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https://prodduke.sharepoint.com/sites/ESDAProject/Shared Documents/General/"/>
    </mc:Choice>
  </mc:AlternateContent>
  <xr:revisionPtr revIDLastSave="31" documentId="8_{53E30BC6-352C-425A-A631-B80FD8A426E5}" xr6:coauthVersionLast="47" xr6:coauthVersionMax="47" xr10:uidLastSave="{42931AF8-83F6-482E-BF9E-D368FBB49E0A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Legend_output" localSheetId="0">Sheet1!$B$2:$AK$16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6" i="1" l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3" i="1"/>
  <c r="W16" i="1"/>
  <c r="L16" i="1"/>
  <c r="K16" i="1"/>
  <c r="W15" i="1"/>
  <c r="L15" i="1"/>
  <c r="K15" i="1"/>
  <c r="W14" i="1"/>
  <c r="L14" i="1"/>
  <c r="K14" i="1"/>
  <c r="W13" i="1"/>
  <c r="L13" i="1"/>
  <c r="K13" i="1"/>
  <c r="W12" i="1"/>
  <c r="L12" i="1"/>
  <c r="K12" i="1"/>
  <c r="W11" i="1"/>
  <c r="L11" i="1"/>
  <c r="K11" i="1"/>
  <c r="W10" i="1"/>
  <c r="L10" i="1"/>
  <c r="K10" i="1"/>
  <c r="W9" i="1"/>
  <c r="L9" i="1"/>
  <c r="K9" i="1"/>
  <c r="W8" i="1"/>
  <c r="L8" i="1"/>
  <c r="K8" i="1"/>
  <c r="AC7" i="1"/>
  <c r="W7" i="1"/>
  <c r="L7" i="1"/>
  <c r="K7" i="1"/>
  <c r="AC6" i="1"/>
  <c r="W6" i="1"/>
  <c r="L6" i="1"/>
  <c r="K6" i="1"/>
  <c r="W5" i="1"/>
  <c r="L5" i="1"/>
  <c r="K5" i="1"/>
  <c r="W4" i="1"/>
  <c r="L4" i="1"/>
  <c r="K4" i="1"/>
  <c r="W3" i="1"/>
  <c r="L3" i="1"/>
  <c r="K3" i="1"/>
  <c r="W2" i="1"/>
  <c r="L2" i="1"/>
  <c r="K2" i="1"/>
  <c r="M4" i="1" l="1"/>
  <c r="M10" i="1"/>
  <c r="M3" i="1"/>
  <c r="M8" i="1"/>
  <c r="M5" i="1"/>
  <c r="M13" i="1"/>
  <c r="M15" i="1"/>
  <c r="M12" i="1"/>
  <c r="M14" i="1"/>
  <c r="M6" i="1"/>
  <c r="M7" i="1"/>
  <c r="M16" i="1"/>
  <c r="M9" i="1"/>
  <c r="M2" i="1"/>
  <c r="M11" i="1"/>
  <c r="R7" i="1" l="1"/>
  <c r="N7" i="1"/>
  <c r="R3" i="1"/>
  <c r="S3" i="1" s="1"/>
  <c r="N3" i="1"/>
  <c r="R6" i="1"/>
  <c r="S6" i="1" s="1"/>
  <c r="N6" i="1"/>
  <c r="R10" i="1"/>
  <c r="S10" i="1" s="1"/>
  <c r="N10" i="1"/>
  <c r="R4" i="1"/>
  <c r="S4" i="1" s="1"/>
  <c r="N4" i="1"/>
  <c r="R14" i="1"/>
  <c r="S14" i="1" s="1"/>
  <c r="N14" i="1"/>
  <c r="R13" i="1"/>
  <c r="S13" i="1" s="1"/>
  <c r="N13" i="1"/>
  <c r="R12" i="1"/>
  <c r="S12" i="1" s="1"/>
  <c r="N12" i="1"/>
  <c r="R11" i="1"/>
  <c r="N11" i="1"/>
  <c r="R15" i="1"/>
  <c r="N15" i="1"/>
  <c r="R2" i="1"/>
  <c r="S2" i="1" s="1"/>
  <c r="N2" i="1"/>
  <c r="R9" i="1"/>
  <c r="S9" i="1" s="1"/>
  <c r="N9" i="1"/>
  <c r="R5" i="1"/>
  <c r="N5" i="1"/>
  <c r="R8" i="1"/>
  <c r="S8" i="1" s="1"/>
  <c r="N8" i="1"/>
  <c r="R16" i="1"/>
  <c r="S16" i="1" s="1"/>
  <c r="N16" i="1"/>
  <c r="S7" i="1" l="1"/>
  <c r="AA9" i="1"/>
  <c r="X9" i="1"/>
  <c r="AA12" i="1"/>
  <c r="X12" i="1"/>
  <c r="AB12" i="1" s="1"/>
  <c r="AD12" i="1" s="1"/>
  <c r="X10" i="1"/>
  <c r="AB10" i="1" s="1"/>
  <c r="AA10" i="1"/>
  <c r="AA16" i="1"/>
  <c r="X16" i="1"/>
  <c r="X2" i="1"/>
  <c r="AB2" i="1" s="1"/>
  <c r="AA2" i="1"/>
  <c r="AD2" i="1" s="1"/>
  <c r="AA13" i="1"/>
  <c r="X13" i="1"/>
  <c r="AB13" i="1" s="1"/>
  <c r="AD13" i="1" s="1"/>
  <c r="AA6" i="1"/>
  <c r="X6" i="1"/>
  <c r="AB6" i="1" s="1"/>
  <c r="AD6" i="1" s="1"/>
  <c r="S5" i="1"/>
  <c r="AA4" i="1"/>
  <c r="X4" i="1"/>
  <c r="AA8" i="1"/>
  <c r="X8" i="1"/>
  <c r="AB8" i="1" s="1"/>
  <c r="AD8" i="1" s="1"/>
  <c r="S15" i="1"/>
  <c r="AA14" i="1"/>
  <c r="X14" i="1"/>
  <c r="AB14" i="1" s="1"/>
  <c r="X3" i="1"/>
  <c r="AB3" i="1" s="1"/>
  <c r="AA3" i="1"/>
  <c r="S11" i="1"/>
  <c r="AB4" i="1"/>
  <c r="AD4" i="1" s="1"/>
  <c r="AB16" i="1"/>
  <c r="AD16" i="1" s="1"/>
  <c r="AB9" i="1"/>
  <c r="AD9" i="1" s="1"/>
  <c r="AA15" i="1" l="1"/>
  <c r="X15" i="1"/>
  <c r="AB15" i="1" s="1"/>
  <c r="AD15" i="1" s="1"/>
  <c r="X11" i="1"/>
  <c r="AB11" i="1" s="1"/>
  <c r="AA11" i="1"/>
  <c r="AD11" i="1" s="1"/>
  <c r="AD3" i="1"/>
  <c r="AD14" i="1"/>
  <c r="X5" i="1"/>
  <c r="AB5" i="1" s="1"/>
  <c r="AA5" i="1"/>
  <c r="AD5" i="1" s="1"/>
  <c r="AA7" i="1"/>
  <c r="X7" i="1"/>
  <c r="AB7" i="1" s="1"/>
  <c r="AD10" i="1"/>
  <c r="AD7" i="1" l="1"/>
</calcChain>
</file>

<file path=xl/sharedStrings.xml><?xml version="1.0" encoding="utf-8"?>
<sst xmlns="http://schemas.openxmlformats.org/spreadsheetml/2006/main" count="69" uniqueCount="69">
  <si>
    <t>Land use code</t>
  </si>
  <si>
    <t>Description</t>
  </si>
  <si>
    <t>GDP/capita</t>
  </si>
  <si>
    <t>a_res</t>
  </si>
  <si>
    <t>a_com</t>
  </si>
  <si>
    <t>a_ind</t>
  </si>
  <si>
    <t>b_res</t>
  </si>
  <si>
    <t>b_com</t>
  </si>
  <si>
    <t>b_ind</t>
  </si>
  <si>
    <t>a_landuse</t>
  </si>
  <si>
    <t>b_landuse</t>
  </si>
  <si>
    <t>construction €/m²</t>
  </si>
  <si>
    <t>depricated value</t>
  </si>
  <si>
    <t>undamagable part</t>
  </si>
  <si>
    <t>material used factor</t>
  </si>
  <si>
    <t>max structure €/m²</t>
  </si>
  <si>
    <t>residential content importance factor</t>
  </si>
  <si>
    <t>commercial content importance factor</t>
  </si>
  <si>
    <t>industrial content importance factor</t>
  </si>
  <si>
    <t>landuse content importance factor</t>
  </si>
  <si>
    <t>max content €/m²</t>
  </si>
  <si>
    <t>density factor</t>
  </si>
  <si>
    <t>agricultural €/m²</t>
  </si>
  <si>
    <t>residential</t>
  </si>
  <si>
    <t>commercial</t>
  </si>
  <si>
    <t>industrial</t>
  </si>
  <si>
    <t>weakest outbuilding</t>
  </si>
  <si>
    <t>outbuilding</t>
  </si>
  <si>
    <t>strong outbuilding</t>
  </si>
  <si>
    <t>weak brick structure</t>
  </si>
  <si>
    <t>strong brick structure</t>
  </si>
  <si>
    <t>concrete buidling</t>
  </si>
  <si>
    <t>High density urban fabric</t>
  </si>
  <si>
    <t>Medium density urban fabric</t>
  </si>
  <si>
    <t>Low density urban fabric</t>
  </si>
  <si>
    <t>Isolated or very low density urban fabric</t>
  </si>
  <si>
    <t>Pastures</t>
  </si>
  <si>
    <t>Annual crops associated with permanent crops</t>
  </si>
  <si>
    <t>Broad-leaved forest</t>
  </si>
  <si>
    <t>Coniferous forest</t>
  </si>
  <si>
    <t>Mixed forest</t>
  </si>
  <si>
    <t>Natural grassland</t>
  </si>
  <si>
    <t>Transitional woodland shrub</t>
  </si>
  <si>
    <t>Bare rock</t>
  </si>
  <si>
    <t>Wetlands</t>
  </si>
  <si>
    <t>Estuaries</t>
  </si>
  <si>
    <t>Sea and ocean</t>
  </si>
  <si>
    <t>NLCD Mapping</t>
  </si>
  <si>
    <t>Developed Open Space</t>
  </si>
  <si>
    <t>Open Water</t>
  </si>
  <si>
    <t>Barren Land (Rock/Sand/Clay)</t>
  </si>
  <si>
    <t>Mixed Forest</t>
  </si>
  <si>
    <t>Deciduous Forest</t>
  </si>
  <si>
    <t>Evergreen Forest</t>
  </si>
  <si>
    <t>Shrub/Shrub</t>
  </si>
  <si>
    <t>Grasslands/Herbaceous</t>
  </si>
  <si>
    <t>Pasture/Hay</t>
  </si>
  <si>
    <t>Cultivated Crops</t>
  </si>
  <si>
    <t>Woody Wetlands</t>
  </si>
  <si>
    <t>Emergent Herbaceous Wetlands</t>
  </si>
  <si>
    <t>Developed High Intensity</t>
  </si>
  <si>
    <t>Developed Medium Intensity</t>
  </si>
  <si>
    <t>Developed Low Intensity</t>
  </si>
  <si>
    <t>construction $/m²</t>
  </si>
  <si>
    <t>max structure $/m²</t>
  </si>
  <si>
    <t>structural $/m²</t>
  </si>
  <si>
    <t>content $/m²</t>
  </si>
  <si>
    <t>total $/m²</t>
  </si>
  <si>
    <t>max content $/m²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</si>
</sst>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%"/>
    <numFmt numFmtId="166" formatCode="#,##0.00%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006100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0">
    <xf numFmtId="0" fontId="0" fillId="0" borderId="0" xfId="0"/>
    <xf numFmtId="1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164" fontId="2" fillId="2" borderId="2" xfId="0" applyNumberFormat="1" applyFont="1" applyFill="1" applyBorder="1" applyAlignment="1">
      <alignment horizontal="left"/>
    </xf>
    <xf numFmtId="4" fontId="2" fillId="2" borderId="2" xfId="0" applyNumberFormat="1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4" fontId="3" fillId="3" borderId="2" xfId="0" applyNumberFormat="1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165" fontId="3" fillId="3" borderId="2" xfId="0" applyNumberFormat="1" applyFont="1" applyFill="1" applyBorder="1" applyAlignment="1">
      <alignment horizontal="left"/>
    </xf>
    <xf numFmtId="166" fontId="3" fillId="3" borderId="2" xfId="0" applyNumberFormat="1" applyFont="1" applyFill="1" applyBorder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2" fontId="1" fillId="0" borderId="1" xfId="0" applyNumberFormat="1" applyFont="1" applyBorder="1" applyAlignment="1">
      <alignment horizontal="left"/>
    </xf>
    <xf numFmtId="2" fontId="1" fillId="0" borderId="1" xfId="0" applyNumberFormat="1" applyFont="1" applyBorder="1" applyAlignment="1">
      <alignment horizontal="right"/>
    </xf>
    <xf numFmtId="2" fontId="5" fillId="5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M16"/>
  <sheetViews>
    <sheetView tabSelected="1" topLeftCell="M1" zoomScale="85" zoomScaleNormal="85" workbookViewId="0">
      <pane ySplit="1" topLeftCell="A2" activePane="bottomLeft" state="frozen"/>
      <selection pane="bottomLeft" activeCell="V9" sqref="V9"/>
    </sheetView>
  </sheetViews>
  <sheetFormatPr defaultRowHeight="15" x14ac:dyDescent="0.25"/>
  <cols>
    <col min="1" max="1" width="14.42578125" style="11" bestFit="1" customWidth="1"/>
    <col min="2" max="2" width="46.5703125" style="12" bestFit="1" customWidth="1"/>
    <col min="3" max="3" width="46.5703125" style="12" customWidth="1"/>
    <col min="4" max="4" width="13" style="13" bestFit="1" customWidth="1"/>
    <col min="5" max="5" width="6.85546875" style="14" bestFit="1" customWidth="1"/>
    <col min="6" max="7" width="6.85546875" style="13" bestFit="1" customWidth="1"/>
    <col min="8" max="8" width="8.28515625" style="14" bestFit="1" customWidth="1"/>
    <col min="9" max="9" width="8.28515625" style="13" bestFit="1" customWidth="1"/>
    <col min="10" max="10" width="8.28515625" style="14" bestFit="1" customWidth="1"/>
    <col min="11" max="12" width="8.28515625" style="12" bestFit="1" customWidth="1"/>
    <col min="13" max="13" width="18" style="12" bestFit="1" customWidth="1"/>
    <col min="14" max="14" width="18" style="12" customWidth="1"/>
    <col min="15" max="15" width="17.5703125" style="13" bestFit="1" customWidth="1"/>
    <col min="16" max="16" width="18.28515625" style="13" bestFit="1" customWidth="1"/>
    <col min="17" max="17" width="21.5703125" style="13" bestFit="1" customWidth="1"/>
    <col min="18" max="18" width="18.28515625" style="12" bestFit="1" customWidth="1"/>
    <col min="19" max="19" width="18.28515625" style="12" customWidth="1"/>
    <col min="20" max="22" width="18.28515625" style="13" bestFit="1" customWidth="1"/>
    <col min="23" max="23" width="26.85546875" style="12" bestFit="1" customWidth="1"/>
    <col min="24" max="25" width="17.140625" style="12" bestFit="1" customWidth="1"/>
    <col min="26" max="26" width="15.42578125" style="13" bestFit="1" customWidth="1"/>
    <col min="27" max="27" width="14.42578125" style="12" bestFit="1" customWidth="1"/>
    <col min="28" max="28" width="14.140625" style="12" bestFit="1" customWidth="1"/>
    <col min="29" max="29" width="14.140625" style="13" bestFit="1" customWidth="1"/>
    <col min="30" max="30" width="14.140625" style="12" bestFit="1" customWidth="1"/>
    <col min="31" max="31" width="13.5703125" style="15" bestFit="1" customWidth="1"/>
    <col min="32" max="32" width="11" style="16" bestFit="1" customWidth="1"/>
    <col min="33" max="33" width="13.5703125" style="16" bestFit="1" customWidth="1"/>
    <col min="34" max="34" width="20.85546875" style="16" bestFit="1" customWidth="1"/>
    <col min="35" max="35" width="12.28515625" style="16" bestFit="1" customWidth="1"/>
    <col min="36" max="36" width="19" style="16" bestFit="1" customWidth="1"/>
    <col min="37" max="37" width="21.85546875" style="16" bestFit="1" customWidth="1"/>
    <col min="38" max="38" width="23.28515625" style="16" bestFit="1" customWidth="1"/>
    <col min="39" max="39" width="18.28515625" style="16" bestFit="1" customWidth="1"/>
  </cols>
  <sheetData>
    <row r="1" spans="1:39" ht="18.75" customHeight="1" x14ac:dyDescent="0.25">
      <c r="A1" s="1" t="s">
        <v>0</v>
      </c>
      <c r="B1" s="2" t="s">
        <v>1</v>
      </c>
      <c r="C1" s="2" t="s">
        <v>47</v>
      </c>
      <c r="D1" s="3" t="s">
        <v>2</v>
      </c>
      <c r="E1" s="4" t="s">
        <v>3</v>
      </c>
      <c r="F1" s="5" t="s">
        <v>4</v>
      </c>
      <c r="G1" s="5" t="s">
        <v>5</v>
      </c>
      <c r="H1" s="4" t="s">
        <v>6</v>
      </c>
      <c r="I1" s="5" t="s">
        <v>7</v>
      </c>
      <c r="J1" s="4" t="s">
        <v>8</v>
      </c>
      <c r="K1" s="2" t="s">
        <v>9</v>
      </c>
      <c r="L1" s="2" t="s">
        <v>10</v>
      </c>
      <c r="M1" s="6" t="s">
        <v>11</v>
      </c>
      <c r="N1" s="6" t="s">
        <v>63</v>
      </c>
      <c r="O1" s="7" t="s">
        <v>12</v>
      </c>
      <c r="P1" s="7" t="s">
        <v>13</v>
      </c>
      <c r="Q1" s="7" t="s">
        <v>14</v>
      </c>
      <c r="R1" s="2" t="s">
        <v>15</v>
      </c>
      <c r="S1" s="2" t="s">
        <v>64</v>
      </c>
      <c r="T1" s="7" t="s">
        <v>16</v>
      </c>
      <c r="U1" s="7" t="s">
        <v>17</v>
      </c>
      <c r="V1" s="7" t="s">
        <v>18</v>
      </c>
      <c r="W1" s="2" t="s">
        <v>19</v>
      </c>
      <c r="X1" s="2" t="s">
        <v>68</v>
      </c>
      <c r="Y1" s="2" t="s">
        <v>20</v>
      </c>
      <c r="Z1" s="7" t="s">
        <v>21</v>
      </c>
      <c r="AA1" s="8" t="s">
        <v>65</v>
      </c>
      <c r="AB1" s="8" t="s">
        <v>66</v>
      </c>
      <c r="AC1" s="7" t="s">
        <v>22</v>
      </c>
      <c r="AD1" s="8" t="s">
        <v>67</v>
      </c>
      <c r="AE1" s="9" t="s">
        <v>23</v>
      </c>
      <c r="AF1" s="10" t="s">
        <v>24</v>
      </c>
      <c r="AG1" s="10" t="s">
        <v>25</v>
      </c>
      <c r="AH1" s="10" t="s">
        <v>26</v>
      </c>
      <c r="AI1" s="10" t="s">
        <v>27</v>
      </c>
      <c r="AJ1" s="10" t="s">
        <v>28</v>
      </c>
      <c r="AK1" s="10" t="s">
        <v>29</v>
      </c>
      <c r="AL1" s="10" t="s">
        <v>30</v>
      </c>
      <c r="AM1" s="10" t="s">
        <v>31</v>
      </c>
    </row>
    <row r="2" spans="1:39" ht="19.5" customHeight="1" x14ac:dyDescent="0.25">
      <c r="A2" s="1">
        <v>1111</v>
      </c>
      <c r="B2" s="2" t="s">
        <v>32</v>
      </c>
      <c r="C2" s="2" t="s">
        <v>60</v>
      </c>
      <c r="D2" s="19">
        <v>32169</v>
      </c>
      <c r="E2" s="17">
        <v>24.077999999999999</v>
      </c>
      <c r="F2" s="17">
        <v>33.642000000000003</v>
      </c>
      <c r="G2" s="17">
        <v>30.824000000000002</v>
      </c>
      <c r="H2" s="17">
        <v>0.38519999999999999</v>
      </c>
      <c r="I2" s="17">
        <v>0.3574</v>
      </c>
      <c r="J2" s="17">
        <v>0.32490000000000002</v>
      </c>
      <c r="K2" s="17">
        <f>AE2*E2+AF2*F2+AG2*G2</f>
        <v>28.86</v>
      </c>
      <c r="L2" s="17">
        <f>AE2*H2+AF2*I2+AG2*J2</f>
        <v>0.37129999999999996</v>
      </c>
      <c r="M2" s="17">
        <f t="shared" ref="M2:M16" si="0">K2*D2^L2</f>
        <v>1361.1559723209725</v>
      </c>
      <c r="N2" s="17">
        <f>M2*1.06</f>
        <v>1442.825330660231</v>
      </c>
      <c r="O2" s="17">
        <v>0.6</v>
      </c>
      <c r="P2" s="17">
        <v>0.4</v>
      </c>
      <c r="Q2" s="17">
        <v>1</v>
      </c>
      <c r="R2" s="17">
        <f>M2*O2*(1-P2) *Q2</f>
        <v>490.01615003555008</v>
      </c>
      <c r="S2" s="17">
        <f>R2*1.06</f>
        <v>519.41711903768316</v>
      </c>
      <c r="T2" s="17">
        <v>0.5</v>
      </c>
      <c r="U2" s="17">
        <v>1</v>
      </c>
      <c r="V2" s="17">
        <v>1.5</v>
      </c>
      <c r="W2" s="17">
        <f>AE2*T2+AF2*U2+AG2*V2</f>
        <v>0.75</v>
      </c>
      <c r="X2" s="17">
        <f>S2*W2</f>
        <v>389.56283927826235</v>
      </c>
      <c r="Y2" s="17">
        <f>T2*X2</f>
        <v>194.78141963913117</v>
      </c>
      <c r="Z2" s="17">
        <v>0.7</v>
      </c>
      <c r="AA2" s="17">
        <f>S2*Z2</f>
        <v>363.59198332637817</v>
      </c>
      <c r="AB2" s="17">
        <f>X2*Z2</f>
        <v>272.69398749478364</v>
      </c>
      <c r="AC2" s="17">
        <v>0</v>
      </c>
      <c r="AD2" s="17">
        <f>SUM(AA2:AC2)</f>
        <v>636.28597082116175</v>
      </c>
      <c r="AE2" s="18">
        <v>0.5</v>
      </c>
      <c r="AF2" s="18">
        <v>0.5</v>
      </c>
      <c r="AG2" s="18">
        <v>0</v>
      </c>
      <c r="AH2" s="18">
        <v>0</v>
      </c>
      <c r="AI2" s="18">
        <v>0</v>
      </c>
      <c r="AJ2" s="18">
        <v>0.05</v>
      </c>
      <c r="AK2" s="18">
        <v>0.2</v>
      </c>
      <c r="AL2" s="18">
        <v>0.7</v>
      </c>
      <c r="AM2" s="18">
        <v>0.05</v>
      </c>
    </row>
    <row r="3" spans="1:39" ht="19.5" customHeight="1" x14ac:dyDescent="0.25">
      <c r="A3" s="1">
        <v>1121</v>
      </c>
      <c r="B3" s="2" t="s">
        <v>33</v>
      </c>
      <c r="C3" s="2" t="s">
        <v>61</v>
      </c>
      <c r="D3" s="17">
        <f>D$2</f>
        <v>32169</v>
      </c>
      <c r="E3" s="17">
        <v>24.077999999999999</v>
      </c>
      <c r="F3" s="17">
        <v>33.642000000000003</v>
      </c>
      <c r="G3" s="17">
        <v>30.824000000000002</v>
      </c>
      <c r="H3" s="17">
        <v>0.38519999999999999</v>
      </c>
      <c r="I3" s="17">
        <v>0.3574</v>
      </c>
      <c r="J3" s="17">
        <v>0.32490000000000002</v>
      </c>
      <c r="K3" s="17">
        <f>AE3*E3+AF3*F3+AG3*G3</f>
        <v>27.903600000000001</v>
      </c>
      <c r="L3" s="17">
        <f>AE3*H3+AF3*I3+AG3*J3</f>
        <v>0.37407999999999997</v>
      </c>
      <c r="M3" s="17">
        <f t="shared" si="0"/>
        <v>1354.5732045318043</v>
      </c>
      <c r="N3" s="17">
        <f t="shared" ref="N3:N16" si="1">M3*1.06</f>
        <v>1435.8475968037126</v>
      </c>
      <c r="O3" s="17">
        <v>0.6</v>
      </c>
      <c r="P3" s="17">
        <v>0.4</v>
      </c>
      <c r="Q3" s="17">
        <v>1</v>
      </c>
      <c r="R3" s="17">
        <f>M3*O3*(1-P3) *Q3</f>
        <v>487.64635363144953</v>
      </c>
      <c r="S3" s="17">
        <f t="shared" ref="S3:S16" si="2">R3*1.06</f>
        <v>516.90513484933649</v>
      </c>
      <c r="T3" s="17">
        <v>0.5</v>
      </c>
      <c r="U3" s="17">
        <v>1</v>
      </c>
      <c r="V3" s="17">
        <v>1.5</v>
      </c>
      <c r="W3" s="17">
        <f>AE3*T3+AF3*U3+AG3*V3</f>
        <v>0.7</v>
      </c>
      <c r="X3" s="17">
        <f t="shared" ref="X3:Y16" si="3">S3*W3</f>
        <v>361.83359439453551</v>
      </c>
      <c r="Y3" s="17">
        <f t="shared" si="3"/>
        <v>180.91679719726775</v>
      </c>
      <c r="Z3" s="17">
        <v>0.5</v>
      </c>
      <c r="AA3" s="17">
        <f t="shared" ref="AA3:AA16" si="4">S3*Z3</f>
        <v>258.45256742466825</v>
      </c>
      <c r="AB3" s="17">
        <f>X3*Z3</f>
        <v>180.91679719726775</v>
      </c>
      <c r="AC3" s="17">
        <v>0</v>
      </c>
      <c r="AD3" s="17">
        <f t="shared" ref="AD3:AD16" si="5">SUM(AA3:AC3)</f>
        <v>439.36936462193603</v>
      </c>
      <c r="AE3" s="18">
        <v>0.6</v>
      </c>
      <c r="AF3" s="18">
        <v>0.4</v>
      </c>
      <c r="AG3" s="18">
        <v>0</v>
      </c>
      <c r="AH3" s="18">
        <v>0</v>
      </c>
      <c r="AI3" s="18">
        <v>0</v>
      </c>
      <c r="AJ3" s="18">
        <v>0.1</v>
      </c>
      <c r="AK3" s="18">
        <v>0.25</v>
      </c>
      <c r="AL3" s="18">
        <v>0.65</v>
      </c>
      <c r="AM3" s="18">
        <v>0</v>
      </c>
    </row>
    <row r="4" spans="1:39" ht="19.5" customHeight="1" x14ac:dyDescent="0.25">
      <c r="A4" s="1">
        <v>1122</v>
      </c>
      <c r="B4" s="2" t="s">
        <v>34</v>
      </c>
      <c r="C4" s="2" t="s">
        <v>62</v>
      </c>
      <c r="D4" s="17">
        <f t="shared" ref="D4:D16" si="6">D$2</f>
        <v>32169</v>
      </c>
      <c r="E4" s="17">
        <v>24.077999999999999</v>
      </c>
      <c r="F4" s="17">
        <v>33.642000000000003</v>
      </c>
      <c r="G4" s="17">
        <v>30.824000000000002</v>
      </c>
      <c r="H4" s="17">
        <v>0.38519999999999999</v>
      </c>
      <c r="I4" s="17">
        <v>0.3574</v>
      </c>
      <c r="J4" s="17">
        <v>0.32490000000000002</v>
      </c>
      <c r="K4" s="17">
        <f>AE4*E4+AF4*F4+AG4*G4</f>
        <v>27.6218</v>
      </c>
      <c r="L4" s="17">
        <f>AE4*H4+AF4*I4+AG4*J4</f>
        <v>0.37082999999999999</v>
      </c>
      <c r="M4" s="17">
        <f t="shared" si="0"/>
        <v>1296.417984108899</v>
      </c>
      <c r="N4" s="17">
        <f t="shared" si="1"/>
        <v>1374.203063155433</v>
      </c>
      <c r="O4" s="17">
        <v>0.6</v>
      </c>
      <c r="P4" s="17">
        <v>0.4</v>
      </c>
      <c r="Q4" s="17">
        <v>1</v>
      </c>
      <c r="R4" s="17">
        <f>M4*O4*(1-P4) *Q4</f>
        <v>466.71047427920359</v>
      </c>
      <c r="S4" s="17">
        <f t="shared" si="2"/>
        <v>494.71310273595583</v>
      </c>
      <c r="T4" s="17">
        <v>0.5</v>
      </c>
      <c r="U4" s="17">
        <v>1</v>
      </c>
      <c r="V4" s="17">
        <v>1.5</v>
      </c>
      <c r="W4" s="17">
        <f>AE4*T4+AF4*U4+AG4*V4</f>
        <v>0.75</v>
      </c>
      <c r="X4" s="17">
        <f t="shared" si="3"/>
        <v>371.03482705196689</v>
      </c>
      <c r="Y4" s="17">
        <f t="shared" si="3"/>
        <v>185.51741352598344</v>
      </c>
      <c r="Z4" s="17">
        <v>0.3</v>
      </c>
      <c r="AA4" s="17">
        <f t="shared" si="4"/>
        <v>148.41393082078673</v>
      </c>
      <c r="AB4" s="17">
        <f>X4*Z4</f>
        <v>111.31044811559006</v>
      </c>
      <c r="AC4" s="17">
        <v>0</v>
      </c>
      <c r="AD4" s="17">
        <f t="shared" si="5"/>
        <v>259.72437893637681</v>
      </c>
      <c r="AE4" s="18">
        <v>0.6</v>
      </c>
      <c r="AF4" s="18">
        <v>0.3</v>
      </c>
      <c r="AG4" s="18">
        <v>0.1</v>
      </c>
      <c r="AH4" s="18">
        <v>0</v>
      </c>
      <c r="AI4" s="18">
        <v>0.05</v>
      </c>
      <c r="AJ4" s="18">
        <v>0.1</v>
      </c>
      <c r="AK4" s="18">
        <v>0.35</v>
      </c>
      <c r="AL4" s="18">
        <v>0.5</v>
      </c>
      <c r="AM4" s="18">
        <v>0</v>
      </c>
    </row>
    <row r="5" spans="1:39" ht="19.5" customHeight="1" x14ac:dyDescent="0.25">
      <c r="A5" s="1">
        <v>1123</v>
      </c>
      <c r="B5" s="2" t="s">
        <v>35</v>
      </c>
      <c r="C5" s="2" t="s">
        <v>48</v>
      </c>
      <c r="D5" s="17">
        <f t="shared" si="6"/>
        <v>32169</v>
      </c>
      <c r="E5" s="17">
        <v>24.077999999999999</v>
      </c>
      <c r="F5" s="17">
        <v>33.642000000000003</v>
      </c>
      <c r="G5" s="17">
        <v>30.824000000000002</v>
      </c>
      <c r="H5" s="17">
        <v>0.38519999999999999</v>
      </c>
      <c r="I5" s="17">
        <v>0.3574</v>
      </c>
      <c r="J5" s="17">
        <v>0.32490000000000002</v>
      </c>
      <c r="K5" s="17">
        <f>AE5*E5+AF5*F5+AG5*G5</f>
        <v>26.776400000000002</v>
      </c>
      <c r="L5" s="17">
        <f>AE5*H5+AF5*I5+AG5*J5</f>
        <v>0.36108000000000001</v>
      </c>
      <c r="M5" s="17">
        <f t="shared" si="0"/>
        <v>1135.7892177685301</v>
      </c>
      <c r="N5" s="17">
        <f t="shared" si="1"/>
        <v>1203.936570834642</v>
      </c>
      <c r="O5" s="17">
        <v>0.6</v>
      </c>
      <c r="P5" s="17">
        <v>0.4</v>
      </c>
      <c r="Q5" s="17">
        <v>1</v>
      </c>
      <c r="R5" s="17">
        <f>M5*O5*(1-P5) *Q5</f>
        <v>408.88411839667083</v>
      </c>
      <c r="S5" s="17">
        <f t="shared" si="2"/>
        <v>433.41716550047113</v>
      </c>
      <c r="T5" s="17">
        <v>0.5</v>
      </c>
      <c r="U5" s="17">
        <v>1</v>
      </c>
      <c r="V5" s="17">
        <v>1.5</v>
      </c>
      <c r="W5" s="17">
        <f>AE5*T5+AF5*U5+AG5*V5</f>
        <v>0.90000000000000013</v>
      </c>
      <c r="X5" s="17">
        <f t="shared" si="3"/>
        <v>390.07544895042406</v>
      </c>
      <c r="Y5" s="17">
        <f t="shared" si="3"/>
        <v>195.03772447521203</v>
      </c>
      <c r="Z5" s="17">
        <v>0.09</v>
      </c>
      <c r="AA5" s="17">
        <f t="shared" si="4"/>
        <v>39.0075448950424</v>
      </c>
      <c r="AB5" s="17">
        <f>X5*Z5</f>
        <v>35.106790405538163</v>
      </c>
      <c r="AC5" s="17">
        <v>0</v>
      </c>
      <c r="AD5" s="17">
        <f t="shared" si="5"/>
        <v>74.114335300580564</v>
      </c>
      <c r="AE5" s="18">
        <v>0.6</v>
      </c>
      <c r="AF5" s="18">
        <v>0</v>
      </c>
      <c r="AG5" s="18">
        <v>0.4</v>
      </c>
      <c r="AH5" s="18">
        <v>0</v>
      </c>
      <c r="AI5" s="18">
        <v>0.12</v>
      </c>
      <c r="AJ5" s="18">
        <v>0.13</v>
      </c>
      <c r="AK5" s="18">
        <v>0.35</v>
      </c>
      <c r="AL5" s="18">
        <v>0.4</v>
      </c>
      <c r="AM5" s="18">
        <v>0</v>
      </c>
    </row>
    <row r="6" spans="1:39" ht="19.5" customHeight="1" x14ac:dyDescent="0.25">
      <c r="A6" s="1">
        <v>2310</v>
      </c>
      <c r="B6" s="2" t="s">
        <v>36</v>
      </c>
      <c r="C6" s="2" t="s">
        <v>56</v>
      </c>
      <c r="D6" s="17">
        <f t="shared" si="6"/>
        <v>32169</v>
      </c>
      <c r="E6" s="17">
        <v>24.077999999999999</v>
      </c>
      <c r="F6" s="17">
        <v>33.642000000000003</v>
      </c>
      <c r="G6" s="17">
        <v>30.824000000000002</v>
      </c>
      <c r="H6" s="17">
        <v>0.38519999999999999</v>
      </c>
      <c r="I6" s="17">
        <v>0.3574</v>
      </c>
      <c r="J6" s="17">
        <v>0.32490000000000002</v>
      </c>
      <c r="K6" s="17">
        <f>AE6*E6+AF6*F6+AG6*G6</f>
        <v>24.077999999999999</v>
      </c>
      <c r="L6" s="17">
        <f>AE6*H6+AF6*I6+AG6*J6</f>
        <v>0.38519999999999999</v>
      </c>
      <c r="M6" s="17">
        <f t="shared" si="0"/>
        <v>1311.85356095887</v>
      </c>
      <c r="N6" s="17">
        <f t="shared" si="1"/>
        <v>1390.5647746164022</v>
      </c>
      <c r="O6" s="17">
        <v>0.6</v>
      </c>
      <c r="P6" s="17">
        <v>0.4</v>
      </c>
      <c r="Q6" s="17">
        <v>1</v>
      </c>
      <c r="R6" s="17">
        <f>M6*O6*(1-P6) *Q6</f>
        <v>472.26728194519319</v>
      </c>
      <c r="S6" s="17">
        <f t="shared" si="2"/>
        <v>500.60331886190482</v>
      </c>
      <c r="T6" s="17">
        <v>0.5</v>
      </c>
      <c r="U6" s="17">
        <v>1</v>
      </c>
      <c r="V6" s="17">
        <v>1.5</v>
      </c>
      <c r="W6" s="17">
        <f>AE6*T6+AF6*U6+AG6*V6</f>
        <v>0.5</v>
      </c>
      <c r="X6" s="17">
        <f t="shared" si="3"/>
        <v>250.30165943095241</v>
      </c>
      <c r="Y6" s="17">
        <f t="shared" si="3"/>
        <v>125.15082971547621</v>
      </c>
      <c r="Z6" s="17">
        <v>7.0000000000000007E-2</v>
      </c>
      <c r="AA6" s="17">
        <f t="shared" si="4"/>
        <v>35.042232320333341</v>
      </c>
      <c r="AB6" s="17">
        <f>X6*Z6</f>
        <v>17.52111616016667</v>
      </c>
      <c r="AC6" s="17">
        <f t="shared" ref="AC6:AC7" si="7">0.1015744</f>
        <v>0.1015744</v>
      </c>
      <c r="AD6" s="17">
        <f t="shared" si="5"/>
        <v>52.664922880500008</v>
      </c>
      <c r="AE6" s="18">
        <v>1</v>
      </c>
      <c r="AF6" s="18">
        <v>0</v>
      </c>
      <c r="AG6" s="18">
        <v>0</v>
      </c>
      <c r="AH6" s="18">
        <v>0.5</v>
      </c>
      <c r="AI6" s="18">
        <v>0.5</v>
      </c>
      <c r="AJ6" s="18">
        <v>0</v>
      </c>
      <c r="AK6" s="18">
        <v>0</v>
      </c>
      <c r="AL6" s="18">
        <v>0</v>
      </c>
      <c r="AM6" s="18">
        <v>0</v>
      </c>
    </row>
    <row r="7" spans="1:39" ht="19.5" customHeight="1" x14ac:dyDescent="0.25">
      <c r="A7" s="1">
        <v>2410</v>
      </c>
      <c r="B7" s="2" t="s">
        <v>37</v>
      </c>
      <c r="C7" s="2" t="s">
        <v>57</v>
      </c>
      <c r="D7" s="17">
        <f t="shared" si="6"/>
        <v>32169</v>
      </c>
      <c r="E7" s="17">
        <v>24.077999999999999</v>
      </c>
      <c r="F7" s="17">
        <v>33.642000000000003</v>
      </c>
      <c r="G7" s="17">
        <v>30.824000000000002</v>
      </c>
      <c r="H7" s="17">
        <v>0.38519999999999999</v>
      </c>
      <c r="I7" s="17">
        <v>0.3574</v>
      </c>
      <c r="J7" s="17">
        <v>0.32490000000000002</v>
      </c>
      <c r="K7" s="17">
        <f>AE7*E7+AF7*F7+AG7*G7</f>
        <v>24.077999999999999</v>
      </c>
      <c r="L7" s="17">
        <f>AE7*H7+AF7*I7+AG7*J7</f>
        <v>0.38519999999999999</v>
      </c>
      <c r="M7" s="17">
        <f t="shared" si="0"/>
        <v>1311.85356095887</v>
      </c>
      <c r="N7" s="17">
        <f t="shared" si="1"/>
        <v>1390.5647746164022</v>
      </c>
      <c r="O7" s="17">
        <v>0.6</v>
      </c>
      <c r="P7" s="17">
        <v>0.4</v>
      </c>
      <c r="Q7" s="17">
        <v>1</v>
      </c>
      <c r="R7" s="17">
        <f>M7*O7*(1-P7) *Q7</f>
        <v>472.26728194519319</v>
      </c>
      <c r="S7" s="17">
        <f t="shared" si="2"/>
        <v>500.60331886190482</v>
      </c>
      <c r="T7" s="17">
        <v>0.5</v>
      </c>
      <c r="U7" s="17">
        <v>1</v>
      </c>
      <c r="V7" s="17">
        <v>1.5</v>
      </c>
      <c r="W7" s="17">
        <f>AE7*T7+AF7*U7+AG7*V7</f>
        <v>0.5</v>
      </c>
      <c r="X7" s="17">
        <f t="shared" si="3"/>
        <v>250.30165943095241</v>
      </c>
      <c r="Y7" s="17">
        <f t="shared" si="3"/>
        <v>125.15082971547621</v>
      </c>
      <c r="Z7" s="17">
        <v>7.0000000000000007E-2</v>
      </c>
      <c r="AA7" s="17">
        <f t="shared" si="4"/>
        <v>35.042232320333341</v>
      </c>
      <c r="AB7" s="17">
        <f>X7*Z7</f>
        <v>17.52111616016667</v>
      </c>
      <c r="AC7" s="17">
        <f t="shared" si="7"/>
        <v>0.1015744</v>
      </c>
      <c r="AD7" s="17">
        <f t="shared" si="5"/>
        <v>52.664922880500008</v>
      </c>
      <c r="AE7" s="18">
        <v>1</v>
      </c>
      <c r="AF7" s="18">
        <v>0</v>
      </c>
      <c r="AG7" s="18">
        <v>0</v>
      </c>
      <c r="AH7" s="18">
        <v>0.5</v>
      </c>
      <c r="AI7" s="18">
        <v>0.5</v>
      </c>
      <c r="AJ7" s="18">
        <v>0</v>
      </c>
      <c r="AK7" s="18">
        <v>0</v>
      </c>
      <c r="AL7" s="18">
        <v>0</v>
      </c>
      <c r="AM7" s="18">
        <v>0</v>
      </c>
    </row>
    <row r="8" spans="1:39" ht="19.5" customHeight="1" x14ac:dyDescent="0.25">
      <c r="A8" s="1">
        <v>3110</v>
      </c>
      <c r="B8" s="2" t="s">
        <v>38</v>
      </c>
      <c r="C8" s="2" t="s">
        <v>52</v>
      </c>
      <c r="D8" s="17">
        <f t="shared" si="6"/>
        <v>32169</v>
      </c>
      <c r="E8" s="17">
        <v>24.077999999999999</v>
      </c>
      <c r="F8" s="17">
        <v>33.642000000000003</v>
      </c>
      <c r="G8" s="17">
        <v>30.824000000000002</v>
      </c>
      <c r="H8" s="17">
        <v>0.38519999999999999</v>
      </c>
      <c r="I8" s="17">
        <v>0.3574</v>
      </c>
      <c r="J8" s="17">
        <v>0.32490000000000002</v>
      </c>
      <c r="K8" s="17">
        <f>AE8*E8+AF8*F8+AG8*G8</f>
        <v>0</v>
      </c>
      <c r="L8" s="17">
        <f>AE8*H8+AF8*I8+AG8*J8</f>
        <v>0</v>
      </c>
      <c r="M8" s="17">
        <f t="shared" si="0"/>
        <v>0</v>
      </c>
      <c r="N8" s="17">
        <f t="shared" si="1"/>
        <v>0</v>
      </c>
      <c r="O8" s="17">
        <v>0</v>
      </c>
      <c r="P8" s="17">
        <v>0</v>
      </c>
      <c r="Q8" s="17">
        <v>1</v>
      </c>
      <c r="R8" s="17">
        <f>M8*O8*(1-P8) *Q8</f>
        <v>0</v>
      </c>
      <c r="S8" s="17">
        <f t="shared" si="2"/>
        <v>0</v>
      </c>
      <c r="T8" s="17">
        <v>0.5</v>
      </c>
      <c r="U8" s="17">
        <v>1</v>
      </c>
      <c r="V8" s="17">
        <v>1.5</v>
      </c>
      <c r="W8" s="17">
        <f>AE8*T8+AF8*U8+AG8*V8</f>
        <v>0</v>
      </c>
      <c r="X8" s="17">
        <f t="shared" si="3"/>
        <v>0</v>
      </c>
      <c r="Y8" s="17">
        <f t="shared" si="3"/>
        <v>0</v>
      </c>
      <c r="Z8" s="17">
        <v>0</v>
      </c>
      <c r="AA8" s="17">
        <f t="shared" si="4"/>
        <v>0</v>
      </c>
      <c r="AB8" s="17">
        <f>X8*Z8</f>
        <v>0</v>
      </c>
      <c r="AC8" s="17">
        <v>0</v>
      </c>
      <c r="AD8" s="17">
        <f t="shared" si="5"/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8">
        <v>0</v>
      </c>
      <c r="AK8" s="18">
        <v>0</v>
      </c>
      <c r="AL8" s="18">
        <v>0</v>
      </c>
      <c r="AM8" s="18">
        <v>0</v>
      </c>
    </row>
    <row r="9" spans="1:39" ht="19.5" customHeight="1" x14ac:dyDescent="0.25">
      <c r="A9" s="1">
        <v>3120</v>
      </c>
      <c r="B9" s="2" t="s">
        <v>39</v>
      </c>
      <c r="C9" s="2" t="s">
        <v>53</v>
      </c>
      <c r="D9" s="17">
        <f t="shared" si="6"/>
        <v>32169</v>
      </c>
      <c r="E9" s="17">
        <v>24.077999999999999</v>
      </c>
      <c r="F9" s="17">
        <v>33.642000000000003</v>
      </c>
      <c r="G9" s="17">
        <v>30.824000000000002</v>
      </c>
      <c r="H9" s="17">
        <v>0.38519999999999999</v>
      </c>
      <c r="I9" s="17">
        <v>0.3574</v>
      </c>
      <c r="J9" s="17">
        <v>0.32490000000000002</v>
      </c>
      <c r="K9" s="17">
        <f>AE9*E9+AF9*F9+AG9*G9</f>
        <v>0</v>
      </c>
      <c r="L9" s="17">
        <f>AE9*H9+AF9*I9+AG9*J9</f>
        <v>0</v>
      </c>
      <c r="M9" s="17">
        <f t="shared" si="0"/>
        <v>0</v>
      </c>
      <c r="N9" s="17">
        <f t="shared" si="1"/>
        <v>0</v>
      </c>
      <c r="O9" s="17">
        <v>0</v>
      </c>
      <c r="P9" s="17">
        <v>0</v>
      </c>
      <c r="Q9" s="17">
        <v>1</v>
      </c>
      <c r="R9" s="17">
        <f>M9*O9*(1-P9) *Q9</f>
        <v>0</v>
      </c>
      <c r="S9" s="17">
        <f t="shared" si="2"/>
        <v>0</v>
      </c>
      <c r="T9" s="17">
        <v>0.5</v>
      </c>
      <c r="U9" s="17">
        <v>1</v>
      </c>
      <c r="V9" s="17">
        <v>1.5</v>
      </c>
      <c r="W9" s="17">
        <f>AE9*T9+AF9*U9+AG9*V9</f>
        <v>0</v>
      </c>
      <c r="X9" s="17">
        <f t="shared" si="3"/>
        <v>0</v>
      </c>
      <c r="Y9" s="17">
        <f t="shared" si="3"/>
        <v>0</v>
      </c>
      <c r="Z9" s="17">
        <v>0</v>
      </c>
      <c r="AA9" s="17">
        <f t="shared" si="4"/>
        <v>0</v>
      </c>
      <c r="AB9" s="17">
        <f>X9*Z9</f>
        <v>0</v>
      </c>
      <c r="AC9" s="17">
        <v>0</v>
      </c>
      <c r="AD9" s="17">
        <f t="shared" si="5"/>
        <v>0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18">
        <v>0</v>
      </c>
      <c r="AK9" s="18">
        <v>0</v>
      </c>
      <c r="AL9" s="18">
        <v>0</v>
      </c>
      <c r="AM9" s="18">
        <v>0</v>
      </c>
    </row>
    <row r="10" spans="1:39" ht="19.5" customHeight="1" x14ac:dyDescent="0.25">
      <c r="A10" s="1">
        <v>3130</v>
      </c>
      <c r="B10" s="2" t="s">
        <v>40</v>
      </c>
      <c r="C10" s="2" t="s">
        <v>51</v>
      </c>
      <c r="D10" s="17">
        <f t="shared" si="6"/>
        <v>32169</v>
      </c>
      <c r="E10" s="17">
        <v>24.077999999999999</v>
      </c>
      <c r="F10" s="17">
        <v>33.642000000000003</v>
      </c>
      <c r="G10" s="17">
        <v>30.824000000000002</v>
      </c>
      <c r="H10" s="17">
        <v>0.38519999999999999</v>
      </c>
      <c r="I10" s="17">
        <v>0.3574</v>
      </c>
      <c r="J10" s="17">
        <v>0.32490000000000002</v>
      </c>
      <c r="K10" s="17">
        <f>AE10*E10+AF10*F10+AG10*G10</f>
        <v>0</v>
      </c>
      <c r="L10" s="17">
        <f>AE10*H10+AF10*I10+AG10*J10</f>
        <v>0</v>
      </c>
      <c r="M10" s="17">
        <f t="shared" si="0"/>
        <v>0</v>
      </c>
      <c r="N10" s="17">
        <f t="shared" si="1"/>
        <v>0</v>
      </c>
      <c r="O10" s="17">
        <v>0</v>
      </c>
      <c r="P10" s="17">
        <v>0</v>
      </c>
      <c r="Q10" s="17">
        <v>1</v>
      </c>
      <c r="R10" s="17">
        <f>M10*O10*(1-P10) *Q10</f>
        <v>0</v>
      </c>
      <c r="S10" s="17">
        <f t="shared" si="2"/>
        <v>0</v>
      </c>
      <c r="T10" s="17">
        <v>0.5</v>
      </c>
      <c r="U10" s="17">
        <v>1</v>
      </c>
      <c r="V10" s="17">
        <v>1.5</v>
      </c>
      <c r="W10" s="17">
        <f>AE10*T10+AF10*U10+AG10*V10</f>
        <v>0</v>
      </c>
      <c r="X10" s="17">
        <f t="shared" si="3"/>
        <v>0</v>
      </c>
      <c r="Y10" s="17">
        <f t="shared" si="3"/>
        <v>0</v>
      </c>
      <c r="Z10" s="17">
        <v>0</v>
      </c>
      <c r="AA10" s="17">
        <f t="shared" si="4"/>
        <v>0</v>
      </c>
      <c r="AB10" s="17">
        <f>X10*Z10</f>
        <v>0</v>
      </c>
      <c r="AC10" s="17">
        <v>0</v>
      </c>
      <c r="AD10" s="17">
        <f t="shared" si="5"/>
        <v>0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18">
        <v>0</v>
      </c>
      <c r="AK10" s="18">
        <v>0</v>
      </c>
      <c r="AL10" s="18">
        <v>0</v>
      </c>
      <c r="AM10" s="18">
        <v>0</v>
      </c>
    </row>
    <row r="11" spans="1:39" ht="19.5" customHeight="1" x14ac:dyDescent="0.25">
      <c r="A11" s="1">
        <v>3210</v>
      </c>
      <c r="B11" s="2" t="s">
        <v>41</v>
      </c>
      <c r="C11" s="2" t="s">
        <v>55</v>
      </c>
      <c r="D11" s="17">
        <f t="shared" si="6"/>
        <v>32169</v>
      </c>
      <c r="E11" s="17">
        <v>24.077999999999999</v>
      </c>
      <c r="F11" s="17">
        <v>33.642000000000003</v>
      </c>
      <c r="G11" s="17">
        <v>30.824000000000002</v>
      </c>
      <c r="H11" s="17">
        <v>0.38519999999999999</v>
      </c>
      <c r="I11" s="17">
        <v>0.3574</v>
      </c>
      <c r="J11" s="17">
        <v>0.32490000000000002</v>
      </c>
      <c r="K11" s="17">
        <f>AE11*E11+AF11*F11+AG11*G11</f>
        <v>24.077999999999999</v>
      </c>
      <c r="L11" s="17">
        <f>AE11*H11+AF11*I11+AG11*J11</f>
        <v>0.38519999999999999</v>
      </c>
      <c r="M11" s="17">
        <f t="shared" si="0"/>
        <v>1311.85356095887</v>
      </c>
      <c r="N11" s="17">
        <f t="shared" si="1"/>
        <v>1390.5647746164022</v>
      </c>
      <c r="O11" s="17">
        <v>0.6</v>
      </c>
      <c r="P11" s="17">
        <v>0.4</v>
      </c>
      <c r="Q11" s="17">
        <v>1</v>
      </c>
      <c r="R11" s="17">
        <f>M11*O11*(1-P11) *Q11</f>
        <v>472.26728194519319</v>
      </c>
      <c r="S11" s="17">
        <f t="shared" si="2"/>
        <v>500.60331886190482</v>
      </c>
      <c r="T11" s="17">
        <v>0.5</v>
      </c>
      <c r="U11" s="17">
        <v>1</v>
      </c>
      <c r="V11" s="17">
        <v>1.5</v>
      </c>
      <c r="W11" s="17">
        <f>AE11*T11+AF11*U11+AG11*V11</f>
        <v>0.5</v>
      </c>
      <c r="X11" s="17">
        <f t="shared" si="3"/>
        <v>250.30165943095241</v>
      </c>
      <c r="Y11" s="17">
        <f t="shared" si="3"/>
        <v>125.15082971547621</v>
      </c>
      <c r="Z11" s="17">
        <v>7.0000000000000007E-2</v>
      </c>
      <c r="AA11" s="17">
        <f t="shared" si="4"/>
        <v>35.042232320333341</v>
      </c>
      <c r="AB11" s="17">
        <f>X11*Z11</f>
        <v>17.52111616016667</v>
      </c>
      <c r="AC11" s="17">
        <v>0</v>
      </c>
      <c r="AD11" s="17">
        <f t="shared" si="5"/>
        <v>52.563348480500011</v>
      </c>
      <c r="AE11" s="18">
        <v>1</v>
      </c>
      <c r="AF11" s="18">
        <v>0</v>
      </c>
      <c r="AG11" s="18">
        <v>0</v>
      </c>
      <c r="AH11" s="18">
        <v>0.5</v>
      </c>
      <c r="AI11" s="18">
        <v>0.5</v>
      </c>
      <c r="AJ11" s="18">
        <v>0</v>
      </c>
      <c r="AK11" s="18">
        <v>0</v>
      </c>
      <c r="AL11" s="18">
        <v>0</v>
      </c>
      <c r="AM11" s="18">
        <v>0</v>
      </c>
    </row>
    <row r="12" spans="1:39" ht="19.5" customHeight="1" x14ac:dyDescent="0.25">
      <c r="A12" s="1">
        <v>3240</v>
      </c>
      <c r="B12" s="2" t="s">
        <v>42</v>
      </c>
      <c r="C12" s="2" t="s">
        <v>54</v>
      </c>
      <c r="D12" s="17">
        <f t="shared" si="6"/>
        <v>32169</v>
      </c>
      <c r="E12" s="17">
        <v>24.077999999999999</v>
      </c>
      <c r="F12" s="17">
        <v>33.642000000000003</v>
      </c>
      <c r="G12" s="17">
        <v>30.824000000000002</v>
      </c>
      <c r="H12" s="17">
        <v>0.38519999999999999</v>
      </c>
      <c r="I12" s="17">
        <v>0.3574</v>
      </c>
      <c r="J12" s="17">
        <v>0.32490000000000002</v>
      </c>
      <c r="K12" s="17">
        <f>AE12*E12+AF12*F12+AG12*G12</f>
        <v>24.077999999999999</v>
      </c>
      <c r="L12" s="17">
        <f>AE12*H12+AF12*I12+AG12*J12</f>
        <v>0.38519999999999999</v>
      </c>
      <c r="M12" s="17">
        <f t="shared" si="0"/>
        <v>1311.85356095887</v>
      </c>
      <c r="N12" s="17">
        <f t="shared" si="1"/>
        <v>1390.5647746164022</v>
      </c>
      <c r="O12" s="17">
        <v>0.6</v>
      </c>
      <c r="P12" s="17">
        <v>0.4</v>
      </c>
      <c r="Q12" s="17">
        <v>1</v>
      </c>
      <c r="R12" s="17">
        <f>M12*O12*(1-P12) *Q12</f>
        <v>472.26728194519319</v>
      </c>
      <c r="S12" s="17">
        <f t="shared" si="2"/>
        <v>500.60331886190482</v>
      </c>
      <c r="T12" s="17">
        <v>0.5</v>
      </c>
      <c r="U12" s="17">
        <v>1</v>
      </c>
      <c r="V12" s="17">
        <v>1.5</v>
      </c>
      <c r="W12" s="17">
        <f>AE12*T12+AF12*U12+AG12*V12</f>
        <v>0.5</v>
      </c>
      <c r="X12" s="17">
        <f t="shared" si="3"/>
        <v>250.30165943095241</v>
      </c>
      <c r="Y12" s="17">
        <f t="shared" si="3"/>
        <v>125.15082971547621</v>
      </c>
      <c r="Z12" s="17">
        <v>7.0000000000000007E-2</v>
      </c>
      <c r="AA12" s="17">
        <f t="shared" si="4"/>
        <v>35.042232320333341</v>
      </c>
      <c r="AB12" s="17">
        <f>X12*Z12</f>
        <v>17.52111616016667</v>
      </c>
      <c r="AC12" s="17">
        <v>0</v>
      </c>
      <c r="AD12" s="17">
        <f t="shared" si="5"/>
        <v>52.563348480500011</v>
      </c>
      <c r="AE12" s="18">
        <v>1</v>
      </c>
      <c r="AF12" s="18">
        <v>0</v>
      </c>
      <c r="AG12" s="18">
        <v>0</v>
      </c>
      <c r="AH12" s="18">
        <v>0.5</v>
      </c>
      <c r="AI12" s="18">
        <v>0.5</v>
      </c>
      <c r="AJ12" s="18">
        <v>0</v>
      </c>
      <c r="AK12" s="18">
        <v>0</v>
      </c>
      <c r="AL12" s="18">
        <v>0</v>
      </c>
      <c r="AM12" s="18">
        <v>0</v>
      </c>
    </row>
    <row r="13" spans="1:39" ht="19.5" customHeight="1" x14ac:dyDescent="0.25">
      <c r="A13" s="1">
        <v>3320</v>
      </c>
      <c r="B13" s="2" t="s">
        <v>43</v>
      </c>
      <c r="C13" s="2" t="s">
        <v>50</v>
      </c>
      <c r="D13" s="17">
        <f t="shared" si="6"/>
        <v>32169</v>
      </c>
      <c r="E13" s="17">
        <v>24.077999999999999</v>
      </c>
      <c r="F13" s="17">
        <v>33.642000000000003</v>
      </c>
      <c r="G13" s="17">
        <v>30.824000000000002</v>
      </c>
      <c r="H13" s="17">
        <v>0.38519999999999999</v>
      </c>
      <c r="I13" s="17">
        <v>0.3574</v>
      </c>
      <c r="J13" s="17">
        <v>0.32490000000000002</v>
      </c>
      <c r="K13" s="17">
        <f>AE13*E13+AF13*F13+AG13*G13</f>
        <v>24.077999999999999</v>
      </c>
      <c r="L13" s="17">
        <f>AE13*H13+AF13*I13+AG13*J13</f>
        <v>0.38519999999999999</v>
      </c>
      <c r="M13" s="17">
        <f t="shared" si="0"/>
        <v>1311.85356095887</v>
      </c>
      <c r="N13" s="17">
        <f t="shared" si="1"/>
        <v>1390.5647746164022</v>
      </c>
      <c r="O13" s="17">
        <v>0.6</v>
      </c>
      <c r="P13" s="17">
        <v>0.4</v>
      </c>
      <c r="Q13" s="17">
        <v>1</v>
      </c>
      <c r="R13" s="17">
        <f>M13*O13*(1-P13) *Q13</f>
        <v>472.26728194519319</v>
      </c>
      <c r="S13" s="17">
        <f t="shared" si="2"/>
        <v>500.60331886190482</v>
      </c>
      <c r="T13" s="17">
        <v>0.5</v>
      </c>
      <c r="U13" s="17">
        <v>1</v>
      </c>
      <c r="V13" s="17">
        <v>1.5</v>
      </c>
      <c r="W13" s="17">
        <f>AE13*T13+AF13*U13+AG13*V13</f>
        <v>0.5</v>
      </c>
      <c r="X13" s="17">
        <f t="shared" si="3"/>
        <v>250.30165943095241</v>
      </c>
      <c r="Y13" s="17">
        <f t="shared" si="3"/>
        <v>125.15082971547621</v>
      </c>
      <c r="Z13" s="17">
        <v>7.0000000000000007E-2</v>
      </c>
      <c r="AA13" s="17">
        <f t="shared" si="4"/>
        <v>35.042232320333341</v>
      </c>
      <c r="AB13" s="17">
        <f>X13*Z13</f>
        <v>17.52111616016667</v>
      </c>
      <c r="AC13" s="17">
        <v>0</v>
      </c>
      <c r="AD13" s="17">
        <f t="shared" si="5"/>
        <v>52.563348480500011</v>
      </c>
      <c r="AE13" s="18">
        <v>1</v>
      </c>
      <c r="AF13" s="18">
        <v>0</v>
      </c>
      <c r="AG13" s="18">
        <v>0</v>
      </c>
      <c r="AH13" s="18">
        <v>0.5</v>
      </c>
      <c r="AI13" s="18">
        <v>0.5</v>
      </c>
      <c r="AJ13" s="18">
        <v>0</v>
      </c>
      <c r="AK13" s="18">
        <v>0</v>
      </c>
      <c r="AL13" s="18">
        <v>0</v>
      </c>
      <c r="AM13" s="18">
        <v>0</v>
      </c>
    </row>
    <row r="14" spans="1:39" ht="19.5" customHeight="1" x14ac:dyDescent="0.25">
      <c r="A14" s="1">
        <v>4000</v>
      </c>
      <c r="B14" s="2" t="s">
        <v>44</v>
      </c>
      <c r="C14" s="2" t="s">
        <v>58</v>
      </c>
      <c r="D14" s="17">
        <f t="shared" si="6"/>
        <v>32169</v>
      </c>
      <c r="E14" s="17">
        <v>24.077999999999999</v>
      </c>
      <c r="F14" s="17">
        <v>33.642000000000003</v>
      </c>
      <c r="G14" s="17">
        <v>30.824000000000002</v>
      </c>
      <c r="H14" s="17">
        <v>0.38519999999999999</v>
      </c>
      <c r="I14" s="17">
        <v>0.3574</v>
      </c>
      <c r="J14" s="17">
        <v>0.32490000000000002</v>
      </c>
      <c r="K14" s="17">
        <f>AE14*E14+AF14*F14+AG14*G14</f>
        <v>24.077999999999999</v>
      </c>
      <c r="L14" s="17">
        <f>AE14*H14+AF14*I14+AG14*J14</f>
        <v>0.38519999999999999</v>
      </c>
      <c r="M14" s="17">
        <f t="shared" si="0"/>
        <v>1311.85356095887</v>
      </c>
      <c r="N14" s="17">
        <f t="shared" si="1"/>
        <v>1390.5647746164022</v>
      </c>
      <c r="O14" s="17">
        <v>0.6</v>
      </c>
      <c r="P14" s="17">
        <v>0.4</v>
      </c>
      <c r="Q14" s="17">
        <v>1</v>
      </c>
      <c r="R14" s="17">
        <f>M14*O14*(1-P14) *Q14</f>
        <v>472.26728194519319</v>
      </c>
      <c r="S14" s="17">
        <f t="shared" si="2"/>
        <v>500.60331886190482</v>
      </c>
      <c r="T14" s="17">
        <v>0.5</v>
      </c>
      <c r="U14" s="17">
        <v>1</v>
      </c>
      <c r="V14" s="17">
        <v>1.5</v>
      </c>
      <c r="W14" s="17">
        <f>AE14*T14+AF14*U14+AG14*V14</f>
        <v>0.5</v>
      </c>
      <c r="X14" s="17">
        <f t="shared" si="3"/>
        <v>250.30165943095241</v>
      </c>
      <c r="Y14" s="17">
        <f t="shared" si="3"/>
        <v>125.15082971547621</v>
      </c>
      <c r="Z14" s="17">
        <v>7.0000000000000007E-2</v>
      </c>
      <c r="AA14" s="17">
        <f t="shared" si="4"/>
        <v>35.042232320333341</v>
      </c>
      <c r="AB14" s="17">
        <f>X14*Z14</f>
        <v>17.52111616016667</v>
      </c>
      <c r="AC14" s="17">
        <v>0</v>
      </c>
      <c r="AD14" s="17">
        <f t="shared" si="5"/>
        <v>52.563348480500011</v>
      </c>
      <c r="AE14" s="18">
        <v>1</v>
      </c>
      <c r="AF14" s="18">
        <v>0</v>
      </c>
      <c r="AG14" s="18">
        <v>0</v>
      </c>
      <c r="AH14" s="18">
        <v>0.5</v>
      </c>
      <c r="AI14" s="18">
        <v>0.5</v>
      </c>
      <c r="AJ14" s="18">
        <v>0</v>
      </c>
      <c r="AK14" s="18">
        <v>0</v>
      </c>
      <c r="AL14" s="18">
        <v>0</v>
      </c>
      <c r="AM14" s="18">
        <v>0</v>
      </c>
    </row>
    <row r="15" spans="1:39" ht="19.5" customHeight="1" x14ac:dyDescent="0.25">
      <c r="A15" s="1">
        <v>5220</v>
      </c>
      <c r="B15" s="2" t="s">
        <v>45</v>
      </c>
      <c r="C15" s="2" t="s">
        <v>59</v>
      </c>
      <c r="D15" s="17">
        <f t="shared" si="6"/>
        <v>32169</v>
      </c>
      <c r="E15" s="17">
        <v>24.077999999999999</v>
      </c>
      <c r="F15" s="17">
        <v>33.642000000000003</v>
      </c>
      <c r="G15" s="17">
        <v>30.824000000000002</v>
      </c>
      <c r="H15" s="17">
        <v>0.38519999999999999</v>
      </c>
      <c r="I15" s="17">
        <v>0.3574</v>
      </c>
      <c r="J15" s="17">
        <v>0.32490000000000002</v>
      </c>
      <c r="K15" s="17">
        <f>AE15*E15+AF15*F15+AG15*G15</f>
        <v>0</v>
      </c>
      <c r="L15" s="17">
        <f>AE15*H15+AF15*I15+AG15*J15</f>
        <v>0</v>
      </c>
      <c r="M15" s="17">
        <f t="shared" si="0"/>
        <v>0</v>
      </c>
      <c r="N15" s="17">
        <f t="shared" si="1"/>
        <v>0</v>
      </c>
      <c r="O15" s="17">
        <v>0.6</v>
      </c>
      <c r="P15" s="17">
        <v>0.4</v>
      </c>
      <c r="Q15" s="17">
        <v>1</v>
      </c>
      <c r="R15" s="17">
        <f>M15*O15*(1-P15) *Q15</f>
        <v>0</v>
      </c>
      <c r="S15" s="17">
        <f t="shared" si="2"/>
        <v>0</v>
      </c>
      <c r="T15" s="17">
        <v>0.5</v>
      </c>
      <c r="U15" s="17">
        <v>1</v>
      </c>
      <c r="V15" s="17">
        <v>1.5</v>
      </c>
      <c r="W15" s="17">
        <f>AE15*T15+AF15*U15+AG15*V15</f>
        <v>0</v>
      </c>
      <c r="X15" s="17">
        <f t="shared" si="3"/>
        <v>0</v>
      </c>
      <c r="Y15" s="17">
        <f t="shared" si="3"/>
        <v>0</v>
      </c>
      <c r="Z15" s="17">
        <v>0</v>
      </c>
      <c r="AA15" s="17">
        <f t="shared" si="4"/>
        <v>0</v>
      </c>
      <c r="AB15" s="17">
        <f>X15*Z15</f>
        <v>0</v>
      </c>
      <c r="AC15" s="17">
        <v>0</v>
      </c>
      <c r="AD15" s="17">
        <f t="shared" si="5"/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</row>
    <row r="16" spans="1:39" ht="19.5" customHeight="1" x14ac:dyDescent="0.25">
      <c r="A16" s="1">
        <v>5230</v>
      </c>
      <c r="B16" s="2" t="s">
        <v>46</v>
      </c>
      <c r="C16" s="2" t="s">
        <v>49</v>
      </c>
      <c r="D16" s="17">
        <f t="shared" si="6"/>
        <v>32169</v>
      </c>
      <c r="E16" s="17">
        <v>24.077999999999999</v>
      </c>
      <c r="F16" s="17">
        <v>33.642000000000003</v>
      </c>
      <c r="G16" s="17">
        <v>30.824000000000002</v>
      </c>
      <c r="H16" s="17">
        <v>0.38519999999999999</v>
      </c>
      <c r="I16" s="17">
        <v>0.3574</v>
      </c>
      <c r="J16" s="17">
        <v>0.32490000000000002</v>
      </c>
      <c r="K16" s="17">
        <f>AE16*E16+AF16*F16+AG16*G16</f>
        <v>0</v>
      </c>
      <c r="L16" s="17">
        <f>AE16*H16+AF16*I16+AG16*J16</f>
        <v>0</v>
      </c>
      <c r="M16" s="17">
        <f t="shared" si="0"/>
        <v>0</v>
      </c>
      <c r="N16" s="17">
        <f t="shared" si="1"/>
        <v>0</v>
      </c>
      <c r="O16" s="17">
        <v>0.6</v>
      </c>
      <c r="P16" s="17">
        <v>0.4</v>
      </c>
      <c r="Q16" s="17">
        <v>1</v>
      </c>
      <c r="R16" s="17">
        <f>M16*O16*(1-P16) *Q16</f>
        <v>0</v>
      </c>
      <c r="S16" s="17">
        <f t="shared" si="2"/>
        <v>0</v>
      </c>
      <c r="T16" s="17">
        <v>0.5</v>
      </c>
      <c r="U16" s="17">
        <v>1</v>
      </c>
      <c r="V16" s="17">
        <v>1.5</v>
      </c>
      <c r="W16" s="17">
        <f>AE16*T16+AF16*U16+AG16*V16</f>
        <v>0</v>
      </c>
      <c r="X16" s="17">
        <f t="shared" si="3"/>
        <v>0</v>
      </c>
      <c r="Y16" s="17">
        <f t="shared" si="3"/>
        <v>0</v>
      </c>
      <c r="Z16" s="17">
        <v>0</v>
      </c>
      <c r="AA16" s="17">
        <f t="shared" si="4"/>
        <v>0</v>
      </c>
      <c r="AB16" s="17">
        <f>X16*Z16</f>
        <v>0</v>
      </c>
      <c r="AC16" s="17">
        <v>0</v>
      </c>
      <c r="AD16" s="17">
        <f t="shared" si="5"/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J16" s="18">
        <v>0</v>
      </c>
      <c r="AK16" s="18">
        <v>0</v>
      </c>
      <c r="AL16" s="18">
        <v>0</v>
      </c>
      <c r="AM16" s="18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B353EF1C214041AFE5485E409BD877" ma:contentTypeVersion="4" ma:contentTypeDescription="Create a new document." ma:contentTypeScope="" ma:versionID="cccb03d211733ed5b7055e5b608c30d8">
  <xsd:schema xmlns:xsd="http://www.w3.org/2001/XMLSchema" xmlns:xs="http://www.w3.org/2001/XMLSchema" xmlns:p="http://schemas.microsoft.com/office/2006/metadata/properties" xmlns:ns2="0bc92278-9d8d-4a44-8bcd-46f8d0767c7f" targetNamespace="http://schemas.microsoft.com/office/2006/metadata/properties" ma:root="true" ma:fieldsID="11de0ae83d733a1c1d409be804da5a91" ns2:_="">
    <xsd:import namespace="0bc92278-9d8d-4a44-8bcd-46f8d0767c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c92278-9d8d-4a44-8bcd-46f8d0767c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9A3756A-CBB1-4A28-BF5A-A19958162D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c92278-9d8d-4a44-8bcd-46f8d0767c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C98AF9-9E6E-4627-9961-7356D74AE61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B139DB-8680-4A1E-999C-EB8FFA277167}">
  <ds:schemaRefs>
    <ds:schemaRef ds:uri="http://schemas.microsoft.com/office/2006/metadata/properties"/>
    <ds:schemaRef ds:uri="http://purl.org/dc/terms/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0bc92278-9d8d-4a44-8bcd-46f8d0767c7f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Sheet1!Legend_output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Andrew Johnson</cp:lastModifiedBy>
  <dcterms:created xsi:type="dcterms:W3CDTF">2023-09-07T09:02:04Z</dcterms:created>
  <dcterms:modified xsi:type="dcterms:W3CDTF">2024-11-30T16:22:36Z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0x010100ECB353EF1C214041AFE5485E409BD877</vt:lpwstr>
  </property>
</Properties>
</file>