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ebp"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G:\excel\excel dashboard\"/>
    </mc:Choice>
  </mc:AlternateContent>
  <bookViews>
    <workbookView xWindow="0" yWindow="0" windowWidth="20490" windowHeight="8940" activeTab="3"/>
  </bookViews>
  <sheets>
    <sheet name="Analysis" sheetId="6" r:id="rId1"/>
    <sheet name="SALES FORM" sheetId="7" r:id="rId2"/>
    <sheet name="KPI" sheetId="9" r:id="rId3"/>
    <sheet name="Retail Store Sales" sheetId="4" r:id="rId4"/>
    <sheet name="DASHBOARD" sheetId="8" r:id="rId5"/>
    <sheet name="Cost Per Unit" sheetId="3" r:id="rId6"/>
  </sheets>
  <definedNames>
    <definedName name="Slicer_Country">#N/A</definedName>
    <definedName name="Slicer_Month">#N/A</definedName>
    <definedName name="Slicer_Product_Category">#N/A</definedName>
    <definedName name="Slicer_Year">#N/A</definedName>
  </definedNames>
  <calcPr calcId="162913"/>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8" i="9" l="1"/>
  <c r="H99" i="9"/>
  <c r="H100" i="9"/>
  <c r="H101" i="9"/>
  <c r="H102" i="9"/>
  <c r="H103" i="9"/>
  <c r="H104" i="9"/>
  <c r="H105" i="9"/>
  <c r="G99" i="9"/>
  <c r="G100" i="9"/>
  <c r="G101" i="9"/>
  <c r="G102" i="9"/>
  <c r="G103" i="9"/>
  <c r="G104" i="9"/>
  <c r="G105" i="9"/>
  <c r="G98" i="9"/>
  <c r="G56" i="9" l="1"/>
  <c r="F56" i="9"/>
  <c r="B41" i="9" l="1"/>
  <c r="E57" i="9" s="1"/>
  <c r="B7" i="9"/>
  <c r="C7" i="9"/>
  <c r="A7" i="9"/>
  <c r="D52" i="9" l="1"/>
  <c r="E52" i="9"/>
  <c r="E47" i="9"/>
  <c r="E41" i="9"/>
  <c r="D47" i="9"/>
  <c r="D41" i="9"/>
  <c r="J12" i="9"/>
  <c r="H14" i="9"/>
  <c r="H13" i="9"/>
  <c r="H12" i="9"/>
  <c r="D13" i="9"/>
  <c r="I13" i="9"/>
  <c r="E13" i="9"/>
  <c r="E14" i="9"/>
  <c r="I14" i="9"/>
  <c r="G52" i="9" l="1"/>
  <c r="G53" i="9" s="1"/>
  <c r="F52" i="9"/>
  <c r="F53" i="9" s="1"/>
  <c r="G41" i="9"/>
  <c r="G42" i="9" s="1"/>
  <c r="F47" i="9"/>
  <c r="F48" i="9" s="1"/>
  <c r="G47" i="9"/>
  <c r="G48" i="9" s="1"/>
  <c r="F41" i="9"/>
  <c r="F42" i="9" s="1"/>
  <c r="J13" i="9"/>
  <c r="J14" i="9"/>
  <c r="F13" i="9"/>
  <c r="F14" i="9"/>
  <c r="L557" i="4"/>
  <c r="M557" i="4"/>
  <c r="N557" i="4"/>
  <c r="O557" i="4"/>
  <c r="P557" i="4"/>
  <c r="Q557" i="4"/>
  <c r="R557" i="4" s="1"/>
  <c r="A6" i="9"/>
  <c r="F6" i="9"/>
  <c r="C6" i="9"/>
  <c r="B6" i="9"/>
  <c r="H52" i="9" l="1"/>
  <c r="H41" i="9"/>
  <c r="D57" i="9"/>
  <c r="H47" i="9"/>
  <c r="V4" i="7"/>
  <c r="U4" i="7"/>
  <c r="T4" i="7"/>
  <c r="S4" i="7"/>
  <c r="R4" i="7"/>
  <c r="Q4" i="7"/>
  <c r="P4" i="7"/>
  <c r="O4" i="7"/>
  <c r="N4" i="7"/>
  <c r="M4" i="7"/>
  <c r="G57" i="9" l="1"/>
  <c r="G58" i="9" s="1"/>
  <c r="F57" i="9"/>
  <c r="F58" i="9" s="1"/>
  <c r="O2" i="4"/>
  <c r="H57" i="9" l="1"/>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R541" i="4" l="1"/>
  <c r="R525" i="4"/>
  <c r="R509" i="4"/>
  <c r="R493" i="4"/>
  <c r="R477" i="4"/>
  <c r="R461" i="4"/>
  <c r="R445" i="4"/>
  <c r="R429" i="4"/>
  <c r="R413" i="4"/>
  <c r="R397" i="4"/>
  <c r="R381" i="4"/>
  <c r="R365" i="4"/>
  <c r="R349" i="4"/>
  <c r="R321" i="4"/>
  <c r="R257" i="4"/>
  <c r="R193" i="4"/>
  <c r="R129" i="4"/>
  <c r="R65" i="4"/>
  <c r="R554" i="4"/>
  <c r="R550" i="4"/>
  <c r="R546" i="4"/>
  <c r="R542" i="4"/>
  <c r="R538" i="4"/>
  <c r="R534" i="4"/>
  <c r="R530" i="4"/>
  <c r="R526" i="4"/>
  <c r="R522" i="4"/>
  <c r="R518" i="4"/>
  <c r="R514" i="4"/>
  <c r="R510" i="4"/>
  <c r="R506" i="4"/>
  <c r="R502" i="4"/>
  <c r="R498" i="4"/>
  <c r="R494" i="4"/>
  <c r="R490" i="4"/>
  <c r="R486" i="4"/>
  <c r="R482" i="4"/>
  <c r="R478" i="4"/>
  <c r="R474" i="4"/>
  <c r="R470" i="4"/>
  <c r="R466" i="4"/>
  <c r="R462" i="4"/>
  <c r="R458" i="4"/>
  <c r="R454" i="4"/>
  <c r="R450" i="4"/>
  <c r="R446" i="4"/>
  <c r="R442" i="4"/>
  <c r="R438" i="4"/>
  <c r="R434" i="4"/>
  <c r="R430" i="4"/>
  <c r="R426" i="4"/>
  <c r="R422" i="4"/>
  <c r="R418" i="4"/>
  <c r="R414" i="4"/>
  <c r="R410" i="4"/>
  <c r="R406" i="4"/>
  <c r="R402" i="4"/>
  <c r="R398" i="4"/>
  <c r="R394" i="4"/>
  <c r="R390" i="4"/>
  <c r="R386" i="4"/>
  <c r="R382" i="4"/>
  <c r="R378" i="4"/>
  <c r="R374" i="4"/>
  <c r="R370" i="4"/>
  <c r="R366" i="4"/>
  <c r="R362" i="4"/>
  <c r="R358" i="4"/>
  <c r="R354" i="4"/>
  <c r="R350" i="4"/>
  <c r="R346" i="4"/>
  <c r="R342" i="4"/>
  <c r="R338" i="4"/>
  <c r="R334" i="4"/>
  <c r="R330" i="4"/>
  <c r="R326" i="4"/>
  <c r="R322" i="4"/>
  <c r="R318" i="4"/>
  <c r="R553" i="4"/>
  <c r="R549" i="4"/>
  <c r="R545" i="4"/>
  <c r="R537" i="4"/>
  <c r="R533" i="4"/>
  <c r="R529" i="4"/>
  <c r="R521" i="4"/>
  <c r="R517" i="4"/>
  <c r="R513" i="4"/>
  <c r="R505" i="4"/>
  <c r="R501" i="4"/>
  <c r="R497" i="4"/>
  <c r="R489" i="4"/>
  <c r="R485" i="4"/>
  <c r="R481" i="4"/>
  <c r="R473" i="4"/>
  <c r="R469" i="4"/>
  <c r="R465" i="4"/>
  <c r="R457" i="4"/>
  <c r="R453" i="4"/>
  <c r="R449" i="4"/>
  <c r="R441" i="4"/>
  <c r="R437" i="4"/>
  <c r="R433" i="4"/>
  <c r="R425" i="4"/>
  <c r="R421" i="4"/>
  <c r="R417" i="4"/>
  <c r="R409" i="4"/>
  <c r="R405" i="4"/>
  <c r="R401" i="4"/>
  <c r="R393" i="4"/>
  <c r="R389" i="4"/>
  <c r="R385" i="4"/>
  <c r="R377" i="4"/>
  <c r="R373" i="4"/>
  <c r="R369" i="4"/>
  <c r="R361" i="4"/>
  <c r="R357" i="4"/>
  <c r="R353" i="4"/>
  <c r="R345" i="4"/>
  <c r="R341" i="4"/>
  <c r="R333" i="4"/>
  <c r="R305" i="4"/>
  <c r="R289" i="4"/>
  <c r="R273" i="4"/>
  <c r="R241" i="4"/>
  <c r="R225" i="4"/>
  <c r="R209" i="4"/>
  <c r="R177" i="4"/>
  <c r="R161" i="4"/>
  <c r="R145" i="4"/>
  <c r="R113" i="4"/>
  <c r="R97" i="4"/>
  <c r="R81" i="4"/>
  <c r="R49" i="4"/>
  <c r="R33" i="4"/>
  <c r="R17" i="4"/>
  <c r="R314" i="4"/>
  <c r="R310" i="4"/>
  <c r="R306" i="4"/>
  <c r="R302" i="4"/>
  <c r="R298" i="4"/>
  <c r="R294" i="4"/>
  <c r="R290" i="4"/>
  <c r="R286" i="4"/>
  <c r="R282" i="4"/>
  <c r="R278" i="4"/>
  <c r="R274" i="4"/>
  <c r="R270" i="4"/>
  <c r="R266" i="4"/>
  <c r="R262" i="4"/>
  <c r="R258" i="4"/>
  <c r="R254" i="4"/>
  <c r="R250" i="4"/>
  <c r="R246" i="4"/>
  <c r="R242" i="4"/>
  <c r="R238" i="4"/>
  <c r="R234" i="4"/>
  <c r="R230" i="4"/>
  <c r="R226" i="4"/>
  <c r="R222" i="4"/>
  <c r="R218" i="4"/>
  <c r="R214" i="4"/>
  <c r="R210" i="4"/>
  <c r="R206" i="4"/>
  <c r="R202" i="4"/>
  <c r="R198" i="4"/>
  <c r="R194" i="4"/>
  <c r="R190" i="4"/>
  <c r="R186" i="4"/>
  <c r="R182" i="4"/>
  <c r="R178" i="4"/>
  <c r="R174" i="4"/>
  <c r="R170" i="4"/>
  <c r="R166" i="4"/>
  <c r="R162" i="4"/>
  <c r="R158" i="4"/>
  <c r="R154" i="4"/>
  <c r="R150" i="4"/>
  <c r="R146" i="4"/>
  <c r="R142" i="4"/>
  <c r="R138" i="4"/>
  <c r="R134" i="4"/>
  <c r="R130" i="4"/>
  <c r="R126" i="4"/>
  <c r="R122" i="4"/>
  <c r="R118" i="4"/>
  <c r="R114" i="4"/>
  <c r="R110" i="4"/>
  <c r="R106" i="4"/>
  <c r="R102" i="4"/>
  <c r="R98" i="4"/>
  <c r="R94" i="4"/>
  <c r="R90" i="4"/>
  <c r="R86" i="4"/>
  <c r="R82" i="4"/>
  <c r="R78" i="4"/>
  <c r="R74" i="4"/>
  <c r="R70" i="4"/>
  <c r="R66" i="4"/>
  <c r="R62" i="4"/>
  <c r="R58" i="4"/>
  <c r="R54" i="4"/>
  <c r="R50" i="4"/>
  <c r="R46" i="4"/>
  <c r="R42" i="4"/>
  <c r="R38" i="4"/>
  <c r="R34" i="4"/>
  <c r="R30" i="4"/>
  <c r="R26" i="4"/>
  <c r="R22" i="4"/>
  <c r="R18" i="4"/>
  <c r="R14" i="4"/>
  <c r="R10" i="4"/>
  <c r="R6" i="4"/>
  <c r="R2" i="4"/>
  <c r="R337" i="4"/>
  <c r="R329" i="4"/>
  <c r="R325" i="4"/>
  <c r="R317" i="4"/>
  <c r="R313" i="4"/>
  <c r="R309" i="4"/>
  <c r="R301" i="4"/>
  <c r="R297" i="4"/>
  <c r="R293" i="4"/>
  <c r="R285" i="4"/>
  <c r="R281" i="4"/>
  <c r="R277" i="4"/>
  <c r="R269" i="4"/>
  <c r="R265" i="4"/>
  <c r="R261" i="4"/>
  <c r="R253" i="4"/>
  <c r="R249" i="4"/>
  <c r="R245" i="4"/>
  <c r="R237" i="4"/>
  <c r="R233" i="4"/>
  <c r="R229" i="4"/>
  <c r="R221" i="4"/>
  <c r="R217" i="4"/>
  <c r="R213" i="4"/>
  <c r="R205" i="4"/>
  <c r="R201" i="4"/>
  <c r="R197" i="4"/>
  <c r="R189" i="4"/>
  <c r="R185" i="4"/>
  <c r="R181" i="4"/>
  <c r="R173" i="4"/>
  <c r="R169" i="4"/>
  <c r="R165" i="4"/>
  <c r="R157" i="4"/>
  <c r="R153" i="4"/>
  <c r="R149" i="4"/>
  <c r="R141" i="4"/>
  <c r="R137" i="4"/>
  <c r="R133" i="4"/>
  <c r="R125" i="4"/>
  <c r="R121" i="4"/>
  <c r="R117" i="4"/>
  <c r="R109" i="4"/>
  <c r="R105" i="4"/>
  <c r="R101" i="4"/>
  <c r="R93" i="4"/>
  <c r="R89" i="4"/>
  <c r="R85" i="4"/>
  <c r="R77" i="4"/>
  <c r="R73" i="4"/>
  <c r="R69" i="4"/>
  <c r="R61" i="4"/>
  <c r="R57" i="4"/>
  <c r="R53" i="4"/>
  <c r="R45" i="4"/>
  <c r="R41" i="4"/>
  <c r="R37" i="4"/>
  <c r="R29" i="4"/>
  <c r="R25" i="4"/>
  <c r="R21" i="4"/>
  <c r="R13" i="4"/>
  <c r="R9" i="4"/>
  <c r="R5" i="4"/>
  <c r="R556" i="4"/>
  <c r="R552" i="4"/>
  <c r="R548" i="4"/>
  <c r="R544" i="4"/>
  <c r="R540" i="4"/>
  <c r="R536" i="4"/>
  <c r="R532" i="4"/>
  <c r="R528" i="4"/>
  <c r="R524" i="4"/>
  <c r="R520" i="4"/>
  <c r="R516" i="4"/>
  <c r="R512" i="4"/>
  <c r="R508" i="4"/>
  <c r="R504" i="4"/>
  <c r="R500" i="4"/>
  <c r="R496" i="4"/>
  <c r="R492" i="4"/>
  <c r="R488" i="4"/>
  <c r="R484" i="4"/>
  <c r="R480" i="4"/>
  <c r="R476" i="4"/>
  <c r="R472" i="4"/>
  <c r="R468" i="4"/>
  <c r="R464" i="4"/>
  <c r="R460" i="4"/>
  <c r="R456" i="4"/>
  <c r="R452" i="4"/>
  <c r="R448" i="4"/>
  <c r="R444" i="4"/>
  <c r="R440" i="4"/>
  <c r="R436" i="4"/>
  <c r="R432" i="4"/>
  <c r="R428" i="4"/>
  <c r="R424" i="4"/>
  <c r="R420" i="4"/>
  <c r="R416" i="4"/>
  <c r="R412" i="4"/>
  <c r="R408" i="4"/>
  <c r="R404" i="4"/>
  <c r="R400" i="4"/>
  <c r="R396" i="4"/>
  <c r="R392" i="4"/>
  <c r="R388" i="4"/>
  <c r="R384" i="4"/>
  <c r="R380" i="4"/>
  <c r="R376" i="4"/>
  <c r="R372" i="4"/>
  <c r="R368" i="4"/>
  <c r="R364" i="4"/>
  <c r="R360" i="4"/>
  <c r="R356" i="4"/>
  <c r="R352" i="4"/>
  <c r="R348" i="4"/>
  <c r="R344" i="4"/>
  <c r="R340" i="4"/>
  <c r="R336" i="4"/>
  <c r="R332" i="4"/>
  <c r="R328" i="4"/>
  <c r="R324" i="4"/>
  <c r="R320" i="4"/>
  <c r="R316" i="4"/>
  <c r="R312" i="4"/>
  <c r="R308" i="4"/>
  <c r="R304" i="4"/>
  <c r="R300" i="4"/>
  <c r="R296" i="4"/>
  <c r="R292" i="4"/>
  <c r="R288" i="4"/>
  <c r="R284" i="4"/>
  <c r="R280" i="4"/>
  <c r="R276" i="4"/>
  <c r="R272" i="4"/>
  <c r="R268" i="4"/>
  <c r="R264" i="4"/>
  <c r="R260" i="4"/>
  <c r="R256" i="4"/>
  <c r="R252" i="4"/>
  <c r="R248" i="4"/>
  <c r="R244" i="4"/>
  <c r="R240" i="4"/>
  <c r="R236" i="4"/>
  <c r="R232" i="4"/>
  <c r="R228" i="4"/>
  <c r="R224" i="4"/>
  <c r="R220" i="4"/>
  <c r="R216" i="4"/>
  <c r="R212" i="4"/>
  <c r="R208" i="4"/>
  <c r="R204" i="4"/>
  <c r="R200" i="4"/>
  <c r="R196" i="4"/>
  <c r="R192" i="4"/>
  <c r="R188" i="4"/>
  <c r="R184" i="4"/>
  <c r="R180" i="4"/>
  <c r="R176" i="4"/>
  <c r="R172" i="4"/>
  <c r="R168" i="4"/>
  <c r="R164" i="4"/>
  <c r="R160" i="4"/>
  <c r="R156" i="4"/>
  <c r="R152" i="4"/>
  <c r="R148" i="4"/>
  <c r="R144" i="4"/>
  <c r="R140" i="4"/>
  <c r="R136" i="4"/>
  <c r="R132" i="4"/>
  <c r="R128" i="4"/>
  <c r="R124" i="4"/>
  <c r="R120" i="4"/>
  <c r="R116" i="4"/>
  <c r="R112" i="4"/>
  <c r="R108" i="4"/>
  <c r="R104" i="4"/>
  <c r="R100" i="4"/>
  <c r="R96" i="4"/>
  <c r="R92" i="4"/>
  <c r="R88" i="4"/>
  <c r="R84" i="4"/>
  <c r="R80" i="4"/>
  <c r="R76" i="4"/>
  <c r="R72" i="4"/>
  <c r="R68" i="4"/>
  <c r="R64" i="4"/>
  <c r="R60" i="4"/>
  <c r="R56" i="4"/>
  <c r="R52" i="4"/>
  <c r="R48" i="4"/>
  <c r="R44" i="4"/>
  <c r="R40" i="4"/>
  <c r="R555" i="4"/>
  <c r="R551" i="4"/>
  <c r="R547" i="4"/>
  <c r="R543" i="4"/>
  <c r="R539" i="4"/>
  <c r="R535" i="4"/>
  <c r="R531" i="4"/>
  <c r="R527" i="4"/>
  <c r="R523" i="4"/>
  <c r="R519" i="4"/>
  <c r="R515" i="4"/>
  <c r="R511" i="4"/>
  <c r="R507" i="4"/>
  <c r="R503" i="4"/>
  <c r="R499" i="4"/>
  <c r="R495" i="4"/>
  <c r="R491" i="4"/>
  <c r="R487" i="4"/>
  <c r="R483" i="4"/>
  <c r="R479" i="4"/>
  <c r="R475" i="4"/>
  <c r="R471" i="4"/>
  <c r="R467" i="4"/>
  <c r="R463" i="4"/>
  <c r="R459" i="4"/>
  <c r="R455" i="4"/>
  <c r="R451" i="4"/>
  <c r="R447" i="4"/>
  <c r="R443" i="4"/>
  <c r="R439" i="4"/>
  <c r="R435" i="4"/>
  <c r="R431" i="4"/>
  <c r="R427" i="4"/>
  <c r="R423" i="4"/>
  <c r="R419" i="4"/>
  <c r="R415" i="4"/>
  <c r="R411" i="4"/>
  <c r="R407" i="4"/>
  <c r="R403" i="4"/>
  <c r="R399" i="4"/>
  <c r="R395" i="4"/>
  <c r="R391" i="4"/>
  <c r="R387" i="4"/>
  <c r="R383" i="4"/>
  <c r="R379" i="4"/>
  <c r="R375" i="4"/>
  <c r="R371" i="4"/>
  <c r="R367" i="4"/>
  <c r="R363" i="4"/>
  <c r="R359" i="4"/>
  <c r="R355" i="4"/>
  <c r="R351" i="4"/>
  <c r="R347" i="4"/>
  <c r="R343" i="4"/>
  <c r="R339" i="4"/>
  <c r="R335" i="4"/>
  <c r="R331" i="4"/>
  <c r="R327" i="4"/>
  <c r="R323" i="4"/>
  <c r="R319" i="4"/>
  <c r="R315" i="4"/>
  <c r="R311" i="4"/>
  <c r="R307" i="4"/>
  <c r="R303" i="4"/>
  <c r="R299" i="4"/>
  <c r="R295" i="4"/>
  <c r="R291" i="4"/>
  <c r="R287" i="4"/>
  <c r="R283" i="4"/>
  <c r="R279" i="4"/>
  <c r="R275" i="4"/>
  <c r="R271" i="4"/>
  <c r="R267" i="4"/>
  <c r="R263" i="4"/>
  <c r="R259" i="4"/>
  <c r="R255" i="4"/>
  <c r="R251" i="4"/>
  <c r="R247" i="4"/>
  <c r="R243" i="4"/>
  <c r="R239" i="4"/>
  <c r="R235" i="4"/>
  <c r="R231" i="4"/>
  <c r="R227" i="4"/>
  <c r="R223" i="4"/>
  <c r="R219" i="4"/>
  <c r="R215" i="4"/>
  <c r="R211" i="4"/>
  <c r="R207" i="4"/>
  <c r="R203" i="4"/>
  <c r="R199" i="4"/>
  <c r="R195" i="4"/>
  <c r="R191" i="4"/>
  <c r="R187" i="4"/>
  <c r="R183" i="4"/>
  <c r="R179" i="4"/>
  <c r="R175" i="4"/>
  <c r="R171" i="4"/>
  <c r="R167" i="4"/>
  <c r="R163" i="4"/>
  <c r="R159" i="4"/>
  <c r="R155" i="4"/>
  <c r="R151" i="4"/>
  <c r="R147" i="4"/>
  <c r="R143" i="4"/>
  <c r="R139" i="4"/>
  <c r="R135" i="4"/>
  <c r="R131" i="4"/>
  <c r="R127" i="4"/>
  <c r="R123" i="4"/>
  <c r="R119" i="4"/>
  <c r="R115" i="4"/>
  <c r="R111" i="4"/>
  <c r="R107" i="4"/>
  <c r="R103" i="4"/>
  <c r="R99" i="4"/>
  <c r="R95" i="4"/>
  <c r="R91" i="4"/>
  <c r="R87" i="4"/>
  <c r="R83" i="4"/>
  <c r="R79" i="4"/>
  <c r="R75" i="4"/>
  <c r="R71" i="4"/>
  <c r="R67" i="4"/>
  <c r="R63" i="4"/>
  <c r="R59" i="4"/>
  <c r="R55" i="4"/>
  <c r="R51" i="4"/>
  <c r="R47" i="4"/>
  <c r="R43" i="4"/>
  <c r="R39" i="4"/>
  <c r="R36" i="4"/>
  <c r="R32" i="4"/>
  <c r="R28" i="4"/>
  <c r="R24" i="4"/>
  <c r="R20" i="4"/>
  <c r="R16" i="4"/>
  <c r="R12" i="4"/>
  <c r="R8" i="4"/>
  <c r="R4" i="4"/>
  <c r="R35" i="4"/>
  <c r="R31" i="4"/>
  <c r="R27" i="4"/>
  <c r="R23" i="4"/>
  <c r="R19" i="4"/>
  <c r="R15" i="4"/>
  <c r="R11" i="4"/>
  <c r="R7" i="4"/>
  <c r="R3" i="4"/>
  <c r="C41" i="9" l="1"/>
</calcChain>
</file>

<file path=xl/sharedStrings.xml><?xml version="1.0" encoding="utf-8"?>
<sst xmlns="http://schemas.openxmlformats.org/spreadsheetml/2006/main" count="3710" uniqueCount="662">
  <si>
    <t>Order ID</t>
  </si>
  <si>
    <t>Customer Name</t>
  </si>
  <si>
    <t>Product Category</t>
  </si>
  <si>
    <t>Product Name</t>
  </si>
  <si>
    <t>Order Date</t>
  </si>
  <si>
    <t>Delivered Date</t>
  </si>
  <si>
    <t>Quantity</t>
  </si>
  <si>
    <t>Unit Price</t>
  </si>
  <si>
    <t>Status</t>
  </si>
  <si>
    <t>Country</t>
  </si>
  <si>
    <t>Payment Method</t>
  </si>
  <si>
    <t>Allison Hill</t>
  </si>
  <si>
    <t>Electronics</t>
  </si>
  <si>
    <t>Smartphone</t>
  </si>
  <si>
    <t>Completed</t>
  </si>
  <si>
    <t>Mobile Money</t>
  </si>
  <si>
    <t>Lance Hoffman</t>
  </si>
  <si>
    <t>Books</t>
  </si>
  <si>
    <t>Fiction</t>
  </si>
  <si>
    <t>Credit Card</t>
  </si>
  <si>
    <t>Brent Abbott</t>
  </si>
  <si>
    <t>Apparel</t>
  </si>
  <si>
    <t>Sneakers</t>
  </si>
  <si>
    <t>Edward Fuller</t>
  </si>
  <si>
    <t>Groceries</t>
  </si>
  <si>
    <t>Cereal</t>
  </si>
  <si>
    <t>Melinda Jones</t>
  </si>
  <si>
    <t>Headphones</t>
  </si>
  <si>
    <t>Returned</t>
  </si>
  <si>
    <t>Cash</t>
  </si>
  <si>
    <t>Andrew Stewart</t>
  </si>
  <si>
    <t>Home Decor</t>
  </si>
  <si>
    <t>Vase</t>
  </si>
  <si>
    <t>Nigeria</t>
  </si>
  <si>
    <t>Nicole Patterson</t>
  </si>
  <si>
    <t>Anthony Rodriguez</t>
  </si>
  <si>
    <t>Camera</t>
  </si>
  <si>
    <t>Shannon Smith</t>
  </si>
  <si>
    <t>Milk</t>
  </si>
  <si>
    <t>Pamela Romero</t>
  </si>
  <si>
    <t>T-Shirt</t>
  </si>
  <si>
    <t>Tammy Sellers</t>
  </si>
  <si>
    <t>Curtains</t>
  </si>
  <si>
    <t>Joseph Obrien</t>
  </si>
  <si>
    <t>Children's Book</t>
  </si>
  <si>
    <t>Austin Smith</t>
  </si>
  <si>
    <t>Bank Transfer</t>
  </si>
  <si>
    <t>David Caldwell</t>
  </si>
  <si>
    <t>Matthew Gomez</t>
  </si>
  <si>
    <t>Maria Brown</t>
  </si>
  <si>
    <t>Wall Art</t>
  </si>
  <si>
    <t>Clifford Ford</t>
  </si>
  <si>
    <t>Dress</t>
  </si>
  <si>
    <t>Tammy Allison</t>
  </si>
  <si>
    <t>Jeans</t>
  </si>
  <si>
    <t>Rachel Gibson</t>
  </si>
  <si>
    <t>Biography</t>
  </si>
  <si>
    <t>Lauren Daniels</t>
  </si>
  <si>
    <t>Laptop</t>
  </si>
  <si>
    <t>Amanda Miller</t>
  </si>
  <si>
    <t>Cookbook</t>
  </si>
  <si>
    <t>Michael Evans</t>
  </si>
  <si>
    <t>Angel Lewis MD</t>
  </si>
  <si>
    <t>Joshua Turner</t>
  </si>
  <si>
    <t>Non-Fiction</t>
  </si>
  <si>
    <t>Douglas Clark</t>
  </si>
  <si>
    <t>Kimberly Davenport</t>
  </si>
  <si>
    <t>Richard Rodriguez</t>
  </si>
  <si>
    <t>Matthew Ross</t>
  </si>
  <si>
    <t>Victoria Johnson</t>
  </si>
  <si>
    <t>Juice</t>
  </si>
  <si>
    <t>Stephanie Lee</t>
  </si>
  <si>
    <t>Benjamin Beck</t>
  </si>
  <si>
    <t>Stephanie Gilbert</t>
  </si>
  <si>
    <t>Jeffrey Carpenter</t>
  </si>
  <si>
    <t>Curtis Johnson</t>
  </si>
  <si>
    <t>Table Lamp</t>
  </si>
  <si>
    <t>Michael Snyder</t>
  </si>
  <si>
    <t>Melissa Marshall</t>
  </si>
  <si>
    <t>Cushion</t>
  </si>
  <si>
    <t>Michelle Wagner</t>
  </si>
  <si>
    <t>Sara Ramirez</t>
  </si>
  <si>
    <t>George Orozco</t>
  </si>
  <si>
    <t>Jacket</t>
  </si>
  <si>
    <t>Joshua Perry</t>
  </si>
  <si>
    <t>Aaron Bell</t>
  </si>
  <si>
    <t>Stephanie Freeman</t>
  </si>
  <si>
    <t>Rebecca Ramsey</t>
  </si>
  <si>
    <t>Mary Miller</t>
  </si>
  <si>
    <t>Andre Wright</t>
  </si>
  <si>
    <t>Jeffrey Wood</t>
  </si>
  <si>
    <t>Samuel Rivas</t>
  </si>
  <si>
    <t>Daniel Salinas</t>
  </si>
  <si>
    <t>Michael West</t>
  </si>
  <si>
    <t>Elizabeth Ward</t>
  </si>
  <si>
    <t>Kristen Terry</t>
  </si>
  <si>
    <t>Tablet</t>
  </si>
  <si>
    <t>David Grant</t>
  </si>
  <si>
    <t>Kevin Patterson</t>
  </si>
  <si>
    <t>Juan Moore</t>
  </si>
  <si>
    <t>Pasta</t>
  </si>
  <si>
    <t>Dwayne Campbell</t>
  </si>
  <si>
    <t>Samantha Morse</t>
  </si>
  <si>
    <t>Kathryn Snyder</t>
  </si>
  <si>
    <t>Alicia Hubbard</t>
  </si>
  <si>
    <t>Tanya Kim</t>
  </si>
  <si>
    <t>Bruce Collier</t>
  </si>
  <si>
    <t>Kimberly Gibson</t>
  </si>
  <si>
    <t>Reginald Williams</t>
  </si>
  <si>
    <t>Amanda Shaw</t>
  </si>
  <si>
    <t>Alexis Thomas</t>
  </si>
  <si>
    <t>Sarah Villarreal</t>
  </si>
  <si>
    <t>Cynthia Cohen</t>
  </si>
  <si>
    <t>Michele Garcia</t>
  </si>
  <si>
    <t>Joel King</t>
  </si>
  <si>
    <t>Rice</t>
  </si>
  <si>
    <t>Brooke Alexander</t>
  </si>
  <si>
    <t>Ann Phillips</t>
  </si>
  <si>
    <t>Richard Smith</t>
  </si>
  <si>
    <t>David Johnson</t>
  </si>
  <si>
    <t>Elizabeth Ortiz</t>
  </si>
  <si>
    <t>Teresa Ramirez</t>
  </si>
  <si>
    <t>Michael Stephens</t>
  </si>
  <si>
    <t>Kristen Willis</t>
  </si>
  <si>
    <t>Rebecca Rodriguez</t>
  </si>
  <si>
    <t>Jessica Rodriguez DDS</t>
  </si>
  <si>
    <t>Donald Schultz</t>
  </si>
  <si>
    <t>Emily Edwards</t>
  </si>
  <si>
    <t>Anna Davis</t>
  </si>
  <si>
    <t>Jordan Moore</t>
  </si>
  <si>
    <t>Phillip Andrews</t>
  </si>
  <si>
    <t>Christopher Park</t>
  </si>
  <si>
    <t>Andrea Figueroa</t>
  </si>
  <si>
    <t>Karla Ramos</t>
  </si>
  <si>
    <t>Michael Watkins</t>
  </si>
  <si>
    <t>Eric Clark</t>
  </si>
  <si>
    <t>Thomas Atkins</t>
  </si>
  <si>
    <t>Alex Nguyen</t>
  </si>
  <si>
    <t>Kelly Foster</t>
  </si>
  <si>
    <t>Kerry Lee</t>
  </si>
  <si>
    <t>Rebecca Vargas</t>
  </si>
  <si>
    <t>John Hernandez</t>
  </si>
  <si>
    <t>Katelyn Perez</t>
  </si>
  <si>
    <t>George Miranda</t>
  </si>
  <si>
    <t>Jackson Ball</t>
  </si>
  <si>
    <t>Vincent Mueller</t>
  </si>
  <si>
    <t>Tracy Montoya</t>
  </si>
  <si>
    <t>Phillip Nelson</t>
  </si>
  <si>
    <t>Jonathan Young</t>
  </si>
  <si>
    <t>Howard Norman</t>
  </si>
  <si>
    <t>Stephanie Hughes</t>
  </si>
  <si>
    <t>Samantha Gardner</t>
  </si>
  <si>
    <t>William Gould</t>
  </si>
  <si>
    <t>Laura Moreno</t>
  </si>
  <si>
    <t>Kathryn Hughes</t>
  </si>
  <si>
    <t>Benjamin Thompson</t>
  </si>
  <si>
    <t>Betty Shaw</t>
  </si>
  <si>
    <t>Todd Jacobson</t>
  </si>
  <si>
    <t>Martin Vargas</t>
  </si>
  <si>
    <t>Travis Wise</t>
  </si>
  <si>
    <t>Stephen Gardner</t>
  </si>
  <si>
    <t>Jesse Barker</t>
  </si>
  <si>
    <t>James Gilbert</t>
  </si>
  <si>
    <t>Shawn Jimenez</t>
  </si>
  <si>
    <t>Kyle Cameron</t>
  </si>
  <si>
    <t>Monica Gallagher</t>
  </si>
  <si>
    <t>Brent Brooks</t>
  </si>
  <si>
    <t>Brenda Velazquez</t>
  </si>
  <si>
    <t>Katie Hicks</t>
  </si>
  <si>
    <t>Veronica Silva</t>
  </si>
  <si>
    <t>Michelle Hampton</t>
  </si>
  <si>
    <t>Ashley Smith</t>
  </si>
  <si>
    <t>Gloria Gomez</t>
  </si>
  <si>
    <t>Courtney Dudley</t>
  </si>
  <si>
    <t>Timothy Pope</t>
  </si>
  <si>
    <t>Tina Ballard</t>
  </si>
  <si>
    <t>Anthony Stein</t>
  </si>
  <si>
    <t>Matthew Velez</t>
  </si>
  <si>
    <t>Alexandra Bradley</t>
  </si>
  <si>
    <t>Nicole Thompson</t>
  </si>
  <si>
    <t>Stacy Carrillo</t>
  </si>
  <si>
    <t>Justin Brown</t>
  </si>
  <si>
    <t>Steven Griffin Jr.</t>
  </si>
  <si>
    <t>Aaron Robinson</t>
  </si>
  <si>
    <t>Jason Mack</t>
  </si>
  <si>
    <t>Michael Stanley</t>
  </si>
  <si>
    <t>Julie Ball</t>
  </si>
  <si>
    <t>Donald Pineda</t>
  </si>
  <si>
    <t>Jill Powers</t>
  </si>
  <si>
    <t>Donna Cabrera</t>
  </si>
  <si>
    <t>Jason Hernandez</t>
  </si>
  <si>
    <t>Michael Shaffer</t>
  </si>
  <si>
    <t>Kristin Mendoza</t>
  </si>
  <si>
    <t>Jose Crawford</t>
  </si>
  <si>
    <t>Connie Thomas</t>
  </si>
  <si>
    <t>Robert Jackson</t>
  </si>
  <si>
    <t>Kelly Combs</t>
  </si>
  <si>
    <t>Antonio Little</t>
  </si>
  <si>
    <t>James Tran</t>
  </si>
  <si>
    <t>Tamara Hall</t>
  </si>
  <si>
    <t>Jennifer Ayala</t>
  </si>
  <si>
    <t>Kevin James</t>
  </si>
  <si>
    <t>Derrick Adams</t>
  </si>
  <si>
    <t>Michelle Simpson</t>
  </si>
  <si>
    <t>Scott Alexander</t>
  </si>
  <si>
    <t>Ernest Oconnell</t>
  </si>
  <si>
    <t>Randall Johnson</t>
  </si>
  <si>
    <t>Ryan Pope</t>
  </si>
  <si>
    <t>Jay Bennett</t>
  </si>
  <si>
    <t>Lonnie Hart</t>
  </si>
  <si>
    <t>Eric Patrick</t>
  </si>
  <si>
    <t>Rhonda Brown</t>
  </si>
  <si>
    <t>Emily Price</t>
  </si>
  <si>
    <t>Jill Jackson</t>
  </si>
  <si>
    <t>Ashley Wilson</t>
  </si>
  <si>
    <t>Ashley Greer PhD</t>
  </si>
  <si>
    <t>Charles Clark</t>
  </si>
  <si>
    <t>Brandi Thomas</t>
  </si>
  <si>
    <t>Mark Burton</t>
  </si>
  <si>
    <t>Paul Neal</t>
  </si>
  <si>
    <t>Raymond Oconnor</t>
  </si>
  <si>
    <t>Aaron Rubio</t>
  </si>
  <si>
    <t>Steven Martin</t>
  </si>
  <si>
    <t>Jennifer Anderson MD</t>
  </si>
  <si>
    <t>Emily Taylor</t>
  </si>
  <si>
    <t>Matthew Bowers</t>
  </si>
  <si>
    <t>Samantha Green</t>
  </si>
  <si>
    <t>Jesse Ward</t>
  </si>
  <si>
    <t>Tyler Johnson</t>
  </si>
  <si>
    <t>Patricia Collins</t>
  </si>
  <si>
    <t>Jacob Bonilla</t>
  </si>
  <si>
    <t>Anthony Shea DDS</t>
  </si>
  <si>
    <t>Kathy Walsh</t>
  </si>
  <si>
    <t>Cynthia Green</t>
  </si>
  <si>
    <t>Melissa Williams</t>
  </si>
  <si>
    <t>Anthony Evans</t>
  </si>
  <si>
    <t>Antonio Norman</t>
  </si>
  <si>
    <t>Kenneth Underwood</t>
  </si>
  <si>
    <t>Danielle Phillips</t>
  </si>
  <si>
    <t>Curtis Wilkerson</t>
  </si>
  <si>
    <t>Kathryn Price</t>
  </si>
  <si>
    <t>Kevin Hall</t>
  </si>
  <si>
    <t>Kristy Hart</t>
  </si>
  <si>
    <t>Joseph Smith</t>
  </si>
  <si>
    <t>Sarah Valencia</t>
  </si>
  <si>
    <t>Patricia Bradley</t>
  </si>
  <si>
    <t>William Jackson</t>
  </si>
  <si>
    <t>Michelle Williams</t>
  </si>
  <si>
    <t>Fernando Lynn</t>
  </si>
  <si>
    <t>Lisa Webb</t>
  </si>
  <si>
    <t>Jennifer Spencer</t>
  </si>
  <si>
    <t>Sara Hernandez</t>
  </si>
  <si>
    <t>Steven Baker</t>
  </si>
  <si>
    <t>Dennis Marshall</t>
  </si>
  <si>
    <t>Cynthia Evans</t>
  </si>
  <si>
    <t>Beth Henderson</t>
  </si>
  <si>
    <t>Thomas Sloan</t>
  </si>
  <si>
    <t>Kara Jackson</t>
  </si>
  <si>
    <t>Steve Rivera</t>
  </si>
  <si>
    <t>Caitlin Collins</t>
  </si>
  <si>
    <t>Corey Whitaker</t>
  </si>
  <si>
    <t>Madison Martinez</t>
  </si>
  <si>
    <t>Penny Lewis</t>
  </si>
  <si>
    <t>Carlos Thompson</t>
  </si>
  <si>
    <t>James Bailey</t>
  </si>
  <si>
    <t>Brian Hunt</t>
  </si>
  <si>
    <t>Sarah Pittman</t>
  </si>
  <si>
    <t>Courtney Walker</t>
  </si>
  <si>
    <t>Edward York</t>
  </si>
  <si>
    <t>Steve Mason</t>
  </si>
  <si>
    <t>Penny Anderson</t>
  </si>
  <si>
    <t>Joseph Cross</t>
  </si>
  <si>
    <t>Shawn Collins</t>
  </si>
  <si>
    <t>Joy Meyer</t>
  </si>
  <si>
    <t>Alex Wagner</t>
  </si>
  <si>
    <t>Martha Smith</t>
  </si>
  <si>
    <t>Matthew Bates</t>
  </si>
  <si>
    <t>Autumn Wilson</t>
  </si>
  <si>
    <t>Michael Meadows</t>
  </si>
  <si>
    <t>Sarah Ward</t>
  </si>
  <si>
    <t>Charles Holland</t>
  </si>
  <si>
    <t>Robert White</t>
  </si>
  <si>
    <t>Karen Fisher</t>
  </si>
  <si>
    <t>Jason Williams</t>
  </si>
  <si>
    <t>Vanessa Santiago</t>
  </si>
  <si>
    <t>Erica Rivera</t>
  </si>
  <si>
    <t>Alicia Powell</t>
  </si>
  <si>
    <t>Brian Prince</t>
  </si>
  <si>
    <t>Janice Petty</t>
  </si>
  <si>
    <t>Nicole Evans</t>
  </si>
  <si>
    <t>Anthony Adams</t>
  </si>
  <si>
    <t>Richard Jennings</t>
  </si>
  <si>
    <t>Douglas Baker</t>
  </si>
  <si>
    <t>Michael Fox</t>
  </si>
  <si>
    <t>Lisa Oliver</t>
  </si>
  <si>
    <t>Bradley Davis</t>
  </si>
  <si>
    <t>Ronald Johns</t>
  </si>
  <si>
    <t>Alan Nunez</t>
  </si>
  <si>
    <t>Daniel Davenport</t>
  </si>
  <si>
    <t>Angel Powers</t>
  </si>
  <si>
    <t>Ian Frazier</t>
  </si>
  <si>
    <t>Matthew Miller</t>
  </si>
  <si>
    <t>Angela Jones</t>
  </si>
  <si>
    <t>Sarah Drake</t>
  </si>
  <si>
    <t>Sierra Williams</t>
  </si>
  <si>
    <t>Deborah Stephens</t>
  </si>
  <si>
    <t>Brenda Martin</t>
  </si>
  <si>
    <t>Gary Wilson</t>
  </si>
  <si>
    <t>Alison Williams</t>
  </si>
  <si>
    <t>Rebecca Hoover</t>
  </si>
  <si>
    <t>Joseph Blankenship</t>
  </si>
  <si>
    <t>Robert Velez</t>
  </si>
  <si>
    <t>Kimberly Scott</t>
  </si>
  <si>
    <t>Wendy Sanders</t>
  </si>
  <si>
    <t>Eric Cooper</t>
  </si>
  <si>
    <t>Jessica Harris</t>
  </si>
  <si>
    <t>Lisa Craig</t>
  </si>
  <si>
    <t>Penny Gomez MD</t>
  </si>
  <si>
    <t>Hannah Richmond</t>
  </si>
  <si>
    <t>Debbie Russell</t>
  </si>
  <si>
    <t>Judy Murray</t>
  </si>
  <si>
    <t>Jennifer Gomez</t>
  </si>
  <si>
    <t>Hayden Shannon</t>
  </si>
  <si>
    <t>Nicolas Salas II</t>
  </si>
  <si>
    <t>Katherine Joyce</t>
  </si>
  <si>
    <t>Alexandra Clark</t>
  </si>
  <si>
    <t>Jonathan Clark</t>
  </si>
  <si>
    <t>Adam Fisher</t>
  </si>
  <si>
    <t>Jason Bell</t>
  </si>
  <si>
    <t>Greg Edwards</t>
  </si>
  <si>
    <t>Mary Shepard</t>
  </si>
  <si>
    <t>Cameron Rose</t>
  </si>
  <si>
    <t>Kimberly Taylor</t>
  </si>
  <si>
    <t>Sarah Cooper</t>
  </si>
  <si>
    <t>Ralph Yates</t>
  </si>
  <si>
    <t>Connie Miller</t>
  </si>
  <si>
    <t>Jason Floyd</t>
  </si>
  <si>
    <t>Tiffany Brown</t>
  </si>
  <si>
    <t>Sandra Martinez</t>
  </si>
  <si>
    <t>Dawn Little</t>
  </si>
  <si>
    <t>Heather Taylor</t>
  </si>
  <si>
    <t>Gregory Oconnor</t>
  </si>
  <si>
    <t>Cynthia Le</t>
  </si>
  <si>
    <t>Douglas Ortiz</t>
  </si>
  <si>
    <t>Beverly Russo</t>
  </si>
  <si>
    <t>Amy Grant</t>
  </si>
  <si>
    <t>Maurice Andrade</t>
  </si>
  <si>
    <t>David Gardner</t>
  </si>
  <si>
    <t>Andrew Mitchell</t>
  </si>
  <si>
    <t>Rodney Norris</t>
  </si>
  <si>
    <t>Jacob Perkins</t>
  </si>
  <si>
    <t>Jessica Conrad</t>
  </si>
  <si>
    <t>Caitlin Henderson</t>
  </si>
  <si>
    <t>Victoria Wyatt</t>
  </si>
  <si>
    <t>Matthew Foster</t>
  </si>
  <si>
    <t>David Bradley</t>
  </si>
  <si>
    <t>Tyler Miller</t>
  </si>
  <si>
    <t>Taylor Mathis Jr.</t>
  </si>
  <si>
    <t>Candice Ramos</t>
  </si>
  <si>
    <t>Christine Wright</t>
  </si>
  <si>
    <t>Allison Doyle</t>
  </si>
  <si>
    <t>Meghan Anthony</t>
  </si>
  <si>
    <t>Jason Powell</t>
  </si>
  <si>
    <t>Rebecca Moyer</t>
  </si>
  <si>
    <t>Daniel Murphy</t>
  </si>
  <si>
    <t>Paul Williams</t>
  </si>
  <si>
    <t>Pamela Jackson</t>
  </si>
  <si>
    <t>Miguel Jones</t>
  </si>
  <si>
    <t>Jack Snow</t>
  </si>
  <si>
    <t>Robert Medina</t>
  </si>
  <si>
    <t>Cheryl Allen</t>
  </si>
  <si>
    <t>Joseph Coleman</t>
  </si>
  <si>
    <t>Nathan Stewart</t>
  </si>
  <si>
    <t>Scott Wilson</t>
  </si>
  <si>
    <t>Regina Gonzalez</t>
  </si>
  <si>
    <t>Sydney White</t>
  </si>
  <si>
    <t>Frank Garcia</t>
  </si>
  <si>
    <t>David Wilson</t>
  </si>
  <si>
    <t>Joseph Dean</t>
  </si>
  <si>
    <t>Emily Smith</t>
  </si>
  <si>
    <t>Kristen Reyes</t>
  </si>
  <si>
    <t>Diane Evans</t>
  </si>
  <si>
    <t>Joseph Knight</t>
  </si>
  <si>
    <t>Christina Cruz</t>
  </si>
  <si>
    <t>Michael Johnson</t>
  </si>
  <si>
    <t>Tanner Mitchell DDS</t>
  </si>
  <si>
    <t>Patricia Becker</t>
  </si>
  <si>
    <t>Susan Rivas</t>
  </si>
  <si>
    <t>Regina Mcdonald</t>
  </si>
  <si>
    <t>Jesse Santiago</t>
  </si>
  <si>
    <t>Samantha Davis</t>
  </si>
  <si>
    <t>Cameron Fisher</t>
  </si>
  <si>
    <t>Richard Camacho</t>
  </si>
  <si>
    <t>Larry Garcia</t>
  </si>
  <si>
    <t>Meagan Jenkins</t>
  </si>
  <si>
    <t>Paula Bradley</t>
  </si>
  <si>
    <t>Crystal Hansen</t>
  </si>
  <si>
    <t>Craig Morrison</t>
  </si>
  <si>
    <t>Sonia Day</t>
  </si>
  <si>
    <t>Dustin Newman</t>
  </si>
  <si>
    <t>Kelly Bishop MD</t>
  </si>
  <si>
    <t>Rachel Holland</t>
  </si>
  <si>
    <t>Felicia Aguilar</t>
  </si>
  <si>
    <t>Meagan Calderon</t>
  </si>
  <si>
    <t>Kaitlyn Guerra</t>
  </si>
  <si>
    <t>Ruben Dunn</t>
  </si>
  <si>
    <t>Jason Bauer</t>
  </si>
  <si>
    <t>Lynn Andrews</t>
  </si>
  <si>
    <t>Heather Ashley</t>
  </si>
  <si>
    <t>Haley Quinn</t>
  </si>
  <si>
    <t>Catherine Taylor</t>
  </si>
  <si>
    <t>Emily Collins</t>
  </si>
  <si>
    <t>Mitchell Jackson</t>
  </si>
  <si>
    <t>Jessica Martinez</t>
  </si>
  <si>
    <t>Michelle Pierce</t>
  </si>
  <si>
    <t>William Conner</t>
  </si>
  <si>
    <t>Ana Sanders</t>
  </si>
  <si>
    <t>Evan Jones</t>
  </si>
  <si>
    <t>Emma Travis</t>
  </si>
  <si>
    <t>Emma Owens</t>
  </si>
  <si>
    <t>Dylan Hughes</t>
  </si>
  <si>
    <t>Andrew Williams</t>
  </si>
  <si>
    <t>Reginald Knapp</t>
  </si>
  <si>
    <t>Mary Burgess</t>
  </si>
  <si>
    <t>Brooke Delgado</t>
  </si>
  <si>
    <t>Casey Gillespie</t>
  </si>
  <si>
    <t>Corey Rodriguez</t>
  </si>
  <si>
    <t>Cathy Taylor</t>
  </si>
  <si>
    <t>Tiffany Turner</t>
  </si>
  <si>
    <t>Michael Durham</t>
  </si>
  <si>
    <t>Donald Hawkins</t>
  </si>
  <si>
    <t>Sarah Davis</t>
  </si>
  <si>
    <t>Autumn Key</t>
  </si>
  <si>
    <t>Kristen Rowe</t>
  </si>
  <si>
    <t>Kelly Sanchez</t>
  </si>
  <si>
    <t>Alan Bowen</t>
  </si>
  <si>
    <t>Susan Rodriguez</t>
  </si>
  <si>
    <t>Tyler Stevens</t>
  </si>
  <si>
    <t>Amanda Mcfarland</t>
  </si>
  <si>
    <t>Tanya Evans</t>
  </si>
  <si>
    <t>Valerie Brown</t>
  </si>
  <si>
    <t>Richard Moore</t>
  </si>
  <si>
    <t>Philip Garcia</t>
  </si>
  <si>
    <t>Rachel Shields</t>
  </si>
  <si>
    <t>Douglas Hartman</t>
  </si>
  <si>
    <t>Sheila Barnes</t>
  </si>
  <si>
    <t>Daniel Burgess</t>
  </si>
  <si>
    <t>Thomas Miller</t>
  </si>
  <si>
    <t>Christopher Castro</t>
  </si>
  <si>
    <t>Jessica Johnson</t>
  </si>
  <si>
    <t>Michael Mcbride</t>
  </si>
  <si>
    <t>Jennifer Taylor</t>
  </si>
  <si>
    <t>Maria Cooke</t>
  </si>
  <si>
    <t>Kari Lee</t>
  </si>
  <si>
    <t>Xavier Rowe</t>
  </si>
  <si>
    <t>Tiffany Robertson</t>
  </si>
  <si>
    <t>Samantha Simpson</t>
  </si>
  <si>
    <t>Rachel Shannon</t>
  </si>
  <si>
    <t>Brandon Lewis</t>
  </si>
  <si>
    <t>Edwin Reyes</t>
  </si>
  <si>
    <t>Lisa Ramos</t>
  </si>
  <si>
    <t>Peggy Vaughn</t>
  </si>
  <si>
    <t>Bonnie Valencia</t>
  </si>
  <si>
    <t>Austin Baker</t>
  </si>
  <si>
    <t>James Davidson</t>
  </si>
  <si>
    <t>Kevin Hines</t>
  </si>
  <si>
    <t>Lee Parker</t>
  </si>
  <si>
    <t>Patricia Johnson</t>
  </si>
  <si>
    <t>Megan Wilson</t>
  </si>
  <si>
    <t>Roger Duncan</t>
  </si>
  <si>
    <t>April Sandoval</t>
  </si>
  <si>
    <t>Dillon Jones</t>
  </si>
  <si>
    <t>Bryan Howard</t>
  </si>
  <si>
    <t>Angela Osborn</t>
  </si>
  <si>
    <t>Daniel Lopez</t>
  </si>
  <si>
    <t>Vickie Price</t>
  </si>
  <si>
    <t>Morgan Kim</t>
  </si>
  <si>
    <t>Kevin Thompson</t>
  </si>
  <si>
    <t>Heather Bennett</t>
  </si>
  <si>
    <t>Karen Davis</t>
  </si>
  <si>
    <t>Leah Spencer</t>
  </si>
  <si>
    <t>Lisa Martinez</t>
  </si>
  <si>
    <t>Lisa Mills</t>
  </si>
  <si>
    <t>Traci Garcia</t>
  </si>
  <si>
    <t>Ryan Garrison</t>
  </si>
  <si>
    <t>Ann Alexander</t>
  </si>
  <si>
    <t>Hailey Monroe</t>
  </si>
  <si>
    <t>Donald Nguyen</t>
  </si>
  <si>
    <t>Cynthia Brown</t>
  </si>
  <si>
    <t>Jason Price</t>
  </si>
  <si>
    <t>William Orozco</t>
  </si>
  <si>
    <t>Christopher Walters</t>
  </si>
  <si>
    <t>Katherine Christensen MD</t>
  </si>
  <si>
    <t>Elizabeth Williams</t>
  </si>
  <si>
    <t>Ashley Scott</t>
  </si>
  <si>
    <t>Meghan White</t>
  </si>
  <si>
    <t>Michael Cruz</t>
  </si>
  <si>
    <t>David Stevens</t>
  </si>
  <si>
    <t>Heidi Brown</t>
  </si>
  <si>
    <t>Peter Walker</t>
  </si>
  <si>
    <t>Levi Lopez</t>
  </si>
  <si>
    <t>Peter Williams</t>
  </si>
  <si>
    <t>Jessica Richards</t>
  </si>
  <si>
    <t>Tammy Anderson</t>
  </si>
  <si>
    <t>Stephanie Ferguson</t>
  </si>
  <si>
    <t>Ashley Parrish</t>
  </si>
  <si>
    <t>Kimberly Morrison</t>
  </si>
  <si>
    <t>Timothy Gilbert</t>
  </si>
  <si>
    <t>Erin Carter</t>
  </si>
  <si>
    <t>Jaime Lang</t>
  </si>
  <si>
    <t>Amanda Jones</t>
  </si>
  <si>
    <t>Elizabeth Miller</t>
  </si>
  <si>
    <t>Joseph Taylor</t>
  </si>
  <si>
    <t>Traci Camacho</t>
  </si>
  <si>
    <t>Kenneth Long</t>
  </si>
  <si>
    <t>Michael Young</t>
  </si>
  <si>
    <t>Matthew Steele</t>
  </si>
  <si>
    <t>Reginald Diaz</t>
  </si>
  <si>
    <t>Amanda Juarez</t>
  </si>
  <si>
    <t>Courtney Sullivan</t>
  </si>
  <si>
    <t>Linda Elliott</t>
  </si>
  <si>
    <t>Sherry Schmidt</t>
  </si>
  <si>
    <t>Jacqueline Williams</t>
  </si>
  <si>
    <t>Brian Simmons</t>
  </si>
  <si>
    <t>Richard Avery</t>
  </si>
  <si>
    <t>Abigail Davis</t>
  </si>
  <si>
    <t>Andrew Cruz</t>
  </si>
  <si>
    <t>Laura Benson</t>
  </si>
  <si>
    <t>Pamela Weaver</t>
  </si>
  <si>
    <t>Robert Mendoza</t>
  </si>
  <si>
    <t>Veronica Parks</t>
  </si>
  <si>
    <t>Robert Woods</t>
  </si>
  <si>
    <t>Jane Mitchell</t>
  </si>
  <si>
    <t>Teresa Adkins</t>
  </si>
  <si>
    <t>Randy Warren</t>
  </si>
  <si>
    <t>Brandon Parker</t>
  </si>
  <si>
    <t>Mark Williamson</t>
  </si>
  <si>
    <t>Joseph Lopez</t>
  </si>
  <si>
    <t>Ray Boyd</t>
  </si>
  <si>
    <t>Donald Wilson</t>
  </si>
  <si>
    <t>Jonathan Parks</t>
  </si>
  <si>
    <t>Ashley Freeman</t>
  </si>
  <si>
    <t>Dawn Diaz</t>
  </si>
  <si>
    <t>Morgan Davenport</t>
  </si>
  <si>
    <t>Theresa Hansen</t>
  </si>
  <si>
    <t>Krista Shea</t>
  </si>
  <si>
    <t>Rebecca Thompson</t>
  </si>
  <si>
    <t>United States</t>
  </si>
  <si>
    <t>Brazil</t>
  </si>
  <si>
    <t>United Kingdom</t>
  </si>
  <si>
    <t>China</t>
  </si>
  <si>
    <t>Australia</t>
  </si>
  <si>
    <t>Antarctica</t>
  </si>
  <si>
    <t>Cost Percentage</t>
  </si>
  <si>
    <t>Mean</t>
  </si>
  <si>
    <t>Standard Error</t>
  </si>
  <si>
    <t>Median</t>
  </si>
  <si>
    <t>Mode</t>
  </si>
  <si>
    <t>Standard Deviation</t>
  </si>
  <si>
    <t>Sample Variance</t>
  </si>
  <si>
    <t>Kurtosis</t>
  </si>
  <si>
    <t>Skewness</t>
  </si>
  <si>
    <t>Range</t>
  </si>
  <si>
    <t>Minimum</t>
  </si>
  <si>
    <t>Maximum</t>
  </si>
  <si>
    <t>Sum</t>
  </si>
  <si>
    <t>Count</t>
  </si>
  <si>
    <t>Year</t>
  </si>
  <si>
    <t>Month</t>
  </si>
  <si>
    <t xml:space="preserve">Date </t>
  </si>
  <si>
    <t xml:space="preserve">Delivery Time </t>
  </si>
  <si>
    <t>Total Cost</t>
  </si>
  <si>
    <t xml:space="preserve">Sales Revenue </t>
  </si>
  <si>
    <t>Net Profit</t>
  </si>
  <si>
    <t>Delivery TIme</t>
  </si>
  <si>
    <t>Total Costs</t>
  </si>
  <si>
    <t>Sales Revenue</t>
  </si>
  <si>
    <t>Descriptive statistics</t>
  </si>
  <si>
    <t>T-test</t>
  </si>
  <si>
    <t>SCENARIO</t>
  </si>
  <si>
    <t>NYLL HYPOTHESIS</t>
  </si>
  <si>
    <t>Delivery time does not influence whther an order is returned</t>
  </si>
  <si>
    <t>Alternative hypothesis</t>
  </si>
  <si>
    <t>order with longer delivery time are more likely to return</t>
  </si>
  <si>
    <t>completed</t>
  </si>
  <si>
    <t>Variance</t>
  </si>
  <si>
    <t>Observations</t>
  </si>
  <si>
    <t>Hypothesized Mean Difference</t>
  </si>
  <si>
    <t>df</t>
  </si>
  <si>
    <t>t Stat</t>
  </si>
  <si>
    <t>P(T&lt;=t) one-tail</t>
  </si>
  <si>
    <t>t Critical one-tail</t>
  </si>
  <si>
    <t>P(T&lt;=t) two-tail</t>
  </si>
  <si>
    <t>t Critical two-tail</t>
  </si>
  <si>
    <t>Interpretation</t>
  </si>
  <si>
    <t>1)since the p-value is much smaller than 0.05,we reject the null hypothesis</t>
  </si>
  <si>
    <t>2)there is a statistically significant relnship b/n delivery time and oreder status</t>
  </si>
  <si>
    <t>1)order that end up being returned take an avg of 1 day</t>
  </si>
  <si>
    <t>In Business Terms</t>
  </si>
  <si>
    <t>SALES FORM</t>
  </si>
  <si>
    <t>Customer Name:</t>
  </si>
  <si>
    <t>Product Category:</t>
  </si>
  <si>
    <t>Product Name:</t>
  </si>
  <si>
    <t>Order Date:</t>
  </si>
  <si>
    <t>Delivered Date:</t>
  </si>
  <si>
    <t>Quantity:</t>
  </si>
  <si>
    <t>Unit Price:</t>
  </si>
  <si>
    <t>Status:</t>
  </si>
  <si>
    <t>Country:</t>
  </si>
  <si>
    <t>Payment Method:</t>
  </si>
  <si>
    <t>Mona</t>
  </si>
  <si>
    <t>Sum of Total Cost</t>
  </si>
  <si>
    <t xml:space="preserve">Sum of Sales Revenue </t>
  </si>
  <si>
    <t>Sum of Net Profit</t>
  </si>
  <si>
    <t>Row Labels</t>
  </si>
  <si>
    <t>Grand Total</t>
  </si>
  <si>
    <t>Count of Customer Name</t>
  </si>
  <si>
    <t>Count of Status</t>
  </si>
  <si>
    <t>Other</t>
  </si>
  <si>
    <t>Percentage</t>
  </si>
  <si>
    <t>Jan</t>
  </si>
  <si>
    <t>Feb</t>
  </si>
  <si>
    <t>Mar</t>
  </si>
  <si>
    <t>Apr</t>
  </si>
  <si>
    <t>May</t>
  </si>
  <si>
    <t>Jun</t>
  </si>
  <si>
    <t>Jul</t>
  </si>
  <si>
    <t>Aug</t>
  </si>
  <si>
    <t>Sep</t>
  </si>
  <si>
    <t>Oct</t>
  </si>
  <si>
    <t>Nov</t>
  </si>
  <si>
    <t>Dec</t>
  </si>
  <si>
    <t>Find Position</t>
  </si>
  <si>
    <t>Previous Month</t>
  </si>
  <si>
    <t>Support</t>
  </si>
  <si>
    <t>Current Revenue</t>
  </si>
  <si>
    <t>Previous Revenue</t>
  </si>
  <si>
    <t>Value Difference</t>
  </si>
  <si>
    <t>Percentage Difference</t>
  </si>
  <si>
    <t>Final Revenue VS LM</t>
  </si>
  <si>
    <t>Revenue</t>
  </si>
  <si>
    <t>Costs</t>
  </si>
  <si>
    <t>Current Costs</t>
  </si>
  <si>
    <t>Previous Costs</t>
  </si>
  <si>
    <t>Final Cost VS LM</t>
  </si>
  <si>
    <t>Profit</t>
  </si>
  <si>
    <t>Current Profit</t>
  </si>
  <si>
    <t>Previous Profit</t>
  </si>
  <si>
    <t>Final Profit VS LM</t>
  </si>
  <si>
    <t>Order</t>
  </si>
  <si>
    <t>Current Order</t>
  </si>
  <si>
    <t>Previous Order</t>
  </si>
  <si>
    <t>Final Order VS LM</t>
  </si>
  <si>
    <t>blank)</t>
  </si>
  <si>
    <t xml:space="preserve">Sales Revenue   </t>
  </si>
  <si>
    <t xml:space="preserve">Net Profit  </t>
  </si>
  <si>
    <t>Count of Payment Method</t>
  </si>
  <si>
    <t>(blank)</t>
  </si>
  <si>
    <t xml:space="preserve">Count of Sales Revenue </t>
  </si>
  <si>
    <t>Count of Net Profit</t>
  </si>
  <si>
    <t>Aju</t>
  </si>
  <si>
    <t>Whether there is a relnship b/n delivery time and status(completed | returned)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</si>
</sst>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59]#,##0"/>
    <numFmt numFmtId="165" formatCode="[$₹-439]#,##0"/>
  </numFmts>
  <fonts count="15" x14ac:knownFonts="1">
    <font>
      <sz val="11"/>
      <color theme="1"/>
      <name val="Calibri"/>
      <family val="2"/>
      <scheme val="minor"/>
    </font>
    <font>
      <b/>
      <sz val="11"/>
      <color theme="1"/>
      <name val="Calibri"/>
      <family val="2"/>
      <scheme val="minor"/>
    </font>
    <font>
      <b/>
      <i/>
      <sz val="11"/>
      <color theme="1"/>
      <name val="Calibri"/>
      <family val="2"/>
      <scheme val="minor"/>
    </font>
    <font>
      <b/>
      <sz val="20"/>
      <color theme="1"/>
      <name val="Calibri"/>
      <family val="2"/>
      <scheme val="minor"/>
    </font>
    <font>
      <b/>
      <sz val="24"/>
      <color theme="1"/>
      <name val="Calibri"/>
      <family val="2"/>
      <scheme val="minor"/>
    </font>
    <font>
      <sz val="16"/>
      <color theme="1"/>
      <name val="Calibri"/>
      <family val="2"/>
      <scheme val="minor"/>
    </font>
    <font>
      <sz val="20"/>
      <color theme="1"/>
      <name val="Calibri"/>
      <family val="2"/>
      <scheme val="minor"/>
    </font>
    <font>
      <i/>
      <sz val="11"/>
      <color theme="1"/>
      <name val="Calibri"/>
      <family val="2"/>
      <scheme val="minor"/>
    </font>
    <font>
      <b/>
      <sz val="12"/>
      <color theme="1"/>
      <name val="Calibri"/>
      <family val="2"/>
      <scheme val="minor"/>
    </font>
    <font>
      <b/>
      <sz val="11"/>
      <color theme="0"/>
      <name val="Calibri"/>
      <family val="2"/>
      <scheme val="minor"/>
    </font>
    <font>
      <sz val="12"/>
      <color theme="1"/>
      <name val="Calibri"/>
      <family val="2"/>
      <scheme val="minor"/>
    </font>
    <font>
      <b/>
      <sz val="22"/>
      <color theme="0"/>
      <name val="Calibri"/>
      <family val="2"/>
      <scheme val="minor"/>
    </font>
    <font>
      <b/>
      <sz val="12"/>
      <color theme="0"/>
      <name val="Calibri"/>
      <family val="2"/>
      <scheme val="minor"/>
    </font>
    <font>
      <b/>
      <sz val="14"/>
      <color rgb="FF000000"/>
      <name val="Calibri"/>
      <family val="2"/>
    </font>
    <font>
      <sz val="11"/>
      <color theme="1"/>
      <name val="Calibri"/>
      <family val="2"/>
      <scheme val="minor"/>
    </font>
  </fonts>
  <fills count="16">
    <fill>
      <patternFill patternType="none"/>
    </fill>
    <fill>
      <patternFill patternType="gray125"/>
    </fill>
    <fill>
      <patternFill patternType="solid">
        <fgColor theme="4"/>
        <bgColor theme="4"/>
      </patternFill>
    </fill>
    <fill>
      <patternFill patternType="solid">
        <fgColor rgb="FF7030A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16">
    <border>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4" fillId="0" borderId="0" applyFont="0" applyFill="0" applyBorder="0" applyAlignment="0" applyProtection="0"/>
  </cellStyleXfs>
  <cellXfs count="92">
    <xf numFmtId="0" fontId="0" fillId="0" borderId="0" xfId="0"/>
    <xf numFmtId="14" fontId="0" fillId="0" borderId="0" xfId="0" applyNumberFormat="1"/>
    <xf numFmtId="0" fontId="0" fillId="0" borderId="0" xfId="0" applyNumberFormat="1"/>
    <xf numFmtId="0" fontId="6" fillId="0" borderId="0" xfId="0" applyFont="1"/>
    <xf numFmtId="0" fontId="5" fillId="0" borderId="0" xfId="0" applyFont="1"/>
    <xf numFmtId="0" fontId="8" fillId="0" borderId="0" xfId="0" applyFont="1"/>
    <xf numFmtId="0" fontId="9" fillId="2" borderId="12" xfId="0" applyFont="1" applyFill="1" applyBorder="1"/>
    <xf numFmtId="14" fontId="9" fillId="2" borderId="12" xfId="0" applyNumberFormat="1" applyFont="1" applyFill="1" applyBorder="1"/>
    <xf numFmtId="0" fontId="12" fillId="2" borderId="12" xfId="0" applyFont="1" applyFill="1" applyBorder="1"/>
    <xf numFmtId="14" fontId="12" fillId="2" borderId="12" xfId="0" applyNumberFormat="1" applyFont="1" applyFill="1" applyBorder="1"/>
    <xf numFmtId="0" fontId="10" fillId="4" borderId="13" xfId="0" applyFont="1" applyFill="1" applyBorder="1"/>
    <xf numFmtId="0" fontId="0" fillId="0" borderId="3" xfId="0" applyBorder="1"/>
    <xf numFmtId="0" fontId="0" fillId="0" borderId="0" xfId="0" applyBorder="1"/>
    <xf numFmtId="0" fontId="0" fillId="0" borderId="4" xfId="0" applyBorder="1"/>
    <xf numFmtId="0" fontId="10" fillId="0" borderId="0" xfId="0" applyFont="1" applyBorder="1"/>
    <xf numFmtId="0" fontId="0" fillId="0" borderId="5" xfId="0" applyBorder="1"/>
    <xf numFmtId="0" fontId="0" fillId="0" borderId="10" xfId="0" applyBorder="1"/>
    <xf numFmtId="0" fontId="0" fillId="0" borderId="6" xfId="0" applyBorder="1"/>
    <xf numFmtId="0" fontId="0" fillId="5" borderId="0" xfId="0" applyFill="1"/>
    <xf numFmtId="14" fontId="10" fillId="4" borderId="13" xfId="0" applyNumberFormat="1" applyFont="1" applyFill="1" applyBorder="1"/>
    <xf numFmtId="1" fontId="10" fillId="4" borderId="13" xfId="0" applyNumberFormat="1" applyFont="1" applyFill="1" applyBorder="1"/>
    <xf numFmtId="14" fontId="0" fillId="5" borderId="0" xfId="0" applyNumberFormat="1" applyFill="1"/>
    <xf numFmtId="1" fontId="0" fillId="5" borderId="0" xfId="0" applyNumberFormat="1" applyFill="1"/>
    <xf numFmtId="0" fontId="0" fillId="0" borderId="0" xfId="0"/>
    <xf numFmtId="0" fontId="0" fillId="0" borderId="0" xfId="0"/>
    <xf numFmtId="0" fontId="0" fillId="0" borderId="0" xfId="0" pivotButton="1"/>
    <xf numFmtId="0" fontId="0" fillId="0" borderId="0" xfId="0" applyAlignment="1">
      <alignment horizontal="left"/>
    </xf>
    <xf numFmtId="164" fontId="0" fillId="0" borderId="0" xfId="0" applyNumberFormat="1"/>
    <xf numFmtId="9" fontId="0" fillId="0" borderId="0" xfId="1" applyFont="1"/>
    <xf numFmtId="0" fontId="0" fillId="4" borderId="0" xfId="0" applyFill="1"/>
    <xf numFmtId="0" fontId="0" fillId="0" borderId="0" xfId="0"/>
    <xf numFmtId="9" fontId="0" fillId="0" borderId="0" xfId="0" applyNumberFormat="1"/>
    <xf numFmtId="0" fontId="1" fillId="6" borderId="0" xfId="0" applyFont="1" applyFill="1"/>
    <xf numFmtId="0" fontId="0" fillId="0" borderId="0" xfId="0"/>
    <xf numFmtId="0" fontId="0" fillId="0" borderId="0" xfId="0"/>
    <xf numFmtId="0" fontId="0" fillId="0" borderId="0" xfId="0"/>
    <xf numFmtId="0" fontId="1" fillId="7" borderId="14" xfId="0" applyFont="1" applyFill="1" applyBorder="1"/>
    <xf numFmtId="165" fontId="0" fillId="0" borderId="0" xfId="0" applyNumberFormat="1"/>
    <xf numFmtId="0" fontId="1" fillId="7" borderId="15" xfId="0" applyFont="1" applyFill="1" applyBorder="1" applyAlignment="1">
      <alignment horizontal="left"/>
    </xf>
    <xf numFmtId="0" fontId="1" fillId="7" borderId="15" xfId="0" applyNumberFormat="1" applyFont="1" applyFill="1" applyBorder="1"/>
    <xf numFmtId="0" fontId="0" fillId="0" borderId="0" xfId="0"/>
    <xf numFmtId="0" fontId="0" fillId="0" borderId="0" xfId="0"/>
    <xf numFmtId="0" fontId="0" fillId="0" borderId="0" xfId="0" applyAlignment="1">
      <alignment horizontal="center"/>
    </xf>
    <xf numFmtId="0" fontId="3" fillId="0" borderId="0" xfId="0" applyFont="1" applyAlignment="1">
      <alignment horizontal="center"/>
    </xf>
    <xf numFmtId="0" fontId="1" fillId="0" borderId="0" xfId="0" applyFont="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11" fillId="3" borderId="7" xfId="0" applyFont="1" applyFill="1" applyBorder="1" applyAlignment="1">
      <alignment horizontal="center"/>
    </xf>
    <xf numFmtId="0" fontId="11" fillId="3" borderId="8" xfId="0" applyFont="1" applyFill="1" applyBorder="1" applyAlignment="1">
      <alignment horizontal="center"/>
    </xf>
    <xf numFmtId="0" fontId="11" fillId="3" borderId="9" xfId="0" applyFont="1" applyFill="1" applyBorder="1" applyAlignment="1">
      <alignment horizontal="center"/>
    </xf>
    <xf numFmtId="0" fontId="2" fillId="9" borderId="1" xfId="0" applyFont="1" applyFill="1" applyBorder="1" applyAlignment="1">
      <alignment horizontal="center"/>
    </xf>
    <xf numFmtId="0" fontId="2" fillId="9" borderId="2" xfId="0" applyFont="1" applyFill="1" applyBorder="1" applyAlignment="1">
      <alignment horizontal="center"/>
    </xf>
    <xf numFmtId="0" fontId="0" fillId="9" borderId="3" xfId="0" applyFill="1" applyBorder="1" applyAlignment="1"/>
    <xf numFmtId="0" fontId="0" fillId="9" borderId="4" xfId="0" applyFill="1" applyBorder="1" applyAlignment="1"/>
    <xf numFmtId="0" fontId="0" fillId="9" borderId="5" xfId="0" applyFill="1" applyBorder="1" applyAlignment="1"/>
    <xf numFmtId="0" fontId="0" fillId="9" borderId="6" xfId="0" applyFill="1" applyBorder="1" applyAlignment="1"/>
    <xf numFmtId="0" fontId="2" fillId="10" borderId="1" xfId="0" applyFont="1" applyFill="1" applyBorder="1" applyAlignment="1">
      <alignment horizontal="center"/>
    </xf>
    <xf numFmtId="0" fontId="2" fillId="10" borderId="2" xfId="0" applyFont="1" applyFill="1" applyBorder="1" applyAlignment="1">
      <alignment horizontal="center"/>
    </xf>
    <xf numFmtId="0" fontId="0" fillId="10" borderId="3" xfId="0" applyFill="1" applyBorder="1" applyAlignment="1"/>
    <xf numFmtId="0" fontId="0" fillId="10" borderId="4" xfId="0" applyFill="1" applyBorder="1" applyAlignment="1"/>
    <xf numFmtId="0" fontId="0" fillId="10" borderId="5" xfId="0" applyFill="1" applyBorder="1" applyAlignment="1"/>
    <xf numFmtId="0" fontId="0" fillId="10" borderId="6" xfId="0" applyFill="1" applyBorder="1" applyAlignment="1"/>
    <xf numFmtId="0" fontId="2" fillId="11" borderId="1" xfId="0" applyFont="1" applyFill="1" applyBorder="1" applyAlignment="1">
      <alignment horizontal="center"/>
    </xf>
    <xf numFmtId="0" fontId="2" fillId="11" borderId="2" xfId="0" applyFont="1" applyFill="1" applyBorder="1" applyAlignment="1">
      <alignment horizontal="center"/>
    </xf>
    <xf numFmtId="0" fontId="0" fillId="11" borderId="3" xfId="0" applyFill="1" applyBorder="1" applyAlignment="1"/>
    <xf numFmtId="0" fontId="0" fillId="11" borderId="4" xfId="0" applyFill="1" applyBorder="1" applyAlignment="1"/>
    <xf numFmtId="0" fontId="0" fillId="11" borderId="5" xfId="0" applyFill="1" applyBorder="1" applyAlignment="1"/>
    <xf numFmtId="0" fontId="0" fillId="11" borderId="6" xfId="0" applyFill="1" applyBorder="1" applyAlignment="1"/>
    <xf numFmtId="0" fontId="2" fillId="12" borderId="1" xfId="0" applyFont="1" applyFill="1" applyBorder="1" applyAlignment="1">
      <alignment horizontal="center"/>
    </xf>
    <xf numFmtId="0" fontId="2" fillId="12" borderId="2" xfId="0" applyFont="1" applyFill="1" applyBorder="1" applyAlignment="1">
      <alignment horizontal="center"/>
    </xf>
    <xf numFmtId="0" fontId="0" fillId="12" borderId="3" xfId="0" applyFill="1" applyBorder="1" applyAlignment="1"/>
    <xf numFmtId="0" fontId="0" fillId="12" borderId="4" xfId="0" applyFill="1" applyBorder="1" applyAlignment="1"/>
    <xf numFmtId="0" fontId="0" fillId="12" borderId="5" xfId="0" applyFill="1" applyBorder="1" applyAlignment="1"/>
    <xf numFmtId="0" fontId="0" fillId="12" borderId="6" xfId="0" applyFill="1" applyBorder="1" applyAlignment="1"/>
    <xf numFmtId="0" fontId="2" fillId="14" borderId="1" xfId="0" applyFont="1" applyFill="1" applyBorder="1" applyAlignment="1">
      <alignment horizontal="center"/>
    </xf>
    <xf numFmtId="0" fontId="2" fillId="14" borderId="2" xfId="0" applyFont="1" applyFill="1" applyBorder="1" applyAlignment="1">
      <alignment horizontal="center"/>
    </xf>
    <xf numFmtId="0" fontId="0" fillId="14" borderId="3" xfId="0" applyFill="1" applyBorder="1" applyAlignment="1"/>
    <xf numFmtId="0" fontId="0" fillId="14" borderId="4" xfId="0" applyFill="1" applyBorder="1" applyAlignment="1"/>
    <xf numFmtId="0" fontId="0" fillId="14" borderId="5" xfId="0" applyFill="1" applyBorder="1" applyAlignment="1"/>
    <xf numFmtId="0" fontId="0" fillId="14" borderId="6" xfId="0" applyFill="1" applyBorder="1" applyAlignment="1"/>
    <xf numFmtId="0" fontId="2" fillId="15" borderId="1" xfId="0" applyFont="1" applyFill="1" applyBorder="1" applyAlignment="1">
      <alignment horizontal="center"/>
    </xf>
    <xf numFmtId="0" fontId="2" fillId="15" borderId="2" xfId="0" applyFont="1" applyFill="1" applyBorder="1" applyAlignment="1">
      <alignment horizontal="center"/>
    </xf>
    <xf numFmtId="0" fontId="0" fillId="15" borderId="3" xfId="0" applyFill="1" applyBorder="1" applyAlignment="1"/>
    <xf numFmtId="0" fontId="0" fillId="15" borderId="4" xfId="0" applyFill="1" applyBorder="1" applyAlignment="1"/>
    <xf numFmtId="0" fontId="0" fillId="15" borderId="5" xfId="0" applyFill="1" applyBorder="1" applyAlignment="1"/>
    <xf numFmtId="0" fontId="0" fillId="15" borderId="6" xfId="0" applyFill="1" applyBorder="1" applyAlignment="1"/>
    <xf numFmtId="0" fontId="0" fillId="8" borderId="0" xfId="0" applyFill="1" applyAlignment="1">
      <alignment horizontal="center"/>
    </xf>
    <xf numFmtId="0" fontId="0" fillId="5" borderId="0" xfId="0" applyFill="1"/>
    <xf numFmtId="0" fontId="7" fillId="13" borderId="11" xfId="0" applyFont="1" applyFill="1" applyBorder="1" applyAlignment="1">
      <alignment horizontal="center"/>
    </xf>
    <xf numFmtId="0" fontId="0" fillId="13" borderId="0" xfId="0" applyFill="1" applyBorder="1" applyAlignment="1"/>
    <xf numFmtId="0" fontId="0" fillId="13" borderId="10" xfId="0" applyFill="1" applyBorder="1" applyAlignment="1"/>
  </cellXfs>
  <cellStyles count="2">
    <cellStyle name="Normal" xfId="0" builtinId="0"/>
    <cellStyle name="Percent" xfId="1" builtinId="5"/>
  </cellStyles>
  <dxfs count="21">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font>
        <b/>
        <i val="0"/>
        <sz val="12"/>
        <color theme="1"/>
        <name val="Calibri"/>
        <scheme val="minor"/>
      </font>
    </dxf>
    <dxf>
      <font>
        <b/>
        <i val="0"/>
        <color theme="0"/>
        <name val="Calibri"/>
        <scheme val="minor"/>
      </font>
    </dxf>
  </dxfs>
  <tableStyles count="1" defaultTableStyle="TableStyleMedium2" defaultPivotStyle="PivotStyleLight16">
    <tableStyle name="data_professionals" pivot="0" table="0" count="5">
      <tableStyleElement type="wholeTable" dxfId="20"/>
      <tableStyleElement type="headerRow" dxfId="19"/>
    </tableStyle>
  </tableStyles>
  <colors>
    <mruColors>
      <color rgb="FF2C5E4F"/>
    </mruColors>
  </colors>
  <extLst>
    <ext xmlns:x14="http://schemas.microsoft.com/office/spreadsheetml/2009/9/main" uri="{46F421CA-312F-682f-3DD2-61675219B42D}">
      <x14:dxfs count="3">
        <dxf>
          <font>
            <b/>
            <i val="0"/>
            <name val="Calibri"/>
            <scheme val="minor"/>
          </font>
          <fill>
            <gradientFill>
              <stop position="0">
                <color theme="2" tint="-0.49803155613879818"/>
              </stop>
              <stop position="1">
                <color theme="0" tint="-0.34900967436750391"/>
              </stop>
            </gradientFill>
          </fill>
        </dxf>
        <dxf>
          <font>
            <b/>
            <i val="0"/>
            <name val="Calibri"/>
            <scheme val="minor"/>
          </font>
          <fill>
            <gradientFill>
              <stop position="0">
                <color rgb="FF002060"/>
              </stop>
              <stop position="1">
                <color theme="4"/>
              </stop>
            </gradientFill>
          </fill>
        </dxf>
        <dxf>
          <font>
            <b/>
            <i val="0"/>
            <color theme="1"/>
            <name val="Calibri"/>
            <scheme val="minor"/>
          </font>
          <fill>
            <patternFill>
              <bgColor theme="0" tint="-4.9989318521683403E-2"/>
            </patternFill>
          </fill>
        </dxf>
      </x14:dxfs>
    </ext>
    <ext xmlns:x14="http://schemas.microsoft.com/office/spreadsheetml/2009/9/main" uri="{EB79DEF2-80B8-43e5-95BD-54CBDDF9020C}">
      <x14:slicerStyles defaultSlicerStyle="SlicerStyleLight1">
        <x14:slicerStyle name="data_professionals">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61802516033617"/>
          <c:y val="3.4221306448843428E-2"/>
          <c:w val="0.59913501103240152"/>
          <c:h val="0.60248436235190228"/>
        </c:manualLayout>
      </c:layout>
      <c:bar3DChart>
        <c:barDir val="col"/>
        <c:grouping val="clustered"/>
        <c:varyColors val="0"/>
        <c:ser>
          <c:idx val="0"/>
          <c:order val="0"/>
          <c:tx>
            <c:strRef>
              <c:f>KPI!$F$62</c:f>
              <c:strCache>
                <c:ptCount val="1"/>
                <c:pt idx="0">
                  <c:v>Total Costs</c:v>
                </c:pt>
              </c:strCache>
            </c:strRef>
          </c:tx>
          <c:spPr>
            <a:solidFill>
              <a:schemeClr val="accent1"/>
            </a:solidFill>
            <a:ln>
              <a:noFill/>
            </a:ln>
            <a:effectLst/>
            <a:sp3d/>
          </c:spPr>
          <c:invertIfNegative val="0"/>
          <c:cat>
            <c:strRef>
              <c:f>KPI!$E$63:$E$67</c:f>
              <c:strCache>
                <c:ptCount val="4"/>
                <c:pt idx="0">
                  <c:v>Apparel</c:v>
                </c:pt>
                <c:pt idx="1">
                  <c:v>Books</c:v>
                </c:pt>
                <c:pt idx="2">
                  <c:v>Electronics</c:v>
                </c:pt>
                <c:pt idx="3">
                  <c:v>Groceries</c:v>
                </c:pt>
              </c:strCache>
            </c:strRef>
          </c:cat>
          <c:val>
            <c:numRef>
              <c:f>KPI!$F$63:$F$67</c:f>
              <c:numCache>
                <c:formatCode>General</c:formatCode>
                <c:ptCount val="4"/>
                <c:pt idx="0">
                  <c:v>89046</c:v>
                </c:pt>
                <c:pt idx="1">
                  <c:v>52686</c:v>
                </c:pt>
                <c:pt idx="2">
                  <c:v>37871</c:v>
                </c:pt>
                <c:pt idx="3">
                  <c:v>34850</c:v>
                </c:pt>
              </c:numCache>
            </c:numRef>
          </c:val>
          <c:extLst>
            <c:ext xmlns:c16="http://schemas.microsoft.com/office/drawing/2014/chart" uri="{C3380CC4-5D6E-409C-BE32-E72D297353CC}">
              <c16:uniqueId val="{00000000-4A99-4E6B-AA87-1B3CD58EE5FD}"/>
            </c:ext>
          </c:extLst>
        </c:ser>
        <c:ser>
          <c:idx val="1"/>
          <c:order val="1"/>
          <c:tx>
            <c:strRef>
              <c:f>KPI!$G$62</c:f>
              <c:strCache>
                <c:ptCount val="1"/>
                <c:pt idx="0">
                  <c:v>Sales Revenue   </c:v>
                </c:pt>
              </c:strCache>
            </c:strRef>
          </c:tx>
          <c:spPr>
            <a:solidFill>
              <a:schemeClr val="accent2"/>
            </a:solidFill>
            <a:ln>
              <a:noFill/>
            </a:ln>
            <a:effectLst/>
            <a:sp3d/>
          </c:spPr>
          <c:invertIfNegative val="0"/>
          <c:cat>
            <c:strRef>
              <c:f>KPI!$E$63:$E$67</c:f>
              <c:strCache>
                <c:ptCount val="4"/>
                <c:pt idx="0">
                  <c:v>Apparel</c:v>
                </c:pt>
                <c:pt idx="1">
                  <c:v>Books</c:v>
                </c:pt>
                <c:pt idx="2">
                  <c:v>Electronics</c:v>
                </c:pt>
                <c:pt idx="3">
                  <c:v>Groceries</c:v>
                </c:pt>
              </c:strCache>
            </c:strRef>
          </c:cat>
          <c:val>
            <c:numRef>
              <c:f>KPI!$G$63:$G$67</c:f>
              <c:numCache>
                <c:formatCode>General</c:formatCode>
                <c:ptCount val="4"/>
                <c:pt idx="0">
                  <c:v>122114</c:v>
                </c:pt>
                <c:pt idx="1">
                  <c:v>98117</c:v>
                </c:pt>
                <c:pt idx="2">
                  <c:v>50103</c:v>
                </c:pt>
                <c:pt idx="3">
                  <c:v>65806</c:v>
                </c:pt>
              </c:numCache>
            </c:numRef>
          </c:val>
          <c:extLst>
            <c:ext xmlns:c16="http://schemas.microsoft.com/office/drawing/2014/chart" uri="{C3380CC4-5D6E-409C-BE32-E72D297353CC}">
              <c16:uniqueId val="{00000001-4A99-4E6B-AA87-1B3CD58EE5FD}"/>
            </c:ext>
          </c:extLst>
        </c:ser>
        <c:ser>
          <c:idx val="2"/>
          <c:order val="2"/>
          <c:tx>
            <c:strRef>
              <c:f>KPI!$H$62</c:f>
              <c:strCache>
                <c:ptCount val="1"/>
                <c:pt idx="0">
                  <c:v>Net Profit  </c:v>
                </c:pt>
              </c:strCache>
            </c:strRef>
          </c:tx>
          <c:spPr>
            <a:solidFill>
              <a:schemeClr val="accent3"/>
            </a:solidFill>
            <a:ln>
              <a:noFill/>
            </a:ln>
            <a:effectLst/>
            <a:sp3d/>
          </c:spPr>
          <c:invertIfNegative val="0"/>
          <c:cat>
            <c:strRef>
              <c:f>KPI!$E$63:$E$67</c:f>
              <c:strCache>
                <c:ptCount val="4"/>
                <c:pt idx="0">
                  <c:v>Apparel</c:v>
                </c:pt>
                <c:pt idx="1">
                  <c:v>Books</c:v>
                </c:pt>
                <c:pt idx="2">
                  <c:v>Electronics</c:v>
                </c:pt>
                <c:pt idx="3">
                  <c:v>Groceries</c:v>
                </c:pt>
              </c:strCache>
            </c:strRef>
          </c:cat>
          <c:val>
            <c:numRef>
              <c:f>KPI!$H$63:$H$67</c:f>
              <c:numCache>
                <c:formatCode>General</c:formatCode>
                <c:ptCount val="4"/>
                <c:pt idx="0">
                  <c:v>33068</c:v>
                </c:pt>
                <c:pt idx="1">
                  <c:v>45431</c:v>
                </c:pt>
                <c:pt idx="2">
                  <c:v>12232</c:v>
                </c:pt>
                <c:pt idx="3">
                  <c:v>30956</c:v>
                </c:pt>
              </c:numCache>
            </c:numRef>
          </c:val>
          <c:extLst>
            <c:ext xmlns:c16="http://schemas.microsoft.com/office/drawing/2014/chart" uri="{C3380CC4-5D6E-409C-BE32-E72D297353CC}">
              <c16:uniqueId val="{00000002-4A99-4E6B-AA87-1B3CD58EE5FD}"/>
            </c:ext>
          </c:extLst>
        </c:ser>
        <c:dLbls>
          <c:showLegendKey val="0"/>
          <c:showVal val="0"/>
          <c:showCatName val="0"/>
          <c:showSerName val="0"/>
          <c:showPercent val="0"/>
          <c:showBubbleSize val="0"/>
        </c:dLbls>
        <c:gapWidth val="150"/>
        <c:shape val="box"/>
        <c:axId val="1569111199"/>
        <c:axId val="1569112031"/>
        <c:axId val="0"/>
      </c:bar3DChart>
      <c:catAx>
        <c:axId val="1569111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9112031"/>
        <c:crosses val="autoZero"/>
        <c:auto val="1"/>
        <c:lblAlgn val="ctr"/>
        <c:lblOffset val="100"/>
        <c:noMultiLvlLbl val="0"/>
      </c:catAx>
      <c:valAx>
        <c:axId val="156911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9111199"/>
        <c:crosses val="autoZero"/>
        <c:crossBetween val="between"/>
      </c:valAx>
      <c:spPr>
        <a:noFill/>
        <a:ln>
          <a:noFill/>
        </a:ln>
        <a:effectLst/>
      </c:spPr>
    </c:plotArea>
    <c:legend>
      <c:legendPos val="r"/>
      <c:layout>
        <c:manualLayout>
          <c:xMode val="edge"/>
          <c:yMode val="edge"/>
          <c:x val="0.77670319335083116"/>
          <c:y val="0.1096635316418781"/>
          <c:w val="0.20663013998250218"/>
          <c:h val="0.820892023913677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[sales_data.xlsx]KPI!PivotTable1</c:name>
    <c:fmtId val="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KPI!$F$62</c:f>
              <c:strCache>
                <c:ptCount val="1"/>
                <c:pt idx="0">
                  <c:v>Total Costs</c:v>
                </c:pt>
              </c:strCache>
            </c:strRef>
          </c:tx>
          <c:spPr>
            <a:solidFill>
              <a:schemeClr val="accent1"/>
            </a:solidFill>
            <a:ln>
              <a:noFill/>
            </a:ln>
            <a:effectLst/>
            <a:sp3d/>
          </c:spPr>
          <c:invertIfNegative val="0"/>
          <c:cat>
            <c:strRef>
              <c:f>KPI!$E$63:$E$67</c:f>
              <c:strCache>
                <c:ptCount val="4"/>
                <c:pt idx="0">
                  <c:v>Apparel</c:v>
                </c:pt>
                <c:pt idx="1">
                  <c:v>Books</c:v>
                </c:pt>
                <c:pt idx="2">
                  <c:v>Electronics</c:v>
                </c:pt>
                <c:pt idx="3">
                  <c:v>Groceries</c:v>
                </c:pt>
              </c:strCache>
            </c:strRef>
          </c:cat>
          <c:val>
            <c:numRef>
              <c:f>KPI!$F$63:$F$67</c:f>
              <c:numCache>
                <c:formatCode>General</c:formatCode>
                <c:ptCount val="4"/>
                <c:pt idx="0">
                  <c:v>89046</c:v>
                </c:pt>
                <c:pt idx="1">
                  <c:v>52686</c:v>
                </c:pt>
                <c:pt idx="2">
                  <c:v>37871</c:v>
                </c:pt>
                <c:pt idx="3">
                  <c:v>34850</c:v>
                </c:pt>
              </c:numCache>
            </c:numRef>
          </c:val>
          <c:extLst>
            <c:ext xmlns:c16="http://schemas.microsoft.com/office/drawing/2014/chart" uri="{C3380CC4-5D6E-409C-BE32-E72D297353CC}">
              <c16:uniqueId val="{00000000-95B4-4E36-881F-C039DEBA9743}"/>
            </c:ext>
          </c:extLst>
        </c:ser>
        <c:ser>
          <c:idx val="1"/>
          <c:order val="1"/>
          <c:tx>
            <c:strRef>
              <c:f>KPI!$G$62</c:f>
              <c:strCache>
                <c:ptCount val="1"/>
                <c:pt idx="0">
                  <c:v>Sales Revenue   </c:v>
                </c:pt>
              </c:strCache>
            </c:strRef>
          </c:tx>
          <c:spPr>
            <a:solidFill>
              <a:schemeClr val="accent2"/>
            </a:solidFill>
            <a:ln>
              <a:noFill/>
            </a:ln>
            <a:effectLst/>
            <a:sp3d/>
          </c:spPr>
          <c:invertIfNegative val="0"/>
          <c:cat>
            <c:strRef>
              <c:f>KPI!$E$63:$E$67</c:f>
              <c:strCache>
                <c:ptCount val="4"/>
                <c:pt idx="0">
                  <c:v>Apparel</c:v>
                </c:pt>
                <c:pt idx="1">
                  <c:v>Books</c:v>
                </c:pt>
                <c:pt idx="2">
                  <c:v>Electronics</c:v>
                </c:pt>
                <c:pt idx="3">
                  <c:v>Groceries</c:v>
                </c:pt>
              </c:strCache>
            </c:strRef>
          </c:cat>
          <c:val>
            <c:numRef>
              <c:f>KPI!$G$63:$G$67</c:f>
              <c:numCache>
                <c:formatCode>General</c:formatCode>
                <c:ptCount val="4"/>
                <c:pt idx="0">
                  <c:v>122114</c:v>
                </c:pt>
                <c:pt idx="1">
                  <c:v>98117</c:v>
                </c:pt>
                <c:pt idx="2">
                  <c:v>50103</c:v>
                </c:pt>
                <c:pt idx="3">
                  <c:v>65806</c:v>
                </c:pt>
              </c:numCache>
            </c:numRef>
          </c:val>
          <c:extLst>
            <c:ext xmlns:c16="http://schemas.microsoft.com/office/drawing/2014/chart" uri="{C3380CC4-5D6E-409C-BE32-E72D297353CC}">
              <c16:uniqueId val="{00000001-95B4-4E36-881F-C039DEBA9743}"/>
            </c:ext>
          </c:extLst>
        </c:ser>
        <c:ser>
          <c:idx val="2"/>
          <c:order val="2"/>
          <c:tx>
            <c:strRef>
              <c:f>KPI!$H$62</c:f>
              <c:strCache>
                <c:ptCount val="1"/>
                <c:pt idx="0">
                  <c:v>Net Profit  </c:v>
                </c:pt>
              </c:strCache>
            </c:strRef>
          </c:tx>
          <c:spPr>
            <a:solidFill>
              <a:schemeClr val="accent3"/>
            </a:solidFill>
            <a:ln>
              <a:noFill/>
            </a:ln>
            <a:effectLst/>
            <a:sp3d/>
          </c:spPr>
          <c:invertIfNegative val="0"/>
          <c:cat>
            <c:strRef>
              <c:f>KPI!$E$63:$E$67</c:f>
              <c:strCache>
                <c:ptCount val="4"/>
                <c:pt idx="0">
                  <c:v>Apparel</c:v>
                </c:pt>
                <c:pt idx="1">
                  <c:v>Books</c:v>
                </c:pt>
                <c:pt idx="2">
                  <c:v>Electronics</c:v>
                </c:pt>
                <c:pt idx="3">
                  <c:v>Groceries</c:v>
                </c:pt>
              </c:strCache>
            </c:strRef>
          </c:cat>
          <c:val>
            <c:numRef>
              <c:f>KPI!$H$63:$H$67</c:f>
              <c:numCache>
                <c:formatCode>General</c:formatCode>
                <c:ptCount val="4"/>
                <c:pt idx="0">
                  <c:v>33068</c:v>
                </c:pt>
                <c:pt idx="1">
                  <c:v>45431</c:v>
                </c:pt>
                <c:pt idx="2">
                  <c:v>12232</c:v>
                </c:pt>
                <c:pt idx="3">
                  <c:v>30956</c:v>
                </c:pt>
              </c:numCache>
            </c:numRef>
          </c:val>
          <c:extLst>
            <c:ext xmlns:c16="http://schemas.microsoft.com/office/drawing/2014/chart" uri="{C3380CC4-5D6E-409C-BE32-E72D297353CC}">
              <c16:uniqueId val="{00000002-95B4-4E36-881F-C039DEBA9743}"/>
            </c:ext>
          </c:extLst>
        </c:ser>
        <c:dLbls>
          <c:showLegendKey val="0"/>
          <c:showVal val="0"/>
          <c:showCatName val="0"/>
          <c:showSerName val="0"/>
          <c:showPercent val="0"/>
          <c:showBubbleSize val="0"/>
        </c:dLbls>
        <c:gapWidth val="150"/>
        <c:shape val="box"/>
        <c:axId val="1569111199"/>
        <c:axId val="1569112031"/>
        <c:axId val="0"/>
      </c:bar3DChart>
      <c:catAx>
        <c:axId val="1569111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9112031"/>
        <c:crosses val="autoZero"/>
        <c:auto val="1"/>
        <c:lblAlgn val="ctr"/>
        <c:lblOffset val="100"/>
        <c:noMultiLvlLbl val="0"/>
      </c:catAx>
      <c:valAx>
        <c:axId val="156911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9111199"/>
        <c:crosses val="autoZero"/>
        <c:crossBetween val="between"/>
      </c:valAx>
      <c:spPr>
        <a:noFill/>
        <a:ln>
          <a:noFill/>
        </a:ln>
        <a:effectLst/>
      </c:spPr>
    </c:plotArea>
    <c:legend>
      <c:legendPos val="r"/>
      <c:layout>
        <c:manualLayout>
          <c:xMode val="edge"/>
          <c:yMode val="edge"/>
          <c:x val="0.77670319335083116"/>
          <c:y val="0.1096635316418781"/>
          <c:w val="0.20663013998250218"/>
          <c:h val="0.820892023913677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[sales_data.xlsx]KPI!PivotTable2</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915654089815315E-2"/>
          <c:y val="7.9812244123773537E-2"/>
          <c:w val="0.92416869182036931"/>
          <c:h val="0.75186904621797368"/>
        </c:manualLayout>
      </c:layout>
      <c:bar3DChart>
        <c:barDir val="col"/>
        <c:grouping val="clustered"/>
        <c:varyColors val="0"/>
        <c:ser>
          <c:idx val="0"/>
          <c:order val="0"/>
          <c:tx>
            <c:strRef>
              <c:f>KPI!$F$75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KPI!$E$76:$E$80</c:f>
              <c:strCache>
                <c:ptCount val="4"/>
                <c:pt idx="0">
                  <c:v>Bank Transfer</c:v>
                </c:pt>
                <c:pt idx="1">
                  <c:v>Cash</c:v>
                </c:pt>
                <c:pt idx="2">
                  <c:v>Credit Card</c:v>
                </c:pt>
                <c:pt idx="3">
                  <c:v>Mobile Money</c:v>
                </c:pt>
              </c:strCache>
            </c:strRef>
          </c:cat>
          <c:val>
            <c:numRef>
              <c:f>KPI!$F$76:$F$80</c:f>
              <c:numCache>
                <c:formatCode>General</c:formatCode>
                <c:ptCount val="4"/>
                <c:pt idx="0">
                  <c:v>85</c:v>
                </c:pt>
                <c:pt idx="1">
                  <c:v>61</c:v>
                </c:pt>
                <c:pt idx="2">
                  <c:v>67</c:v>
                </c:pt>
                <c:pt idx="3">
                  <c:v>74</c:v>
                </c:pt>
              </c:numCache>
            </c:numRef>
          </c:val>
          <c:extLst>
            <c:ext xmlns:c16="http://schemas.microsoft.com/office/drawing/2014/chart" uri="{C3380CC4-5D6E-409C-BE32-E72D297353CC}">
              <c16:uniqueId val="{00000001-D2F6-456E-B35C-B22D71A2C855}"/>
            </c:ext>
          </c:extLst>
        </c:ser>
        <c:dLbls>
          <c:showLegendKey val="0"/>
          <c:showVal val="1"/>
          <c:showCatName val="0"/>
          <c:showSerName val="0"/>
          <c:showPercent val="0"/>
          <c:showBubbleSize val="0"/>
        </c:dLbls>
        <c:gapWidth val="150"/>
        <c:shape val="box"/>
        <c:axId val="811418464"/>
        <c:axId val="811419296"/>
        <c:axId val="0"/>
      </c:bar3DChart>
      <c:catAx>
        <c:axId val="81141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1419296"/>
        <c:crosses val="autoZero"/>
        <c:auto val="1"/>
        <c:lblAlgn val="ctr"/>
        <c:lblOffset val="100"/>
        <c:noMultiLvlLbl val="0"/>
      </c:catAx>
      <c:valAx>
        <c:axId val="811419296"/>
        <c:scaling>
          <c:orientation val="minMax"/>
        </c:scaling>
        <c:delete val="1"/>
        <c:axPos val="l"/>
        <c:numFmt formatCode="General" sourceLinked="1"/>
        <c:majorTickMark val="none"/>
        <c:minorTickMark val="none"/>
        <c:tickLblPos val="nextTo"/>
        <c:crossAx val="811418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[sales_data.xlsx]KPI!PivotTable1</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KPI!$F$62</c:f>
              <c:strCache>
                <c:ptCount val="1"/>
                <c:pt idx="0">
                  <c:v>Total Costs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KPI!$E$63:$E$67</c:f>
              <c:strCache>
                <c:ptCount val="4"/>
                <c:pt idx="0">
                  <c:v>Apparel</c:v>
                </c:pt>
                <c:pt idx="1">
                  <c:v>Books</c:v>
                </c:pt>
                <c:pt idx="2">
                  <c:v>Electronics</c:v>
                </c:pt>
                <c:pt idx="3">
                  <c:v>Groceries</c:v>
                </c:pt>
              </c:strCache>
            </c:strRef>
          </c:cat>
          <c:val>
            <c:numRef>
              <c:f>KPI!$F$63:$F$67</c:f>
              <c:numCache>
                <c:formatCode>General</c:formatCode>
                <c:ptCount val="4"/>
                <c:pt idx="0">
                  <c:v>89046</c:v>
                </c:pt>
                <c:pt idx="1">
                  <c:v>52686</c:v>
                </c:pt>
                <c:pt idx="2">
                  <c:v>37871</c:v>
                </c:pt>
                <c:pt idx="3">
                  <c:v>34850</c:v>
                </c:pt>
              </c:numCache>
            </c:numRef>
          </c:val>
          <c:smooth val="0"/>
          <c:extLst>
            <c:ext xmlns:c16="http://schemas.microsoft.com/office/drawing/2014/chart" uri="{C3380CC4-5D6E-409C-BE32-E72D297353CC}">
              <c16:uniqueId val="{00000000-2BC7-475C-8064-7FC812EC22FB}"/>
            </c:ext>
          </c:extLst>
        </c:ser>
        <c:ser>
          <c:idx val="1"/>
          <c:order val="1"/>
          <c:tx>
            <c:strRef>
              <c:f>KPI!$G$62</c:f>
              <c:strCache>
                <c:ptCount val="1"/>
                <c:pt idx="0">
                  <c:v>Sales Revenue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KPI!$E$63:$E$67</c:f>
              <c:strCache>
                <c:ptCount val="4"/>
                <c:pt idx="0">
                  <c:v>Apparel</c:v>
                </c:pt>
                <c:pt idx="1">
                  <c:v>Books</c:v>
                </c:pt>
                <c:pt idx="2">
                  <c:v>Electronics</c:v>
                </c:pt>
                <c:pt idx="3">
                  <c:v>Groceries</c:v>
                </c:pt>
              </c:strCache>
            </c:strRef>
          </c:cat>
          <c:val>
            <c:numRef>
              <c:f>KPI!$G$63:$G$67</c:f>
              <c:numCache>
                <c:formatCode>General</c:formatCode>
                <c:ptCount val="4"/>
                <c:pt idx="0">
                  <c:v>122114</c:v>
                </c:pt>
                <c:pt idx="1">
                  <c:v>98117</c:v>
                </c:pt>
                <c:pt idx="2">
                  <c:v>50103</c:v>
                </c:pt>
                <c:pt idx="3">
                  <c:v>65806</c:v>
                </c:pt>
              </c:numCache>
            </c:numRef>
          </c:val>
          <c:smooth val="0"/>
          <c:extLst>
            <c:ext xmlns:c16="http://schemas.microsoft.com/office/drawing/2014/chart" uri="{C3380CC4-5D6E-409C-BE32-E72D297353CC}">
              <c16:uniqueId val="{00000001-2BC7-475C-8064-7FC812EC22FB}"/>
            </c:ext>
          </c:extLst>
        </c:ser>
        <c:ser>
          <c:idx val="2"/>
          <c:order val="2"/>
          <c:tx>
            <c:strRef>
              <c:f>KPI!$H$62</c:f>
              <c:strCache>
                <c:ptCount val="1"/>
                <c:pt idx="0">
                  <c:v>Net Profit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KPI!$E$63:$E$67</c:f>
              <c:strCache>
                <c:ptCount val="4"/>
                <c:pt idx="0">
                  <c:v>Apparel</c:v>
                </c:pt>
                <c:pt idx="1">
                  <c:v>Books</c:v>
                </c:pt>
                <c:pt idx="2">
                  <c:v>Electronics</c:v>
                </c:pt>
                <c:pt idx="3">
                  <c:v>Groceries</c:v>
                </c:pt>
              </c:strCache>
            </c:strRef>
          </c:cat>
          <c:val>
            <c:numRef>
              <c:f>KPI!$H$63:$H$67</c:f>
              <c:numCache>
                <c:formatCode>General</c:formatCode>
                <c:ptCount val="4"/>
                <c:pt idx="0">
                  <c:v>33068</c:v>
                </c:pt>
                <c:pt idx="1">
                  <c:v>45431</c:v>
                </c:pt>
                <c:pt idx="2">
                  <c:v>12232</c:v>
                </c:pt>
                <c:pt idx="3">
                  <c:v>30956</c:v>
                </c:pt>
              </c:numCache>
            </c:numRef>
          </c:val>
          <c:smooth val="0"/>
          <c:extLst>
            <c:ext xmlns:c16="http://schemas.microsoft.com/office/drawing/2014/chart" uri="{C3380CC4-5D6E-409C-BE32-E72D297353CC}">
              <c16:uniqueId val="{00000002-2BC7-475C-8064-7FC812EC22FB}"/>
            </c:ext>
          </c:extLst>
        </c:ser>
        <c:dLbls>
          <c:dLblPos val="t"/>
          <c:showLegendKey val="0"/>
          <c:showVal val="0"/>
          <c:showCatName val="0"/>
          <c:showSerName val="0"/>
          <c:showPercent val="0"/>
          <c:showBubbleSize val="0"/>
        </c:dLbls>
        <c:marker val="1"/>
        <c:smooth val="0"/>
        <c:axId val="513208496"/>
        <c:axId val="513204336"/>
      </c:lineChart>
      <c:catAx>
        <c:axId val="513208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04336"/>
        <c:crosses val="autoZero"/>
        <c:auto val="1"/>
        <c:lblAlgn val="ctr"/>
        <c:lblOffset val="100"/>
        <c:noMultiLvlLbl val="0"/>
      </c:catAx>
      <c:valAx>
        <c:axId val="51320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08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[sales_data.xlsx]KPI!PivotTable2</c:name>
    <c:fmtId val="1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KPI!$F$75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86-4BAD-8865-B6D7172A14E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86-4BAD-8865-B6D7172A14E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386-4BAD-8865-B6D7172A14E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386-4BAD-8865-B6D7172A14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KPI!$E$76:$E$80</c:f>
              <c:strCache>
                <c:ptCount val="4"/>
                <c:pt idx="0">
                  <c:v>Bank Transfer</c:v>
                </c:pt>
                <c:pt idx="1">
                  <c:v>Cash</c:v>
                </c:pt>
                <c:pt idx="2">
                  <c:v>Credit Card</c:v>
                </c:pt>
                <c:pt idx="3">
                  <c:v>Mobile Money</c:v>
                </c:pt>
              </c:strCache>
            </c:strRef>
          </c:cat>
          <c:val>
            <c:numRef>
              <c:f>KPI!$F$76:$F$80</c:f>
              <c:numCache>
                <c:formatCode>General</c:formatCode>
                <c:ptCount val="4"/>
                <c:pt idx="0">
                  <c:v>85</c:v>
                </c:pt>
                <c:pt idx="1">
                  <c:v>61</c:v>
                </c:pt>
                <c:pt idx="2">
                  <c:v>67</c:v>
                </c:pt>
                <c:pt idx="3">
                  <c:v>74</c:v>
                </c:pt>
              </c:numCache>
            </c:numRef>
          </c:val>
          <c:extLst>
            <c:ext xmlns:c16="http://schemas.microsoft.com/office/drawing/2014/chart" uri="{C3380CC4-5D6E-409C-BE32-E72D297353CC}">
              <c16:uniqueId val="{00000008-7386-4BAD-8865-B6D7172A14E5}"/>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[sales_data.xlsx]KPI!PivotTable7</c:name>
    <c:fmtId val="2"/>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475115470601601"/>
          <c:y val="0.18771119266706707"/>
          <c:w val="0.78996041119860017"/>
          <c:h val="0.74418682719681128"/>
        </c:manualLayout>
      </c:layout>
      <c:bar3DChart>
        <c:barDir val="bar"/>
        <c:grouping val="clustered"/>
        <c:varyColors val="0"/>
        <c:ser>
          <c:idx val="0"/>
          <c:order val="0"/>
          <c:tx>
            <c:strRef>
              <c:f>KPI!$C$158</c:f>
              <c:strCache>
                <c:ptCount val="1"/>
                <c:pt idx="0">
                  <c:v>Total</c:v>
                </c:pt>
              </c:strCache>
            </c:strRef>
          </c:tx>
          <c:spPr>
            <a:solidFill>
              <a:schemeClr val="accent1"/>
            </a:solidFill>
            <a:ln>
              <a:noFill/>
            </a:ln>
            <a:effectLst/>
            <a:sp3d/>
          </c:spPr>
          <c:invertIfNegative val="0"/>
          <c:cat>
            <c:strRef>
              <c:f>KPI!$B$159:$B$185</c:f>
              <c:strCache>
                <c:ptCount val="26"/>
                <c:pt idx="0">
                  <c:v>Biography</c:v>
                </c:pt>
                <c:pt idx="1">
                  <c:v>Camera</c:v>
                </c:pt>
                <c:pt idx="2">
                  <c:v>Cereal</c:v>
                </c:pt>
                <c:pt idx="3">
                  <c:v>Children's Book</c:v>
                </c:pt>
                <c:pt idx="4">
                  <c:v>Cookbook</c:v>
                </c:pt>
                <c:pt idx="5">
                  <c:v>Curtains</c:v>
                </c:pt>
                <c:pt idx="6">
                  <c:v>Cushion</c:v>
                </c:pt>
                <c:pt idx="7">
                  <c:v>Dress</c:v>
                </c:pt>
                <c:pt idx="8">
                  <c:v>Fiction</c:v>
                </c:pt>
                <c:pt idx="9">
                  <c:v>Headphones</c:v>
                </c:pt>
                <c:pt idx="10">
                  <c:v>Jacket</c:v>
                </c:pt>
                <c:pt idx="11">
                  <c:v>Jeans</c:v>
                </c:pt>
                <c:pt idx="12">
                  <c:v>Juice</c:v>
                </c:pt>
                <c:pt idx="13">
                  <c:v>Laptop</c:v>
                </c:pt>
                <c:pt idx="14">
                  <c:v>Milk</c:v>
                </c:pt>
                <c:pt idx="15">
                  <c:v>Non-Fiction</c:v>
                </c:pt>
                <c:pt idx="16">
                  <c:v>Pasta</c:v>
                </c:pt>
                <c:pt idx="17">
                  <c:v>Rice</c:v>
                </c:pt>
                <c:pt idx="18">
                  <c:v>Smartphone</c:v>
                </c:pt>
                <c:pt idx="19">
                  <c:v>Sneakers</c:v>
                </c:pt>
                <c:pt idx="20">
                  <c:v>Table Lamp</c:v>
                </c:pt>
                <c:pt idx="21">
                  <c:v>Tablet</c:v>
                </c:pt>
                <c:pt idx="22">
                  <c:v>T-Shirt</c:v>
                </c:pt>
                <c:pt idx="23">
                  <c:v>Vase</c:v>
                </c:pt>
                <c:pt idx="24">
                  <c:v>Wall Art</c:v>
                </c:pt>
                <c:pt idx="25">
                  <c:v>(blank)</c:v>
                </c:pt>
              </c:strCache>
            </c:strRef>
          </c:cat>
          <c:val>
            <c:numRef>
              <c:f>KPI!$C$159:$C$185</c:f>
              <c:numCache>
                <c:formatCode>General</c:formatCode>
                <c:ptCount val="26"/>
                <c:pt idx="0">
                  <c:v>29</c:v>
                </c:pt>
                <c:pt idx="1">
                  <c:v>17</c:v>
                </c:pt>
                <c:pt idx="2">
                  <c:v>43</c:v>
                </c:pt>
                <c:pt idx="3">
                  <c:v>32</c:v>
                </c:pt>
                <c:pt idx="4">
                  <c:v>12</c:v>
                </c:pt>
                <c:pt idx="5">
                  <c:v>25</c:v>
                </c:pt>
                <c:pt idx="6">
                  <c:v>8</c:v>
                </c:pt>
                <c:pt idx="7">
                  <c:v>8</c:v>
                </c:pt>
                <c:pt idx="8">
                  <c:v>23</c:v>
                </c:pt>
                <c:pt idx="9">
                  <c:v>26</c:v>
                </c:pt>
                <c:pt idx="10">
                  <c:v>25</c:v>
                </c:pt>
                <c:pt idx="11">
                  <c:v>26</c:v>
                </c:pt>
                <c:pt idx="12">
                  <c:v>22</c:v>
                </c:pt>
                <c:pt idx="13">
                  <c:v>24</c:v>
                </c:pt>
                <c:pt idx="14">
                  <c:v>27</c:v>
                </c:pt>
                <c:pt idx="15">
                  <c:v>26</c:v>
                </c:pt>
                <c:pt idx="16">
                  <c:v>12</c:v>
                </c:pt>
                <c:pt idx="17">
                  <c:v>9</c:v>
                </c:pt>
                <c:pt idx="18">
                  <c:v>28</c:v>
                </c:pt>
                <c:pt idx="19">
                  <c:v>30</c:v>
                </c:pt>
                <c:pt idx="20">
                  <c:v>24</c:v>
                </c:pt>
                <c:pt idx="21">
                  <c:v>16</c:v>
                </c:pt>
                <c:pt idx="22">
                  <c:v>27</c:v>
                </c:pt>
                <c:pt idx="23">
                  <c:v>16</c:v>
                </c:pt>
                <c:pt idx="24">
                  <c:v>21</c:v>
                </c:pt>
              </c:numCache>
            </c:numRef>
          </c:val>
          <c:extLst>
            <c:ext xmlns:c16="http://schemas.microsoft.com/office/drawing/2014/chart" uri="{C3380CC4-5D6E-409C-BE32-E72D297353CC}">
              <c16:uniqueId val="{00000000-9EDE-41DF-9283-E8A1A8FBF027}"/>
            </c:ext>
          </c:extLst>
        </c:ser>
        <c:dLbls>
          <c:showLegendKey val="0"/>
          <c:showVal val="0"/>
          <c:showCatName val="0"/>
          <c:showSerName val="0"/>
          <c:showPercent val="0"/>
          <c:showBubbleSize val="0"/>
        </c:dLbls>
        <c:gapWidth val="150"/>
        <c:shape val="box"/>
        <c:axId val="126267648"/>
        <c:axId val="126254752"/>
        <c:axId val="0"/>
      </c:bar3DChart>
      <c:catAx>
        <c:axId val="12626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54752"/>
        <c:crosses val="autoZero"/>
        <c:auto val="1"/>
        <c:lblAlgn val="ctr"/>
        <c:lblOffset val="100"/>
        <c:noMultiLvlLbl val="0"/>
      </c:catAx>
      <c:valAx>
        <c:axId val="12625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76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[sales_data.xlsx]KPI!PivotTable2</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8.3333333333333329E-2"/>
          <c:w val="0.92757201646090537"/>
          <c:h val="0.65770221904080173"/>
        </c:manualLayout>
      </c:layout>
      <c:bar3DChart>
        <c:barDir val="col"/>
        <c:grouping val="clustered"/>
        <c:varyColors val="0"/>
        <c:ser>
          <c:idx val="0"/>
          <c:order val="0"/>
          <c:tx>
            <c:strRef>
              <c:f>KPI!$F$75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KPI!$E$76:$E$80</c:f>
              <c:strCache>
                <c:ptCount val="4"/>
                <c:pt idx="0">
                  <c:v>Bank Transfer</c:v>
                </c:pt>
                <c:pt idx="1">
                  <c:v>Cash</c:v>
                </c:pt>
                <c:pt idx="2">
                  <c:v>Credit Card</c:v>
                </c:pt>
                <c:pt idx="3">
                  <c:v>Mobile Money</c:v>
                </c:pt>
              </c:strCache>
            </c:strRef>
          </c:cat>
          <c:val>
            <c:numRef>
              <c:f>KPI!$F$76:$F$80</c:f>
              <c:numCache>
                <c:formatCode>General</c:formatCode>
                <c:ptCount val="4"/>
                <c:pt idx="0">
                  <c:v>85</c:v>
                </c:pt>
                <c:pt idx="1">
                  <c:v>61</c:v>
                </c:pt>
                <c:pt idx="2">
                  <c:v>67</c:v>
                </c:pt>
                <c:pt idx="3">
                  <c:v>74</c:v>
                </c:pt>
              </c:numCache>
            </c:numRef>
          </c:val>
          <c:extLst>
            <c:ext xmlns:c16="http://schemas.microsoft.com/office/drawing/2014/chart" uri="{C3380CC4-5D6E-409C-BE32-E72D297353CC}">
              <c16:uniqueId val="{00000001-50AB-4AD1-BD39-ED5E61D85DF3}"/>
            </c:ext>
          </c:extLst>
        </c:ser>
        <c:dLbls>
          <c:showLegendKey val="0"/>
          <c:showVal val="1"/>
          <c:showCatName val="0"/>
          <c:showSerName val="0"/>
          <c:showPercent val="0"/>
          <c:showBubbleSize val="0"/>
        </c:dLbls>
        <c:gapWidth val="150"/>
        <c:shape val="box"/>
        <c:axId val="811418464"/>
        <c:axId val="811419296"/>
        <c:axId val="0"/>
      </c:bar3DChart>
      <c:catAx>
        <c:axId val="811418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1419296"/>
        <c:crosses val="autoZero"/>
        <c:auto val="1"/>
        <c:lblAlgn val="ctr"/>
        <c:lblOffset val="100"/>
        <c:noMultiLvlLbl val="0"/>
      </c:catAx>
      <c:valAx>
        <c:axId val="811419296"/>
        <c:scaling>
          <c:orientation val="minMax"/>
        </c:scaling>
        <c:delete val="1"/>
        <c:axPos val="l"/>
        <c:numFmt formatCode="General" sourceLinked="1"/>
        <c:majorTickMark val="none"/>
        <c:minorTickMark val="none"/>
        <c:tickLblPos val="nextTo"/>
        <c:crossAx val="811418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[sales_data.xlsx]KPI!PivotTable1</c:name>
    <c:fmtId val="4"/>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KPI!$F$62</c:f>
              <c:strCache>
                <c:ptCount val="1"/>
                <c:pt idx="0">
                  <c:v>Total Costs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KPI!$E$63:$E$67</c:f>
              <c:strCache>
                <c:ptCount val="4"/>
                <c:pt idx="0">
                  <c:v>Apparel</c:v>
                </c:pt>
                <c:pt idx="1">
                  <c:v>Books</c:v>
                </c:pt>
                <c:pt idx="2">
                  <c:v>Electronics</c:v>
                </c:pt>
                <c:pt idx="3">
                  <c:v>Groceries</c:v>
                </c:pt>
              </c:strCache>
            </c:strRef>
          </c:cat>
          <c:val>
            <c:numRef>
              <c:f>KPI!$F$63:$F$67</c:f>
              <c:numCache>
                <c:formatCode>General</c:formatCode>
                <c:ptCount val="4"/>
                <c:pt idx="0">
                  <c:v>89046</c:v>
                </c:pt>
                <c:pt idx="1">
                  <c:v>52686</c:v>
                </c:pt>
                <c:pt idx="2">
                  <c:v>37871</c:v>
                </c:pt>
                <c:pt idx="3">
                  <c:v>34850</c:v>
                </c:pt>
              </c:numCache>
            </c:numRef>
          </c:val>
          <c:smooth val="0"/>
          <c:extLst>
            <c:ext xmlns:c16="http://schemas.microsoft.com/office/drawing/2014/chart" uri="{C3380CC4-5D6E-409C-BE32-E72D297353CC}">
              <c16:uniqueId val="{00000000-DF80-4B01-83AD-AA5269E98B70}"/>
            </c:ext>
          </c:extLst>
        </c:ser>
        <c:ser>
          <c:idx val="1"/>
          <c:order val="1"/>
          <c:tx>
            <c:strRef>
              <c:f>KPI!$G$62</c:f>
              <c:strCache>
                <c:ptCount val="1"/>
                <c:pt idx="0">
                  <c:v>Sales Revenue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KPI!$E$63:$E$67</c:f>
              <c:strCache>
                <c:ptCount val="4"/>
                <c:pt idx="0">
                  <c:v>Apparel</c:v>
                </c:pt>
                <c:pt idx="1">
                  <c:v>Books</c:v>
                </c:pt>
                <c:pt idx="2">
                  <c:v>Electronics</c:v>
                </c:pt>
                <c:pt idx="3">
                  <c:v>Groceries</c:v>
                </c:pt>
              </c:strCache>
            </c:strRef>
          </c:cat>
          <c:val>
            <c:numRef>
              <c:f>KPI!$G$63:$G$67</c:f>
              <c:numCache>
                <c:formatCode>General</c:formatCode>
                <c:ptCount val="4"/>
                <c:pt idx="0">
                  <c:v>122114</c:v>
                </c:pt>
                <c:pt idx="1">
                  <c:v>98117</c:v>
                </c:pt>
                <c:pt idx="2">
                  <c:v>50103</c:v>
                </c:pt>
                <c:pt idx="3">
                  <c:v>65806</c:v>
                </c:pt>
              </c:numCache>
            </c:numRef>
          </c:val>
          <c:smooth val="0"/>
          <c:extLst>
            <c:ext xmlns:c16="http://schemas.microsoft.com/office/drawing/2014/chart" uri="{C3380CC4-5D6E-409C-BE32-E72D297353CC}">
              <c16:uniqueId val="{00000001-DF80-4B01-83AD-AA5269E98B70}"/>
            </c:ext>
          </c:extLst>
        </c:ser>
        <c:ser>
          <c:idx val="2"/>
          <c:order val="2"/>
          <c:tx>
            <c:strRef>
              <c:f>KPI!$H$62</c:f>
              <c:strCache>
                <c:ptCount val="1"/>
                <c:pt idx="0">
                  <c:v>Net Profit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KPI!$E$63:$E$67</c:f>
              <c:strCache>
                <c:ptCount val="4"/>
                <c:pt idx="0">
                  <c:v>Apparel</c:v>
                </c:pt>
                <c:pt idx="1">
                  <c:v>Books</c:v>
                </c:pt>
                <c:pt idx="2">
                  <c:v>Electronics</c:v>
                </c:pt>
                <c:pt idx="3">
                  <c:v>Groceries</c:v>
                </c:pt>
              </c:strCache>
            </c:strRef>
          </c:cat>
          <c:val>
            <c:numRef>
              <c:f>KPI!$H$63:$H$67</c:f>
              <c:numCache>
                <c:formatCode>General</c:formatCode>
                <c:ptCount val="4"/>
                <c:pt idx="0">
                  <c:v>33068</c:v>
                </c:pt>
                <c:pt idx="1">
                  <c:v>45431</c:v>
                </c:pt>
                <c:pt idx="2">
                  <c:v>12232</c:v>
                </c:pt>
                <c:pt idx="3">
                  <c:v>30956</c:v>
                </c:pt>
              </c:numCache>
            </c:numRef>
          </c:val>
          <c:smooth val="0"/>
          <c:extLst>
            <c:ext xmlns:c16="http://schemas.microsoft.com/office/drawing/2014/chart" uri="{C3380CC4-5D6E-409C-BE32-E72D297353CC}">
              <c16:uniqueId val="{00000002-DF80-4B01-83AD-AA5269E98B70}"/>
            </c:ext>
          </c:extLst>
        </c:ser>
        <c:dLbls>
          <c:showLegendKey val="0"/>
          <c:showVal val="0"/>
          <c:showCatName val="0"/>
          <c:showSerName val="0"/>
          <c:showPercent val="0"/>
          <c:showBubbleSize val="0"/>
        </c:dLbls>
        <c:marker val="1"/>
        <c:smooth val="0"/>
        <c:axId val="513208496"/>
        <c:axId val="513204336"/>
      </c:lineChart>
      <c:catAx>
        <c:axId val="5132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04336"/>
        <c:crosses val="autoZero"/>
        <c:auto val="1"/>
        <c:lblAlgn val="ctr"/>
        <c:lblOffset val="100"/>
        <c:noMultiLvlLbl val="0"/>
      </c:catAx>
      <c:valAx>
        <c:axId val="51320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08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[sales_data.xlsx]KPI!PivotTable2</c:name>
    <c:fmtId val="1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315045908070078E-3"/>
          <c:y val="0.22453703703703703"/>
          <c:w val="0.8220517922624293"/>
          <c:h val="0.77314814814814814"/>
        </c:manualLayout>
      </c:layout>
      <c:pie3DChart>
        <c:varyColors val="1"/>
        <c:ser>
          <c:idx val="0"/>
          <c:order val="0"/>
          <c:tx>
            <c:strRef>
              <c:f>KPI!$F$75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02-4FB9-88DD-46BE0A2473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02-4FB9-88DD-46BE0A2473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02-4FB9-88DD-46BE0A24737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A02-4FB9-88DD-46BE0A2473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KPI!$E$76:$E$80</c:f>
              <c:strCache>
                <c:ptCount val="4"/>
                <c:pt idx="0">
                  <c:v>Bank Transfer</c:v>
                </c:pt>
                <c:pt idx="1">
                  <c:v>Cash</c:v>
                </c:pt>
                <c:pt idx="2">
                  <c:v>Credit Card</c:v>
                </c:pt>
                <c:pt idx="3">
                  <c:v>Mobile Money</c:v>
                </c:pt>
              </c:strCache>
            </c:strRef>
          </c:cat>
          <c:val>
            <c:numRef>
              <c:f>KPI!$F$76:$F$80</c:f>
              <c:numCache>
                <c:formatCode>General</c:formatCode>
                <c:ptCount val="4"/>
                <c:pt idx="0">
                  <c:v>85</c:v>
                </c:pt>
                <c:pt idx="1">
                  <c:v>61</c:v>
                </c:pt>
                <c:pt idx="2">
                  <c:v>67</c:v>
                </c:pt>
                <c:pt idx="3">
                  <c:v>74</c:v>
                </c:pt>
              </c:numCache>
            </c:numRef>
          </c:val>
          <c:extLst>
            <c:ext xmlns:c16="http://schemas.microsoft.com/office/drawing/2014/chart" uri="{C3380CC4-5D6E-409C-BE32-E72D297353CC}">
              <c16:uniqueId val="{00000000-6E88-4065-8D53-F38922548DC5}"/>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KPI!$D$112</c:f>
              <c:strCache>
                <c:ptCount val="1"/>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KPI!$C$113:$C$117</c:f>
              <c:strCache>
                <c:ptCount val="5"/>
                <c:pt idx="0">
                  <c:v>Apparel</c:v>
                </c:pt>
                <c:pt idx="1">
                  <c:v>Books</c:v>
                </c:pt>
                <c:pt idx="2">
                  <c:v>Electronics</c:v>
                </c:pt>
                <c:pt idx="3">
                  <c:v>Groceries</c:v>
                </c:pt>
                <c:pt idx="4">
                  <c:v>Home Decor</c:v>
                </c:pt>
              </c:strCache>
            </c:strRef>
          </c:cat>
          <c:val>
            <c:numRef>
              <c:f>KPI!$D$113:$D$117</c:f>
              <c:numCache>
                <c:formatCode>General</c:formatCode>
                <c:ptCount val="5"/>
              </c:numCache>
            </c:numRef>
          </c:val>
          <c:extLst>
            <c:ext xmlns:c16="http://schemas.microsoft.com/office/drawing/2014/chart" uri="{C3380CC4-5D6E-409C-BE32-E72D297353CC}">
              <c16:uniqueId val="{00000000-42A6-4C7D-B241-D20C15A6B86A}"/>
            </c:ext>
          </c:extLst>
        </c:ser>
        <c:ser>
          <c:idx val="1"/>
          <c:order val="1"/>
          <c:tx>
            <c:strRef>
              <c:f>KPI!$E$112</c:f>
              <c:strCache>
                <c:ptCount val="1"/>
                <c:pt idx="0">
                  <c:v>Sales Revenue   </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KPI!$C$113:$C$117</c:f>
              <c:strCache>
                <c:ptCount val="5"/>
                <c:pt idx="0">
                  <c:v>Apparel</c:v>
                </c:pt>
                <c:pt idx="1">
                  <c:v>Books</c:v>
                </c:pt>
                <c:pt idx="2">
                  <c:v>Electronics</c:v>
                </c:pt>
                <c:pt idx="3">
                  <c:v>Groceries</c:v>
                </c:pt>
                <c:pt idx="4">
                  <c:v>Home Decor</c:v>
                </c:pt>
              </c:strCache>
            </c:strRef>
          </c:cat>
          <c:val>
            <c:numRef>
              <c:f>KPI!$E$113:$E$117</c:f>
              <c:numCache>
                <c:formatCode>General</c:formatCode>
                <c:ptCount val="5"/>
                <c:pt idx="0">
                  <c:v>151425</c:v>
                </c:pt>
                <c:pt idx="1">
                  <c:v>163317</c:v>
                </c:pt>
                <c:pt idx="2">
                  <c:v>103287</c:v>
                </c:pt>
                <c:pt idx="3">
                  <c:v>112962</c:v>
                </c:pt>
                <c:pt idx="4">
                  <c:v>88591</c:v>
                </c:pt>
              </c:numCache>
            </c:numRef>
          </c:val>
          <c:extLst>
            <c:ext xmlns:c16="http://schemas.microsoft.com/office/drawing/2014/chart" uri="{C3380CC4-5D6E-409C-BE32-E72D297353CC}">
              <c16:uniqueId val="{00000001-42A6-4C7D-B241-D20C15A6B86A}"/>
            </c:ext>
          </c:extLst>
        </c:ser>
        <c:dLbls>
          <c:showLegendKey val="0"/>
          <c:showVal val="1"/>
          <c:showCatName val="0"/>
          <c:showSerName val="0"/>
          <c:showPercent val="0"/>
          <c:showBubbleSize val="0"/>
        </c:dLbls>
        <c:gapWidth val="150"/>
        <c:shape val="box"/>
        <c:axId val="513210160"/>
        <c:axId val="513219728"/>
        <c:axId val="0"/>
      </c:bar3DChart>
      <c:catAx>
        <c:axId val="513210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19728"/>
        <c:crosses val="autoZero"/>
        <c:auto val="1"/>
        <c:lblAlgn val="ctr"/>
        <c:lblOffset val="100"/>
        <c:noMultiLvlLbl val="0"/>
      </c:catAx>
      <c:valAx>
        <c:axId val="5132197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3210160"/>
        <c:crosses val="autoZero"/>
        <c:crossBetween val="between"/>
      </c:valAx>
      <c:spPr>
        <a:noFill/>
        <a:ln>
          <a:noFill/>
        </a:ln>
        <a:effectLst/>
      </c:spPr>
    </c:plotArea>
    <c:legend>
      <c:legendPos val="b"/>
      <c:legendEntry>
        <c:idx val="0"/>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[sales_data.xlsx]KPI!PivotTable6</c:name>
    <c:fmtId val="20"/>
  </c:pivotSource>
  <c:chart>
    <c:autoTitleDeleted val="1"/>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KPI!$D$142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KPI!$C$143:$C$147</c:f>
              <c:strCache>
                <c:ptCount val="4"/>
                <c:pt idx="0">
                  <c:v>Bank Transfer</c:v>
                </c:pt>
                <c:pt idx="1">
                  <c:v>Cash</c:v>
                </c:pt>
                <c:pt idx="2">
                  <c:v>Credit Card</c:v>
                </c:pt>
                <c:pt idx="3">
                  <c:v>Mobile Money</c:v>
                </c:pt>
              </c:strCache>
            </c:strRef>
          </c:cat>
          <c:val>
            <c:numRef>
              <c:f>KPI!$D$143:$D$147</c:f>
              <c:numCache>
                <c:formatCode>General</c:formatCode>
                <c:ptCount val="4"/>
                <c:pt idx="0">
                  <c:v>217319</c:v>
                </c:pt>
                <c:pt idx="1">
                  <c:v>183852</c:v>
                </c:pt>
                <c:pt idx="2">
                  <c:v>178333</c:v>
                </c:pt>
                <c:pt idx="3">
                  <c:v>194672</c:v>
                </c:pt>
              </c:numCache>
            </c:numRef>
          </c:val>
          <c:extLst>
            <c:ext xmlns:c16="http://schemas.microsoft.com/office/drawing/2014/chart" uri="{C3380CC4-5D6E-409C-BE32-E72D297353CC}">
              <c16:uniqueId val="{00000000-57D5-4C7F-A1FF-ECC8B69F7B32}"/>
            </c:ext>
          </c:extLst>
        </c:ser>
        <c:dLbls>
          <c:showLegendKey val="0"/>
          <c:showVal val="1"/>
          <c:showCatName val="0"/>
          <c:showSerName val="0"/>
          <c:showPercent val="0"/>
          <c:showBubbleSize val="0"/>
        </c:dLbls>
        <c:gapWidth val="150"/>
        <c:shape val="box"/>
        <c:axId val="427880384"/>
        <c:axId val="427872480"/>
        <c:axId val="0"/>
      </c:bar3DChart>
      <c:catAx>
        <c:axId val="427880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2480"/>
        <c:crosses val="autoZero"/>
        <c:auto val="1"/>
        <c:lblAlgn val="ctr"/>
        <c:lblOffset val="100"/>
        <c:noMultiLvlLbl val="0"/>
      </c:catAx>
      <c:valAx>
        <c:axId val="427872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788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[sales_data.xlsx]KPI!PivotTable7</c:name>
    <c:fmtId val="0"/>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KPI!$C$158</c:f>
              <c:strCache>
                <c:ptCount val="1"/>
                <c:pt idx="0">
                  <c:v>Total</c:v>
                </c:pt>
              </c:strCache>
            </c:strRef>
          </c:tx>
          <c:spPr>
            <a:solidFill>
              <a:schemeClr val="accent1"/>
            </a:solidFill>
            <a:ln>
              <a:noFill/>
            </a:ln>
            <a:effectLst/>
            <a:sp3d/>
          </c:spPr>
          <c:invertIfNegative val="0"/>
          <c:cat>
            <c:strRef>
              <c:f>KPI!$B$159:$B$185</c:f>
              <c:strCache>
                <c:ptCount val="26"/>
                <c:pt idx="0">
                  <c:v>Biography</c:v>
                </c:pt>
                <c:pt idx="1">
                  <c:v>Camera</c:v>
                </c:pt>
                <c:pt idx="2">
                  <c:v>Cereal</c:v>
                </c:pt>
                <c:pt idx="3">
                  <c:v>Children's Book</c:v>
                </c:pt>
                <c:pt idx="4">
                  <c:v>Cookbook</c:v>
                </c:pt>
                <c:pt idx="5">
                  <c:v>Curtains</c:v>
                </c:pt>
                <c:pt idx="6">
                  <c:v>Cushion</c:v>
                </c:pt>
                <c:pt idx="7">
                  <c:v>Dress</c:v>
                </c:pt>
                <c:pt idx="8">
                  <c:v>Fiction</c:v>
                </c:pt>
                <c:pt idx="9">
                  <c:v>Headphones</c:v>
                </c:pt>
                <c:pt idx="10">
                  <c:v>Jacket</c:v>
                </c:pt>
                <c:pt idx="11">
                  <c:v>Jeans</c:v>
                </c:pt>
                <c:pt idx="12">
                  <c:v>Juice</c:v>
                </c:pt>
                <c:pt idx="13">
                  <c:v>Laptop</c:v>
                </c:pt>
                <c:pt idx="14">
                  <c:v>Milk</c:v>
                </c:pt>
                <c:pt idx="15">
                  <c:v>Non-Fiction</c:v>
                </c:pt>
                <c:pt idx="16">
                  <c:v>Pasta</c:v>
                </c:pt>
                <c:pt idx="17">
                  <c:v>Rice</c:v>
                </c:pt>
                <c:pt idx="18">
                  <c:v>Smartphone</c:v>
                </c:pt>
                <c:pt idx="19">
                  <c:v>Sneakers</c:v>
                </c:pt>
                <c:pt idx="20">
                  <c:v>Table Lamp</c:v>
                </c:pt>
                <c:pt idx="21">
                  <c:v>Tablet</c:v>
                </c:pt>
                <c:pt idx="22">
                  <c:v>T-Shirt</c:v>
                </c:pt>
                <c:pt idx="23">
                  <c:v>Vase</c:v>
                </c:pt>
                <c:pt idx="24">
                  <c:v>Wall Art</c:v>
                </c:pt>
                <c:pt idx="25">
                  <c:v>(blank)</c:v>
                </c:pt>
              </c:strCache>
            </c:strRef>
          </c:cat>
          <c:val>
            <c:numRef>
              <c:f>KPI!$C$159:$C$185</c:f>
              <c:numCache>
                <c:formatCode>General</c:formatCode>
                <c:ptCount val="26"/>
                <c:pt idx="0">
                  <c:v>29</c:v>
                </c:pt>
                <c:pt idx="1">
                  <c:v>17</c:v>
                </c:pt>
                <c:pt idx="2">
                  <c:v>43</c:v>
                </c:pt>
                <c:pt idx="3">
                  <c:v>32</c:v>
                </c:pt>
                <c:pt idx="4">
                  <c:v>12</c:v>
                </c:pt>
                <c:pt idx="5">
                  <c:v>25</c:v>
                </c:pt>
                <c:pt idx="6">
                  <c:v>8</c:v>
                </c:pt>
                <c:pt idx="7">
                  <c:v>8</c:v>
                </c:pt>
                <c:pt idx="8">
                  <c:v>23</c:v>
                </c:pt>
                <c:pt idx="9">
                  <c:v>26</c:v>
                </c:pt>
                <c:pt idx="10">
                  <c:v>25</c:v>
                </c:pt>
                <c:pt idx="11">
                  <c:v>26</c:v>
                </c:pt>
                <c:pt idx="12">
                  <c:v>22</c:v>
                </c:pt>
                <c:pt idx="13">
                  <c:v>24</c:v>
                </c:pt>
                <c:pt idx="14">
                  <c:v>27</c:v>
                </c:pt>
                <c:pt idx="15">
                  <c:v>26</c:v>
                </c:pt>
                <c:pt idx="16">
                  <c:v>12</c:v>
                </c:pt>
                <c:pt idx="17">
                  <c:v>9</c:v>
                </c:pt>
                <c:pt idx="18">
                  <c:v>28</c:v>
                </c:pt>
                <c:pt idx="19">
                  <c:v>30</c:v>
                </c:pt>
                <c:pt idx="20">
                  <c:v>24</c:v>
                </c:pt>
                <c:pt idx="21">
                  <c:v>16</c:v>
                </c:pt>
                <c:pt idx="22">
                  <c:v>27</c:v>
                </c:pt>
                <c:pt idx="23">
                  <c:v>16</c:v>
                </c:pt>
                <c:pt idx="24">
                  <c:v>21</c:v>
                </c:pt>
              </c:numCache>
            </c:numRef>
          </c:val>
          <c:extLst>
            <c:ext xmlns:c16="http://schemas.microsoft.com/office/drawing/2014/chart" uri="{C3380CC4-5D6E-409C-BE32-E72D297353CC}">
              <c16:uniqueId val="{00000000-4F17-4BC4-A18F-BE6EFF43018E}"/>
            </c:ext>
          </c:extLst>
        </c:ser>
        <c:dLbls>
          <c:showLegendKey val="0"/>
          <c:showVal val="0"/>
          <c:showCatName val="0"/>
          <c:showSerName val="0"/>
          <c:showPercent val="0"/>
          <c:showBubbleSize val="0"/>
        </c:dLbls>
        <c:gapWidth val="150"/>
        <c:shape val="box"/>
        <c:axId val="126267648"/>
        <c:axId val="126254752"/>
        <c:axId val="0"/>
      </c:bar3DChart>
      <c:catAx>
        <c:axId val="12626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54752"/>
        <c:crosses val="autoZero"/>
        <c:auto val="1"/>
        <c:lblAlgn val="ctr"/>
        <c:lblOffset val="100"/>
        <c:noMultiLvlLbl val="0"/>
      </c:catAx>
      <c:valAx>
        <c:axId val="12625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6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648138153504925"/>
          <c:y val="4.2758139499277668E-2"/>
          <c:w val="0.6618206376058805"/>
          <c:h val="0.92392809327002245"/>
        </c:manualLayout>
      </c:layout>
      <c:doughnutChart>
        <c:varyColors val="1"/>
        <c:ser>
          <c:idx val="0"/>
          <c:order val="0"/>
          <c:explosion val="6"/>
          <c:dPt>
            <c:idx val="0"/>
            <c:bubble3D val="0"/>
            <c:spPr>
              <a:gradFill>
                <a:gsLst>
                  <a:gs pos="0">
                    <a:schemeClr val="accent1">
                      <a:lumMod val="5000"/>
                      <a:lumOff val="95000"/>
                    </a:schemeClr>
                  </a:gs>
                  <a:gs pos="0">
                    <a:srgbClr val="2C5E4F"/>
                  </a:gs>
                  <a:gs pos="100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689D-4F69-A659-521A991205F5}"/>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689D-4F69-A659-521A991205F5}"/>
              </c:ext>
            </c:extLst>
          </c:dPt>
          <c:val>
            <c:numRef>
              <c:f>KPI!$F$13:$F$14</c:f>
              <c:numCache>
                <c:formatCode>0%</c:formatCode>
                <c:ptCount val="2"/>
                <c:pt idx="0">
                  <c:v>0.55276381909547734</c:v>
                </c:pt>
                <c:pt idx="1">
                  <c:v>0.44723618090452261</c:v>
                </c:pt>
              </c:numCache>
            </c:numRef>
          </c:val>
          <c:extLst>
            <c:ext xmlns:c16="http://schemas.microsoft.com/office/drawing/2014/chart" uri="{C3380CC4-5D6E-409C-BE32-E72D297353CC}">
              <c16:uniqueId val="{00000004-689D-4F69-A659-521A991205F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407996872731335E-2"/>
          <c:y val="0"/>
          <c:w val="0.94654380968336405"/>
          <c:h val="0.92682516056994813"/>
        </c:manualLayout>
      </c:layout>
      <c:doughnutChart>
        <c:varyColors val="1"/>
        <c:ser>
          <c:idx val="0"/>
          <c:order val="0"/>
          <c:spPr>
            <a:ln>
              <a:noFill/>
            </a:ln>
          </c:spPr>
          <c:dPt>
            <c:idx val="0"/>
            <c:bubble3D val="0"/>
            <c:spPr>
              <a:gradFill>
                <a:gsLst>
                  <a:gs pos="0">
                    <a:schemeClr val="accent1">
                      <a:lumMod val="5000"/>
                      <a:lumOff val="95000"/>
                    </a:schemeClr>
                  </a:gs>
                  <a:gs pos="0">
                    <a:srgbClr val="2C5E4F"/>
                  </a:gs>
                  <a:gs pos="100000">
                    <a:schemeClr val="accent1">
                      <a:lumMod val="45000"/>
                      <a:lumOff val="55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9634-4D81-83AD-6266F7475AA1}"/>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9634-4D81-83AD-6266F7475AA1}"/>
              </c:ext>
            </c:extLst>
          </c:dPt>
          <c:val>
            <c:numRef>
              <c:f>KPI!$J$13:$J$14</c:f>
              <c:numCache>
                <c:formatCode>0%</c:formatCode>
                <c:ptCount val="2"/>
                <c:pt idx="0">
                  <c:v>0.44723618090452261</c:v>
                </c:pt>
                <c:pt idx="1">
                  <c:v>0.55276381909547734</c:v>
                </c:pt>
              </c:numCache>
            </c:numRef>
          </c:val>
          <c:extLst>
            <c:ext xmlns:c16="http://schemas.microsoft.com/office/drawing/2014/chart" uri="{C3380CC4-5D6E-409C-BE32-E72D297353CC}">
              <c16:uniqueId val="{00000004-9634-4D81-83AD-6266F7475AA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6.emf"/><Relationship Id="rId13" Type="http://schemas.openxmlformats.org/officeDocument/2006/relationships/hyperlink" Target="#Analysis!A1"/><Relationship Id="rId18" Type="http://schemas.openxmlformats.org/officeDocument/2006/relationships/chart" Target="../charts/chart10.xml"/><Relationship Id="rId3" Type="http://schemas.openxmlformats.org/officeDocument/2006/relationships/image" Target="../media/image3.png"/><Relationship Id="rId21" Type="http://schemas.openxmlformats.org/officeDocument/2006/relationships/chart" Target="../charts/chart13.xml"/><Relationship Id="rId7" Type="http://schemas.openxmlformats.org/officeDocument/2006/relationships/image" Target="../media/image5.emf"/><Relationship Id="rId12" Type="http://schemas.openxmlformats.org/officeDocument/2006/relationships/image" Target="../media/image8.gif"/><Relationship Id="rId17" Type="http://schemas.openxmlformats.org/officeDocument/2006/relationships/image" Target="../media/image11.webp"/><Relationship Id="rId2" Type="http://schemas.openxmlformats.org/officeDocument/2006/relationships/image" Target="../media/image2.png"/><Relationship Id="rId16" Type="http://schemas.openxmlformats.org/officeDocument/2006/relationships/image" Target="../media/image10.gif"/><Relationship Id="rId20"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chart" Target="../charts/chart9.xml"/><Relationship Id="rId11" Type="http://schemas.openxmlformats.org/officeDocument/2006/relationships/hyperlink" Target="#'SALES FORM'!A1"/><Relationship Id="rId5" Type="http://schemas.openxmlformats.org/officeDocument/2006/relationships/chart" Target="../charts/chart8.xml"/><Relationship Id="rId15" Type="http://schemas.openxmlformats.org/officeDocument/2006/relationships/hyperlink" Target="#'Retail Store Sales'!A1"/><Relationship Id="rId10" Type="http://schemas.openxmlformats.org/officeDocument/2006/relationships/image" Target="../media/image7.gif"/><Relationship Id="rId19"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hyperlink" Target="#DASHBOARD!A1"/><Relationship Id="rId14" Type="http://schemas.openxmlformats.org/officeDocument/2006/relationships/image" Target="../media/image9.gif"/><Relationship Id="rId22" Type="http://schemas.openxmlformats.org/officeDocument/2006/relationships/chart" Target="../charts/chart14.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409575</xdr:colOff>
          <xdr:row>14</xdr:row>
          <xdr:rowOff>66675</xdr:rowOff>
        </xdr:from>
        <xdr:to>
          <xdr:col>6</xdr:col>
          <xdr:colOff>342900</xdr:colOff>
          <xdr:row>15</xdr:row>
          <xdr:rowOff>114300</xdr:rowOff>
        </xdr:to>
        <xdr:sp macro="" textlink="">
          <xdr:nvSpPr>
            <xdr:cNvPr id="4103" name="Button 7" hidden="1">
              <a:extLst>
                <a:ext uri="{63B3BB69-23CF-44E3-9099-C40C66FF867C}">
                  <a14:compatExt spid="_x0000_s4103"/>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1" i="0" u="none" strike="noStrike" baseline="0">
                  <a:solidFill>
                    <a:srgbClr val="000000"/>
                  </a:solidFill>
                  <a:latin typeface="Calibri"/>
                  <a:cs typeface="Calibri"/>
                </a:rPr>
                <a:t>SUBMIT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866775</xdr:colOff>
      <xdr:row>22</xdr:row>
      <xdr:rowOff>171451</xdr:rowOff>
    </xdr:from>
    <xdr:to>
      <xdr:col>8</xdr:col>
      <xdr:colOff>95250</xdr:colOff>
      <xdr:row>35</xdr:row>
      <xdr:rowOff>171451</xdr:rowOff>
    </xdr:to>
    <mc:AlternateContent xmlns:mc="http://schemas.openxmlformats.org/markup-compatibility/2006" xmlns:a14="http://schemas.microsoft.com/office/drawing/2010/main">
      <mc:Choice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972300" y="4362451"/>
              <a:ext cx="18288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790575</xdr:colOff>
      <xdr:row>15</xdr:row>
      <xdr:rowOff>133351</xdr:rowOff>
    </xdr:from>
    <xdr:to>
      <xdr:col>9</xdr:col>
      <xdr:colOff>285750</xdr:colOff>
      <xdr:row>20</xdr:row>
      <xdr:rowOff>133351</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15175" y="29908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419100</xdr:colOff>
      <xdr:row>23</xdr:row>
      <xdr:rowOff>57151</xdr:rowOff>
    </xdr:from>
    <xdr:to>
      <xdr:col>10</xdr:col>
      <xdr:colOff>495299</xdr:colOff>
      <xdr:row>35</xdr:row>
      <xdr:rowOff>1</xdr:rowOff>
    </xdr:to>
    <mc:AlternateContent xmlns:mc="http://schemas.openxmlformats.org/markup-compatibility/2006" xmlns:a14="http://schemas.microsoft.com/office/drawing/2010/main">
      <mc:Choice Requires="a14">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48775" y="4438651"/>
              <a:ext cx="1295399"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476249</xdr:colOff>
      <xdr:row>6</xdr:row>
      <xdr:rowOff>133352</xdr:rowOff>
    </xdr:from>
    <xdr:to>
      <xdr:col>6</xdr:col>
      <xdr:colOff>619124</xdr:colOff>
      <xdr:row>15</xdr:row>
      <xdr:rowOff>123826</xdr:rowOff>
    </xdr:to>
    <mc:AlternateContent xmlns:mc="http://schemas.openxmlformats.org/markup-compatibility/2006">
      <mc:Choice xmlns:a14="http://schemas.microsoft.com/office/drawing/2010/main" Requires="a14">
        <xdr:graphicFrame macro="">
          <xdr:nvGraphicFramePr>
            <xdr:cNvPr id="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5029199" y="1276352"/>
              <a:ext cx="1895475"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60</xdr:row>
      <xdr:rowOff>66675</xdr:rowOff>
    </xdr:from>
    <xdr:to>
      <xdr:col>4</xdr:col>
      <xdr:colOff>90487</xdr:colOff>
      <xdr:row>71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933450</xdr:colOff>
      <xdr:row>70</xdr:row>
      <xdr:rowOff>66675</xdr:rowOff>
    </xdr:from>
    <xdr:to>
      <xdr:col>3</xdr:col>
      <xdr:colOff>1190625</xdr:colOff>
      <xdr:row>79</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390526</xdr:colOff>
      <xdr:row>69</xdr:row>
      <xdr:rowOff>0</xdr:rowOff>
    </xdr:from>
    <xdr:to>
      <xdr:col>11</xdr:col>
      <xdr:colOff>381001</xdr:colOff>
      <xdr:row>77</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85</xdr:row>
      <xdr:rowOff>95250</xdr:rowOff>
    </xdr:from>
    <xdr:to>
      <xdr:col>9</xdr:col>
      <xdr:colOff>428625</xdr:colOff>
      <xdr:row>99</xdr:row>
      <xdr:rowOff>171450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1171575</xdr:colOff>
      <xdr:row>111</xdr:row>
      <xdr:rowOff>0</xdr:rowOff>
    </xdr:from>
    <xdr:to>
      <xdr:col>7</xdr:col>
      <xdr:colOff>495300</xdr:colOff>
      <xdr:row>124</xdr:row>
      <xdr:rowOff>47625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90487</xdr:colOff>
      <xdr:row>135</xdr:row>
      <xdr:rowOff>0</xdr:rowOff>
    </xdr:from>
    <xdr:to>
      <xdr:col>6</xdr:col>
      <xdr:colOff>576262</xdr:colOff>
      <xdr:row>149</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623887</xdr:colOff>
      <xdr:row>155</xdr:row>
      <xdr:rowOff>123825</xdr:rowOff>
    </xdr:from>
    <xdr:to>
      <xdr:col>8</xdr:col>
      <xdr:colOff>90487</xdr:colOff>
      <xdr:row>170</xdr:row>
      <xdr:rowOff>9525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95250</xdr:rowOff>
    </xdr:from>
    <xdr:to>
      <xdr:col>1</xdr:col>
      <xdr:colOff>171450</xdr:colOff>
      <xdr:row>33</xdr:row>
      <xdr:rowOff>19050</xdr:rowOff>
    </xdr:to>
    <xdr:sp macro="" textlink="">
      <xdr:nvSpPr>
        <xdr:cNvPr id="2" name="Rectangle 1"/>
        <xdr:cNvSpPr/>
      </xdr:nvSpPr>
      <xdr:spPr>
        <a:xfrm>
          <a:off x="57150" y="95250"/>
          <a:ext cx="723900" cy="6210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276225</xdr:colOff>
      <xdr:row>0</xdr:row>
      <xdr:rowOff>85725</xdr:rowOff>
    </xdr:from>
    <xdr:to>
      <xdr:col>23</xdr:col>
      <xdr:colOff>19050</xdr:colOff>
      <xdr:row>3</xdr:row>
      <xdr:rowOff>114300</xdr:rowOff>
    </xdr:to>
    <xdr:sp macro="" textlink="">
      <xdr:nvSpPr>
        <xdr:cNvPr id="3" name="Rectangle 2"/>
        <xdr:cNvSpPr/>
      </xdr:nvSpPr>
      <xdr:spPr>
        <a:xfrm>
          <a:off x="885825" y="85725"/>
          <a:ext cx="13154025" cy="600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447675</xdr:colOff>
      <xdr:row>3</xdr:row>
      <xdr:rowOff>180975</xdr:rowOff>
    </xdr:from>
    <xdr:to>
      <xdr:col>14</xdr:col>
      <xdr:colOff>314325</xdr:colOff>
      <xdr:row>9</xdr:row>
      <xdr:rowOff>180975</xdr:rowOff>
    </xdr:to>
    <xdr:sp macro="" textlink="">
      <xdr:nvSpPr>
        <xdr:cNvPr id="4" name="Rounded Rectangle 3"/>
        <xdr:cNvSpPr/>
      </xdr:nvSpPr>
      <xdr:spPr>
        <a:xfrm>
          <a:off x="1057275" y="752475"/>
          <a:ext cx="7791450" cy="1143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114299</xdr:colOff>
      <xdr:row>3</xdr:row>
      <xdr:rowOff>180974</xdr:rowOff>
    </xdr:from>
    <xdr:to>
      <xdr:col>22</xdr:col>
      <xdr:colOff>561974</xdr:colOff>
      <xdr:row>9</xdr:row>
      <xdr:rowOff>171449</xdr:rowOff>
    </xdr:to>
    <xdr:sp macro="" textlink="">
      <xdr:nvSpPr>
        <xdr:cNvPr id="5" name="Rounded Rectangle 4"/>
        <xdr:cNvSpPr/>
      </xdr:nvSpPr>
      <xdr:spPr>
        <a:xfrm>
          <a:off x="9258299" y="752474"/>
          <a:ext cx="4714875" cy="11334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285751</xdr:colOff>
      <xdr:row>4</xdr:row>
      <xdr:rowOff>152399</xdr:rowOff>
    </xdr:from>
    <xdr:to>
      <xdr:col>4</xdr:col>
      <xdr:colOff>19051</xdr:colOff>
      <xdr:row>9</xdr:row>
      <xdr:rowOff>142874</xdr:rowOff>
    </xdr:to>
    <xdr:sp macro="" textlink="">
      <xdr:nvSpPr>
        <xdr:cNvPr id="6" name="Rounded Rectangle 5"/>
        <xdr:cNvSpPr/>
      </xdr:nvSpPr>
      <xdr:spPr>
        <a:xfrm>
          <a:off x="895351" y="914399"/>
          <a:ext cx="1562100" cy="942975"/>
        </a:xfrm>
        <a:prstGeom prst="round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28576</xdr:colOff>
      <xdr:row>4</xdr:row>
      <xdr:rowOff>157161</xdr:rowOff>
    </xdr:from>
    <xdr:to>
      <xdr:col>7</xdr:col>
      <xdr:colOff>371476</xdr:colOff>
      <xdr:row>9</xdr:row>
      <xdr:rowOff>138111</xdr:rowOff>
    </xdr:to>
    <xdr:sp macro="" textlink="">
      <xdr:nvSpPr>
        <xdr:cNvPr id="7" name="Rounded Rectangle 6"/>
        <xdr:cNvSpPr/>
      </xdr:nvSpPr>
      <xdr:spPr>
        <a:xfrm>
          <a:off x="3076576" y="919161"/>
          <a:ext cx="1562100" cy="933450"/>
        </a:xfrm>
        <a:prstGeom prst="round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447676</xdr:colOff>
      <xdr:row>4</xdr:row>
      <xdr:rowOff>157161</xdr:rowOff>
    </xdr:from>
    <xdr:to>
      <xdr:col>11</xdr:col>
      <xdr:colOff>180976</xdr:colOff>
      <xdr:row>9</xdr:row>
      <xdr:rowOff>138111</xdr:rowOff>
    </xdr:to>
    <xdr:sp macro="" textlink="">
      <xdr:nvSpPr>
        <xdr:cNvPr id="8" name="Rounded Rectangle 7"/>
        <xdr:cNvSpPr/>
      </xdr:nvSpPr>
      <xdr:spPr>
        <a:xfrm>
          <a:off x="5324476" y="919161"/>
          <a:ext cx="1562100" cy="933450"/>
        </a:xfrm>
        <a:prstGeom prst="round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266701</xdr:colOff>
      <xdr:row>4</xdr:row>
      <xdr:rowOff>161924</xdr:rowOff>
    </xdr:from>
    <xdr:to>
      <xdr:col>15</xdr:col>
      <xdr:colOff>1</xdr:colOff>
      <xdr:row>9</xdr:row>
      <xdr:rowOff>133349</xdr:rowOff>
    </xdr:to>
    <xdr:sp macro="" textlink="">
      <xdr:nvSpPr>
        <xdr:cNvPr id="9" name="Rounded Rectangle 8"/>
        <xdr:cNvSpPr/>
      </xdr:nvSpPr>
      <xdr:spPr>
        <a:xfrm>
          <a:off x="7581901" y="923924"/>
          <a:ext cx="1562100" cy="923925"/>
        </a:xfrm>
        <a:prstGeom prst="round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123825</xdr:colOff>
      <xdr:row>4</xdr:row>
      <xdr:rowOff>95250</xdr:rowOff>
    </xdr:from>
    <xdr:to>
      <xdr:col>3</xdr:col>
      <xdr:colOff>152400</xdr:colOff>
      <xdr:row>6</xdr:row>
      <xdr:rowOff>66675</xdr:rowOff>
    </xdr:to>
    <xdr:sp macro="" textlink="">
      <xdr:nvSpPr>
        <xdr:cNvPr id="10" name="Oval 9"/>
        <xdr:cNvSpPr/>
      </xdr:nvSpPr>
      <xdr:spPr>
        <a:xfrm>
          <a:off x="1343025" y="857250"/>
          <a:ext cx="638175" cy="352425"/>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4</xdr:row>
      <xdr:rowOff>71438</xdr:rowOff>
    </xdr:from>
    <xdr:to>
      <xdr:col>14</xdr:col>
      <xdr:colOff>180975</xdr:colOff>
      <xdr:row>6</xdr:row>
      <xdr:rowOff>42863</xdr:rowOff>
    </xdr:to>
    <xdr:sp macro="" textlink="">
      <xdr:nvSpPr>
        <xdr:cNvPr id="11" name="Oval 10"/>
        <xdr:cNvSpPr/>
      </xdr:nvSpPr>
      <xdr:spPr>
        <a:xfrm>
          <a:off x="8077200" y="833438"/>
          <a:ext cx="638175" cy="352425"/>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346075</xdr:colOff>
      <xdr:row>4</xdr:row>
      <xdr:rowOff>104775</xdr:rowOff>
    </xdr:from>
    <xdr:to>
      <xdr:col>10</xdr:col>
      <xdr:colOff>374650</xdr:colOff>
      <xdr:row>6</xdr:row>
      <xdr:rowOff>76200</xdr:rowOff>
    </xdr:to>
    <xdr:sp macro="" textlink="">
      <xdr:nvSpPr>
        <xdr:cNvPr id="12" name="Oval 11"/>
        <xdr:cNvSpPr/>
      </xdr:nvSpPr>
      <xdr:spPr>
        <a:xfrm>
          <a:off x="5832475" y="866775"/>
          <a:ext cx="638175" cy="352425"/>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539750</xdr:colOff>
      <xdr:row>4</xdr:row>
      <xdr:rowOff>104775</xdr:rowOff>
    </xdr:from>
    <xdr:to>
      <xdr:col>6</xdr:col>
      <xdr:colOff>568325</xdr:colOff>
      <xdr:row>6</xdr:row>
      <xdr:rowOff>76200</xdr:rowOff>
    </xdr:to>
    <xdr:sp macro="" textlink="">
      <xdr:nvSpPr>
        <xdr:cNvPr id="13" name="Oval 12"/>
        <xdr:cNvSpPr/>
      </xdr:nvSpPr>
      <xdr:spPr>
        <a:xfrm>
          <a:off x="3587750" y="866775"/>
          <a:ext cx="638175" cy="352425"/>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76200</xdr:colOff>
      <xdr:row>4</xdr:row>
      <xdr:rowOff>104775</xdr:rowOff>
    </xdr:from>
    <xdr:to>
      <xdr:col>6</xdr:col>
      <xdr:colOff>438150</xdr:colOff>
      <xdr:row>6</xdr:row>
      <xdr:rowOff>85725</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33800" y="866775"/>
          <a:ext cx="361950" cy="361950"/>
        </a:xfrm>
        <a:prstGeom prst="rect">
          <a:avLst/>
        </a:prstGeom>
      </xdr:spPr>
    </xdr:pic>
    <xdr:clientData/>
  </xdr:twoCellAnchor>
  <xdr:twoCellAnchor editAs="oneCell">
    <xdr:from>
      <xdr:col>9</xdr:col>
      <xdr:colOff>492900</xdr:colOff>
      <xdr:row>4</xdr:row>
      <xdr:rowOff>111900</xdr:rowOff>
    </xdr:from>
    <xdr:to>
      <xdr:col>10</xdr:col>
      <xdr:colOff>219075</xdr:colOff>
      <xdr:row>6</xdr:row>
      <xdr:rowOff>66675</xdr:rowOff>
    </xdr:to>
    <xdr:pic>
      <xdr:nvPicPr>
        <xdr:cNvPr id="15" name="Picture 1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79300" y="873900"/>
          <a:ext cx="335775" cy="335775"/>
        </a:xfrm>
        <a:prstGeom prst="rect">
          <a:avLst/>
        </a:prstGeom>
      </xdr:spPr>
    </xdr:pic>
    <xdr:clientData/>
  </xdr:twoCellAnchor>
  <xdr:twoCellAnchor editAs="oneCell">
    <xdr:from>
      <xdr:col>2</xdr:col>
      <xdr:colOff>319049</xdr:colOff>
      <xdr:row>4</xdr:row>
      <xdr:rowOff>114300</xdr:rowOff>
    </xdr:from>
    <xdr:to>
      <xdr:col>2</xdr:col>
      <xdr:colOff>585748</xdr:colOff>
      <xdr:row>5</xdr:row>
      <xdr:rowOff>190499</xdr:rowOff>
    </xdr:to>
    <xdr:pic>
      <xdr:nvPicPr>
        <xdr:cNvPr id="16"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38249" y="876300"/>
          <a:ext cx="266699" cy="266699"/>
        </a:xfrm>
        <a:prstGeom prst="rect">
          <a:avLst/>
        </a:prstGeom>
      </xdr:spPr>
    </xdr:pic>
    <xdr:clientData/>
  </xdr:twoCellAnchor>
  <xdr:twoCellAnchor editAs="oneCell">
    <xdr:from>
      <xdr:col>13</xdr:col>
      <xdr:colOff>364274</xdr:colOff>
      <xdr:row>4</xdr:row>
      <xdr:rowOff>88049</xdr:rowOff>
    </xdr:from>
    <xdr:to>
      <xdr:col>14</xdr:col>
      <xdr:colOff>47625</xdr:colOff>
      <xdr:row>6</xdr:row>
      <xdr:rowOff>0</xdr:rowOff>
    </xdr:to>
    <xdr:pic>
      <xdr:nvPicPr>
        <xdr:cNvPr id="17" name="Picture 1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89074" y="850049"/>
          <a:ext cx="292951" cy="292951"/>
        </a:xfrm>
        <a:prstGeom prst="rect">
          <a:avLst/>
        </a:prstGeom>
      </xdr:spPr>
    </xdr:pic>
    <xdr:clientData/>
  </xdr:twoCellAnchor>
  <xdr:oneCellAnchor>
    <xdr:from>
      <xdr:col>1</xdr:col>
      <xdr:colOff>400049</xdr:colOff>
      <xdr:row>5</xdr:row>
      <xdr:rowOff>176212</xdr:rowOff>
    </xdr:from>
    <xdr:ext cx="1400175" cy="311496"/>
    <xdr:sp macro="" textlink="">
      <xdr:nvSpPr>
        <xdr:cNvPr id="18" name="TextBox 17"/>
        <xdr:cNvSpPr txBox="1"/>
      </xdr:nvSpPr>
      <xdr:spPr>
        <a:xfrm>
          <a:off x="1009649" y="1128712"/>
          <a:ext cx="1400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rgbClr val="002060"/>
              </a:solidFill>
            </a:rPr>
            <a:t>Sales Revenue</a:t>
          </a:r>
        </a:p>
      </xdr:txBody>
    </xdr:sp>
    <xdr:clientData/>
  </xdr:oneCellAnchor>
  <xdr:oneCellAnchor>
    <xdr:from>
      <xdr:col>12</xdr:col>
      <xdr:colOff>371474</xdr:colOff>
      <xdr:row>5</xdr:row>
      <xdr:rowOff>176212</xdr:rowOff>
    </xdr:from>
    <xdr:ext cx="1400175" cy="311496"/>
    <xdr:sp macro="" textlink="">
      <xdr:nvSpPr>
        <xdr:cNvPr id="19" name="TextBox 18"/>
        <xdr:cNvSpPr txBox="1"/>
      </xdr:nvSpPr>
      <xdr:spPr>
        <a:xfrm>
          <a:off x="7686674" y="1128712"/>
          <a:ext cx="1400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rgbClr val="002060"/>
              </a:solidFill>
            </a:rPr>
            <a:t>Total</a:t>
          </a:r>
          <a:r>
            <a:rPr lang="en-US" sz="1400" b="1" baseline="0">
              <a:solidFill>
                <a:srgbClr val="002060"/>
              </a:solidFill>
            </a:rPr>
            <a:t> Orders</a:t>
          </a:r>
          <a:endParaRPr lang="en-US" sz="1400" b="1">
            <a:solidFill>
              <a:srgbClr val="002060"/>
            </a:solidFill>
          </a:endParaRPr>
        </a:p>
      </xdr:txBody>
    </xdr:sp>
    <xdr:clientData/>
  </xdr:oneCellAnchor>
  <xdr:oneCellAnchor>
    <xdr:from>
      <xdr:col>8</xdr:col>
      <xdr:colOff>584199</xdr:colOff>
      <xdr:row>5</xdr:row>
      <xdr:rowOff>176212</xdr:rowOff>
    </xdr:from>
    <xdr:ext cx="1400175" cy="311496"/>
    <xdr:sp macro="" textlink="">
      <xdr:nvSpPr>
        <xdr:cNvPr id="20" name="TextBox 19"/>
        <xdr:cNvSpPr txBox="1"/>
      </xdr:nvSpPr>
      <xdr:spPr>
        <a:xfrm>
          <a:off x="5460999" y="1128712"/>
          <a:ext cx="1400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rgbClr val="002060"/>
              </a:solidFill>
            </a:rPr>
            <a:t>Net</a:t>
          </a:r>
          <a:r>
            <a:rPr lang="en-US" sz="1400" b="1" baseline="0">
              <a:solidFill>
                <a:srgbClr val="002060"/>
              </a:solidFill>
            </a:rPr>
            <a:t> Profit</a:t>
          </a:r>
          <a:endParaRPr lang="en-US" sz="1400" b="1">
            <a:solidFill>
              <a:srgbClr val="002060"/>
            </a:solidFill>
          </a:endParaRPr>
        </a:p>
      </xdr:txBody>
    </xdr:sp>
    <xdr:clientData/>
  </xdr:oneCellAnchor>
  <xdr:oneCellAnchor>
    <xdr:from>
      <xdr:col>5</xdr:col>
      <xdr:colOff>187324</xdr:colOff>
      <xdr:row>5</xdr:row>
      <xdr:rowOff>176212</xdr:rowOff>
    </xdr:from>
    <xdr:ext cx="1400175" cy="311496"/>
    <xdr:sp macro="" textlink="">
      <xdr:nvSpPr>
        <xdr:cNvPr id="21" name="TextBox 20"/>
        <xdr:cNvSpPr txBox="1"/>
      </xdr:nvSpPr>
      <xdr:spPr>
        <a:xfrm>
          <a:off x="3235324" y="1128712"/>
          <a:ext cx="1400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rgbClr val="002060"/>
              </a:solidFill>
            </a:rPr>
            <a:t>Total</a:t>
          </a:r>
          <a:r>
            <a:rPr lang="en-US" sz="1400" b="1" baseline="0">
              <a:solidFill>
                <a:srgbClr val="002060"/>
              </a:solidFill>
            </a:rPr>
            <a:t> Costs</a:t>
          </a:r>
          <a:endParaRPr lang="en-US" sz="1400" b="1">
            <a:solidFill>
              <a:srgbClr val="002060"/>
            </a:solidFill>
          </a:endParaRPr>
        </a:p>
      </xdr:txBody>
    </xdr:sp>
    <xdr:clientData/>
  </xdr:oneCellAnchor>
  <xdr:oneCellAnchor>
    <xdr:from>
      <xdr:col>1</xdr:col>
      <xdr:colOff>390524</xdr:colOff>
      <xdr:row>6</xdr:row>
      <xdr:rowOff>157162</xdr:rowOff>
    </xdr:from>
    <xdr:ext cx="1400175" cy="405432"/>
    <xdr:sp macro="" textlink="KPI!$B$6">
      <xdr:nvSpPr>
        <xdr:cNvPr id="22" name="TextBox 21"/>
        <xdr:cNvSpPr txBox="1"/>
      </xdr:nvSpPr>
      <xdr:spPr>
        <a:xfrm>
          <a:off x="1000124" y="1300162"/>
          <a:ext cx="140017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D9ED409-E3A8-475B-8CE4-932FD159455F}" type="TxLink">
            <a:rPr lang="en-US" sz="2000" b="1" i="0" u="none" strike="noStrike">
              <a:solidFill>
                <a:schemeClr val="accent2"/>
              </a:solidFill>
              <a:latin typeface="Calibri"/>
              <a:cs typeface="Calibri"/>
            </a:rPr>
            <a:pPr algn="ctr"/>
            <a:t>₹336,140</a:t>
          </a:fld>
          <a:endParaRPr lang="en-US" sz="2800" b="1">
            <a:solidFill>
              <a:schemeClr val="accent2"/>
            </a:solidFill>
          </a:endParaRPr>
        </a:p>
      </xdr:txBody>
    </xdr:sp>
    <xdr:clientData/>
  </xdr:oneCellAnchor>
  <xdr:oneCellAnchor>
    <xdr:from>
      <xdr:col>12</xdr:col>
      <xdr:colOff>419099</xdr:colOff>
      <xdr:row>6</xdr:row>
      <xdr:rowOff>157162</xdr:rowOff>
    </xdr:from>
    <xdr:ext cx="1400175" cy="405432"/>
    <xdr:sp macro="" textlink="KPI!$F$6">
      <xdr:nvSpPr>
        <xdr:cNvPr id="23" name="TextBox 22"/>
        <xdr:cNvSpPr txBox="1"/>
      </xdr:nvSpPr>
      <xdr:spPr>
        <a:xfrm>
          <a:off x="7734299" y="1300162"/>
          <a:ext cx="140017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F0F85051-A23C-43B7-AECA-22A8F9FBF144}" type="TxLink">
            <a:rPr lang="en-US" sz="2000" b="1" i="0" u="none" strike="noStrike">
              <a:solidFill>
                <a:schemeClr val="accent2"/>
              </a:solidFill>
              <a:latin typeface="Calibri"/>
              <a:ea typeface="+mn-ea"/>
              <a:cs typeface="Calibri"/>
            </a:rPr>
            <a:pPr marL="0" indent="0" algn="ctr"/>
            <a:t>199</a:t>
          </a:fld>
          <a:endParaRPr lang="en-US" sz="2000" b="1" i="0" u="none" strike="noStrike">
            <a:solidFill>
              <a:schemeClr val="accent2"/>
            </a:solidFill>
            <a:latin typeface="Calibri"/>
            <a:ea typeface="+mn-ea"/>
            <a:cs typeface="Calibri"/>
          </a:endParaRPr>
        </a:p>
      </xdr:txBody>
    </xdr:sp>
    <xdr:clientData/>
  </xdr:oneCellAnchor>
  <xdr:oneCellAnchor>
    <xdr:from>
      <xdr:col>9</xdr:col>
      <xdr:colOff>3174</xdr:colOff>
      <xdr:row>6</xdr:row>
      <xdr:rowOff>157162</xdr:rowOff>
    </xdr:from>
    <xdr:ext cx="1400175" cy="405432"/>
    <xdr:sp macro="" textlink="KPI!$C$6">
      <xdr:nvSpPr>
        <xdr:cNvPr id="24" name="TextBox 23"/>
        <xdr:cNvSpPr txBox="1"/>
      </xdr:nvSpPr>
      <xdr:spPr>
        <a:xfrm>
          <a:off x="5489574" y="1300162"/>
          <a:ext cx="140017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492D29B4-270D-469A-9A8B-1835E96C5675}" type="TxLink">
            <a:rPr lang="en-US" sz="2000" b="1" i="0" u="none" strike="noStrike">
              <a:solidFill>
                <a:schemeClr val="accent2"/>
              </a:solidFill>
              <a:latin typeface="Calibri"/>
              <a:ea typeface="+mn-ea"/>
              <a:cs typeface="Calibri"/>
            </a:rPr>
            <a:pPr marL="0" indent="0" algn="ctr"/>
            <a:t>₹121,687</a:t>
          </a:fld>
          <a:endParaRPr lang="en-US" sz="2000" b="1" i="0" u="none" strike="noStrike">
            <a:solidFill>
              <a:schemeClr val="accent2"/>
            </a:solidFill>
            <a:latin typeface="Calibri"/>
            <a:ea typeface="+mn-ea"/>
            <a:cs typeface="Calibri"/>
          </a:endParaRPr>
        </a:p>
      </xdr:txBody>
    </xdr:sp>
    <xdr:clientData/>
  </xdr:oneCellAnchor>
  <xdr:oneCellAnchor>
    <xdr:from>
      <xdr:col>5</xdr:col>
      <xdr:colOff>196849</xdr:colOff>
      <xdr:row>6</xdr:row>
      <xdr:rowOff>157162</xdr:rowOff>
    </xdr:from>
    <xdr:ext cx="1400175" cy="405432"/>
    <xdr:sp macro="" textlink="KPI!$A$6">
      <xdr:nvSpPr>
        <xdr:cNvPr id="25" name="TextBox 24"/>
        <xdr:cNvSpPr txBox="1"/>
      </xdr:nvSpPr>
      <xdr:spPr>
        <a:xfrm>
          <a:off x="3244849" y="1300162"/>
          <a:ext cx="140017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C93A6814-B3E2-4877-9748-D703FE7328CF}" type="TxLink">
            <a:rPr lang="en-US" sz="2000" b="1" i="0" u="none" strike="noStrike">
              <a:solidFill>
                <a:schemeClr val="accent2"/>
              </a:solidFill>
              <a:latin typeface="Calibri"/>
              <a:ea typeface="+mn-ea"/>
              <a:cs typeface="Calibri"/>
            </a:rPr>
            <a:pPr marL="0" indent="0" algn="ctr"/>
            <a:t>₹214,453</a:t>
          </a:fld>
          <a:endParaRPr lang="en-US" sz="2000" b="1" i="0" u="none" strike="noStrike">
            <a:solidFill>
              <a:schemeClr val="accent2"/>
            </a:solidFill>
            <a:latin typeface="Calibri"/>
            <a:ea typeface="+mn-ea"/>
            <a:cs typeface="Calibri"/>
          </a:endParaRPr>
        </a:p>
      </xdr:txBody>
    </xdr:sp>
    <xdr:clientData/>
  </xdr:oneCellAnchor>
  <xdr:twoCellAnchor>
    <xdr:from>
      <xdr:col>1</xdr:col>
      <xdr:colOff>409575</xdr:colOff>
      <xdr:row>8</xdr:row>
      <xdr:rowOff>100012</xdr:rowOff>
    </xdr:from>
    <xdr:to>
      <xdr:col>3</xdr:col>
      <xdr:colOff>590550</xdr:colOff>
      <xdr:row>8</xdr:row>
      <xdr:rowOff>100012</xdr:rowOff>
    </xdr:to>
    <xdr:cxnSp macro="">
      <xdr:nvCxnSpPr>
        <xdr:cNvPr id="27" name="Straight Connector 26"/>
        <xdr:cNvCxnSpPr/>
      </xdr:nvCxnSpPr>
      <xdr:spPr>
        <a:xfrm>
          <a:off x="1019175" y="1624012"/>
          <a:ext cx="140017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352425</xdr:colOff>
      <xdr:row>8</xdr:row>
      <xdr:rowOff>100012</xdr:rowOff>
    </xdr:from>
    <xdr:to>
      <xdr:col>14</xdr:col>
      <xdr:colOff>533400</xdr:colOff>
      <xdr:row>8</xdr:row>
      <xdr:rowOff>100012</xdr:rowOff>
    </xdr:to>
    <xdr:cxnSp macro="">
      <xdr:nvCxnSpPr>
        <xdr:cNvPr id="29" name="Straight Connector 28"/>
        <xdr:cNvCxnSpPr/>
      </xdr:nvCxnSpPr>
      <xdr:spPr>
        <a:xfrm>
          <a:off x="7667625" y="1624012"/>
          <a:ext cx="140017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574675</xdr:colOff>
      <xdr:row>8</xdr:row>
      <xdr:rowOff>100012</xdr:rowOff>
    </xdr:from>
    <xdr:to>
      <xdr:col>11</xdr:col>
      <xdr:colOff>146050</xdr:colOff>
      <xdr:row>8</xdr:row>
      <xdr:rowOff>100012</xdr:rowOff>
    </xdr:to>
    <xdr:cxnSp macro="">
      <xdr:nvCxnSpPr>
        <xdr:cNvPr id="30" name="Straight Connector 29"/>
        <xdr:cNvCxnSpPr/>
      </xdr:nvCxnSpPr>
      <xdr:spPr>
        <a:xfrm>
          <a:off x="5451475" y="1624012"/>
          <a:ext cx="140017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187325</xdr:colOff>
      <xdr:row>8</xdr:row>
      <xdr:rowOff>100012</xdr:rowOff>
    </xdr:from>
    <xdr:to>
      <xdr:col>7</xdr:col>
      <xdr:colOff>368300</xdr:colOff>
      <xdr:row>8</xdr:row>
      <xdr:rowOff>100012</xdr:rowOff>
    </xdr:to>
    <xdr:cxnSp macro="">
      <xdr:nvCxnSpPr>
        <xdr:cNvPr id="31" name="Straight Connector 30"/>
        <xdr:cNvCxnSpPr/>
      </xdr:nvCxnSpPr>
      <xdr:spPr>
        <a:xfrm>
          <a:off x="3235325" y="1624012"/>
          <a:ext cx="140017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219076</xdr:colOff>
      <xdr:row>4</xdr:row>
      <xdr:rowOff>38099</xdr:rowOff>
    </xdr:from>
    <xdr:to>
      <xdr:col>17</xdr:col>
      <xdr:colOff>285750</xdr:colOff>
      <xdr:row>8</xdr:row>
      <xdr:rowOff>190498</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209549</xdr:colOff>
      <xdr:row>5</xdr:row>
      <xdr:rowOff>90487</xdr:rowOff>
    </xdr:from>
    <xdr:ext cx="1400175" cy="405432"/>
    <xdr:sp macro="" textlink="KPI!$F$13">
      <xdr:nvSpPr>
        <xdr:cNvPr id="36" name="TextBox 35"/>
        <xdr:cNvSpPr txBox="1"/>
      </xdr:nvSpPr>
      <xdr:spPr>
        <a:xfrm>
          <a:off x="9353549" y="1042987"/>
          <a:ext cx="140017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7A49651F-A090-471B-B0DB-9227E519BC1C}" type="TxLink">
            <a:rPr lang="en-US" sz="2000" b="1" i="0" u="none" strike="noStrike">
              <a:solidFill>
                <a:schemeClr val="accent2"/>
              </a:solidFill>
              <a:latin typeface="Calibri"/>
              <a:ea typeface="+mn-ea"/>
              <a:cs typeface="Calibri"/>
            </a:rPr>
            <a:pPr marL="0" indent="0" algn="ctr"/>
            <a:t>55%</a:t>
          </a:fld>
          <a:endParaRPr lang="en-US" sz="2000" b="1" i="0" u="none" strike="noStrike">
            <a:solidFill>
              <a:schemeClr val="accent2"/>
            </a:solidFill>
            <a:latin typeface="Calibri"/>
            <a:ea typeface="+mn-ea"/>
            <a:cs typeface="Calibri"/>
          </a:endParaRPr>
        </a:p>
      </xdr:txBody>
    </xdr:sp>
    <xdr:clientData/>
  </xdr:oneCellAnchor>
  <xdr:oneCellAnchor>
    <xdr:from>
      <xdr:col>15</xdr:col>
      <xdr:colOff>209549</xdr:colOff>
      <xdr:row>8</xdr:row>
      <xdr:rowOff>109537</xdr:rowOff>
    </xdr:from>
    <xdr:ext cx="1400175" cy="311496"/>
    <xdr:sp macro="" textlink="">
      <xdr:nvSpPr>
        <xdr:cNvPr id="37" name="TextBox 36"/>
        <xdr:cNvSpPr txBox="1"/>
      </xdr:nvSpPr>
      <xdr:spPr>
        <a:xfrm>
          <a:off x="9353549" y="1633537"/>
          <a:ext cx="1400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rgbClr val="002060"/>
              </a:solidFill>
            </a:rPr>
            <a:t>Completed</a:t>
          </a:r>
        </a:p>
      </xdr:txBody>
    </xdr:sp>
    <xdr:clientData/>
  </xdr:oneCellAnchor>
  <xdr:twoCellAnchor>
    <xdr:from>
      <xdr:col>21</xdr:col>
      <xdr:colOff>180975</xdr:colOff>
      <xdr:row>4</xdr:row>
      <xdr:rowOff>76201</xdr:rowOff>
    </xdr:from>
    <xdr:to>
      <xdr:col>22</xdr:col>
      <xdr:colOff>466725</xdr:colOff>
      <xdr:row>9</xdr:row>
      <xdr:rowOff>38100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20</xdr:col>
      <xdr:colOff>561974</xdr:colOff>
      <xdr:row>5</xdr:row>
      <xdr:rowOff>90487</xdr:rowOff>
    </xdr:from>
    <xdr:ext cx="1400175" cy="405432"/>
    <xdr:sp macro="" textlink="KPI!$J$13">
      <xdr:nvSpPr>
        <xdr:cNvPr id="39" name="TextBox 38"/>
        <xdr:cNvSpPr txBox="1"/>
      </xdr:nvSpPr>
      <xdr:spPr>
        <a:xfrm>
          <a:off x="12753974" y="1042987"/>
          <a:ext cx="140017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874B979E-E076-4C63-A8E7-4D784549A4FF}" type="TxLink">
            <a:rPr lang="en-US" sz="2000" b="1" i="0" u="none" strike="noStrike">
              <a:solidFill>
                <a:schemeClr val="accent2"/>
              </a:solidFill>
              <a:latin typeface="Calibri"/>
              <a:ea typeface="+mn-ea"/>
              <a:cs typeface="Calibri"/>
            </a:rPr>
            <a:pPr marL="0" indent="0" algn="ctr"/>
            <a:t>45%</a:t>
          </a:fld>
          <a:endParaRPr lang="en-US" sz="2000" b="1" i="0" u="none" strike="noStrike">
            <a:solidFill>
              <a:schemeClr val="accent2"/>
            </a:solidFill>
            <a:latin typeface="Calibri"/>
            <a:ea typeface="+mn-ea"/>
            <a:cs typeface="Calibri"/>
          </a:endParaRPr>
        </a:p>
      </xdr:txBody>
    </xdr:sp>
    <xdr:clientData/>
  </xdr:oneCellAnchor>
  <xdr:oneCellAnchor>
    <xdr:from>
      <xdr:col>21</xdr:col>
      <xdr:colOff>9524</xdr:colOff>
      <xdr:row>8</xdr:row>
      <xdr:rowOff>100012</xdr:rowOff>
    </xdr:from>
    <xdr:ext cx="1400175" cy="311496"/>
    <xdr:sp macro="" textlink="">
      <xdr:nvSpPr>
        <xdr:cNvPr id="40" name="TextBox 39"/>
        <xdr:cNvSpPr txBox="1"/>
      </xdr:nvSpPr>
      <xdr:spPr>
        <a:xfrm>
          <a:off x="12811124" y="1624012"/>
          <a:ext cx="1400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rgbClr val="002060"/>
              </a:solidFill>
            </a:rPr>
            <a:t>Returned</a:t>
          </a:r>
        </a:p>
      </xdr:txBody>
    </xdr:sp>
    <xdr:clientData/>
  </xdr:oneCellAnchor>
  <xdr:oneCellAnchor>
    <xdr:from>
      <xdr:col>17</xdr:col>
      <xdr:colOff>495299</xdr:colOff>
      <xdr:row>4</xdr:row>
      <xdr:rowOff>109537</xdr:rowOff>
    </xdr:from>
    <xdr:ext cx="1400175" cy="718530"/>
    <xdr:sp macro="" textlink="">
      <xdr:nvSpPr>
        <xdr:cNvPr id="41" name="TextBox 40"/>
        <xdr:cNvSpPr txBox="1"/>
      </xdr:nvSpPr>
      <xdr:spPr>
        <a:xfrm>
          <a:off x="10858499" y="871537"/>
          <a:ext cx="1400175"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solidFill>
                <a:srgbClr val="002060"/>
              </a:solidFill>
            </a:rPr>
            <a:t>Order</a:t>
          </a:r>
          <a:r>
            <a:rPr lang="en-US" sz="2000" b="1" baseline="0">
              <a:solidFill>
                <a:srgbClr val="002060"/>
              </a:solidFill>
            </a:rPr>
            <a:t> By Status</a:t>
          </a:r>
          <a:endParaRPr lang="en-US" sz="2000" b="1">
            <a:solidFill>
              <a:srgbClr val="002060"/>
            </a:solidFill>
          </a:endParaRPr>
        </a:p>
      </xdr:txBody>
    </xdr:sp>
    <xdr:clientData/>
  </xdr:oneCellAnchor>
  <xdr:oneCellAnchor>
    <xdr:from>
      <xdr:col>1</xdr:col>
      <xdr:colOff>114298</xdr:colOff>
      <xdr:row>0</xdr:row>
      <xdr:rowOff>80962</xdr:rowOff>
    </xdr:from>
    <xdr:ext cx="5886451" cy="593304"/>
    <xdr:sp macro="" textlink="">
      <xdr:nvSpPr>
        <xdr:cNvPr id="42" name="TextBox 41"/>
        <xdr:cNvSpPr txBox="1"/>
      </xdr:nvSpPr>
      <xdr:spPr>
        <a:xfrm>
          <a:off x="723898" y="80962"/>
          <a:ext cx="5886451"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a:solidFill>
                <a:srgbClr val="002060"/>
              </a:solidFill>
            </a:rPr>
            <a:t>SALES</a:t>
          </a:r>
          <a:r>
            <a:rPr lang="en-US" sz="3200" b="1" baseline="0">
              <a:solidFill>
                <a:srgbClr val="002060"/>
              </a:solidFill>
            </a:rPr>
            <a:t> ANALYTICS DASHBOARD</a:t>
          </a:r>
          <a:endParaRPr lang="en-US" sz="3200" b="1">
            <a:solidFill>
              <a:srgbClr val="002060"/>
            </a:solidFill>
          </a:endParaRPr>
        </a:p>
      </xdr:txBody>
    </xdr:sp>
    <xdr:clientData/>
  </xdr:oneCellAnchor>
  <mc:AlternateContent xmlns:mc="http://schemas.openxmlformats.org/markup-compatibility/2006">
    <mc:Choice xmlns:a14="http://schemas.microsoft.com/office/drawing/2010/main" Requires="a14">
      <xdr:twoCellAnchor editAs="oneCell">
        <xdr:from>
          <xdr:col>1</xdr:col>
          <xdr:colOff>323850</xdr:colOff>
          <xdr:row>8</xdr:row>
          <xdr:rowOff>107169</xdr:rowOff>
        </xdr:from>
        <xdr:to>
          <xdr:col>2</xdr:col>
          <xdr:colOff>423583</xdr:colOff>
          <xdr:row>9</xdr:row>
          <xdr:rowOff>107169</xdr:rowOff>
        </xdr:to>
        <xdr:pic>
          <xdr:nvPicPr>
            <xdr:cNvPr id="43" name="Picture 42"/>
            <xdr:cNvPicPr>
              <a:picLocks noChangeAspect="1" noChangeArrowheads="1"/>
              <a:extLst>
                <a:ext uri="{84589F7E-364E-4C9E-8A38-B11213B215E9}">
                  <a14:cameraTool cellRange="KPI!$H$41" spid="_x0000_s6741"/>
                </a:ext>
              </a:extLst>
            </xdr:cNvPicPr>
          </xdr:nvPicPr>
          <xdr:blipFill>
            <a:blip xmlns:r="http://schemas.openxmlformats.org/officeDocument/2006/relationships" r:embed="rId7"/>
            <a:srcRect/>
            <a:stretch>
              <a:fillRect/>
            </a:stretch>
          </xdr:blipFill>
          <xdr:spPr bwMode="auto">
            <a:xfrm>
              <a:off x="928968" y="1631169"/>
              <a:ext cx="70485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3</xdr:col>
      <xdr:colOff>130174</xdr:colOff>
      <xdr:row>8</xdr:row>
      <xdr:rowOff>74901</xdr:rowOff>
    </xdr:from>
    <xdr:ext cx="622301" cy="264560"/>
    <xdr:sp macro="" textlink="">
      <xdr:nvSpPr>
        <xdr:cNvPr id="44" name="TextBox 43"/>
        <xdr:cNvSpPr txBox="1"/>
      </xdr:nvSpPr>
      <xdr:spPr>
        <a:xfrm>
          <a:off x="1948583" y="1598901"/>
          <a:ext cx="622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rgbClr val="002060"/>
              </a:solidFill>
            </a:rPr>
            <a:t>VS</a:t>
          </a:r>
          <a:r>
            <a:rPr lang="en-US" sz="1100" b="1" baseline="0">
              <a:solidFill>
                <a:srgbClr val="002060"/>
              </a:solidFill>
            </a:rPr>
            <a:t> LM</a:t>
          </a:r>
          <a:endParaRPr lang="en-US" sz="1100" b="1">
            <a:solidFill>
              <a:srgbClr val="002060"/>
            </a:solidFill>
          </a:endParaRPr>
        </a:p>
      </xdr:txBody>
    </xdr:sp>
    <xdr:clientData/>
  </xdr:oneCellAnchor>
  <mc:AlternateContent xmlns:mc="http://schemas.openxmlformats.org/markup-compatibility/2006">
    <mc:Choice xmlns:a14="http://schemas.microsoft.com/office/drawing/2010/main" Requires="a14">
      <xdr:twoCellAnchor editAs="oneCell">
        <xdr:from>
          <xdr:col>5</xdr:col>
          <xdr:colOff>69273</xdr:colOff>
          <xdr:row>8</xdr:row>
          <xdr:rowOff>107169</xdr:rowOff>
        </xdr:from>
        <xdr:to>
          <xdr:col>6</xdr:col>
          <xdr:colOff>169005</xdr:colOff>
          <xdr:row>9</xdr:row>
          <xdr:rowOff>107169</xdr:rowOff>
        </xdr:to>
        <xdr:pic>
          <xdr:nvPicPr>
            <xdr:cNvPr id="46" name="Picture 45"/>
            <xdr:cNvPicPr>
              <a:picLocks noChangeAspect="1" noChangeArrowheads="1"/>
              <a:extLst>
                <a:ext uri="{84589F7E-364E-4C9E-8A38-B11213B215E9}">
                  <a14:cameraTool cellRange="KPI!$H$47" spid="_x0000_s6742"/>
                </a:ext>
              </a:extLst>
            </xdr:cNvPicPr>
          </xdr:nvPicPr>
          <xdr:blipFill>
            <a:blip xmlns:r="http://schemas.openxmlformats.org/officeDocument/2006/relationships" r:embed="rId8"/>
            <a:srcRect/>
            <a:stretch>
              <a:fillRect/>
            </a:stretch>
          </xdr:blipFill>
          <xdr:spPr bwMode="auto">
            <a:xfrm>
              <a:off x="3094861" y="1631169"/>
              <a:ext cx="70485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6</xdr:col>
      <xdr:colOff>408997</xdr:colOff>
      <xdr:row>8</xdr:row>
      <xdr:rowOff>74901</xdr:rowOff>
    </xdr:from>
    <xdr:ext cx="622301" cy="264560"/>
    <xdr:sp macro="" textlink="">
      <xdr:nvSpPr>
        <xdr:cNvPr id="47" name="TextBox 46"/>
        <xdr:cNvSpPr txBox="1"/>
      </xdr:nvSpPr>
      <xdr:spPr>
        <a:xfrm>
          <a:off x="4045815" y="1598901"/>
          <a:ext cx="622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rgbClr val="002060"/>
              </a:solidFill>
            </a:rPr>
            <a:t>VS</a:t>
          </a:r>
          <a:r>
            <a:rPr lang="en-US" sz="1100" b="1" baseline="0">
              <a:solidFill>
                <a:srgbClr val="002060"/>
              </a:solidFill>
            </a:rPr>
            <a:t> LM</a:t>
          </a:r>
          <a:endParaRPr lang="en-US" sz="1100" b="1">
            <a:solidFill>
              <a:srgbClr val="002060"/>
            </a:solidFill>
          </a:endParaRPr>
        </a:p>
      </xdr:txBody>
    </xdr:sp>
    <xdr:clientData/>
  </xdr:oneCellAnchor>
  <mc:AlternateContent xmlns:mc="http://schemas.openxmlformats.org/markup-compatibility/2006">
    <mc:Choice xmlns:a14="http://schemas.microsoft.com/office/drawing/2010/main" Requires="a14">
      <xdr:twoCellAnchor editAs="oneCell">
        <xdr:from>
          <xdr:col>8</xdr:col>
          <xdr:colOff>493569</xdr:colOff>
          <xdr:row>8</xdr:row>
          <xdr:rowOff>107169</xdr:rowOff>
        </xdr:from>
        <xdr:to>
          <xdr:col>9</xdr:col>
          <xdr:colOff>593301</xdr:colOff>
          <xdr:row>9</xdr:row>
          <xdr:rowOff>107169</xdr:rowOff>
        </xdr:to>
        <xdr:pic>
          <xdr:nvPicPr>
            <xdr:cNvPr id="48" name="Picture 47"/>
            <xdr:cNvPicPr>
              <a:picLocks noChangeAspect="1" noChangeArrowheads="1"/>
              <a:extLst>
                <a:ext uri="{84589F7E-364E-4C9E-8A38-B11213B215E9}">
                  <a14:cameraTool cellRange="KPI!$H$52" spid="_x0000_s6743"/>
                </a:ext>
              </a:extLst>
            </xdr:cNvPicPr>
          </xdr:nvPicPr>
          <xdr:blipFill>
            <a:blip xmlns:r="http://schemas.openxmlformats.org/officeDocument/2006/relationships" r:embed="rId8"/>
            <a:srcRect/>
            <a:stretch>
              <a:fillRect/>
            </a:stretch>
          </xdr:blipFill>
          <xdr:spPr bwMode="auto">
            <a:xfrm>
              <a:off x="5334510" y="1631169"/>
              <a:ext cx="70485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10</xdr:col>
      <xdr:colOff>189056</xdr:colOff>
      <xdr:row>8</xdr:row>
      <xdr:rowOff>74901</xdr:rowOff>
    </xdr:from>
    <xdr:ext cx="622301" cy="264560"/>
    <xdr:sp macro="" textlink="">
      <xdr:nvSpPr>
        <xdr:cNvPr id="49" name="TextBox 48"/>
        <xdr:cNvSpPr txBox="1"/>
      </xdr:nvSpPr>
      <xdr:spPr>
        <a:xfrm>
          <a:off x="6250420" y="1598901"/>
          <a:ext cx="622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rgbClr val="002060"/>
              </a:solidFill>
            </a:rPr>
            <a:t>VS</a:t>
          </a:r>
          <a:r>
            <a:rPr lang="en-US" sz="1100" b="1" baseline="0">
              <a:solidFill>
                <a:srgbClr val="002060"/>
              </a:solidFill>
            </a:rPr>
            <a:t> LM</a:t>
          </a:r>
          <a:endParaRPr lang="en-US" sz="1100" b="1">
            <a:solidFill>
              <a:srgbClr val="002060"/>
            </a:solidFill>
          </a:endParaRPr>
        </a:p>
      </xdr:txBody>
    </xdr:sp>
    <xdr:clientData/>
  </xdr:oneCellAnchor>
  <mc:AlternateContent xmlns:mc="http://schemas.openxmlformats.org/markup-compatibility/2006">
    <mc:Choice xmlns:a14="http://schemas.microsoft.com/office/drawing/2010/main" Requires="a14">
      <xdr:twoCellAnchor editAs="oneCell">
        <xdr:from>
          <xdr:col>12</xdr:col>
          <xdr:colOff>329046</xdr:colOff>
          <xdr:row>8</xdr:row>
          <xdr:rowOff>107169</xdr:rowOff>
        </xdr:from>
        <xdr:to>
          <xdr:col>13</xdr:col>
          <xdr:colOff>428779</xdr:colOff>
          <xdr:row>9</xdr:row>
          <xdr:rowOff>107169</xdr:rowOff>
        </xdr:to>
        <xdr:pic>
          <xdr:nvPicPr>
            <xdr:cNvPr id="51" name="Picture 50"/>
            <xdr:cNvPicPr>
              <a:picLocks noChangeAspect="1" noChangeArrowheads="1"/>
              <a:extLst>
                <a:ext uri="{84589F7E-364E-4C9E-8A38-B11213B215E9}">
                  <a14:cameraTool cellRange="KPI!$H$57" spid="_x0000_s6744"/>
                </a:ext>
              </a:extLst>
            </xdr:cNvPicPr>
          </xdr:nvPicPr>
          <xdr:blipFill>
            <a:blip xmlns:r="http://schemas.openxmlformats.org/officeDocument/2006/relationships" r:embed="rId8"/>
            <a:srcRect/>
            <a:stretch>
              <a:fillRect/>
            </a:stretch>
          </xdr:blipFill>
          <xdr:spPr bwMode="auto">
            <a:xfrm>
              <a:off x="7590458" y="1631169"/>
              <a:ext cx="70485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13</xdr:col>
      <xdr:colOff>566593</xdr:colOff>
      <xdr:row>8</xdr:row>
      <xdr:rowOff>74901</xdr:rowOff>
    </xdr:from>
    <xdr:ext cx="622301" cy="264560"/>
    <xdr:sp macro="" textlink="">
      <xdr:nvSpPr>
        <xdr:cNvPr id="52" name="TextBox 51"/>
        <xdr:cNvSpPr txBox="1"/>
      </xdr:nvSpPr>
      <xdr:spPr>
        <a:xfrm>
          <a:off x="8446366" y="1598901"/>
          <a:ext cx="622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rgbClr val="002060"/>
              </a:solidFill>
            </a:rPr>
            <a:t>VS</a:t>
          </a:r>
          <a:r>
            <a:rPr lang="en-US" sz="1100" b="1" baseline="0">
              <a:solidFill>
                <a:srgbClr val="002060"/>
              </a:solidFill>
            </a:rPr>
            <a:t> LM</a:t>
          </a:r>
          <a:endParaRPr lang="en-US" sz="1100" b="1">
            <a:solidFill>
              <a:srgbClr val="002060"/>
            </a:solidFill>
          </a:endParaRPr>
        </a:p>
      </xdr:txBody>
    </xdr:sp>
    <xdr:clientData/>
  </xdr:oneCellAnchor>
  <xdr:twoCellAnchor editAs="oneCell">
    <xdr:from>
      <xdr:col>13</xdr:col>
      <xdr:colOff>459442</xdr:colOff>
      <xdr:row>0</xdr:row>
      <xdr:rowOff>137584</xdr:rowOff>
    </xdr:from>
    <xdr:to>
      <xdr:col>23</xdr:col>
      <xdr:colOff>10582</xdr:colOff>
      <xdr:row>3</xdr:row>
      <xdr:rowOff>63501</xdr:rowOff>
    </xdr:to>
    <mc:AlternateContent xmlns:mc="http://schemas.openxmlformats.org/markup-compatibility/2006" xmlns:a14="http://schemas.microsoft.com/office/drawing/2010/main">
      <mc:Choice Requires="a14">
        <xdr:graphicFrame macro="">
          <xdr:nvGraphicFramePr>
            <xdr:cNvPr id="5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325971" y="137584"/>
              <a:ext cx="5602317" cy="497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405272</xdr:colOff>
      <xdr:row>0</xdr:row>
      <xdr:rowOff>175683</xdr:rowOff>
    </xdr:from>
    <xdr:to>
      <xdr:col>13</xdr:col>
      <xdr:colOff>415663</xdr:colOff>
      <xdr:row>3</xdr:row>
      <xdr:rowOff>21167</xdr:rowOff>
    </xdr:to>
    <mc:AlternateContent xmlns:mc="http://schemas.openxmlformats.org/markup-compatibility/2006" xmlns:a14="http://schemas.microsoft.com/office/drawing/2010/main">
      <mc:Choice Requires="a14">
        <xdr:graphicFrame macro="">
          <xdr:nvGraphicFramePr>
            <xdr:cNvPr id="5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456448" y="175683"/>
              <a:ext cx="1825744" cy="416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99624</xdr:colOff>
      <xdr:row>8</xdr:row>
      <xdr:rowOff>13230</xdr:rowOff>
    </xdr:from>
    <xdr:to>
      <xdr:col>1</xdr:col>
      <xdr:colOff>133206</xdr:colOff>
      <xdr:row>11</xdr:row>
      <xdr:rowOff>89145</xdr:rowOff>
    </xdr:to>
    <xdr:pic>
      <xdr:nvPicPr>
        <xdr:cNvPr id="26" name="Picture 25">
          <a:hlinkClick xmlns:r="http://schemas.openxmlformats.org/officeDocument/2006/relationships" r:id="rId9"/>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flipH="1">
          <a:off x="99624" y="1537230"/>
          <a:ext cx="639718" cy="647415"/>
        </a:xfrm>
        <a:prstGeom prst="rect">
          <a:avLst/>
        </a:prstGeom>
      </xdr:spPr>
    </xdr:pic>
    <xdr:clientData/>
  </xdr:twoCellAnchor>
  <xdr:twoCellAnchor editAs="oneCell">
    <xdr:from>
      <xdr:col>0</xdr:col>
      <xdr:colOff>89956</xdr:colOff>
      <xdr:row>20</xdr:row>
      <xdr:rowOff>157938</xdr:rowOff>
    </xdr:from>
    <xdr:to>
      <xdr:col>1</xdr:col>
      <xdr:colOff>142875</xdr:colOff>
      <xdr:row>24</xdr:row>
      <xdr:rowOff>157936</xdr:rowOff>
    </xdr:to>
    <xdr:pic>
      <xdr:nvPicPr>
        <xdr:cNvPr id="28" name="Picture 27">
          <a:hlinkClick xmlns:r="http://schemas.openxmlformats.org/officeDocument/2006/relationships" r:id="rId11"/>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H="1">
          <a:off x="89956" y="3967938"/>
          <a:ext cx="659055" cy="761998"/>
        </a:xfrm>
        <a:prstGeom prst="rect">
          <a:avLst/>
        </a:prstGeom>
      </xdr:spPr>
    </xdr:pic>
    <xdr:clientData/>
  </xdr:twoCellAnchor>
  <xdr:twoCellAnchor editAs="oneCell">
    <xdr:from>
      <xdr:col>0</xdr:col>
      <xdr:colOff>74082</xdr:colOff>
      <xdr:row>14</xdr:row>
      <xdr:rowOff>60041</xdr:rowOff>
    </xdr:from>
    <xdr:to>
      <xdr:col>1</xdr:col>
      <xdr:colOff>158749</xdr:colOff>
      <xdr:row>17</xdr:row>
      <xdr:rowOff>187041</xdr:rowOff>
    </xdr:to>
    <xdr:pic>
      <xdr:nvPicPr>
        <xdr:cNvPr id="32" name="Picture 31">
          <a:hlinkClick xmlns:r="http://schemas.openxmlformats.org/officeDocument/2006/relationships" r:id="rId13"/>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flipV="1">
          <a:off x="74082" y="2727041"/>
          <a:ext cx="690803" cy="698500"/>
        </a:xfrm>
        <a:prstGeom prst="rect">
          <a:avLst/>
        </a:prstGeom>
      </xdr:spPr>
    </xdr:pic>
    <xdr:clientData/>
  </xdr:twoCellAnchor>
  <xdr:twoCellAnchor editAs="oneCell">
    <xdr:from>
      <xdr:col>0</xdr:col>
      <xdr:colOff>68790</xdr:colOff>
      <xdr:row>27</xdr:row>
      <xdr:rowOff>128833</xdr:rowOff>
    </xdr:from>
    <xdr:to>
      <xdr:col>1</xdr:col>
      <xdr:colOff>164041</xdr:colOff>
      <xdr:row>31</xdr:row>
      <xdr:rowOff>75917</xdr:rowOff>
    </xdr:to>
    <xdr:pic>
      <xdr:nvPicPr>
        <xdr:cNvPr id="33" name="Picture 32">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flipH="1" flipV="1">
          <a:off x="68790" y="5272333"/>
          <a:ext cx="701387" cy="709084"/>
        </a:xfrm>
        <a:prstGeom prst="rect">
          <a:avLst/>
        </a:prstGeom>
      </xdr:spPr>
    </xdr:pic>
    <xdr:clientData/>
  </xdr:twoCellAnchor>
  <xdr:twoCellAnchor editAs="oneCell">
    <xdr:from>
      <xdr:col>0</xdr:col>
      <xdr:colOff>68789</xdr:colOff>
      <xdr:row>0</xdr:row>
      <xdr:rowOff>179964</xdr:rowOff>
    </xdr:from>
    <xdr:to>
      <xdr:col>1</xdr:col>
      <xdr:colOff>164041</xdr:colOff>
      <xdr:row>5</xdr:row>
      <xdr:rowOff>42334</xdr:rowOff>
    </xdr:to>
    <xdr:pic macro="[0]!Refresh">
      <xdr:nvPicPr>
        <xdr:cNvPr id="34" name="Picture 33"/>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8789" y="179964"/>
          <a:ext cx="701388" cy="814870"/>
        </a:xfrm>
        <a:prstGeom prst="rect">
          <a:avLst/>
        </a:prstGeom>
      </xdr:spPr>
    </xdr:pic>
    <xdr:clientData/>
  </xdr:twoCellAnchor>
  <xdr:twoCellAnchor>
    <xdr:from>
      <xdr:col>20</xdr:col>
      <xdr:colOff>201707</xdr:colOff>
      <xdr:row>10</xdr:row>
      <xdr:rowOff>22413</xdr:rowOff>
    </xdr:from>
    <xdr:to>
      <xdr:col>22</xdr:col>
      <xdr:colOff>573180</xdr:colOff>
      <xdr:row>33</xdr:row>
      <xdr:rowOff>78441</xdr:rowOff>
    </xdr:to>
    <xdr:sp macro="" textlink="">
      <xdr:nvSpPr>
        <xdr:cNvPr id="55" name="Rounded Rectangle 54"/>
        <xdr:cNvSpPr/>
      </xdr:nvSpPr>
      <xdr:spPr>
        <a:xfrm>
          <a:off x="12304060" y="1927413"/>
          <a:ext cx="1581708" cy="443752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257736</xdr:colOff>
      <xdr:row>10</xdr:row>
      <xdr:rowOff>145675</xdr:rowOff>
    </xdr:from>
    <xdr:to>
      <xdr:col>22</xdr:col>
      <xdr:colOff>504266</xdr:colOff>
      <xdr:row>23</xdr:row>
      <xdr:rowOff>100853</xdr:rowOff>
    </xdr:to>
    <mc:AlternateContent xmlns:mc="http://schemas.openxmlformats.org/markup-compatibility/2006">
      <mc:Choice xmlns:a14="http://schemas.microsoft.com/office/drawing/2010/main" Requires="a14">
        <xdr:graphicFrame macro="">
          <xdr:nvGraphicFramePr>
            <xdr:cNvPr id="56"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402111" y="2050675"/>
              <a:ext cx="1460968" cy="2431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280147</xdr:colOff>
      <xdr:row>23</xdr:row>
      <xdr:rowOff>179294</xdr:rowOff>
    </xdr:from>
    <xdr:to>
      <xdr:col>22</xdr:col>
      <xdr:colOff>537883</xdr:colOff>
      <xdr:row>33</xdr:row>
      <xdr:rowOff>44824</xdr:rowOff>
    </xdr:to>
    <mc:AlternateContent xmlns:mc="http://schemas.openxmlformats.org/markup-compatibility/2006" xmlns:a14="http://schemas.microsoft.com/office/drawing/2010/main">
      <mc:Choice Requires="a14">
        <xdr:graphicFrame macro="">
          <xdr:nvGraphicFramePr>
            <xdr:cNvPr id="57"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382500" y="4560794"/>
              <a:ext cx="1467971" cy="1770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293593</xdr:colOff>
      <xdr:row>10</xdr:row>
      <xdr:rowOff>113738</xdr:rowOff>
    </xdr:from>
    <xdr:to>
      <xdr:col>7</xdr:col>
      <xdr:colOff>302558</xdr:colOff>
      <xdr:row>33</xdr:row>
      <xdr:rowOff>179294</xdr:rowOff>
    </xdr:to>
    <xdr:sp macro="" textlink="">
      <xdr:nvSpPr>
        <xdr:cNvPr id="58" name="Rounded Rectangle 57"/>
        <xdr:cNvSpPr/>
      </xdr:nvSpPr>
      <xdr:spPr>
        <a:xfrm>
          <a:off x="898711" y="2018738"/>
          <a:ext cx="3639671" cy="444705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336177</xdr:colOff>
      <xdr:row>10</xdr:row>
      <xdr:rowOff>112058</xdr:rowOff>
    </xdr:from>
    <xdr:to>
      <xdr:col>13</xdr:col>
      <xdr:colOff>481853</xdr:colOff>
      <xdr:row>21</xdr:row>
      <xdr:rowOff>156881</xdr:rowOff>
    </xdr:to>
    <xdr:sp macro="" textlink="">
      <xdr:nvSpPr>
        <xdr:cNvPr id="59" name="Rounded Rectangle 58"/>
        <xdr:cNvSpPr/>
      </xdr:nvSpPr>
      <xdr:spPr>
        <a:xfrm>
          <a:off x="4572001" y="2017058"/>
          <a:ext cx="3776381" cy="214032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33619</xdr:colOff>
      <xdr:row>9</xdr:row>
      <xdr:rowOff>186017</xdr:rowOff>
    </xdr:from>
    <xdr:to>
      <xdr:col>20</xdr:col>
      <xdr:colOff>201707</xdr:colOff>
      <xdr:row>21</xdr:row>
      <xdr:rowOff>78440</xdr:rowOff>
    </xdr:to>
    <xdr:sp macro="" textlink="">
      <xdr:nvSpPr>
        <xdr:cNvPr id="60" name="Rounded Rectangle 59"/>
        <xdr:cNvSpPr/>
      </xdr:nvSpPr>
      <xdr:spPr>
        <a:xfrm>
          <a:off x="8505266" y="1900517"/>
          <a:ext cx="3798794" cy="2178423"/>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365312</xdr:colOff>
      <xdr:row>22</xdr:row>
      <xdr:rowOff>56029</xdr:rowOff>
    </xdr:from>
    <xdr:to>
      <xdr:col>13</xdr:col>
      <xdr:colOff>510988</xdr:colOff>
      <xdr:row>33</xdr:row>
      <xdr:rowOff>118783</xdr:rowOff>
    </xdr:to>
    <xdr:sp macro="" textlink="">
      <xdr:nvSpPr>
        <xdr:cNvPr id="61" name="Rounded Rectangle 60"/>
        <xdr:cNvSpPr/>
      </xdr:nvSpPr>
      <xdr:spPr>
        <a:xfrm>
          <a:off x="4601136" y="4247029"/>
          <a:ext cx="3776381" cy="215825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596154</xdr:colOff>
      <xdr:row>22</xdr:row>
      <xdr:rowOff>73958</xdr:rowOff>
    </xdr:from>
    <xdr:to>
      <xdr:col>20</xdr:col>
      <xdr:colOff>136711</xdr:colOff>
      <xdr:row>33</xdr:row>
      <xdr:rowOff>136712</xdr:rowOff>
    </xdr:to>
    <xdr:sp macro="" textlink="">
      <xdr:nvSpPr>
        <xdr:cNvPr id="62" name="Rounded Rectangle 61"/>
        <xdr:cNvSpPr/>
      </xdr:nvSpPr>
      <xdr:spPr>
        <a:xfrm>
          <a:off x="8462683" y="4264958"/>
          <a:ext cx="3776381" cy="215825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495300</xdr:colOff>
      <xdr:row>12</xdr:row>
      <xdr:rowOff>85165</xdr:rowOff>
    </xdr:from>
    <xdr:to>
      <xdr:col>13</xdr:col>
      <xdr:colOff>381000</xdr:colOff>
      <xdr:row>22</xdr:row>
      <xdr:rowOff>1</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7</xdr:col>
      <xdr:colOff>261468</xdr:colOff>
      <xdr:row>10</xdr:row>
      <xdr:rowOff>165006</xdr:rowOff>
    </xdr:from>
    <xdr:ext cx="3346825" cy="342786"/>
    <xdr:sp macro="" textlink="">
      <xdr:nvSpPr>
        <xdr:cNvPr id="65" name="TextBox 64"/>
        <xdr:cNvSpPr txBox="1"/>
      </xdr:nvSpPr>
      <xdr:spPr>
        <a:xfrm>
          <a:off x="4497292" y="2070006"/>
          <a:ext cx="334682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rgbClr val="002060"/>
              </a:solidFill>
            </a:rPr>
            <a:t>Revenue,Cost,&amp;</a:t>
          </a:r>
          <a:r>
            <a:rPr lang="en-US" sz="1600" b="1" baseline="0">
              <a:solidFill>
                <a:srgbClr val="002060"/>
              </a:solidFill>
            </a:rPr>
            <a:t> Profit by Category</a:t>
          </a:r>
          <a:endParaRPr lang="en-US" sz="1600" b="1">
            <a:solidFill>
              <a:srgbClr val="002060"/>
            </a:solidFill>
          </a:endParaRPr>
        </a:p>
      </xdr:txBody>
    </xdr:sp>
    <xdr:clientData/>
  </xdr:oneCellAnchor>
  <xdr:oneCellAnchor>
    <xdr:from>
      <xdr:col>7</xdr:col>
      <xdr:colOff>391454</xdr:colOff>
      <xdr:row>22</xdr:row>
      <xdr:rowOff>48465</xdr:rowOff>
    </xdr:from>
    <xdr:ext cx="3866779" cy="342786"/>
    <xdr:sp macro="" textlink="">
      <xdr:nvSpPr>
        <xdr:cNvPr id="67" name="TextBox 66"/>
        <xdr:cNvSpPr txBox="1"/>
      </xdr:nvSpPr>
      <xdr:spPr>
        <a:xfrm>
          <a:off x="4627278" y="4239465"/>
          <a:ext cx="38667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rgbClr val="002060"/>
              </a:solidFill>
            </a:rPr>
            <a:t>Monthly Revenue,Cost,&amp;</a:t>
          </a:r>
          <a:r>
            <a:rPr lang="en-US" sz="1600" b="1" baseline="0">
              <a:solidFill>
                <a:srgbClr val="002060"/>
              </a:solidFill>
            </a:rPr>
            <a:t> Profit by Trends</a:t>
          </a:r>
          <a:endParaRPr lang="en-US" sz="1600" b="1">
            <a:solidFill>
              <a:srgbClr val="002060"/>
            </a:solidFill>
          </a:endParaRPr>
        </a:p>
      </xdr:txBody>
    </xdr:sp>
    <xdr:clientData/>
  </xdr:oneCellAnchor>
  <xdr:twoCellAnchor>
    <xdr:from>
      <xdr:col>14</xdr:col>
      <xdr:colOff>212911</xdr:colOff>
      <xdr:row>24</xdr:row>
      <xdr:rowOff>11206</xdr:rowOff>
    </xdr:from>
    <xdr:to>
      <xdr:col>20</xdr:col>
      <xdr:colOff>56028</xdr:colOff>
      <xdr:row>33</xdr:row>
      <xdr:rowOff>47064</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12</xdr:col>
      <xdr:colOff>409383</xdr:colOff>
      <xdr:row>22</xdr:row>
      <xdr:rowOff>77601</xdr:rowOff>
    </xdr:from>
    <xdr:ext cx="3866779" cy="342786"/>
    <xdr:sp macro="" textlink="">
      <xdr:nvSpPr>
        <xdr:cNvPr id="69" name="TextBox 68"/>
        <xdr:cNvSpPr txBox="1"/>
      </xdr:nvSpPr>
      <xdr:spPr>
        <a:xfrm>
          <a:off x="7670795" y="4268601"/>
          <a:ext cx="38667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rgbClr val="002060"/>
              </a:solidFill>
            </a:rPr>
            <a:t>Daily</a:t>
          </a:r>
          <a:r>
            <a:rPr lang="en-US" sz="1600" b="1" baseline="0">
              <a:solidFill>
                <a:srgbClr val="002060"/>
              </a:solidFill>
            </a:rPr>
            <a:t> </a:t>
          </a:r>
          <a:r>
            <a:rPr lang="en-US" sz="1600" b="1">
              <a:solidFill>
                <a:srgbClr val="002060"/>
              </a:solidFill>
            </a:rPr>
            <a:t>Revenue</a:t>
          </a:r>
          <a:r>
            <a:rPr lang="en-US" sz="1600" b="1" baseline="0">
              <a:solidFill>
                <a:srgbClr val="002060"/>
              </a:solidFill>
            </a:rPr>
            <a:t>Trends</a:t>
          </a:r>
          <a:endParaRPr lang="en-US" sz="1600" b="1">
            <a:solidFill>
              <a:srgbClr val="002060"/>
            </a:solidFill>
          </a:endParaRPr>
        </a:p>
      </xdr:txBody>
    </xdr:sp>
    <xdr:clientData/>
  </xdr:oneCellAnchor>
  <xdr:oneCellAnchor>
    <xdr:from>
      <xdr:col>13</xdr:col>
      <xdr:colOff>23901</xdr:colOff>
      <xdr:row>10</xdr:row>
      <xdr:rowOff>5884</xdr:rowOff>
    </xdr:from>
    <xdr:ext cx="3866779" cy="342786"/>
    <xdr:sp macro="" textlink="">
      <xdr:nvSpPr>
        <xdr:cNvPr id="71" name="TextBox 70"/>
        <xdr:cNvSpPr txBox="1"/>
      </xdr:nvSpPr>
      <xdr:spPr>
        <a:xfrm>
          <a:off x="7890430" y="1910884"/>
          <a:ext cx="386677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rgbClr val="002060"/>
              </a:solidFill>
            </a:rPr>
            <a:t>Order</a:t>
          </a:r>
          <a:r>
            <a:rPr lang="en-US" sz="1600" b="1" baseline="0">
              <a:solidFill>
                <a:srgbClr val="002060"/>
              </a:solidFill>
            </a:rPr>
            <a:t> by Payment Method</a:t>
          </a:r>
          <a:endParaRPr lang="en-US" sz="1600" b="1">
            <a:solidFill>
              <a:srgbClr val="002060"/>
            </a:solidFill>
          </a:endParaRPr>
        </a:p>
      </xdr:txBody>
    </xdr:sp>
    <xdr:clientData/>
  </xdr:oneCellAnchor>
  <xdr:twoCellAnchor>
    <xdr:from>
      <xdr:col>7</xdr:col>
      <xdr:colOff>488577</xdr:colOff>
      <xdr:row>24</xdr:row>
      <xdr:rowOff>78441</xdr:rowOff>
    </xdr:from>
    <xdr:to>
      <xdr:col>13</xdr:col>
      <xdr:colOff>401172</xdr:colOff>
      <xdr:row>33</xdr:row>
      <xdr:rowOff>131670</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201703</xdr:colOff>
      <xdr:row>12</xdr:row>
      <xdr:rowOff>33617</xdr:rowOff>
    </xdr:from>
    <xdr:to>
      <xdr:col>20</xdr:col>
      <xdr:colOff>67234</xdr:colOff>
      <xdr:row>20</xdr:row>
      <xdr:rowOff>134471</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504264</xdr:colOff>
      <xdr:row>11</xdr:row>
      <xdr:rowOff>123265</xdr:rowOff>
    </xdr:from>
    <xdr:to>
      <xdr:col>7</xdr:col>
      <xdr:colOff>145676</xdr:colOff>
      <xdr:row>32</xdr:row>
      <xdr:rowOff>22412</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0.01396</cdr:x>
      <cdr:y>0.01236</cdr:y>
    </cdr:from>
    <cdr:to>
      <cdr:x>0.9335</cdr:x>
      <cdr:y>0.10026</cdr:y>
    </cdr:to>
    <cdr:sp macro="" textlink="">
      <cdr:nvSpPr>
        <cdr:cNvPr id="2" name="TextBox 64"/>
        <cdr:cNvSpPr txBox="1"/>
      </cdr:nvSpPr>
      <cdr:spPr>
        <a:xfrm xmlns:a="http://schemas.openxmlformats.org/drawingml/2006/main">
          <a:off x="45679" y="48200"/>
          <a:ext cx="3008843" cy="3427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r>
            <a:rPr lang="en-US" sz="1600" b="1">
              <a:solidFill>
                <a:srgbClr val="002060"/>
              </a:solidFill>
            </a:rPr>
            <a:t>Product</a:t>
          </a:r>
          <a:r>
            <a:rPr lang="en-US" sz="1600" b="1" baseline="0">
              <a:solidFill>
                <a:srgbClr val="002060"/>
              </a:solidFill>
            </a:rPr>
            <a:t>-wise Sales Revenue</a:t>
          </a:r>
          <a:endParaRPr lang="en-US" sz="1600" b="1">
            <a:solidFill>
              <a:srgbClr val="00206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817.847794097223" createdVersion="6" refreshedVersion="6" minRefreshableVersion="3" recordCount="558">
  <cacheSource type="worksheet">
    <worksheetSource ref="A1:R1048576" sheet="Retail Store Sales"/>
  </cacheSource>
  <cacheFields count="18">
    <cacheField name="Order ID" numFmtId="0">
      <sharedItems containsString="0" containsBlank="1" containsNumber="1" containsInteger="1" minValue="1" maxValue="555"/>
    </cacheField>
    <cacheField name="Customer Name" numFmtId="0">
      <sharedItems containsBlank="1" count="501">
        <s v="Allison Hill"/>
        <s v="Lance Hoffman"/>
        <s v="Brent Abbott"/>
        <s v="Edward Fuller"/>
        <s v="Melinda Jones"/>
        <s v="Andrew Stewart"/>
        <s v="Nicole Patterson"/>
        <s v="Anthony Rodriguez"/>
        <s v="Shannon Smith"/>
        <s v="Pamela Romero"/>
        <s v="Tammy Sellers"/>
        <s v="Joseph Obrien"/>
        <s v="Austin Smith"/>
        <s v="David Caldwell"/>
        <s v="Matthew Gomez"/>
        <s v="Maria Brown"/>
        <s v="Clifford Ford"/>
        <s v="Tammy Allison"/>
        <s v="Rachel Gibson"/>
        <s v="Lauren Daniels"/>
        <s v="Amanda Miller"/>
        <s v="Michael Evans"/>
        <s v="Angel Lewis MD"/>
        <s v="Joshua Turner"/>
        <s v="Douglas Clark"/>
        <s v="Kimberly Davenport"/>
        <s v="Richard Rodriguez"/>
        <s v="Matthew Ross"/>
        <s v="Victoria Johnson"/>
        <s v="Stephanie Lee"/>
        <s v="Benjamin Beck"/>
        <s v="Stephanie Gilbert"/>
        <s v="Jeffrey Carpenter"/>
        <s v="Curtis Johnson"/>
        <s v="Michael Snyder"/>
        <s v="Melissa Marshall"/>
        <s v="Michelle Wagner"/>
        <s v="Sara Ramirez"/>
        <s v="George Orozco"/>
        <s v="Joshua Perry"/>
        <s v="Aaron Bell"/>
        <s v="Stephanie Freeman"/>
        <s v="Rebecca Ramsey"/>
        <s v="Mary Miller"/>
        <s v="Andre Wright"/>
        <s v="Jeffrey Wood"/>
        <s v="Samuel Rivas"/>
        <s v="Daniel Salinas"/>
        <s v="Michael West"/>
        <s v="Elizabeth Ward"/>
        <s v="Kristen Terry"/>
        <s v="David Grant"/>
        <s v="Kevin Patterson"/>
        <s v="Juan Moore"/>
        <s v="Dwayne Campbell"/>
        <s v="Samantha Morse"/>
        <s v="Kathryn Snyder"/>
        <s v="Alicia Hubbard"/>
        <s v="Tanya Kim"/>
        <s v="Bruce Collier"/>
        <s v="Kimberly Gibson"/>
        <s v="Reginald Williams"/>
        <s v="Amanda Shaw"/>
        <s v="Alexis Thomas"/>
        <s v="Sarah Villarreal"/>
        <s v="Cynthia Cohen"/>
        <s v="Michele Garcia"/>
        <s v="Joel King"/>
        <s v="Brooke Alexander"/>
        <s v="Ann Phillips"/>
        <s v="Richard Smith"/>
        <s v="David Johnson"/>
        <s v="Elizabeth Ortiz"/>
        <s v="Teresa Ramirez"/>
        <s v="Michael Stephens"/>
        <s v="Kristen Willis"/>
        <s v="Rebecca Rodriguez"/>
        <s v="Jessica Rodriguez DDS"/>
        <s v="Donald Schultz"/>
        <s v="Emily Edwards"/>
        <s v="Anna Davis"/>
        <s v="Jordan Moore"/>
        <s v="Phillip Andrews"/>
        <s v="Christopher Park"/>
        <s v="Andrea Figueroa"/>
        <s v="Karla Ramos"/>
        <s v="Michael Watkins"/>
        <s v="Eric Clark"/>
        <s v="Thomas Atkins"/>
        <s v="Alex Nguyen"/>
        <s v="Kelly Foster"/>
        <s v="Kerry Lee"/>
        <s v="Rebecca Vargas"/>
        <s v="John Hernandez"/>
        <s v="Katelyn Perez"/>
        <s v="George Miranda"/>
        <s v="Jackson Ball"/>
        <s v="Vincent Mueller"/>
        <s v="Tracy Montoya"/>
        <s v="Phillip Nelson"/>
        <s v="Jonathan Young"/>
        <s v="Howard Norman"/>
        <s v="Stephanie Hughes"/>
        <s v="Samantha Gardner"/>
        <s v="William Gould"/>
        <s v="Laura Moreno"/>
        <s v="Kathryn Hughes"/>
        <s v="Benjamin Thompson"/>
        <s v="Betty Shaw"/>
        <s v="Todd Jacobson"/>
        <s v="Martin Vargas"/>
        <s v="Travis Wise"/>
        <s v="Stephen Gardner"/>
        <s v="Jesse Barker"/>
        <s v="James Gilbert"/>
        <s v="Shawn Jimenez"/>
        <s v="Kyle Cameron"/>
        <s v="Monica Gallagher"/>
        <s v="Brent Brooks"/>
        <s v="Brenda Velazquez"/>
        <s v="Katie Hicks"/>
        <s v="Veronica Silva"/>
        <s v="Michelle Hampton"/>
        <s v="Ashley Smith"/>
        <s v="Gloria Gomez"/>
        <s v="Courtney Dudley"/>
        <s v="Timothy Pope"/>
        <s v="Tina Ballard"/>
        <s v="Anthony Stein"/>
        <s v="Matthew Velez"/>
        <s v="Alexandra Bradley"/>
        <s v="Nicole Thompson"/>
        <s v="Stacy Carrillo"/>
        <s v="Justin Brown"/>
        <s v="Steven Griffin Jr."/>
        <s v="Aaron Robinson"/>
        <s v="Jason Mack"/>
        <s v="Michael Stanley"/>
        <s v="Julie Ball"/>
        <s v="Donald Pineda"/>
        <s v="Jill Powers"/>
        <s v="Donna Cabrera"/>
        <s v="Jason Hernandez"/>
        <s v="Michael Shaffer"/>
        <s v="Kristin Mendoza"/>
        <s v="Jose Crawford"/>
        <s v="Connie Thomas"/>
        <s v="Robert Jackson"/>
        <s v="Kelly Combs"/>
        <s v="Antonio Little"/>
        <s v="James Tran"/>
        <s v="Tamara Hall"/>
        <s v="Jennifer Ayala"/>
        <s v="Kevin James"/>
        <s v="Derrick Adams"/>
        <s v="Michelle Simpson"/>
        <s v="Scott Alexander"/>
        <s v="Ernest Oconnell"/>
        <s v="Randall Johnson"/>
        <s v="Ryan Pope"/>
        <s v="Jay Bennett"/>
        <s v="Lonnie Hart"/>
        <s v="Eric Patrick"/>
        <s v="Rhonda Brown"/>
        <s v="Emily Price"/>
        <s v="Jill Jackson"/>
        <s v="Ashley Wilson"/>
        <s v="Ashley Greer PhD"/>
        <s v="Charles Clark"/>
        <s v="Brandi Thomas"/>
        <s v="Mark Burton"/>
        <s v="Paul Neal"/>
        <s v="Raymond Oconnor"/>
        <s v="Aaron Rubio"/>
        <s v="Steven Martin"/>
        <s v="Jennifer Anderson MD"/>
        <s v="Emily Taylor"/>
        <s v="Matthew Bowers"/>
        <s v="Samantha Green"/>
        <s v="Jesse Ward"/>
        <s v="Tyler Johnson"/>
        <s v="Patricia Collins"/>
        <s v="Jacob Bonilla"/>
        <s v="Anthony Shea DDS"/>
        <s v="Kathy Walsh"/>
        <s v="Cynthia Green"/>
        <s v="Melissa Williams"/>
        <s v="Anthony Evans"/>
        <s v="Antonio Norman"/>
        <s v="Kenneth Underwood"/>
        <s v="Danielle Phillips"/>
        <s v="Curtis Wilkerson"/>
        <s v="Kathryn Price"/>
        <s v="Kevin Hall"/>
        <s v="Kristy Hart"/>
        <s v="Joseph Smith"/>
        <s v="Sarah Valencia"/>
        <s v="Patricia Bradley"/>
        <s v="William Jackson"/>
        <s v="Michelle Williams"/>
        <s v="Fernando Lynn"/>
        <s v="Lisa Webb"/>
        <s v="Jennifer Spencer"/>
        <s v="Sara Hernandez"/>
        <s v="Steven Baker"/>
        <s v="Dennis Marshall"/>
        <s v="Cynthia Evans"/>
        <s v="Beth Henderson"/>
        <s v="Thomas Sloan"/>
        <s v="Kara Jackson"/>
        <s v="Steve Rivera"/>
        <s v="Caitlin Collins"/>
        <s v="Corey Whitaker"/>
        <s v="Madison Martinez"/>
        <s v="Penny Lewis"/>
        <s v="Carlos Thompson"/>
        <s v="James Bailey"/>
        <s v="Brian Hunt"/>
        <s v="Sarah Pittman"/>
        <s v="Courtney Walker"/>
        <s v="Edward York"/>
        <s v="Steve Mason"/>
        <s v="Penny Anderson"/>
        <s v="Joseph Cross"/>
        <s v="Shawn Collins"/>
        <s v="Joy Meyer"/>
        <s v="Alex Wagner"/>
        <s v="Martha Smith"/>
        <s v="Matthew Bates"/>
        <s v="Autumn Wilson"/>
        <s v="Michael Meadows"/>
        <s v="Sarah Ward"/>
        <s v="Charles Holland"/>
        <s v="Robert White"/>
        <s v="Karen Fisher"/>
        <s v="Jason Williams"/>
        <s v="Vanessa Santiago"/>
        <s v="Erica Rivera"/>
        <s v="Alicia Powell"/>
        <s v="Brian Prince"/>
        <s v="Janice Petty"/>
        <s v="Nicole Evans"/>
        <s v="Anthony Adams"/>
        <s v="Richard Jennings"/>
        <s v="Douglas Baker"/>
        <s v="Michael Fox"/>
        <s v="Lisa Oliver"/>
        <s v="Bradley Davis"/>
        <s v="Ronald Johns"/>
        <s v="Alan Nunez"/>
        <s v="Daniel Davenport"/>
        <s v="Angel Powers"/>
        <s v="Ian Frazier"/>
        <s v="Matthew Miller"/>
        <s v="Angela Jones"/>
        <s v="Sarah Drake"/>
        <s v="Sierra Williams"/>
        <s v="Deborah Stephens"/>
        <s v="Brenda Martin"/>
        <s v="Gary Wilson"/>
        <s v="Alison Williams"/>
        <s v="Rebecca Hoover"/>
        <s v="Joseph Blankenship"/>
        <s v="Robert Velez"/>
        <s v="Kimberly Scott"/>
        <s v="Wendy Sanders"/>
        <s v="Eric Cooper"/>
        <s v="Jessica Harris"/>
        <s v="Lisa Craig"/>
        <s v="Penny Gomez MD"/>
        <s v="Hannah Richmond"/>
        <s v="Debbie Russell"/>
        <s v="Judy Murray"/>
        <s v="Jennifer Gomez"/>
        <s v="Hayden Shannon"/>
        <s v="Nicolas Salas II"/>
        <s v="Katherine Joyce"/>
        <s v="Alexandra Clark"/>
        <s v="Jonathan Clark"/>
        <s v="Adam Fisher"/>
        <s v="Jason Bell"/>
        <s v="Greg Edwards"/>
        <s v="Mary Shepard"/>
        <s v="Cameron Rose"/>
        <s v="Kimberly Taylor"/>
        <s v="Sarah Cooper"/>
        <s v="Ralph Yates"/>
        <s v="Connie Miller"/>
        <s v="Jason Floyd"/>
        <s v="Tiffany Brown"/>
        <s v="Sandra Martinez"/>
        <s v="Dawn Little"/>
        <s v="Heather Taylor"/>
        <s v="Gregory Oconnor"/>
        <s v="Cynthia Le"/>
        <s v="Douglas Ortiz"/>
        <s v="Beverly Russo"/>
        <s v="Amy Grant"/>
        <s v="Maurice Andrade"/>
        <s v="David Gardner"/>
        <s v="Andrew Mitchell"/>
        <s v="Rodney Norris"/>
        <s v="Jacob Perkins"/>
        <s v="Jessica Conrad"/>
        <s v="Caitlin Henderson"/>
        <s v="Victoria Wyatt"/>
        <s v="Matthew Foster"/>
        <s v="David Bradley"/>
        <s v="Tyler Miller"/>
        <s v="Taylor Mathis Jr."/>
        <s v="Candice Ramos"/>
        <s v="Christine Wright"/>
        <s v="Allison Doyle"/>
        <s v="Meghan Anthony"/>
        <s v="Jason Powell"/>
        <s v="Rebecca Moyer"/>
        <s v="Daniel Murphy"/>
        <s v="Paul Williams"/>
        <s v="Pamela Jackson"/>
        <s v="Miguel Jones"/>
        <s v="Jack Snow"/>
        <s v="Robert Medina"/>
        <s v="Cheryl Allen"/>
        <s v="Joseph Coleman"/>
        <s v="Nathan Stewart"/>
        <s v="Scott Wilson"/>
        <s v="Regina Gonzalez"/>
        <s v="Sydney White"/>
        <s v="Frank Garcia"/>
        <s v="David Wilson"/>
        <s v="Joseph Dean"/>
        <s v="Emily Smith"/>
        <s v="Kristen Reyes"/>
        <s v="Diane Evans"/>
        <s v="Joseph Knight"/>
        <s v="Christina Cruz"/>
        <s v="Michael Johnson"/>
        <s v="Tanner Mitchell DDS"/>
        <s v="Patricia Becker"/>
        <s v="Susan Rivas"/>
        <s v="Regina Mcdonald"/>
        <s v="Jesse Santiago"/>
        <s v="Samantha Davis"/>
        <s v="Cameron Fisher"/>
        <s v="Richard Camacho"/>
        <s v="Larry Garcia"/>
        <s v="Meagan Jenkins"/>
        <s v="Paula Bradley"/>
        <s v="Crystal Hansen"/>
        <s v="Craig Morrison"/>
        <s v="Sonia Day"/>
        <s v="Dustin Newman"/>
        <s v="Kelly Bishop MD"/>
        <s v="Rachel Holland"/>
        <s v="Felicia Aguilar"/>
        <s v="Meagan Calderon"/>
        <s v="Kaitlyn Guerra"/>
        <s v="Ruben Dunn"/>
        <s v="Jason Bauer"/>
        <s v="Lynn Andrews"/>
        <s v="Heather Ashley"/>
        <s v="Haley Quinn"/>
        <s v="Catherine Taylor"/>
        <s v="Emily Collins"/>
        <s v="Mitchell Jackson"/>
        <s v="Jessica Martinez"/>
        <s v="Michelle Pierce"/>
        <s v="William Conner"/>
        <s v="Ana Sanders"/>
        <s v="Evan Jones"/>
        <s v="Emma Travis"/>
        <s v="Emma Owens"/>
        <s v="Dylan Hughes"/>
        <s v="Andrew Williams"/>
        <s v="Reginald Knapp"/>
        <s v="Mary Burgess"/>
        <s v="Brooke Delgado"/>
        <s v="Casey Gillespie"/>
        <s v="Corey Rodriguez"/>
        <s v="Cathy Taylor"/>
        <s v="Tiffany Turner"/>
        <s v="Michael Durham"/>
        <s v="Donald Hawkins"/>
        <s v="Sarah Davis"/>
        <s v="Autumn Key"/>
        <s v="Kristen Rowe"/>
        <s v="Kelly Sanchez"/>
        <s v="Alan Bowen"/>
        <s v="Susan Rodriguez"/>
        <s v="Tyler Stevens"/>
        <s v="Amanda Mcfarland"/>
        <s v="Tanya Evans"/>
        <s v="Valerie Brown"/>
        <s v="Richard Moore"/>
        <s v="Philip Garcia"/>
        <s v="Rachel Shields"/>
        <s v="Douglas Hartman"/>
        <s v="Sheila Barnes"/>
        <s v="Daniel Burgess"/>
        <s v="Thomas Miller"/>
        <s v="Christopher Castro"/>
        <s v="Jessica Johnson"/>
        <s v="Michael Mcbride"/>
        <s v="Jennifer Taylor"/>
        <s v="Maria Cooke"/>
        <s v="Kari Lee"/>
        <s v="Xavier Rowe"/>
        <s v="Tiffany Robertson"/>
        <s v="Samantha Simpson"/>
        <s v="Rachel Shannon"/>
        <s v="Brandon Lewis"/>
        <s v="Edwin Reyes"/>
        <s v="Lisa Ramos"/>
        <s v="Peggy Vaughn"/>
        <s v="Bonnie Valencia"/>
        <s v="Austin Baker"/>
        <s v="James Davidson"/>
        <s v="Kevin Hines"/>
        <s v="Lee Parker"/>
        <s v="Patricia Johnson"/>
        <s v="Megan Wilson"/>
        <s v="Roger Duncan"/>
        <s v="April Sandoval"/>
        <s v="Dillon Jones"/>
        <s v="Bryan Howard"/>
        <s v="Angela Osborn"/>
        <s v="Daniel Lopez"/>
        <s v="Vickie Price"/>
        <s v="Morgan Kim"/>
        <s v="Kevin Thompson"/>
        <s v="Heather Bennett"/>
        <s v="Karen Davis"/>
        <s v="Leah Spencer"/>
        <s v="Lisa Martinez"/>
        <s v="Lisa Mills"/>
        <s v="Traci Garcia"/>
        <s v="Ryan Garrison"/>
        <s v="Ann Alexander"/>
        <s v="Hailey Monroe"/>
        <s v="Donald Nguyen"/>
        <s v="Cynthia Brown"/>
        <s v="Jason Price"/>
        <s v="William Orozco"/>
        <s v="Christopher Walters"/>
        <s v="Katherine Christensen MD"/>
        <s v="Elizabeth Williams"/>
        <s v="Ashley Scott"/>
        <s v="Meghan White"/>
        <s v="Michael Cruz"/>
        <s v="David Stevens"/>
        <s v="Heidi Brown"/>
        <s v="Peter Walker"/>
        <s v="Levi Lopez"/>
        <s v="Peter Williams"/>
        <s v="Jessica Richards"/>
        <s v="Tammy Anderson"/>
        <s v="Stephanie Ferguson"/>
        <s v="Ashley Parrish"/>
        <s v="Kimberly Morrison"/>
        <s v="Timothy Gilbert"/>
        <s v="Erin Carter"/>
        <s v="Jaime Lang"/>
        <s v="Amanda Jones"/>
        <s v="Elizabeth Miller"/>
        <s v="Joseph Taylor"/>
        <s v="Traci Camacho"/>
        <s v="Kenneth Long"/>
        <s v="Michael Young"/>
        <s v="Matthew Steele"/>
        <s v="Reginald Diaz"/>
        <s v="Amanda Juarez"/>
        <s v="Courtney Sullivan"/>
        <s v="Linda Elliott"/>
        <s v="Sherry Schmidt"/>
        <s v="Jacqueline Williams"/>
        <s v="Brian Simmons"/>
        <s v="Richard Avery"/>
        <s v="Abigail Davis"/>
        <s v="Andrew Cruz"/>
        <s v="Laura Benson"/>
        <s v="Pamela Weaver"/>
        <s v="Robert Mendoza"/>
        <s v="Veronica Parks"/>
        <s v="Robert Woods"/>
        <s v="Jane Mitchell"/>
        <s v="Teresa Adkins"/>
        <s v="Randy Warren"/>
        <s v="Brandon Parker"/>
        <s v="Mark Williamson"/>
        <s v="Joseph Lopez"/>
        <s v="Ray Boyd"/>
        <s v="Donald Wilson"/>
        <s v="Jonathan Parks"/>
        <s v="Ashley Freeman"/>
        <s v="Dawn Diaz"/>
        <s v="Morgan Davenport"/>
        <s v="Theresa Hansen"/>
        <s v="Krista Shea"/>
        <s v="Rebecca Thompson"/>
        <s v="Mona"/>
        <m/>
      </sharedItems>
    </cacheField>
    <cacheField name="Product Category" numFmtId="0">
      <sharedItems containsBlank="1"/>
    </cacheField>
    <cacheField name="Product Name" numFmtId="0">
      <sharedItems containsBlank="1" count="26">
        <s v="Smartphone"/>
        <s v="Fiction"/>
        <s v="Sneakers"/>
        <s v="Cereal"/>
        <s v="Headphones"/>
        <s v="Vase"/>
        <s v="Camera"/>
        <s v="Milk"/>
        <s v="T-Shirt"/>
        <s v="Curtains"/>
        <s v="Children's Book"/>
        <s v="Wall Art"/>
        <s v="Dress"/>
        <s v="Jeans"/>
        <s v="Biography"/>
        <s v="Laptop"/>
        <s v="Cookbook"/>
        <s v="Non-Fiction"/>
        <s v="Juice"/>
        <s v="Table Lamp"/>
        <s v="Cushion"/>
        <s v="Jacket"/>
        <s v="Tablet"/>
        <s v="Pasta"/>
        <s v="Rice"/>
        <m/>
      </sharedItems>
    </cacheField>
    <cacheField name="Order Date" numFmtId="0">
      <sharedItems containsNonDate="0" containsDate="1" containsString="0" containsBlank="1" minDate="2024-01-01T00:00:00" maxDate="2025-12-29T00:00:00"/>
    </cacheField>
    <cacheField name="Delivered Date" numFmtId="0">
      <sharedItems containsNonDate="0" containsDate="1" containsString="0" containsBlank="1" minDate="2024-01-10T00:00:00" maxDate="2026-01-01T00:00:00"/>
    </cacheField>
    <cacheField name="Quantity" numFmtId="0">
      <sharedItems containsString="0" containsBlank="1" containsNumber="1" containsInteger="1" minValue="1" maxValue="10"/>
    </cacheField>
    <cacheField name="Unit Price" numFmtId="0">
      <sharedItems containsString="0" containsBlank="1" containsNumber="1" containsInteger="1" minValue="10" maxValue="998"/>
    </cacheField>
    <cacheField name="Status" numFmtId="0">
      <sharedItems containsBlank="1" count="3">
        <s v="Completed"/>
        <s v="Returned"/>
        <m/>
      </sharedItems>
    </cacheField>
    <cacheField name="Country" numFmtId="0">
      <sharedItems containsBlank="1" count="8">
        <s v="Australia"/>
        <s v="United Kingdom"/>
        <s v="China"/>
        <s v="Nigeria"/>
        <s v="United States"/>
        <s v="Brazil"/>
        <s v="Antarctica"/>
        <m/>
      </sharedItems>
    </cacheField>
    <cacheField name="Payment Method" numFmtId="0">
      <sharedItems containsBlank="1" count="5">
        <s v="Mobile Money"/>
        <s v="Credit Card"/>
        <s v="Cash"/>
        <s v="Bank Transfer"/>
        <m/>
      </sharedItems>
    </cacheField>
    <cacheField name="Year" numFmtId="0">
      <sharedItems containsBlank="1"/>
    </cacheField>
    <cacheField name="Month" numFmtId="0">
      <sharedItems containsBlank="1" count="13">
        <s v="May"/>
        <s v="Oct"/>
        <s v="Jul"/>
        <s v="Mar"/>
        <s v="Nov"/>
        <s v="Jun"/>
        <s v="Dec"/>
        <s v="Feb"/>
        <s v="Sep"/>
        <s v="Aug"/>
        <s v="Jan"/>
        <s v="Apr"/>
        <m/>
      </sharedItems>
    </cacheField>
    <cacheField name="Date " numFmtId="0">
      <sharedItems containsBlank="1" count="8">
        <s v="Mon"/>
        <s v="Tue"/>
        <s v="Wed"/>
        <s v="Thu"/>
        <s v="Sun"/>
        <s v="Sat"/>
        <s v="Fri"/>
        <m/>
      </sharedItems>
    </cacheField>
    <cacheField name="Delivery Time " numFmtId="0">
      <sharedItems containsString="0" containsBlank="1" containsNumber="1" containsInteger="1" minValue="1" maxValue="61"/>
    </cacheField>
    <cacheField name="Total Cost" numFmtId="0">
      <sharedItems containsString="0" containsBlank="1" containsNumber="1" containsInteger="1" minValue="8" maxValue="7305" count="510">
        <n v="714"/>
        <n v="147"/>
        <n v="3143"/>
        <n v="380"/>
        <n v="1240"/>
        <n v="1545"/>
        <n v="1231"/>
        <n v="1334"/>
        <n v="1053"/>
        <n v="1292"/>
        <n v="2158"/>
        <n v="362"/>
        <n v="1847"/>
        <n v="3179"/>
        <n v="5252"/>
        <n v="73"/>
        <n v="3049"/>
        <n v="1180"/>
        <n v="68"/>
        <n v="165"/>
        <n v="2499"/>
        <n v="1924"/>
        <n v="130"/>
        <n v="734"/>
        <n v="804"/>
        <n v="100"/>
        <n v="3897"/>
        <n v="1368"/>
        <n v="739"/>
        <n v="620"/>
        <n v="923"/>
        <n v="4944"/>
        <n v="1648"/>
        <n v="3876"/>
        <n v="4488"/>
        <n v="1422"/>
        <n v="1141"/>
        <n v="2108"/>
        <n v="8"/>
        <n v="4282"/>
        <n v="1278"/>
        <n v="78"/>
        <n v="1799"/>
        <n v="578"/>
        <n v="999"/>
        <n v="5598"/>
        <n v="1570"/>
        <n v="340"/>
        <n v="1066"/>
        <n v="2471"/>
        <n v="3210"/>
        <n v="322"/>
        <n v="2619"/>
        <n v="3604"/>
        <n v="2921"/>
        <n v="427"/>
        <n v="538"/>
        <n v="250"/>
        <n v="62"/>
        <n v="369"/>
        <n v="642"/>
        <n v="3892"/>
        <n v="1040"/>
        <n v="721"/>
        <n v="616"/>
        <n v="6083"/>
        <n v="2376"/>
        <n v="6737"/>
        <n v="296"/>
        <n v="2737"/>
        <n v="1263"/>
        <n v="1309"/>
        <n v="1289"/>
        <n v="33"/>
        <n v="780"/>
        <n v="560"/>
        <n v="148"/>
        <n v="2294"/>
        <n v="1601"/>
        <n v="2549"/>
        <n v="1729"/>
        <n v="1096"/>
        <n v="1115"/>
        <n v="1708"/>
        <n v="2174"/>
        <n v="2860"/>
        <n v="1718"/>
        <n v="787"/>
        <n v="905"/>
        <n v="4221"/>
        <n v="599"/>
        <n v="1157"/>
        <n v="2514"/>
        <n v="2099"/>
        <n v="603"/>
        <n v="1320"/>
        <n v="4956"/>
        <n v="212"/>
        <n v="1035"/>
        <n v="1467"/>
        <n v="231"/>
        <n v="2094"/>
        <n v="1082"/>
        <n v="990"/>
        <n v="854"/>
        <n v="765"/>
        <n v="571"/>
        <n v="190"/>
        <n v="755"/>
        <n v="666"/>
        <n v="1431"/>
        <n v="512"/>
        <n v="162"/>
        <n v="330"/>
        <n v="406"/>
        <n v="1042"/>
        <n v="473"/>
        <n v="1295"/>
        <n v="1642"/>
        <n v="211"/>
        <n v="3812"/>
        <n v="397"/>
        <n v="624"/>
        <n v="690"/>
        <n v="911"/>
        <n v="992"/>
        <n v="119"/>
        <n v="498"/>
        <n v="172"/>
        <n v="2262"/>
        <n v="636"/>
        <n v="3298"/>
        <n v="1870"/>
        <n v="3149"/>
        <n v="458"/>
        <n v="938"/>
        <n v="2485"/>
        <n v="631"/>
        <n v="3654"/>
        <n v="5145"/>
        <n v="520"/>
        <n v="187"/>
        <n v="3537"/>
        <n v="351"/>
        <n v="1650"/>
        <n v="5430"/>
        <n v="235"/>
        <n v="3754"/>
        <n v="4185"/>
        <n v="54"/>
        <n v="655"/>
        <n v="176"/>
        <n v="569"/>
        <n v="702"/>
        <n v="4549"/>
        <n v="2848"/>
        <n v="1426"/>
        <n v="1625"/>
        <n v="334"/>
        <n v="2160"/>
        <n v="1814"/>
        <n v="1506"/>
        <n v="77"/>
        <n v="3284"/>
        <n v="4236"/>
        <n v="883"/>
        <n v="756"/>
        <n v="3735"/>
        <n v="4648"/>
        <n v="942"/>
        <n v="1763"/>
        <n v="2150"/>
        <n v="2565"/>
        <n v="2652"/>
        <n v="725"/>
        <n v="1947"/>
        <n v="2681"/>
        <n v="3306"/>
        <n v="4818"/>
        <n v="1986"/>
        <n v="4154"/>
        <n v="1071"/>
        <n v="836"/>
        <n v="510"/>
        <n v="1550"/>
        <n v="826"/>
        <n v="1583"/>
        <n v="2684"/>
        <n v="1890"/>
        <n v="1478"/>
        <n v="1921"/>
        <n v="1863"/>
        <n v="2958"/>
        <n v="2157"/>
        <n v="829"/>
        <n v="1448"/>
        <n v="1896"/>
        <n v="320"/>
        <n v="1786"/>
        <n v="2792"/>
        <n v="502"/>
        <n v="2781"/>
        <n v="2907"/>
        <n v="286"/>
        <n v="2731"/>
        <n v="983"/>
        <n v="728"/>
        <n v="348"/>
        <n v="227"/>
        <n v="5633"/>
        <n v="2967"/>
        <n v="4745"/>
        <n v="314"/>
        <n v="5657"/>
        <n v="763"/>
        <n v="1229"/>
        <n v="382"/>
        <n v="1962"/>
        <n v="2785"/>
        <n v="125"/>
        <n v="4676"/>
        <n v="4166"/>
        <n v="951"/>
        <n v="2237"/>
        <n v="3488"/>
        <n v="845"/>
        <n v="1351"/>
        <n v="3649"/>
        <n v="543"/>
        <n v="4065"/>
        <n v="1121"/>
        <n v="2070"/>
        <n v="1201"/>
        <n v="4544"/>
        <n v="771"/>
        <n v="2575"/>
        <n v="157"/>
        <n v="329"/>
        <n v="1747"/>
        <n v="1055"/>
        <n v="3942"/>
        <n v="841"/>
        <n v="1770"/>
        <n v="1359"/>
        <n v="980"/>
        <n v="3247"/>
        <n v="4577"/>
        <n v="2040"/>
        <n v="3432"/>
        <n v="2373"/>
        <n v="6078"/>
        <n v="1463"/>
        <n v="3201"/>
        <n v="249"/>
        <n v="494"/>
        <n v="2064"/>
        <n v="976"/>
        <n v="34"/>
        <n v="132"/>
        <n v="1095"/>
        <n v="1446"/>
        <n v="3528"/>
        <n v="180"/>
        <n v="1114"/>
        <n v="1394"/>
        <n v="3975"/>
        <n v="3182"/>
        <n v="1780"/>
        <n v="3935"/>
        <n v="6004"/>
        <n v="2249"/>
        <n v="150"/>
        <n v="459"/>
        <n v="407"/>
        <n v="47"/>
        <n v="4332"/>
        <n v="838"/>
        <n v="541"/>
        <n v="446"/>
        <n v="664"/>
        <n v="438"/>
        <n v="1074"/>
        <n v="1193"/>
        <n v="559"/>
        <n v="909"/>
        <n v="137"/>
        <n v="3211"/>
        <n v="535"/>
        <n v="4048"/>
        <n v="1281"/>
        <n v="2630"/>
        <n v="1316"/>
        <n v="5299"/>
        <n v="795"/>
        <n v="1558"/>
        <n v="7305"/>
        <n v="269"/>
        <n v="98"/>
        <n v="1432"/>
        <n v="387"/>
        <n v="998"/>
        <n v="3038"/>
        <n v="887"/>
        <n v="1210"/>
        <n v="1062"/>
        <n v="1562"/>
        <n v="104"/>
        <n v="1451"/>
        <n v="2252"/>
        <n v="1511"/>
        <n v="448"/>
        <n v="1340"/>
        <n v="5429"/>
        <n v="730"/>
        <n v="391"/>
        <n v="1733"/>
        <n v="3390"/>
        <n v="1992"/>
        <n v="833"/>
        <n v="2592"/>
        <n v="4615"/>
        <n v="1788"/>
        <n v="1861"/>
        <n v="482"/>
        <n v="3869"/>
        <n v="151"/>
        <n v="832"/>
        <n v="900"/>
        <n v="3270"/>
        <n v="3214"/>
        <n v="802"/>
        <n v="3413"/>
        <n v="936"/>
        <n v="1773"/>
        <n v="3258"/>
        <n v="689"/>
        <n v="3906"/>
        <n v="888"/>
        <n v="1825"/>
        <n v="3801"/>
        <n v="288"/>
        <n v="1146"/>
        <n v="2600"/>
        <n v="1851"/>
        <n v="548"/>
        <n v="1258"/>
        <n v="2995"/>
        <n v="138"/>
        <n v="4367"/>
        <n v="2024"/>
        <n v="3150"/>
        <n v="491"/>
        <n v="550"/>
        <n v="1584"/>
        <n v="1395"/>
        <n v="1602"/>
        <n v="1038"/>
        <n v="753"/>
        <n v="6579"/>
        <n v="692"/>
        <n v="2229"/>
        <n v="2210"/>
        <n v="1689"/>
        <n v="4381"/>
        <n v="2457"/>
        <n v="1102"/>
        <n v="4290"/>
        <n v="3326"/>
        <n v="381"/>
        <n v="1098"/>
        <n v="2415"/>
        <n v="898"/>
        <n v="1306"/>
        <n v="226"/>
        <n v="874"/>
        <n v="2993"/>
        <n v="270"/>
        <n v="1530"/>
        <n v="218"/>
        <n v="396"/>
        <n v="140"/>
        <n v="1931"/>
        <n v="2435"/>
        <n v="3739"/>
        <n v="847"/>
        <n v="183"/>
        <n v="3092"/>
        <n v="2075"/>
        <n v="1039"/>
        <n v="110"/>
        <n v="801"/>
        <n v="1174"/>
        <n v="882"/>
        <n v="2670"/>
        <n v="5771"/>
        <n v="160"/>
        <n v="2464"/>
        <n v="1554"/>
        <n v="4104"/>
        <n v="4766"/>
        <n v="3584"/>
        <n v="6016"/>
        <n v="411"/>
        <n v="4618"/>
        <n v="1813"/>
        <n v="736"/>
        <n v="213"/>
        <n v="590"/>
        <n v="1548"/>
        <n v="553"/>
        <n v="392"/>
        <n v="1518"/>
        <n v="1379"/>
        <n v="536"/>
        <n v="1346"/>
        <n v="701"/>
        <n v="604"/>
        <n v="479"/>
        <n v="2093"/>
        <n v="254"/>
        <n v="5055"/>
        <n v="812"/>
        <n v="2128"/>
        <n v="959"/>
        <n v="600"/>
        <n v="1918"/>
        <n v="1440"/>
        <n v="2913"/>
        <n v="3178"/>
        <n v="455"/>
        <n v="1134"/>
        <n v="1516"/>
        <n v="2660"/>
        <n v="2340"/>
        <n v="546"/>
        <n v="17"/>
        <n v="475"/>
        <n v="4532"/>
        <n v="966"/>
        <n v="3599"/>
        <n v="1021"/>
        <n v="2700"/>
        <n v="1709"/>
        <n v="1691"/>
        <n v="2083"/>
        <n v="468"/>
        <n v="3278"/>
        <n v="372"/>
        <n v="3218"/>
        <n v="2072"/>
        <n v="5187"/>
        <n v="356"/>
        <n v="4258"/>
        <n v="1742"/>
        <n v="252"/>
        <n v="23"/>
        <n v="782"/>
        <n v="551"/>
        <n v="3515"/>
        <n v="3297"/>
        <n v="3674"/>
        <n v="1687"/>
        <n v="1362"/>
        <n v="245"/>
        <n v="5061"/>
        <n v="2783"/>
        <n v="1200"/>
        <n v="1945"/>
        <n v="4415"/>
        <n v="3775"/>
        <n v="154"/>
        <n v="2718"/>
        <n v="719"/>
        <n v="2020"/>
        <n v="315"/>
        <n v="49"/>
        <n v="333"/>
        <n v="2145"/>
        <n v="3016"/>
        <n v="693"/>
        <n v="4014"/>
        <n v="4099"/>
        <n v="4172"/>
        <n v="916"/>
        <n v="561"/>
        <n v="487"/>
        <n v="45"/>
        <n v="2843"/>
        <n v="4058"/>
        <n v="32"/>
        <n v="4410"/>
        <n v="1156"/>
        <n v="486"/>
        <n v="605"/>
        <n v="177"/>
        <n v="1744"/>
        <n v="1510"/>
        <n v="1290"/>
        <n v="368"/>
        <n v="1155"/>
        <n v="964"/>
        <n v="1686"/>
        <n v="1775"/>
        <n v="3574"/>
        <n v="1260"/>
        <n v="798"/>
        <n v="2545"/>
        <n v="532"/>
        <n v="234"/>
        <m/>
      </sharedItems>
    </cacheField>
    <cacheField name="Sales Revenue " numFmtId="0">
      <sharedItems containsString="0" containsBlank="1" containsNumber="1" containsInteger="1" minValue="13" maxValue="9740" count="516">
        <n v="952"/>
        <n v="294"/>
        <n v="4190"/>
        <n v="690"/>
        <n v="1908"/>
        <n v="2060"/>
        <n v="2238"/>
        <n v="1668"/>
        <n v="2106"/>
        <n v="1988"/>
        <n v="3320"/>
        <n v="604"/>
        <n v="2463"/>
        <n v="4890"/>
        <n v="7002"/>
        <n v="104"/>
        <n v="4355"/>
        <n v="1686"/>
        <n v="124"/>
        <n v="194"/>
        <n v="3844"/>
        <n v="2748"/>
        <n v="186"/>
        <n v="1468"/>
        <n v="1072"/>
        <n v="200"/>
        <n v="7794"/>
        <n v="1824"/>
        <n v="1344"/>
        <n v="775"/>
        <n v="1539"/>
        <n v="6180"/>
        <n v="2997"/>
        <n v="5168"/>
        <n v="2480"/>
        <n v="6904"/>
        <n v="2844"/>
        <n v="1521"/>
        <n v="2635"/>
        <n v="13"/>
        <n v="6588"/>
        <n v="1704"/>
        <n v="156"/>
        <n v="2768"/>
        <n v="889"/>
        <n v="1816"/>
        <n v="8613"/>
        <n v="1962"/>
        <n v="618"/>
        <n v="2132"/>
        <n v="3530"/>
        <n v="6419"/>
        <n v="644"/>
        <n v="4365"/>
        <n v="5544"/>
        <n v="3895"/>
        <n v="712"/>
        <n v="828"/>
        <n v="312"/>
        <n v="95"/>
        <n v="567"/>
        <n v="856"/>
        <n v="5560"/>
        <n v="1890"/>
        <n v="961"/>
        <n v="1232"/>
        <n v="8110"/>
        <n v="3960"/>
        <n v="8982"/>
        <n v="539"/>
        <n v="4977"/>
        <n v="2296"/>
        <n v="1540"/>
        <n v="1516"/>
        <n v="65"/>
        <n v="268"/>
        <n v="1200"/>
        <n v="2254"/>
        <n v="1120"/>
        <n v="247"/>
        <n v="3824"/>
        <n v="978"/>
        <n v="4635"/>
        <n v="2660"/>
        <n v="1827"/>
        <n v="2028"/>
        <n v="2440"/>
        <n v="4347"/>
        <n v="5200"/>
        <n v="2290"/>
        <n v="984"/>
        <n v="1206"/>
        <n v="6030"/>
        <n v="749"/>
        <n v="1780"/>
        <n v="3591"/>
        <n v="2624"/>
        <n v="928"/>
        <n v="1885"/>
        <n v="7080"/>
        <n v="326"/>
        <n v="1882"/>
        <n v="2445"/>
        <n v="308"/>
        <n v="4188"/>
        <n v="1968"/>
        <n v="1320"/>
        <n v="1424"/>
        <n v="1020"/>
        <n v="815"/>
        <n v="1998"/>
        <n v="293"/>
        <n v="1372"/>
        <n v="1210"/>
        <n v="2862"/>
        <n v="1024"/>
        <n v="231"/>
        <n v="777"/>
        <n v="660"/>
        <n v="624"/>
        <n v="1737"/>
        <n v="860"/>
        <n v="1850"/>
        <n v="2985"/>
        <n v="324"/>
        <n v="4765"/>
        <n v="960"/>
        <n v="1150"/>
        <n v="1656"/>
        <n v="1323"/>
        <n v="217"/>
        <n v="830"/>
        <n v="264"/>
        <n v="4524"/>
        <n v="748"/>
        <n v="3880"/>
        <n v="3400"/>
        <n v="5248"/>
        <n v="654"/>
        <n v="1340"/>
        <n v="4970"/>
        <n v="1052"/>
        <n v="5621"/>
        <n v="7350"/>
        <n v="945"/>
        <n v="267"/>
        <n v="5442"/>
        <n v="585"/>
        <n v="2538"/>
        <n v="7240"/>
        <n v="336"/>
        <n v="5776"/>
        <n v="5580"/>
        <n v="77"/>
        <n v="1092"/>
        <n v="270"/>
        <n v="876"/>
        <n v="1080"/>
        <n v="5352"/>
        <n v="4382"/>
        <n v="2037"/>
        <n v="2955"/>
        <n v="556"/>
        <n v="3600"/>
        <n v="2790"/>
        <n v="2151"/>
        <n v="154"/>
        <n v="5971"/>
        <n v="5648"/>
        <n v="1359"/>
        <n v="7470"/>
        <n v="6640"/>
        <n v="1570"/>
        <n v="2350"/>
        <n v="2688"/>
        <n v="4275"/>
        <n v="3789"/>
        <n v="1035"/>
        <n v="3540"/>
        <n v="4125"/>
        <n v="6010"/>
        <n v="8030"/>
        <n v="2336"/>
        <n v="7552"/>
        <n v="1648"/>
        <n v="1520"/>
        <n v="728"/>
        <n v="2583"/>
        <n v="1032"/>
        <n v="2436"/>
        <n v="3355"/>
        <n v="2907"/>
        <n v="2274"/>
        <n v="3105"/>
        <n v="4930"/>
        <n v="4314"/>
        <n v="1275"/>
        <n v="1930"/>
        <n v="3160"/>
        <n v="534"/>
        <n v="2976"/>
        <n v="5584"/>
        <n v="773"/>
        <n v="3708"/>
        <n v="4473"/>
        <n v="440"/>
        <n v="3213"/>
        <n v="1512"/>
        <n v="1455"/>
        <n v="464"/>
        <n v="951"/>
        <n v="284"/>
        <n v="7510"/>
        <n v="4945"/>
        <n v="7300"/>
        <n v="392"/>
        <n v="8703"/>
        <n v="1388"/>
        <n v="1638"/>
        <n v="546"/>
        <n v="2616"/>
        <n v="4284"/>
        <n v="208"/>
        <n v="5845"/>
        <n v="5952"/>
        <n v="1358"/>
        <n v="4690"/>
        <n v="4650"/>
        <n v="994"/>
        <n v="2457"/>
        <n v="5614"/>
        <n v="835"/>
        <n v="8130"/>
        <n v="1504"/>
        <n v="1602"/>
        <n v="2760"/>
        <n v="1848"/>
        <n v="5680"/>
        <n v="1285"/>
        <n v="3962"/>
        <n v="242"/>
        <n v="548"/>
        <n v="1406"/>
        <n v="4928"/>
        <n v="1202"/>
        <n v="1008"/>
        <n v="2529"/>
        <n v="1599"/>
        <n v="1400"/>
        <n v="5904"/>
        <n v="6102"/>
        <n v="4080"/>
        <n v="4576"/>
        <n v="3390"/>
        <n v="7150"/>
        <n v="2439"/>
        <n v="4925"/>
        <n v="899"/>
        <n v="3753"/>
        <n v="1775"/>
        <n v="57"/>
        <n v="80"/>
        <n v="189"/>
        <n v="1460"/>
        <n v="2410"/>
        <n v="5040"/>
        <n v="240"/>
        <n v="1856"/>
        <n v="2324"/>
        <n v="5679"/>
        <n v="5304"/>
        <n v="2373"/>
        <n v="7155"/>
        <n v="8577"/>
        <n v="3460"/>
        <n v="177"/>
        <n v="834"/>
        <n v="813"/>
        <n v="55"/>
        <n v="6664"/>
        <n v="1048"/>
        <n v="48"/>
        <n v="983"/>
        <n v="525"/>
        <n v="1208"/>
        <n v="730"/>
        <n v="1952"/>
        <n v="4280"/>
        <n v="1380"/>
        <n v="2385"/>
        <n v="1212"/>
        <n v="182"/>
        <n v="5838"/>
        <n v="1894"/>
        <n v="713"/>
        <n v="6228"/>
        <n v="2135"/>
        <n v="3507"/>
        <n v="2632"/>
        <n v="7065"/>
        <n v="1060"/>
        <n v="2397"/>
        <n v="9740"/>
        <n v="537"/>
        <n v="196"/>
        <n v="2863"/>
        <n v="596"/>
        <n v="1425"/>
        <n v="4340"/>
        <n v="1365"/>
        <n v="1728"/>
        <n v="1416"/>
        <n v="2604"/>
        <n v="130"/>
        <n v="2232"/>
        <n v="62"/>
        <n v="3465"/>
        <n v="2325"/>
        <n v="560"/>
        <n v="2680"/>
        <n v="6786"/>
        <n v="521"/>
        <n v="3150"/>
        <n v="6780"/>
        <n v="3983"/>
        <n v="1665"/>
        <n v="3240"/>
        <n v="9230"/>
        <n v="3250"/>
        <n v="3384"/>
        <n v="472"/>
        <n v="741"/>
        <n v="275"/>
        <n v="1125"/>
        <n v="5030"/>
        <n v="5844"/>
        <n v="1458"/>
        <n v="4015"/>
        <n v="704"/>
        <n v="1872"/>
        <n v="2364"/>
        <n v="4072"/>
        <n v="5208"/>
        <n v="1776"/>
        <n v="3318"/>
        <n v="5848"/>
        <n v="576"/>
        <n v="1432"/>
        <n v="4728"/>
        <n v="2847"/>
        <n v="1096"/>
        <n v="1936"/>
        <n v="5445"/>
        <n v="250"/>
        <n v="5823"/>
        <n v="2530"/>
        <n v="5250"/>
        <n v="4068"/>
        <n v="702"/>
        <n v="786"/>
        <n v="2880"/>
        <n v="3204"/>
        <n v="1384"/>
        <n v="1075"/>
        <n v="7740"/>
        <n v="922"/>
        <n v="4053"/>
        <n v="2946"/>
        <n v="1938"/>
        <n v="3378"/>
        <n v="6258"/>
        <n v="4095"/>
        <n v="1695"/>
        <n v="5720"/>
        <n v="692"/>
        <n v="2196"/>
        <n v="102"/>
        <n v="3220"/>
        <n v="1197"/>
        <n v="1632"/>
        <n v="410"/>
        <n v="1748"/>
        <n v="5985"/>
        <n v="386"/>
        <n v="2781"/>
        <n v="291"/>
        <n v="720"/>
        <n v="187"/>
        <n v="2574"/>
        <n v="3246"/>
        <n v="6232"/>
        <n v="996"/>
        <n v="292"/>
        <n v="333"/>
        <n v="6183"/>
        <n v="2052"/>
        <n v="2766"/>
        <n v="1484"/>
        <n v="1068"/>
        <n v="2348"/>
        <n v="1764"/>
        <n v="7624"/>
        <n v="3560"/>
        <n v="7695"/>
        <n v="320"/>
        <n v="3080"/>
        <n v="2072"/>
        <n v="5472"/>
        <n v="5958"/>
        <n v="4216"/>
        <n v="7520"/>
        <n v="821"/>
        <n v="6597"/>
        <n v="3297"/>
        <n v="1132"/>
        <n v="384"/>
        <n v="5864"/>
        <n v="2064"/>
        <n v="4050"/>
        <n v="850"/>
        <n v="603"/>
        <n v="2169"/>
        <n v="1838"/>
        <n v="630"/>
        <n v="1683"/>
        <n v="934"/>
        <n v="979"/>
        <n v="805"/>
        <n v="957"/>
        <n v="3488"/>
        <n v="462"/>
        <n v="6740"/>
        <n v="1624"/>
        <n v="3040"/>
        <n v="1476"/>
        <n v="800"/>
        <n v="3836"/>
        <n v="269"/>
        <n v="4482"/>
        <n v="3972"/>
        <n v="909"/>
        <n v="2756"/>
        <n v="4836"/>
        <n v="840"/>
        <n v="30"/>
        <n v="950"/>
        <n v="6972"/>
        <n v="1756"/>
        <n v="6543"/>
        <n v="3352"/>
        <n v="4500"/>
        <n v="3108"/>
        <n v="3075"/>
        <n v="4165"/>
        <n v="669"/>
        <n v="4370"/>
        <n v="744"/>
        <n v="5364"/>
        <n v="2960"/>
        <n v="7410"/>
        <n v="474"/>
        <n v="5677"/>
        <n v="988"/>
        <n v="2322"/>
        <n v="315"/>
        <n v="1043"/>
        <n v="848"/>
        <n v="6390"/>
        <n v="5495"/>
        <n v="2109"/>
        <n v="2724"/>
        <n v="350"/>
        <n v="7230"/>
        <n v="3976"/>
        <n v="1500"/>
        <n v="2288"/>
        <n v="6792"/>
        <n v="6864"/>
        <n v="256"/>
        <n v="3624"/>
        <n v="1308"/>
        <n v="3367"/>
        <n v="420"/>
        <n v="98"/>
        <n v="444"/>
        <n v="4290"/>
        <n v="5484"/>
        <n v="7299"/>
        <n v="7452"/>
        <n v="5960"/>
        <n v="1666"/>
        <n v="159"/>
        <n v="886"/>
        <n v="90"/>
        <n v="3790"/>
        <n v="5410"/>
        <n v="46"/>
        <n v="328"/>
        <n v="8019"/>
        <n v="2312"/>
        <n v="608"/>
        <n v="864"/>
        <n v="321"/>
        <n v="2492"/>
        <n v="1888"/>
        <n v="1720"/>
        <n v="490"/>
        <n v="1444"/>
        <n v="1752"/>
        <n v="2248"/>
        <n v="2730"/>
        <n v="1140"/>
        <n v="5090"/>
        <n v="968"/>
        <n v="360"/>
        <m/>
      </sharedItems>
    </cacheField>
    <cacheField name="Net Profit" numFmtId="0">
      <sharedItems containsString="0" containsBlank="1" containsNumber="1" containsInteger="1" minValue="5" maxValue="4615" count="475">
        <n v="238"/>
        <n v="147"/>
        <n v="1047"/>
        <n v="310"/>
        <n v="668"/>
        <n v="515"/>
        <n v="1007"/>
        <n v="334"/>
        <n v="1053"/>
        <n v="696"/>
        <n v="1162"/>
        <n v="242"/>
        <n v="616"/>
        <n v="1711"/>
        <n v="1750"/>
        <n v="31"/>
        <n v="1306"/>
        <n v="506"/>
        <n v="56"/>
        <n v="29"/>
        <n v="1345"/>
        <n v="824"/>
        <n v="734"/>
        <n v="268"/>
        <n v="100"/>
        <n v="3897"/>
        <n v="456"/>
        <n v="605"/>
        <n v="155"/>
        <n v="1236"/>
        <n v="1349"/>
        <n v="1292"/>
        <n v="1240"/>
        <n v="2416"/>
        <n v="1422"/>
        <n v="380"/>
        <n v="527"/>
        <n v="5"/>
        <n v="2306"/>
        <n v="426"/>
        <n v="78"/>
        <n v="969"/>
        <n v="311"/>
        <n v="817"/>
        <n v="3015"/>
        <n v="392"/>
        <n v="278"/>
        <n v="1066"/>
        <n v="1059"/>
        <n v="3209"/>
        <n v="322"/>
        <n v="1746"/>
        <n v="1940"/>
        <n v="974"/>
        <n v="285"/>
        <n v="290"/>
        <n v="62"/>
        <n v="33"/>
        <n v="198"/>
        <n v="214"/>
        <n v="1668"/>
        <n v="850"/>
        <n v="240"/>
        <n v="2027"/>
        <n v="1584"/>
        <n v="2245"/>
        <n v="243"/>
        <n v="2240"/>
        <n v="1033"/>
        <n v="231"/>
        <n v="227"/>
        <n v="32"/>
        <n v="121"/>
        <n v="420"/>
        <n v="1014"/>
        <n v="560"/>
        <n v="99"/>
        <n v="1530"/>
        <n v="862"/>
        <n v="440"/>
        <n v="2086"/>
        <n v="931"/>
        <n v="731"/>
        <n v="913"/>
        <n v="732"/>
        <n v="2173"/>
        <n v="2340"/>
        <n v="572"/>
        <n v="197"/>
        <n v="301"/>
        <n v="1809"/>
        <n v="150"/>
        <n v="623"/>
        <n v="1077"/>
        <n v="525"/>
        <n v="325"/>
        <n v="565"/>
        <n v="2124"/>
        <n v="114"/>
        <n v="847"/>
        <n v="978"/>
        <n v="77"/>
        <n v="2094"/>
        <n v="886"/>
        <n v="330"/>
        <n v="570"/>
        <n v="255"/>
        <n v="244"/>
        <n v="999"/>
        <n v="103"/>
        <n v="617"/>
        <n v="544"/>
        <n v="1431"/>
        <n v="512"/>
        <n v="69"/>
        <n v="350"/>
        <n v="218"/>
        <n v="695"/>
        <n v="387"/>
        <n v="555"/>
        <n v="1343"/>
        <n v="113"/>
        <n v="953"/>
        <n v="170"/>
        <n v="336"/>
        <n v="460"/>
        <n v="745"/>
        <n v="331"/>
        <n v="98"/>
        <n v="332"/>
        <n v="92"/>
        <n v="2262"/>
        <n v="112"/>
        <n v="582"/>
        <n v="2099"/>
        <n v="196"/>
        <n v="402"/>
        <n v="2485"/>
        <n v="421"/>
        <n v="1967"/>
        <n v="2205"/>
        <n v="425"/>
        <n v="80"/>
        <n v="1905"/>
        <n v="234"/>
        <n v="888"/>
        <n v="1810"/>
        <n v="101"/>
        <n v="2022"/>
        <n v="1395"/>
        <n v="23"/>
        <n v="437"/>
        <n v="94"/>
        <n v="307"/>
        <n v="378"/>
        <n v="803"/>
        <n v="1534"/>
        <n v="611"/>
        <n v="1330"/>
        <n v="222"/>
        <n v="1440"/>
        <n v="976"/>
        <n v="645"/>
        <n v="2687"/>
        <n v="1412"/>
        <n v="476"/>
        <n v="189"/>
        <n v="3735"/>
        <n v="1992"/>
        <n v="628"/>
        <n v="587"/>
        <n v="538"/>
        <n v="1710"/>
        <n v="1137"/>
        <n v="1593"/>
        <n v="1444"/>
        <n v="2704"/>
        <n v="3212"/>
        <n v="3398"/>
        <n v="577"/>
        <n v="684"/>
        <n v="206"/>
        <n v="853"/>
        <n v="671"/>
        <n v="472"/>
        <n v="1017"/>
        <n v="796"/>
        <n v="1034"/>
        <n v="1242"/>
        <n v="1972"/>
        <n v="2157"/>
        <n v="446"/>
        <n v="482"/>
        <n v="1264"/>
        <n v="1190"/>
        <n v="2792"/>
        <n v="271"/>
        <n v="927"/>
        <n v="1566"/>
        <n v="154"/>
        <n v="529"/>
        <n v="727"/>
        <n v="116"/>
        <n v="57"/>
        <n v="1877"/>
        <n v="1978"/>
        <n v="2555"/>
        <n v="3046"/>
        <n v="625"/>
        <n v="409"/>
        <n v="164"/>
        <n v="654"/>
        <n v="1499"/>
        <n v="83"/>
        <n v="1169"/>
        <n v="1786"/>
        <n v="407"/>
        <n v="2236"/>
        <n v="1641"/>
        <n v="149"/>
        <n v="1106"/>
        <n v="1965"/>
        <n v="292"/>
        <n v="4065"/>
        <n v="451"/>
        <n v="481"/>
        <n v="690"/>
        <n v="647"/>
        <n v="1136"/>
        <n v="514"/>
        <n v="1387"/>
        <n v="85"/>
        <n v="219"/>
        <n v="941"/>
        <n v="351"/>
        <n v="986"/>
        <n v="361"/>
        <n v="353"/>
        <n v="759"/>
        <n v="2657"/>
        <n v="1525"/>
        <n v="2040"/>
        <n v="1144"/>
        <n v="1072"/>
        <n v="1724"/>
        <n v="44"/>
        <n v="405"/>
        <n v="1689"/>
        <n v="799"/>
        <n v="12"/>
        <n v="365"/>
        <n v="964"/>
        <n v="1512"/>
        <n v="60"/>
        <n v="742"/>
        <n v="930"/>
        <n v="1704"/>
        <n v="2122"/>
        <n v="593"/>
        <n v="3220"/>
        <n v="2573"/>
        <n v="1211"/>
        <n v="27"/>
        <n v="375"/>
        <n v="406"/>
        <n v="8"/>
        <n v="2332"/>
        <n v="210"/>
        <n v="14"/>
        <n v="442"/>
        <n v="79"/>
        <n v="878"/>
        <n v="1070"/>
        <n v="1192"/>
        <n v="303"/>
        <n v="45"/>
        <n v="2627"/>
        <n v="852"/>
        <n v="178"/>
        <n v="2180"/>
        <n v="854"/>
        <n v="877"/>
        <n v="1316"/>
        <n v="1766"/>
        <n v="265"/>
        <n v="839"/>
        <n v="2435"/>
        <n v="209"/>
        <n v="427"/>
        <n v="1302"/>
        <n v="478"/>
        <n v="518"/>
        <n v="354"/>
        <n v="1042"/>
        <n v="26"/>
        <n v="781"/>
        <n v="28"/>
        <n v="1213"/>
        <n v="814"/>
        <n v="1340"/>
        <n v="1357"/>
        <n v="730"/>
        <n v="130"/>
        <n v="1417"/>
        <n v="3390"/>
        <n v="1991"/>
        <n v="832"/>
        <n v="648"/>
        <n v="4615"/>
        <n v="1462"/>
        <n v="1523"/>
        <n v="142"/>
        <n v="259"/>
        <n v="2083"/>
        <n v="124"/>
        <n v="680"/>
        <n v="225"/>
        <n v="1760"/>
        <n v="2630"/>
        <n v="656"/>
        <n v="602"/>
        <n v="317"/>
        <n v="936"/>
        <n v="591"/>
        <n v="371"/>
        <n v="1493"/>
        <n v="2047"/>
        <n v="288"/>
        <n v="286"/>
        <n v="2128"/>
        <n v="996"/>
        <n v="548"/>
        <n v="678"/>
        <n v="2450"/>
        <n v="1456"/>
        <n v="2100"/>
        <n v="1220"/>
        <n v="211"/>
        <n v="236"/>
        <n v="1296"/>
        <n v="1602"/>
        <n v="346"/>
        <n v="1161"/>
        <n v="230"/>
        <n v="1824"/>
        <n v="736"/>
        <n v="872"/>
        <n v="1638"/>
        <n v="1430"/>
        <n v="2218"/>
        <n v="1098"/>
        <n v="132"/>
        <n v="25"/>
        <n v="805"/>
        <n v="299"/>
        <n v="326"/>
        <n v="184"/>
        <n v="874"/>
        <n v="2992"/>
        <n v="1251"/>
        <n v="73"/>
        <n v="324"/>
        <n v="47"/>
        <n v="643"/>
        <n v="811"/>
        <n v="2493"/>
        <n v="102"/>
        <n v="3091"/>
        <n v="410"/>
        <n v="691"/>
        <n v="445"/>
        <n v="90"/>
        <n v="267"/>
        <n v="1174"/>
        <n v="882"/>
        <n v="3812"/>
        <n v="890"/>
        <n v="1924"/>
        <n v="160"/>
        <n v="1368"/>
        <n v="632"/>
        <n v="1504"/>
        <n v="1979"/>
        <n v="1484"/>
        <n v="396"/>
        <n v="71"/>
        <n v="96"/>
        <n v="2052"/>
        <n v="516"/>
        <n v="1012"/>
        <n v="302"/>
        <n v="297"/>
        <n v="651"/>
        <n v="459"/>
        <n v="337"/>
        <n v="233"/>
        <n v="201"/>
        <n v="208"/>
        <n v="1685"/>
        <n v="812"/>
        <n v="912"/>
        <n v="517"/>
        <n v="200"/>
        <n v="1918"/>
        <n v="1569"/>
        <n v="794"/>
        <n v="454"/>
        <n v="2176"/>
        <n v="1260"/>
        <n v="294"/>
        <n v="13"/>
        <n v="475"/>
        <n v="2440"/>
        <n v="790"/>
        <n v="2944"/>
        <n v="549"/>
        <n v="838"/>
        <n v="1800"/>
        <n v="1399"/>
        <n v="1384"/>
        <n v="2082"/>
        <n v="1092"/>
        <n v="372"/>
        <n v="2146"/>
        <n v="2223"/>
        <n v="118"/>
        <n v="1419"/>
        <n v="580"/>
        <n v="63"/>
        <n v="7"/>
        <n v="261"/>
        <n v="2875"/>
        <n v="2198"/>
        <n v="1574"/>
        <n v="422"/>
        <n v="1362"/>
        <n v="105"/>
        <n v="2169"/>
        <n v="1193"/>
        <n v="300"/>
        <n v="343"/>
        <n v="2377"/>
        <n v="3089"/>
        <n v="906"/>
        <n v="589"/>
        <n v="1347"/>
        <n v="49"/>
        <n v="111"/>
        <n v="2145"/>
        <n v="2468"/>
        <n v="122"/>
        <n v="3285"/>
        <n v="3353"/>
        <n v="1788"/>
        <n v="750"/>
        <n v="40"/>
        <n v="399"/>
        <n v="947"/>
        <n v="1352"/>
        <n v="115"/>
        <n v="3609"/>
        <n v="1156"/>
        <n v="144"/>
        <n v="748"/>
        <n v="430"/>
        <n v="289"/>
        <n v="788"/>
        <n v="562"/>
        <n v="955"/>
        <n v="1191"/>
        <n v="342"/>
        <n v="2545"/>
        <n v="436"/>
        <n v="126"/>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817.891267245373" createdVersion="6" refreshedVersion="6" minRefreshableVersion="3" recordCount="556">
  <cacheSource type="worksheet">
    <worksheetSource name="Table1"/>
  </cacheSource>
  <cacheFields count="18">
    <cacheField name="Order ID" numFmtId="0">
      <sharedItems containsSemiMixedTypes="0" containsString="0" containsNumber="1" containsInteger="1" minValue="1" maxValue="555"/>
    </cacheField>
    <cacheField name="Customer Name" numFmtId="0">
      <sharedItems/>
    </cacheField>
    <cacheField name="Product Category" numFmtId="0">
      <sharedItems count="5">
        <s v="Electronics"/>
        <s v="Books"/>
        <s v="Apparel"/>
        <s v="Groceries"/>
        <s v="Home Decor"/>
      </sharedItems>
    </cacheField>
    <cacheField name="Product Name" numFmtId="0">
      <sharedItems/>
    </cacheField>
    <cacheField name="Order Date" numFmtId="14">
      <sharedItems containsSemiMixedTypes="0" containsNonDate="0" containsDate="1" containsString="0" minDate="2024-01-01T00:00:00" maxDate="2025-12-29T00:00:00"/>
    </cacheField>
    <cacheField name="Delivered Date" numFmtId="14">
      <sharedItems containsSemiMixedTypes="0" containsNonDate="0" containsDate="1" containsString="0" minDate="2024-01-10T00:00:00" maxDate="2026-01-01T00:00:00"/>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0" maxValue="998"/>
    </cacheField>
    <cacheField name="Status" numFmtId="0">
      <sharedItems count="2">
        <s v="Completed"/>
        <s v="Returned"/>
      </sharedItems>
    </cacheField>
    <cacheField name="Country" numFmtId="0">
      <sharedItems count="7">
        <s v="Australia"/>
        <s v="United Kingdom"/>
        <s v="China"/>
        <s v="Nigeria"/>
        <s v="United States"/>
        <s v="Brazil"/>
        <s v="Antarctica"/>
      </sharedItems>
    </cacheField>
    <cacheField name="Payment Method" numFmtId="0">
      <sharedItems/>
    </cacheField>
    <cacheField name="Year" numFmtId="0">
      <sharedItems count="2">
        <s v="2024"/>
        <s v="2025"/>
      </sharedItems>
    </cacheField>
    <cacheField name="Month" numFmtId="0">
      <sharedItems count="12">
        <s v="May"/>
        <s v="Oct"/>
        <s v="Jul"/>
        <s v="Mar"/>
        <s v="Nov"/>
        <s v="Jun"/>
        <s v="Dec"/>
        <s v="Feb"/>
        <s v="Sep"/>
        <s v="Aug"/>
        <s v="Jan"/>
        <s v="Apr"/>
      </sharedItems>
    </cacheField>
    <cacheField name="Date " numFmtId="0">
      <sharedItems/>
    </cacheField>
    <cacheField name="Delivery Time " numFmtId="0">
      <sharedItems containsSemiMixedTypes="0" containsString="0" containsNumber="1" containsInteger="1" minValue="1" maxValue="61"/>
    </cacheField>
    <cacheField name="Total Cost" numFmtId="0">
      <sharedItems containsSemiMixedTypes="0" containsString="0" containsNumber="1" containsInteger="1" minValue="8" maxValue="7305"/>
    </cacheField>
    <cacheField name="Sales Revenue " numFmtId="0">
      <sharedItems containsSemiMixedTypes="0" containsString="0" containsNumber="1" containsInteger="1" minValue="13" maxValue="9740"/>
    </cacheField>
    <cacheField name="Net Profit" numFmtId="0">
      <sharedItems containsSemiMixedTypes="0" containsString="0" containsNumber="1" containsInteger="1" minValue="5" maxValue="461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8">
  <r>
    <n v="1"/>
    <x v="0"/>
    <s v="Electronics"/>
    <x v="0"/>
    <d v="2024-05-20T00:00:00"/>
    <d v="2024-05-24T00:00:00"/>
    <n v="4"/>
    <n v="238"/>
    <x v="0"/>
    <x v="0"/>
    <x v="0"/>
    <s v="2024"/>
    <x v="0"/>
    <x v="0"/>
    <n v="4"/>
    <x v="0"/>
    <x v="0"/>
    <x v="0"/>
  </r>
  <r>
    <n v="2"/>
    <x v="1"/>
    <s v="Books"/>
    <x v="1"/>
    <d v="2024-10-29T00:00:00"/>
    <d v="2024-11-04T00:00:00"/>
    <n v="7"/>
    <n v="42"/>
    <x v="0"/>
    <x v="0"/>
    <x v="1"/>
    <s v="2024"/>
    <x v="1"/>
    <x v="1"/>
    <n v="6"/>
    <x v="1"/>
    <x v="1"/>
    <x v="1"/>
  </r>
  <r>
    <n v="3"/>
    <x v="2"/>
    <s v="Apparel"/>
    <x v="2"/>
    <d v="2024-10-28T00:00:00"/>
    <d v="2024-11-07T00:00:00"/>
    <n v="5"/>
    <n v="838"/>
    <x v="0"/>
    <x v="1"/>
    <x v="1"/>
    <s v="2024"/>
    <x v="1"/>
    <x v="0"/>
    <n v="10"/>
    <x v="2"/>
    <x v="2"/>
    <x v="2"/>
  </r>
  <r>
    <n v="4"/>
    <x v="3"/>
    <s v="Groceries"/>
    <x v="3"/>
    <d v="2024-05-22T00:00:00"/>
    <d v="2024-05-27T00:00:00"/>
    <n v="3"/>
    <n v="230"/>
    <x v="0"/>
    <x v="1"/>
    <x v="1"/>
    <s v="2024"/>
    <x v="0"/>
    <x v="2"/>
    <n v="5"/>
    <x v="3"/>
    <x v="3"/>
    <x v="3"/>
  </r>
  <r>
    <n v="5"/>
    <x v="4"/>
    <s v="Electronics"/>
    <x v="4"/>
    <d v="2024-10-01T00:00:00"/>
    <d v="2024-10-17T00:00:00"/>
    <n v="2"/>
    <n v="954"/>
    <x v="1"/>
    <x v="2"/>
    <x v="2"/>
    <s v="2024"/>
    <x v="1"/>
    <x v="1"/>
    <n v="16"/>
    <x v="4"/>
    <x v="4"/>
    <x v="4"/>
  </r>
  <r>
    <n v="6"/>
    <x v="5"/>
    <s v="Home Decor"/>
    <x v="5"/>
    <d v="2024-07-04T00:00:00"/>
    <d v="2024-07-10T00:00:00"/>
    <n v="10"/>
    <n v="206"/>
    <x v="0"/>
    <x v="3"/>
    <x v="2"/>
    <s v="2024"/>
    <x v="2"/>
    <x v="3"/>
    <n v="6"/>
    <x v="5"/>
    <x v="5"/>
    <x v="5"/>
  </r>
  <r>
    <n v="7"/>
    <x v="6"/>
    <s v="Groceries"/>
    <x v="3"/>
    <d v="2024-03-24T00:00:00"/>
    <d v="2024-04-05T00:00:00"/>
    <n v="6"/>
    <n v="373"/>
    <x v="1"/>
    <x v="0"/>
    <x v="2"/>
    <s v="2024"/>
    <x v="3"/>
    <x v="4"/>
    <n v="12"/>
    <x v="6"/>
    <x v="6"/>
    <x v="6"/>
  </r>
  <r>
    <n v="8"/>
    <x v="7"/>
    <s v="Electronics"/>
    <x v="6"/>
    <d v="2024-11-21T00:00:00"/>
    <d v="2024-12-01T00:00:00"/>
    <n v="3"/>
    <n v="556"/>
    <x v="0"/>
    <x v="3"/>
    <x v="1"/>
    <s v="2024"/>
    <x v="4"/>
    <x v="3"/>
    <n v="10"/>
    <x v="7"/>
    <x v="7"/>
    <x v="7"/>
  </r>
  <r>
    <n v="9"/>
    <x v="8"/>
    <s v="Groceries"/>
    <x v="7"/>
    <d v="2024-05-18T00:00:00"/>
    <d v="2024-05-22T00:00:00"/>
    <n v="9"/>
    <n v="234"/>
    <x v="0"/>
    <x v="3"/>
    <x v="1"/>
    <s v="2024"/>
    <x v="0"/>
    <x v="5"/>
    <n v="4"/>
    <x v="8"/>
    <x v="8"/>
    <x v="8"/>
  </r>
  <r>
    <n v="10"/>
    <x v="9"/>
    <s v="Apparel"/>
    <x v="8"/>
    <d v="2024-06-10T00:00:00"/>
    <d v="2024-06-25T00:00:00"/>
    <n v="7"/>
    <n v="284"/>
    <x v="1"/>
    <x v="0"/>
    <x v="1"/>
    <s v="2024"/>
    <x v="5"/>
    <x v="0"/>
    <n v="15"/>
    <x v="9"/>
    <x v="9"/>
    <x v="9"/>
  </r>
  <r>
    <n v="11"/>
    <x v="10"/>
    <s v="Home Decor"/>
    <x v="9"/>
    <d v="2024-12-01T00:00:00"/>
    <d v="2024-12-10T00:00:00"/>
    <n v="8"/>
    <n v="415"/>
    <x v="0"/>
    <x v="3"/>
    <x v="2"/>
    <s v="2024"/>
    <x v="6"/>
    <x v="4"/>
    <n v="9"/>
    <x v="10"/>
    <x v="10"/>
    <x v="10"/>
  </r>
  <r>
    <n v="12"/>
    <x v="11"/>
    <s v="Books"/>
    <x v="10"/>
    <d v="2024-07-04T00:00:00"/>
    <d v="2024-07-07T00:00:00"/>
    <n v="4"/>
    <n v="151"/>
    <x v="0"/>
    <x v="3"/>
    <x v="1"/>
    <s v="2024"/>
    <x v="2"/>
    <x v="3"/>
    <n v="3"/>
    <x v="11"/>
    <x v="11"/>
    <x v="11"/>
  </r>
  <r>
    <n v="13"/>
    <x v="12"/>
    <s v="Electronics"/>
    <x v="0"/>
    <d v="2024-03-19T00:00:00"/>
    <d v="2024-03-29T00:00:00"/>
    <n v="3"/>
    <n v="821"/>
    <x v="1"/>
    <x v="3"/>
    <x v="3"/>
    <s v="2024"/>
    <x v="3"/>
    <x v="1"/>
    <n v="10"/>
    <x v="12"/>
    <x v="12"/>
    <x v="12"/>
  </r>
  <r>
    <n v="14"/>
    <x v="13"/>
    <s v="Electronics"/>
    <x v="4"/>
    <d v="2024-07-14T00:00:00"/>
    <d v="2024-07-28T00:00:00"/>
    <n v="10"/>
    <n v="489"/>
    <x v="1"/>
    <x v="3"/>
    <x v="2"/>
    <s v="2024"/>
    <x v="2"/>
    <x v="4"/>
    <n v="14"/>
    <x v="13"/>
    <x v="13"/>
    <x v="13"/>
  </r>
  <r>
    <n v="15"/>
    <x v="14"/>
    <s v="Electronics"/>
    <x v="0"/>
    <d v="2024-12-15T00:00:00"/>
    <d v="2024-12-24T00:00:00"/>
    <n v="9"/>
    <n v="778"/>
    <x v="0"/>
    <x v="4"/>
    <x v="2"/>
    <s v="2024"/>
    <x v="6"/>
    <x v="4"/>
    <n v="9"/>
    <x v="14"/>
    <x v="14"/>
    <x v="14"/>
  </r>
  <r>
    <n v="16"/>
    <x v="15"/>
    <s v="Home Decor"/>
    <x v="11"/>
    <d v="2024-03-21T00:00:00"/>
    <d v="2024-03-29T00:00:00"/>
    <n v="8"/>
    <n v="13"/>
    <x v="1"/>
    <x v="3"/>
    <x v="3"/>
    <s v="2024"/>
    <x v="3"/>
    <x v="3"/>
    <n v="8"/>
    <x v="15"/>
    <x v="15"/>
    <x v="15"/>
  </r>
  <r>
    <n v="17"/>
    <x v="16"/>
    <s v="Apparel"/>
    <x v="12"/>
    <d v="2024-02-24T00:00:00"/>
    <d v="2024-03-03T00:00:00"/>
    <n v="5"/>
    <n v="871"/>
    <x v="1"/>
    <x v="3"/>
    <x v="0"/>
    <s v="2024"/>
    <x v="7"/>
    <x v="5"/>
    <n v="8"/>
    <x v="16"/>
    <x v="16"/>
    <x v="16"/>
  </r>
  <r>
    <n v="18"/>
    <x v="17"/>
    <s v="Apparel"/>
    <x v="13"/>
    <d v="2024-07-10T00:00:00"/>
    <d v="2024-07-19T00:00:00"/>
    <n v="3"/>
    <n v="562"/>
    <x v="0"/>
    <x v="1"/>
    <x v="3"/>
    <s v="2024"/>
    <x v="2"/>
    <x v="2"/>
    <n v="9"/>
    <x v="17"/>
    <x v="17"/>
    <x v="17"/>
  </r>
  <r>
    <n v="19"/>
    <x v="18"/>
    <s v="Books"/>
    <x v="14"/>
    <d v="2024-09-07T00:00:00"/>
    <d v="2024-09-17T00:00:00"/>
    <n v="1"/>
    <n v="124"/>
    <x v="0"/>
    <x v="4"/>
    <x v="0"/>
    <s v="2024"/>
    <x v="8"/>
    <x v="5"/>
    <n v="10"/>
    <x v="18"/>
    <x v="18"/>
    <x v="18"/>
  </r>
  <r>
    <n v="20"/>
    <x v="19"/>
    <s v="Electronics"/>
    <x v="15"/>
    <d v="2024-10-17T00:00:00"/>
    <d v="2024-10-23T00:00:00"/>
    <n v="2"/>
    <n v="97"/>
    <x v="0"/>
    <x v="3"/>
    <x v="3"/>
    <s v="2024"/>
    <x v="1"/>
    <x v="3"/>
    <n v="6"/>
    <x v="19"/>
    <x v="19"/>
    <x v="19"/>
  </r>
  <r>
    <n v="21"/>
    <x v="11"/>
    <s v="Books"/>
    <x v="10"/>
    <d v="2024-07-04T00:00:00"/>
    <d v="2024-07-07T00:00:00"/>
    <n v="4"/>
    <n v="151"/>
    <x v="0"/>
    <x v="3"/>
    <x v="0"/>
    <s v="2024"/>
    <x v="2"/>
    <x v="3"/>
    <n v="3"/>
    <x v="11"/>
    <x v="11"/>
    <x v="11"/>
  </r>
  <r>
    <n v="22"/>
    <x v="20"/>
    <s v="Books"/>
    <x v="16"/>
    <d v="2024-08-04T00:00:00"/>
    <d v="2024-08-16T00:00:00"/>
    <n v="4"/>
    <n v="961"/>
    <x v="1"/>
    <x v="3"/>
    <x v="0"/>
    <s v="2024"/>
    <x v="9"/>
    <x v="4"/>
    <n v="12"/>
    <x v="20"/>
    <x v="20"/>
    <x v="20"/>
  </r>
  <r>
    <n v="23"/>
    <x v="21"/>
    <s v="Home Decor"/>
    <x v="11"/>
    <d v="2024-12-09T00:00:00"/>
    <d v="2024-12-12T00:00:00"/>
    <n v="6"/>
    <n v="458"/>
    <x v="0"/>
    <x v="3"/>
    <x v="1"/>
    <s v="2024"/>
    <x v="6"/>
    <x v="0"/>
    <n v="3"/>
    <x v="21"/>
    <x v="21"/>
    <x v="21"/>
  </r>
  <r>
    <n v="24"/>
    <x v="22"/>
    <s v="Apparel"/>
    <x v="13"/>
    <d v="2024-02-02T00:00:00"/>
    <d v="2024-02-12T00:00:00"/>
    <n v="6"/>
    <n v="31"/>
    <x v="0"/>
    <x v="3"/>
    <x v="2"/>
    <s v="2024"/>
    <x v="7"/>
    <x v="6"/>
    <n v="10"/>
    <x v="22"/>
    <x v="22"/>
    <x v="18"/>
  </r>
  <r>
    <n v="25"/>
    <x v="23"/>
    <s v="Books"/>
    <x v="17"/>
    <d v="2024-01-04T00:00:00"/>
    <d v="2024-01-15T00:00:00"/>
    <n v="2"/>
    <n v="734"/>
    <x v="0"/>
    <x v="3"/>
    <x v="3"/>
    <s v="2024"/>
    <x v="10"/>
    <x v="3"/>
    <n v="11"/>
    <x v="23"/>
    <x v="23"/>
    <x v="22"/>
  </r>
  <r>
    <n v="26"/>
    <x v="24"/>
    <s v="Electronics"/>
    <x v="0"/>
    <d v="2024-06-18T00:00:00"/>
    <d v="2024-06-29T00:00:00"/>
    <n v="2"/>
    <n v="536"/>
    <x v="1"/>
    <x v="0"/>
    <x v="0"/>
    <s v="2024"/>
    <x v="5"/>
    <x v="1"/>
    <n v="11"/>
    <x v="24"/>
    <x v="24"/>
    <x v="23"/>
  </r>
  <r>
    <n v="27"/>
    <x v="25"/>
    <s v="Groceries"/>
    <x v="7"/>
    <d v="2024-08-27T00:00:00"/>
    <d v="2024-08-30T00:00:00"/>
    <n v="1"/>
    <n v="200"/>
    <x v="0"/>
    <x v="3"/>
    <x v="3"/>
    <s v="2024"/>
    <x v="9"/>
    <x v="1"/>
    <n v="3"/>
    <x v="25"/>
    <x v="25"/>
    <x v="24"/>
  </r>
  <r>
    <n v="28"/>
    <x v="26"/>
    <s v="Books"/>
    <x v="1"/>
    <d v="2024-01-26T00:00:00"/>
    <d v="2024-02-07T00:00:00"/>
    <n v="9"/>
    <n v="866"/>
    <x v="0"/>
    <x v="0"/>
    <x v="2"/>
    <s v="2024"/>
    <x v="10"/>
    <x v="6"/>
    <n v="12"/>
    <x v="26"/>
    <x v="26"/>
    <x v="25"/>
  </r>
  <r>
    <n v="29"/>
    <x v="27"/>
    <s v="Apparel"/>
    <x v="2"/>
    <d v="2024-09-05T00:00:00"/>
    <d v="2024-09-19T00:00:00"/>
    <n v="8"/>
    <n v="228"/>
    <x v="0"/>
    <x v="1"/>
    <x v="2"/>
    <s v="2024"/>
    <x v="8"/>
    <x v="3"/>
    <n v="14"/>
    <x v="27"/>
    <x v="27"/>
    <x v="26"/>
  </r>
  <r>
    <n v="30"/>
    <x v="28"/>
    <s v="Groceries"/>
    <x v="18"/>
    <d v="2024-12-04T00:00:00"/>
    <d v="2024-12-11T00:00:00"/>
    <n v="8"/>
    <n v="168"/>
    <x v="0"/>
    <x v="0"/>
    <x v="1"/>
    <s v="2024"/>
    <x v="6"/>
    <x v="2"/>
    <n v="7"/>
    <x v="28"/>
    <x v="28"/>
    <x v="27"/>
  </r>
  <r>
    <n v="31"/>
    <x v="29"/>
    <s v="Electronics"/>
    <x v="6"/>
    <d v="2024-10-04T00:00:00"/>
    <d v="2024-10-07T00:00:00"/>
    <n v="1"/>
    <n v="775"/>
    <x v="0"/>
    <x v="4"/>
    <x v="1"/>
    <s v="2024"/>
    <x v="1"/>
    <x v="6"/>
    <n v="3"/>
    <x v="29"/>
    <x v="29"/>
    <x v="28"/>
  </r>
  <r>
    <n v="32"/>
    <x v="30"/>
    <s v="Books"/>
    <x v="10"/>
    <d v="2024-09-14T00:00:00"/>
    <d v="2024-09-19T00:00:00"/>
    <n v="9"/>
    <n v="171"/>
    <x v="0"/>
    <x v="0"/>
    <x v="2"/>
    <s v="2024"/>
    <x v="8"/>
    <x v="5"/>
    <n v="5"/>
    <x v="30"/>
    <x v="30"/>
    <x v="12"/>
  </r>
  <r>
    <n v="33"/>
    <x v="31"/>
    <s v="Electronics"/>
    <x v="6"/>
    <d v="2024-05-06T00:00:00"/>
    <d v="2024-05-19T00:00:00"/>
    <n v="10"/>
    <n v="618"/>
    <x v="0"/>
    <x v="0"/>
    <x v="3"/>
    <s v="2024"/>
    <x v="0"/>
    <x v="0"/>
    <n v="13"/>
    <x v="31"/>
    <x v="31"/>
    <x v="29"/>
  </r>
  <r>
    <n v="34"/>
    <x v="32"/>
    <s v="Groceries"/>
    <x v="18"/>
    <d v="2024-10-16T00:00:00"/>
    <d v="2024-10-21T00:00:00"/>
    <n v="9"/>
    <n v="333"/>
    <x v="1"/>
    <x v="4"/>
    <x v="3"/>
    <s v="2024"/>
    <x v="1"/>
    <x v="2"/>
    <n v="5"/>
    <x v="32"/>
    <x v="32"/>
    <x v="30"/>
  </r>
  <r>
    <n v="35"/>
    <x v="33"/>
    <s v="Home Decor"/>
    <x v="19"/>
    <d v="2024-01-05T00:00:00"/>
    <d v="2024-01-10T00:00:00"/>
    <n v="8"/>
    <n v="646"/>
    <x v="0"/>
    <x v="3"/>
    <x v="3"/>
    <s v="2024"/>
    <x v="10"/>
    <x v="6"/>
    <n v="5"/>
    <x v="33"/>
    <x v="33"/>
    <x v="31"/>
  </r>
  <r>
    <n v="36"/>
    <x v="34"/>
    <s v="Books"/>
    <x v="17"/>
    <d v="2024-09-16T00:00:00"/>
    <d v="2024-09-21T00:00:00"/>
    <n v="5"/>
    <n v="496"/>
    <x v="0"/>
    <x v="4"/>
    <x v="0"/>
    <s v="2024"/>
    <x v="8"/>
    <x v="0"/>
    <n v="5"/>
    <x v="4"/>
    <x v="34"/>
    <x v="32"/>
  </r>
  <r>
    <n v="37"/>
    <x v="35"/>
    <s v="Home Decor"/>
    <x v="20"/>
    <d v="2024-03-21T00:00:00"/>
    <d v="2024-04-04T00:00:00"/>
    <n v="8"/>
    <n v="863"/>
    <x v="1"/>
    <x v="3"/>
    <x v="3"/>
    <s v="2024"/>
    <x v="3"/>
    <x v="3"/>
    <n v="14"/>
    <x v="34"/>
    <x v="35"/>
    <x v="33"/>
  </r>
  <r>
    <n v="38"/>
    <x v="36"/>
    <s v="Books"/>
    <x v="1"/>
    <d v="2024-12-07T00:00:00"/>
    <d v="2024-12-19T00:00:00"/>
    <n v="9"/>
    <n v="316"/>
    <x v="0"/>
    <x v="3"/>
    <x v="0"/>
    <s v="2024"/>
    <x v="6"/>
    <x v="5"/>
    <n v="12"/>
    <x v="35"/>
    <x v="36"/>
    <x v="34"/>
  </r>
  <r>
    <n v="39"/>
    <x v="37"/>
    <s v="Home Decor"/>
    <x v="19"/>
    <d v="2024-02-24T00:00:00"/>
    <d v="2024-02-29T00:00:00"/>
    <n v="9"/>
    <n v="169"/>
    <x v="1"/>
    <x v="4"/>
    <x v="2"/>
    <s v="2024"/>
    <x v="7"/>
    <x v="5"/>
    <n v="5"/>
    <x v="36"/>
    <x v="37"/>
    <x v="35"/>
  </r>
  <r>
    <n v="40"/>
    <x v="38"/>
    <s v="Apparel"/>
    <x v="21"/>
    <d v="2024-04-14T00:00:00"/>
    <d v="2024-04-28T00:00:00"/>
    <n v="5"/>
    <n v="527"/>
    <x v="0"/>
    <x v="2"/>
    <x v="1"/>
    <s v="2024"/>
    <x v="11"/>
    <x v="4"/>
    <n v="14"/>
    <x v="37"/>
    <x v="38"/>
    <x v="36"/>
  </r>
  <r>
    <n v="41"/>
    <x v="39"/>
    <s v="Electronics"/>
    <x v="4"/>
    <d v="2024-05-21T00:00:00"/>
    <d v="2024-05-25T00:00:00"/>
    <n v="1"/>
    <n v="13"/>
    <x v="1"/>
    <x v="4"/>
    <x v="2"/>
    <s v="2024"/>
    <x v="0"/>
    <x v="1"/>
    <n v="4"/>
    <x v="38"/>
    <x v="39"/>
    <x v="37"/>
  </r>
  <r>
    <n v="42"/>
    <x v="40"/>
    <s v="Home Decor"/>
    <x v="9"/>
    <d v="2024-08-14T00:00:00"/>
    <d v="2024-08-21T00:00:00"/>
    <n v="9"/>
    <n v="732"/>
    <x v="0"/>
    <x v="2"/>
    <x v="2"/>
    <s v="2024"/>
    <x v="9"/>
    <x v="2"/>
    <n v="7"/>
    <x v="39"/>
    <x v="40"/>
    <x v="38"/>
  </r>
  <r>
    <n v="43"/>
    <x v="41"/>
    <s v="Electronics"/>
    <x v="0"/>
    <d v="2024-12-19T00:00:00"/>
    <d v="2024-12-25T00:00:00"/>
    <n v="3"/>
    <n v="568"/>
    <x v="1"/>
    <x v="0"/>
    <x v="3"/>
    <s v="2024"/>
    <x v="6"/>
    <x v="3"/>
    <n v="6"/>
    <x v="40"/>
    <x v="41"/>
    <x v="39"/>
  </r>
  <r>
    <n v="44"/>
    <x v="42"/>
    <s v="Books"/>
    <x v="17"/>
    <d v="2024-08-08T00:00:00"/>
    <d v="2024-08-12T00:00:00"/>
    <n v="3"/>
    <n v="52"/>
    <x v="0"/>
    <x v="4"/>
    <x v="3"/>
    <s v="2024"/>
    <x v="9"/>
    <x v="3"/>
    <n v="4"/>
    <x v="41"/>
    <x v="42"/>
    <x v="40"/>
  </r>
  <r>
    <n v="45"/>
    <x v="43"/>
    <s v="Home Decor"/>
    <x v="9"/>
    <d v="2024-12-15T00:00:00"/>
    <d v="2024-12-26T00:00:00"/>
    <n v="4"/>
    <n v="692"/>
    <x v="1"/>
    <x v="0"/>
    <x v="1"/>
    <s v="2024"/>
    <x v="6"/>
    <x v="4"/>
    <n v="11"/>
    <x v="42"/>
    <x v="43"/>
    <x v="41"/>
  </r>
  <r>
    <n v="46"/>
    <x v="44"/>
    <s v="Apparel"/>
    <x v="8"/>
    <d v="2024-07-14T00:00:00"/>
    <d v="2024-07-22T00:00:00"/>
    <n v="1"/>
    <n v="889"/>
    <x v="0"/>
    <x v="2"/>
    <x v="0"/>
    <s v="2024"/>
    <x v="2"/>
    <x v="4"/>
    <n v="8"/>
    <x v="43"/>
    <x v="44"/>
    <x v="42"/>
  </r>
  <r>
    <n v="47"/>
    <x v="45"/>
    <s v="Books"/>
    <x v="14"/>
    <d v="2024-01-15T00:00:00"/>
    <d v="2024-01-18T00:00:00"/>
    <n v="2"/>
    <n v="908"/>
    <x v="1"/>
    <x v="4"/>
    <x v="3"/>
    <s v="2024"/>
    <x v="10"/>
    <x v="0"/>
    <n v="3"/>
    <x v="44"/>
    <x v="45"/>
    <x v="43"/>
  </r>
  <r>
    <n v="48"/>
    <x v="46"/>
    <s v="Electronics"/>
    <x v="4"/>
    <d v="2024-01-01T00:00:00"/>
    <d v="2024-01-15T00:00:00"/>
    <n v="9"/>
    <n v="957"/>
    <x v="1"/>
    <x v="1"/>
    <x v="3"/>
    <s v="2024"/>
    <x v="10"/>
    <x v="0"/>
    <n v="14"/>
    <x v="45"/>
    <x v="46"/>
    <x v="44"/>
  </r>
  <r>
    <n v="49"/>
    <x v="47"/>
    <s v="Apparel"/>
    <x v="21"/>
    <d v="2024-08-08T00:00:00"/>
    <d v="2024-08-15T00:00:00"/>
    <n v="2"/>
    <n v="981"/>
    <x v="1"/>
    <x v="3"/>
    <x v="1"/>
    <s v="2024"/>
    <x v="9"/>
    <x v="3"/>
    <n v="7"/>
    <x v="46"/>
    <x v="47"/>
    <x v="45"/>
  </r>
  <r>
    <n v="50"/>
    <x v="48"/>
    <s v="Groceries"/>
    <x v="3"/>
    <d v="2024-10-10T00:00:00"/>
    <d v="2024-10-13T00:00:00"/>
    <n v="3"/>
    <n v="206"/>
    <x v="1"/>
    <x v="2"/>
    <x v="1"/>
    <s v="2024"/>
    <x v="1"/>
    <x v="3"/>
    <n v="3"/>
    <x v="47"/>
    <x v="48"/>
    <x v="46"/>
  </r>
  <r>
    <n v="51"/>
    <x v="49"/>
    <s v="Groceries"/>
    <x v="7"/>
    <d v="2024-12-11T00:00:00"/>
    <d v="2024-12-21T00:00:00"/>
    <n v="4"/>
    <n v="533"/>
    <x v="1"/>
    <x v="2"/>
    <x v="3"/>
    <s v="2024"/>
    <x v="6"/>
    <x v="2"/>
    <n v="10"/>
    <x v="48"/>
    <x v="49"/>
    <x v="47"/>
  </r>
  <r>
    <n v="52"/>
    <x v="50"/>
    <s v="Electronics"/>
    <x v="22"/>
    <d v="2024-09-20T00:00:00"/>
    <d v="2024-09-27T00:00:00"/>
    <n v="10"/>
    <n v="353"/>
    <x v="1"/>
    <x v="0"/>
    <x v="3"/>
    <s v="2024"/>
    <x v="8"/>
    <x v="6"/>
    <n v="7"/>
    <x v="49"/>
    <x v="50"/>
    <x v="48"/>
  </r>
  <r>
    <n v="53"/>
    <x v="51"/>
    <s v="Books"/>
    <x v="1"/>
    <d v="2024-08-21T00:00:00"/>
    <d v="2024-09-01T00:00:00"/>
    <n v="7"/>
    <n v="917"/>
    <x v="0"/>
    <x v="3"/>
    <x v="0"/>
    <s v="2024"/>
    <x v="9"/>
    <x v="2"/>
    <n v="11"/>
    <x v="50"/>
    <x v="51"/>
    <x v="49"/>
  </r>
  <r>
    <n v="54"/>
    <x v="52"/>
    <s v="Groceries"/>
    <x v="7"/>
    <d v="2024-07-23T00:00:00"/>
    <d v="2024-07-29T00:00:00"/>
    <n v="4"/>
    <n v="161"/>
    <x v="0"/>
    <x v="3"/>
    <x v="3"/>
    <s v="2024"/>
    <x v="2"/>
    <x v="1"/>
    <n v="6"/>
    <x v="51"/>
    <x v="52"/>
    <x v="50"/>
  </r>
  <r>
    <n v="55"/>
    <x v="53"/>
    <s v="Groceries"/>
    <x v="23"/>
    <d v="2024-03-31T00:00:00"/>
    <d v="2024-04-05T00:00:00"/>
    <n v="9"/>
    <n v="485"/>
    <x v="0"/>
    <x v="0"/>
    <x v="1"/>
    <s v="2024"/>
    <x v="3"/>
    <x v="4"/>
    <n v="5"/>
    <x v="52"/>
    <x v="53"/>
    <x v="51"/>
  </r>
  <r>
    <n v="56"/>
    <x v="54"/>
    <s v="Electronics"/>
    <x v="4"/>
    <d v="2024-03-09T00:00:00"/>
    <d v="2024-03-13T00:00:00"/>
    <n v="8"/>
    <n v="693"/>
    <x v="1"/>
    <x v="3"/>
    <x v="0"/>
    <s v="2024"/>
    <x v="3"/>
    <x v="5"/>
    <n v="4"/>
    <x v="53"/>
    <x v="54"/>
    <x v="52"/>
  </r>
  <r>
    <n v="57"/>
    <x v="55"/>
    <s v="Apparel"/>
    <x v="2"/>
    <d v="2024-08-18T00:00:00"/>
    <d v="2024-08-28T00:00:00"/>
    <n v="5"/>
    <n v="779"/>
    <x v="1"/>
    <x v="0"/>
    <x v="2"/>
    <s v="2024"/>
    <x v="9"/>
    <x v="4"/>
    <n v="10"/>
    <x v="54"/>
    <x v="55"/>
    <x v="53"/>
  </r>
  <r>
    <n v="58"/>
    <x v="56"/>
    <s v="Groceries"/>
    <x v="23"/>
    <d v="2024-05-20T00:00:00"/>
    <d v="2024-05-31T00:00:00"/>
    <n v="8"/>
    <n v="89"/>
    <x v="0"/>
    <x v="3"/>
    <x v="1"/>
    <s v="2024"/>
    <x v="0"/>
    <x v="0"/>
    <n v="11"/>
    <x v="55"/>
    <x v="56"/>
    <x v="54"/>
  </r>
  <r>
    <n v="59"/>
    <x v="57"/>
    <s v="Home Decor"/>
    <x v="20"/>
    <d v="2024-06-12T00:00:00"/>
    <d v="2024-06-16T00:00:00"/>
    <n v="9"/>
    <n v="92"/>
    <x v="0"/>
    <x v="0"/>
    <x v="1"/>
    <s v="2024"/>
    <x v="5"/>
    <x v="2"/>
    <n v="4"/>
    <x v="56"/>
    <x v="57"/>
    <x v="55"/>
  </r>
  <r>
    <n v="60"/>
    <x v="58"/>
    <s v="Apparel"/>
    <x v="21"/>
    <d v="2024-08-11T00:00:00"/>
    <d v="2024-08-25T00:00:00"/>
    <n v="8"/>
    <n v="39"/>
    <x v="1"/>
    <x v="2"/>
    <x v="1"/>
    <s v="2024"/>
    <x v="9"/>
    <x v="4"/>
    <n v="14"/>
    <x v="57"/>
    <x v="58"/>
    <x v="56"/>
  </r>
  <r>
    <n v="61"/>
    <x v="59"/>
    <s v="Books"/>
    <x v="16"/>
    <d v="2024-12-05T00:00:00"/>
    <d v="2024-12-12T00:00:00"/>
    <n v="1"/>
    <n v="95"/>
    <x v="0"/>
    <x v="3"/>
    <x v="0"/>
    <s v="2024"/>
    <x v="6"/>
    <x v="3"/>
    <n v="7"/>
    <x v="58"/>
    <x v="59"/>
    <x v="57"/>
  </r>
  <r>
    <n v="62"/>
    <x v="60"/>
    <s v="Electronics"/>
    <x v="4"/>
    <d v="2024-01-10T00:00:00"/>
    <d v="2024-01-14T00:00:00"/>
    <n v="9"/>
    <n v="63"/>
    <x v="1"/>
    <x v="4"/>
    <x v="0"/>
    <s v="2024"/>
    <x v="10"/>
    <x v="2"/>
    <n v="4"/>
    <x v="59"/>
    <x v="60"/>
    <x v="58"/>
  </r>
  <r>
    <n v="63"/>
    <x v="61"/>
    <s v="Electronics"/>
    <x v="0"/>
    <d v="2024-01-16T00:00:00"/>
    <d v="2024-01-29T00:00:00"/>
    <n v="4"/>
    <n v="214"/>
    <x v="1"/>
    <x v="1"/>
    <x v="0"/>
    <s v="2024"/>
    <x v="10"/>
    <x v="1"/>
    <n v="13"/>
    <x v="60"/>
    <x v="61"/>
    <x v="59"/>
  </r>
  <r>
    <n v="64"/>
    <x v="62"/>
    <s v="Apparel"/>
    <x v="13"/>
    <d v="2024-03-05T00:00:00"/>
    <d v="2024-03-14T00:00:00"/>
    <n v="8"/>
    <n v="695"/>
    <x v="0"/>
    <x v="0"/>
    <x v="1"/>
    <s v="2024"/>
    <x v="3"/>
    <x v="1"/>
    <n v="9"/>
    <x v="61"/>
    <x v="62"/>
    <x v="60"/>
  </r>
  <r>
    <n v="65"/>
    <x v="63"/>
    <s v="Groceries"/>
    <x v="3"/>
    <d v="2024-07-07T00:00:00"/>
    <d v="2024-07-15T00:00:00"/>
    <n v="3"/>
    <n v="630"/>
    <x v="0"/>
    <x v="3"/>
    <x v="0"/>
    <s v="2024"/>
    <x v="2"/>
    <x v="4"/>
    <n v="8"/>
    <x v="62"/>
    <x v="63"/>
    <x v="61"/>
  </r>
  <r>
    <n v="66"/>
    <x v="64"/>
    <s v="Home Decor"/>
    <x v="19"/>
    <d v="2024-10-23T00:00:00"/>
    <d v="2024-11-04T00:00:00"/>
    <n v="1"/>
    <n v="961"/>
    <x v="1"/>
    <x v="4"/>
    <x v="0"/>
    <s v="2024"/>
    <x v="1"/>
    <x v="2"/>
    <n v="12"/>
    <x v="63"/>
    <x v="64"/>
    <x v="62"/>
  </r>
  <r>
    <n v="67"/>
    <x v="65"/>
    <s v="Groceries"/>
    <x v="7"/>
    <d v="2024-04-11T00:00:00"/>
    <d v="2024-04-24T00:00:00"/>
    <n v="2"/>
    <n v="616"/>
    <x v="0"/>
    <x v="3"/>
    <x v="0"/>
    <s v="2024"/>
    <x v="11"/>
    <x v="3"/>
    <n v="13"/>
    <x v="64"/>
    <x v="65"/>
    <x v="12"/>
  </r>
  <r>
    <n v="68"/>
    <x v="66"/>
    <s v="Home Decor"/>
    <x v="5"/>
    <d v="2024-03-02T00:00:00"/>
    <d v="2024-03-13T00:00:00"/>
    <n v="10"/>
    <n v="811"/>
    <x v="1"/>
    <x v="0"/>
    <x v="0"/>
    <s v="2024"/>
    <x v="3"/>
    <x v="5"/>
    <n v="11"/>
    <x v="65"/>
    <x v="66"/>
    <x v="63"/>
  </r>
  <r>
    <n v="69"/>
    <x v="67"/>
    <s v="Groceries"/>
    <x v="24"/>
    <d v="2024-08-09T00:00:00"/>
    <d v="2024-08-15T00:00:00"/>
    <n v="6"/>
    <n v="660"/>
    <x v="1"/>
    <x v="1"/>
    <x v="1"/>
    <s v="2024"/>
    <x v="9"/>
    <x v="6"/>
    <n v="6"/>
    <x v="66"/>
    <x v="67"/>
    <x v="64"/>
  </r>
  <r>
    <n v="70"/>
    <x v="68"/>
    <s v="Apparel"/>
    <x v="2"/>
    <d v="2024-03-31T00:00:00"/>
    <d v="2024-04-13T00:00:00"/>
    <n v="9"/>
    <n v="998"/>
    <x v="1"/>
    <x v="3"/>
    <x v="2"/>
    <s v="2024"/>
    <x v="3"/>
    <x v="4"/>
    <n v="13"/>
    <x v="67"/>
    <x v="68"/>
    <x v="65"/>
  </r>
  <r>
    <n v="71"/>
    <x v="69"/>
    <s v="Books"/>
    <x v="14"/>
    <d v="2024-10-11T00:00:00"/>
    <d v="2024-10-17T00:00:00"/>
    <n v="1"/>
    <n v="539"/>
    <x v="0"/>
    <x v="0"/>
    <x v="3"/>
    <s v="2024"/>
    <x v="1"/>
    <x v="6"/>
    <n v="6"/>
    <x v="68"/>
    <x v="69"/>
    <x v="66"/>
  </r>
  <r>
    <n v="72"/>
    <x v="70"/>
    <s v="Books"/>
    <x v="14"/>
    <d v="2024-08-30T00:00:00"/>
    <d v="2024-09-12T00:00:00"/>
    <n v="9"/>
    <n v="553"/>
    <x v="1"/>
    <x v="4"/>
    <x v="3"/>
    <s v="2024"/>
    <x v="9"/>
    <x v="6"/>
    <n v="13"/>
    <x v="69"/>
    <x v="70"/>
    <x v="67"/>
  </r>
  <r>
    <n v="73"/>
    <x v="71"/>
    <s v="Books"/>
    <x v="14"/>
    <d v="2024-06-29T00:00:00"/>
    <d v="2024-07-13T00:00:00"/>
    <n v="8"/>
    <n v="287"/>
    <x v="0"/>
    <x v="4"/>
    <x v="2"/>
    <s v="2024"/>
    <x v="5"/>
    <x v="5"/>
    <n v="14"/>
    <x v="70"/>
    <x v="71"/>
    <x v="68"/>
  </r>
  <r>
    <n v="74"/>
    <x v="72"/>
    <s v="Electronics"/>
    <x v="15"/>
    <d v="2024-06-10T00:00:00"/>
    <d v="2024-06-19T00:00:00"/>
    <n v="2"/>
    <n v="770"/>
    <x v="0"/>
    <x v="3"/>
    <x v="3"/>
    <s v="2024"/>
    <x v="5"/>
    <x v="0"/>
    <n v="9"/>
    <x v="71"/>
    <x v="72"/>
    <x v="69"/>
  </r>
  <r>
    <n v="75"/>
    <x v="73"/>
    <s v="Electronics"/>
    <x v="15"/>
    <d v="2024-05-31T00:00:00"/>
    <d v="2024-06-14T00:00:00"/>
    <n v="4"/>
    <n v="379"/>
    <x v="0"/>
    <x v="0"/>
    <x v="2"/>
    <s v="2024"/>
    <x v="0"/>
    <x v="6"/>
    <n v="14"/>
    <x v="72"/>
    <x v="73"/>
    <x v="70"/>
  </r>
  <r>
    <n v="76"/>
    <x v="74"/>
    <s v="Books"/>
    <x v="17"/>
    <d v="2024-05-20T00:00:00"/>
    <d v="2024-05-26T00:00:00"/>
    <n v="1"/>
    <n v="65"/>
    <x v="1"/>
    <x v="3"/>
    <x v="2"/>
    <s v="2024"/>
    <x v="0"/>
    <x v="0"/>
    <n v="6"/>
    <x v="73"/>
    <x v="74"/>
    <x v="71"/>
  </r>
  <r>
    <n v="77"/>
    <x v="75"/>
    <s v="Groceries"/>
    <x v="3"/>
    <d v="2024-04-04T00:00:00"/>
    <d v="2024-04-15T00:00:00"/>
    <n v="1"/>
    <n v="268"/>
    <x v="0"/>
    <x v="1"/>
    <x v="0"/>
    <s v="2024"/>
    <x v="11"/>
    <x v="3"/>
    <n v="11"/>
    <x v="1"/>
    <x v="75"/>
    <x v="72"/>
  </r>
  <r>
    <n v="78"/>
    <x v="76"/>
    <s v="Electronics"/>
    <x v="4"/>
    <d v="2024-09-08T00:00:00"/>
    <d v="2024-09-21T00:00:00"/>
    <n v="2"/>
    <n v="600"/>
    <x v="0"/>
    <x v="3"/>
    <x v="2"/>
    <s v="2024"/>
    <x v="8"/>
    <x v="4"/>
    <n v="13"/>
    <x v="74"/>
    <x v="76"/>
    <x v="73"/>
  </r>
  <r>
    <n v="79"/>
    <x v="77"/>
    <s v="Groceries"/>
    <x v="3"/>
    <d v="2024-10-28T00:00:00"/>
    <d v="2024-11-04T00:00:00"/>
    <n v="7"/>
    <n v="322"/>
    <x v="0"/>
    <x v="3"/>
    <x v="2"/>
    <s v="2024"/>
    <x v="1"/>
    <x v="0"/>
    <n v="7"/>
    <x v="4"/>
    <x v="77"/>
    <x v="74"/>
  </r>
  <r>
    <n v="80"/>
    <x v="78"/>
    <s v="Books"/>
    <x v="1"/>
    <d v="2024-04-16T00:00:00"/>
    <d v="2024-04-22T00:00:00"/>
    <n v="4"/>
    <n v="280"/>
    <x v="0"/>
    <x v="3"/>
    <x v="1"/>
    <s v="2024"/>
    <x v="11"/>
    <x v="1"/>
    <n v="6"/>
    <x v="75"/>
    <x v="78"/>
    <x v="75"/>
  </r>
  <r>
    <n v="81"/>
    <x v="79"/>
    <s v="Books"/>
    <x v="10"/>
    <d v="2024-05-29T00:00:00"/>
    <d v="2024-06-12T00:00:00"/>
    <n v="1"/>
    <n v="247"/>
    <x v="1"/>
    <x v="4"/>
    <x v="2"/>
    <s v="2024"/>
    <x v="0"/>
    <x v="2"/>
    <n v="14"/>
    <x v="76"/>
    <x v="79"/>
    <x v="76"/>
  </r>
  <r>
    <n v="82"/>
    <x v="80"/>
    <s v="Groceries"/>
    <x v="24"/>
    <d v="2024-12-17T00:00:00"/>
    <d v="2024-12-30T00:00:00"/>
    <n v="4"/>
    <n v="956"/>
    <x v="1"/>
    <x v="4"/>
    <x v="1"/>
    <s v="2024"/>
    <x v="6"/>
    <x v="1"/>
    <n v="13"/>
    <x v="77"/>
    <x v="80"/>
    <x v="77"/>
  </r>
  <r>
    <n v="83"/>
    <x v="81"/>
    <s v="Apparel"/>
    <x v="8"/>
    <d v="2024-01-31T00:00:00"/>
    <d v="2024-02-14T00:00:00"/>
    <n v="3"/>
    <n v="821"/>
    <x v="1"/>
    <x v="4"/>
    <x v="0"/>
    <s v="2024"/>
    <x v="10"/>
    <x v="2"/>
    <n v="14"/>
    <x v="78"/>
    <x v="12"/>
    <x v="78"/>
  </r>
  <r>
    <n v="84"/>
    <x v="82"/>
    <s v="Books"/>
    <x v="14"/>
    <d v="2024-08-12T00:00:00"/>
    <d v="2024-08-17T00:00:00"/>
    <n v="2"/>
    <n v="489"/>
    <x v="1"/>
    <x v="3"/>
    <x v="2"/>
    <s v="2024"/>
    <x v="9"/>
    <x v="0"/>
    <n v="5"/>
    <x v="56"/>
    <x v="81"/>
    <x v="79"/>
  </r>
  <r>
    <n v="85"/>
    <x v="83"/>
    <s v="Groceries"/>
    <x v="3"/>
    <d v="2024-09-13T00:00:00"/>
    <d v="2024-09-25T00:00:00"/>
    <n v="9"/>
    <n v="515"/>
    <x v="1"/>
    <x v="2"/>
    <x v="0"/>
    <s v="2024"/>
    <x v="8"/>
    <x v="6"/>
    <n v="12"/>
    <x v="79"/>
    <x v="82"/>
    <x v="80"/>
  </r>
  <r>
    <n v="86"/>
    <x v="84"/>
    <s v="Electronics"/>
    <x v="4"/>
    <d v="2024-06-14T00:00:00"/>
    <d v="2024-06-19T00:00:00"/>
    <n v="10"/>
    <n v="266"/>
    <x v="0"/>
    <x v="0"/>
    <x v="0"/>
    <s v="2024"/>
    <x v="5"/>
    <x v="6"/>
    <n v="5"/>
    <x v="80"/>
    <x v="83"/>
    <x v="81"/>
  </r>
  <r>
    <n v="87"/>
    <x v="85"/>
    <s v="Books"/>
    <x v="10"/>
    <d v="2024-05-22T00:00:00"/>
    <d v="2024-06-01T00:00:00"/>
    <n v="3"/>
    <n v="609"/>
    <x v="0"/>
    <x v="2"/>
    <x v="0"/>
    <s v="2024"/>
    <x v="0"/>
    <x v="2"/>
    <n v="10"/>
    <x v="81"/>
    <x v="84"/>
    <x v="82"/>
  </r>
  <r>
    <n v="88"/>
    <x v="86"/>
    <s v="Groceries"/>
    <x v="3"/>
    <d v="2024-07-28T00:00:00"/>
    <d v="2024-08-01T00:00:00"/>
    <n v="6"/>
    <n v="338"/>
    <x v="0"/>
    <x v="3"/>
    <x v="0"/>
    <s v="2024"/>
    <x v="2"/>
    <x v="4"/>
    <n v="4"/>
    <x v="82"/>
    <x v="85"/>
    <x v="83"/>
  </r>
  <r>
    <n v="89"/>
    <x v="87"/>
    <s v="Home Decor"/>
    <x v="11"/>
    <d v="2024-12-21T00:00:00"/>
    <d v="2024-12-24T00:00:00"/>
    <n v="8"/>
    <n v="305"/>
    <x v="1"/>
    <x v="3"/>
    <x v="1"/>
    <s v="2024"/>
    <x v="6"/>
    <x v="5"/>
    <n v="3"/>
    <x v="83"/>
    <x v="86"/>
    <x v="84"/>
  </r>
  <r>
    <n v="90"/>
    <x v="88"/>
    <s v="Books"/>
    <x v="1"/>
    <d v="2024-12-02T00:00:00"/>
    <d v="2024-12-15T00:00:00"/>
    <n v="9"/>
    <n v="483"/>
    <x v="0"/>
    <x v="2"/>
    <x v="1"/>
    <s v="2024"/>
    <x v="6"/>
    <x v="0"/>
    <n v="13"/>
    <x v="84"/>
    <x v="87"/>
    <x v="85"/>
  </r>
  <r>
    <n v="91"/>
    <x v="89"/>
    <s v="Books"/>
    <x v="14"/>
    <d v="2024-11-14T00:00:00"/>
    <d v="2024-11-18T00:00:00"/>
    <n v="8"/>
    <n v="650"/>
    <x v="0"/>
    <x v="2"/>
    <x v="2"/>
    <s v="2024"/>
    <x v="4"/>
    <x v="3"/>
    <n v="4"/>
    <x v="85"/>
    <x v="88"/>
    <x v="86"/>
  </r>
  <r>
    <n v="92"/>
    <x v="90"/>
    <s v="Home Decor"/>
    <x v="5"/>
    <d v="2024-03-08T00:00:00"/>
    <d v="2024-03-22T00:00:00"/>
    <n v="5"/>
    <n v="458"/>
    <x v="0"/>
    <x v="3"/>
    <x v="0"/>
    <s v="2024"/>
    <x v="3"/>
    <x v="6"/>
    <n v="14"/>
    <x v="86"/>
    <x v="89"/>
    <x v="87"/>
  </r>
  <r>
    <n v="93"/>
    <x v="91"/>
    <s v="Electronics"/>
    <x v="6"/>
    <d v="2024-05-02T00:00:00"/>
    <d v="2024-05-13T00:00:00"/>
    <n v="3"/>
    <n v="328"/>
    <x v="1"/>
    <x v="3"/>
    <x v="0"/>
    <s v="2024"/>
    <x v="0"/>
    <x v="3"/>
    <n v="11"/>
    <x v="87"/>
    <x v="90"/>
    <x v="88"/>
  </r>
  <r>
    <n v="94"/>
    <x v="92"/>
    <s v="Apparel"/>
    <x v="2"/>
    <d v="2024-10-09T00:00:00"/>
    <d v="2024-10-16T00:00:00"/>
    <n v="3"/>
    <n v="402"/>
    <x v="1"/>
    <x v="0"/>
    <x v="3"/>
    <s v="2024"/>
    <x v="1"/>
    <x v="2"/>
    <n v="7"/>
    <x v="88"/>
    <x v="91"/>
    <x v="89"/>
  </r>
  <r>
    <n v="95"/>
    <x v="93"/>
    <s v="Electronics"/>
    <x v="22"/>
    <d v="2024-06-01T00:00:00"/>
    <d v="2024-06-13T00:00:00"/>
    <n v="10"/>
    <n v="603"/>
    <x v="0"/>
    <x v="3"/>
    <x v="3"/>
    <s v="2024"/>
    <x v="5"/>
    <x v="5"/>
    <n v="12"/>
    <x v="89"/>
    <x v="92"/>
    <x v="90"/>
  </r>
  <r>
    <n v="96"/>
    <x v="94"/>
    <s v="Electronics"/>
    <x v="6"/>
    <d v="2024-08-21T00:00:00"/>
    <d v="2024-09-02T00:00:00"/>
    <n v="1"/>
    <n v="749"/>
    <x v="1"/>
    <x v="0"/>
    <x v="0"/>
    <s v="2024"/>
    <x v="9"/>
    <x v="2"/>
    <n v="12"/>
    <x v="90"/>
    <x v="93"/>
    <x v="91"/>
  </r>
  <r>
    <n v="97"/>
    <x v="95"/>
    <s v="Apparel"/>
    <x v="8"/>
    <d v="2024-08-28T00:00:00"/>
    <d v="2024-09-04T00:00:00"/>
    <n v="5"/>
    <n v="356"/>
    <x v="1"/>
    <x v="3"/>
    <x v="0"/>
    <s v="2024"/>
    <x v="9"/>
    <x v="2"/>
    <n v="7"/>
    <x v="91"/>
    <x v="94"/>
    <x v="92"/>
  </r>
  <r>
    <n v="98"/>
    <x v="96"/>
    <s v="Electronics"/>
    <x v="22"/>
    <d v="2024-12-11T00:00:00"/>
    <d v="2024-12-23T00:00:00"/>
    <n v="9"/>
    <n v="399"/>
    <x v="1"/>
    <x v="4"/>
    <x v="0"/>
    <s v="2024"/>
    <x v="6"/>
    <x v="2"/>
    <n v="12"/>
    <x v="92"/>
    <x v="95"/>
    <x v="93"/>
  </r>
  <r>
    <n v="99"/>
    <x v="97"/>
    <s v="Electronics"/>
    <x v="6"/>
    <d v="2024-02-05T00:00:00"/>
    <d v="2024-02-09T00:00:00"/>
    <n v="4"/>
    <n v="656"/>
    <x v="0"/>
    <x v="3"/>
    <x v="2"/>
    <s v="2024"/>
    <x v="7"/>
    <x v="0"/>
    <n v="4"/>
    <x v="93"/>
    <x v="96"/>
    <x v="94"/>
  </r>
  <r>
    <n v="100"/>
    <x v="98"/>
    <s v="Electronics"/>
    <x v="4"/>
    <d v="2024-02-20T00:00:00"/>
    <d v="2024-02-24T00:00:00"/>
    <n v="2"/>
    <n v="464"/>
    <x v="0"/>
    <x v="0"/>
    <x v="1"/>
    <s v="2024"/>
    <x v="7"/>
    <x v="1"/>
    <n v="4"/>
    <x v="94"/>
    <x v="97"/>
    <x v="95"/>
  </r>
  <r>
    <n v="101"/>
    <x v="99"/>
    <s v="Electronics"/>
    <x v="22"/>
    <d v="2024-01-29T00:00:00"/>
    <d v="2024-02-05T00:00:00"/>
    <n v="5"/>
    <n v="377"/>
    <x v="0"/>
    <x v="4"/>
    <x v="1"/>
    <s v="2024"/>
    <x v="10"/>
    <x v="0"/>
    <n v="7"/>
    <x v="95"/>
    <x v="98"/>
    <x v="96"/>
  </r>
  <r>
    <n v="102"/>
    <x v="100"/>
    <s v="Apparel"/>
    <x v="12"/>
    <d v="2024-07-29T00:00:00"/>
    <d v="2024-08-09T00:00:00"/>
    <n v="10"/>
    <n v="708"/>
    <x v="0"/>
    <x v="1"/>
    <x v="2"/>
    <s v="2024"/>
    <x v="2"/>
    <x v="0"/>
    <n v="11"/>
    <x v="96"/>
    <x v="99"/>
    <x v="97"/>
  </r>
  <r>
    <n v="103"/>
    <x v="101"/>
    <s v="Apparel"/>
    <x v="8"/>
    <d v="2024-11-17T00:00:00"/>
    <d v="2024-11-23T00:00:00"/>
    <n v="1"/>
    <n v="326"/>
    <x v="0"/>
    <x v="1"/>
    <x v="3"/>
    <s v="2024"/>
    <x v="4"/>
    <x v="4"/>
    <n v="6"/>
    <x v="97"/>
    <x v="100"/>
    <x v="98"/>
  </r>
  <r>
    <n v="104"/>
    <x v="102"/>
    <s v="Books"/>
    <x v="14"/>
    <d v="2024-03-08T00:00:00"/>
    <d v="2024-03-18T00:00:00"/>
    <n v="2"/>
    <n v="941"/>
    <x v="1"/>
    <x v="4"/>
    <x v="2"/>
    <s v="2024"/>
    <x v="3"/>
    <x v="6"/>
    <n v="10"/>
    <x v="98"/>
    <x v="101"/>
    <x v="99"/>
  </r>
  <r>
    <n v="105"/>
    <x v="103"/>
    <s v="Groceries"/>
    <x v="23"/>
    <d v="2024-04-12T00:00:00"/>
    <d v="2024-04-21T00:00:00"/>
    <n v="3"/>
    <n v="815"/>
    <x v="1"/>
    <x v="3"/>
    <x v="2"/>
    <s v="2024"/>
    <x v="11"/>
    <x v="6"/>
    <n v="9"/>
    <x v="99"/>
    <x v="102"/>
    <x v="100"/>
  </r>
  <r>
    <n v="106"/>
    <x v="104"/>
    <s v="Home Decor"/>
    <x v="19"/>
    <d v="2024-08-27T00:00:00"/>
    <d v="2024-09-03T00:00:00"/>
    <n v="2"/>
    <n v="154"/>
    <x v="1"/>
    <x v="1"/>
    <x v="2"/>
    <s v="2024"/>
    <x v="9"/>
    <x v="1"/>
    <n v="7"/>
    <x v="100"/>
    <x v="103"/>
    <x v="101"/>
  </r>
  <r>
    <n v="107"/>
    <x v="105"/>
    <s v="Books"/>
    <x v="1"/>
    <d v="2024-08-20T00:00:00"/>
    <d v="2024-08-30T00:00:00"/>
    <n v="6"/>
    <n v="698"/>
    <x v="1"/>
    <x v="3"/>
    <x v="2"/>
    <s v="2024"/>
    <x v="9"/>
    <x v="1"/>
    <n v="10"/>
    <x v="101"/>
    <x v="104"/>
    <x v="102"/>
  </r>
  <r>
    <n v="108"/>
    <x v="106"/>
    <s v="Groceries"/>
    <x v="3"/>
    <d v="2024-02-25T00:00:00"/>
    <d v="2024-03-02T00:00:00"/>
    <n v="4"/>
    <n v="492"/>
    <x v="1"/>
    <x v="0"/>
    <x v="0"/>
    <s v="2024"/>
    <x v="7"/>
    <x v="4"/>
    <n v="6"/>
    <x v="102"/>
    <x v="105"/>
    <x v="103"/>
  </r>
  <r>
    <n v="109"/>
    <x v="107"/>
    <s v="Home Decor"/>
    <x v="5"/>
    <d v="2024-04-23T00:00:00"/>
    <d v="2024-04-28T00:00:00"/>
    <n v="2"/>
    <n v="660"/>
    <x v="1"/>
    <x v="1"/>
    <x v="3"/>
    <s v="2024"/>
    <x v="11"/>
    <x v="1"/>
    <n v="5"/>
    <x v="103"/>
    <x v="106"/>
    <x v="104"/>
  </r>
  <r>
    <n v="110"/>
    <x v="108"/>
    <s v="Groceries"/>
    <x v="23"/>
    <d v="2024-07-04T00:00:00"/>
    <d v="2024-07-11T00:00:00"/>
    <n v="2"/>
    <n v="712"/>
    <x v="1"/>
    <x v="4"/>
    <x v="0"/>
    <s v="2024"/>
    <x v="2"/>
    <x v="3"/>
    <n v="7"/>
    <x v="104"/>
    <x v="107"/>
    <x v="105"/>
  </r>
  <r>
    <n v="111"/>
    <x v="109"/>
    <s v="Home Decor"/>
    <x v="19"/>
    <d v="2024-07-22T00:00:00"/>
    <d v="2024-07-26T00:00:00"/>
    <n v="5"/>
    <n v="204"/>
    <x v="0"/>
    <x v="0"/>
    <x v="3"/>
    <s v="2024"/>
    <x v="2"/>
    <x v="0"/>
    <n v="4"/>
    <x v="105"/>
    <x v="108"/>
    <x v="106"/>
  </r>
  <r>
    <n v="112"/>
    <x v="110"/>
    <s v="Apparel"/>
    <x v="12"/>
    <d v="2024-01-11T00:00:00"/>
    <d v="2024-01-17T00:00:00"/>
    <n v="1"/>
    <n v="815"/>
    <x v="0"/>
    <x v="4"/>
    <x v="0"/>
    <s v="2024"/>
    <x v="10"/>
    <x v="3"/>
    <n v="6"/>
    <x v="106"/>
    <x v="109"/>
    <x v="107"/>
  </r>
  <r>
    <n v="113"/>
    <x v="111"/>
    <s v="Books"/>
    <x v="17"/>
    <d v="2024-02-05T00:00:00"/>
    <d v="2024-02-13T00:00:00"/>
    <n v="9"/>
    <n v="222"/>
    <x v="0"/>
    <x v="3"/>
    <x v="1"/>
    <s v="2024"/>
    <x v="7"/>
    <x v="0"/>
    <n v="8"/>
    <x v="44"/>
    <x v="110"/>
    <x v="108"/>
  </r>
  <r>
    <n v="114"/>
    <x v="112"/>
    <s v="Home Decor"/>
    <x v="9"/>
    <d v="2024-11-01T00:00:00"/>
    <d v="2024-11-09T00:00:00"/>
    <n v="1"/>
    <n v="293"/>
    <x v="0"/>
    <x v="1"/>
    <x v="2"/>
    <s v="2024"/>
    <x v="4"/>
    <x v="6"/>
    <n v="8"/>
    <x v="107"/>
    <x v="111"/>
    <x v="109"/>
  </r>
  <r>
    <n v="115"/>
    <x v="113"/>
    <s v="Books"/>
    <x v="14"/>
    <d v="2024-03-30T00:00:00"/>
    <d v="2024-04-05T00:00:00"/>
    <n v="2"/>
    <n v="686"/>
    <x v="0"/>
    <x v="1"/>
    <x v="0"/>
    <s v="2024"/>
    <x v="3"/>
    <x v="5"/>
    <n v="6"/>
    <x v="108"/>
    <x v="112"/>
    <x v="110"/>
  </r>
  <r>
    <n v="116"/>
    <x v="114"/>
    <s v="Groceries"/>
    <x v="3"/>
    <d v="2024-09-19T00:00:00"/>
    <d v="2024-09-29T00:00:00"/>
    <n v="10"/>
    <n v="121"/>
    <x v="0"/>
    <x v="2"/>
    <x v="2"/>
    <s v="2024"/>
    <x v="8"/>
    <x v="3"/>
    <n v="10"/>
    <x v="109"/>
    <x v="113"/>
    <x v="111"/>
  </r>
  <r>
    <n v="117"/>
    <x v="115"/>
    <s v="Books"/>
    <x v="1"/>
    <d v="2024-12-03T00:00:00"/>
    <d v="2024-12-07T00:00:00"/>
    <n v="9"/>
    <n v="318"/>
    <x v="0"/>
    <x v="2"/>
    <x v="1"/>
    <s v="2024"/>
    <x v="6"/>
    <x v="1"/>
    <n v="4"/>
    <x v="110"/>
    <x v="114"/>
    <x v="112"/>
  </r>
  <r>
    <n v="118"/>
    <x v="116"/>
    <s v="Groceries"/>
    <x v="7"/>
    <d v="2024-08-06T00:00:00"/>
    <d v="2024-08-17T00:00:00"/>
    <n v="2"/>
    <n v="512"/>
    <x v="0"/>
    <x v="3"/>
    <x v="0"/>
    <s v="2024"/>
    <x v="9"/>
    <x v="1"/>
    <n v="11"/>
    <x v="111"/>
    <x v="115"/>
    <x v="113"/>
  </r>
  <r>
    <n v="119"/>
    <x v="117"/>
    <s v="Electronics"/>
    <x v="22"/>
    <d v="2024-11-07T00:00:00"/>
    <d v="2024-11-12T00:00:00"/>
    <n v="3"/>
    <n v="77"/>
    <x v="1"/>
    <x v="0"/>
    <x v="2"/>
    <s v="2024"/>
    <x v="4"/>
    <x v="3"/>
    <n v="5"/>
    <x v="112"/>
    <x v="116"/>
    <x v="114"/>
  </r>
  <r>
    <n v="120"/>
    <x v="118"/>
    <s v="Groceries"/>
    <x v="18"/>
    <d v="2024-11-05T00:00:00"/>
    <d v="2024-11-09T00:00:00"/>
    <n v="7"/>
    <n v="111"/>
    <x v="1"/>
    <x v="1"/>
    <x v="3"/>
    <s v="2024"/>
    <x v="4"/>
    <x v="1"/>
    <n v="4"/>
    <x v="55"/>
    <x v="117"/>
    <x v="115"/>
  </r>
  <r>
    <n v="121"/>
    <x v="119"/>
    <s v="Groceries"/>
    <x v="7"/>
    <d v="2024-07-31T00:00:00"/>
    <d v="2024-08-05T00:00:00"/>
    <n v="2"/>
    <n v="330"/>
    <x v="1"/>
    <x v="2"/>
    <x v="3"/>
    <s v="2024"/>
    <x v="2"/>
    <x v="2"/>
    <n v="5"/>
    <x v="113"/>
    <x v="118"/>
    <x v="104"/>
  </r>
  <r>
    <n v="122"/>
    <x v="120"/>
    <s v="Home Decor"/>
    <x v="20"/>
    <d v="2024-03-19T00:00:00"/>
    <d v="2024-03-23T00:00:00"/>
    <n v="8"/>
    <n v="78"/>
    <x v="0"/>
    <x v="0"/>
    <x v="1"/>
    <s v="2024"/>
    <x v="3"/>
    <x v="1"/>
    <n v="4"/>
    <x v="114"/>
    <x v="119"/>
    <x v="116"/>
  </r>
  <r>
    <n v="123"/>
    <x v="121"/>
    <s v="Groceries"/>
    <x v="24"/>
    <d v="2024-07-09T00:00:00"/>
    <d v="2024-07-13T00:00:00"/>
    <n v="3"/>
    <n v="579"/>
    <x v="1"/>
    <x v="0"/>
    <x v="1"/>
    <s v="2024"/>
    <x v="2"/>
    <x v="1"/>
    <n v="4"/>
    <x v="115"/>
    <x v="120"/>
    <x v="117"/>
  </r>
  <r>
    <n v="124"/>
    <x v="122"/>
    <s v="Books"/>
    <x v="14"/>
    <d v="2024-12-09T00:00:00"/>
    <d v="2024-12-23T00:00:00"/>
    <n v="2"/>
    <n v="430"/>
    <x v="1"/>
    <x v="4"/>
    <x v="3"/>
    <s v="2024"/>
    <x v="6"/>
    <x v="0"/>
    <n v="14"/>
    <x v="116"/>
    <x v="121"/>
    <x v="118"/>
  </r>
  <r>
    <n v="125"/>
    <x v="123"/>
    <s v="Electronics"/>
    <x v="22"/>
    <d v="2024-11-03T00:00:00"/>
    <d v="2024-11-24T00:00:00"/>
    <n v="5"/>
    <n v="370"/>
    <x v="1"/>
    <x v="0"/>
    <x v="0"/>
    <s v="2024"/>
    <x v="4"/>
    <x v="4"/>
    <n v="21"/>
    <x v="117"/>
    <x v="122"/>
    <x v="119"/>
  </r>
  <r>
    <n v="126"/>
    <x v="124"/>
    <s v="Books"/>
    <x v="14"/>
    <d v="2024-02-28T00:00:00"/>
    <d v="2024-03-03T00:00:00"/>
    <n v="5"/>
    <n v="597"/>
    <x v="1"/>
    <x v="0"/>
    <x v="3"/>
    <s v="2024"/>
    <x v="7"/>
    <x v="2"/>
    <n v="4"/>
    <x v="118"/>
    <x v="123"/>
    <x v="120"/>
  </r>
  <r>
    <n v="127"/>
    <x v="125"/>
    <s v="Books"/>
    <x v="16"/>
    <d v="2024-12-11T00:00:00"/>
    <d v="2024-12-19T00:00:00"/>
    <n v="9"/>
    <n v="36"/>
    <x v="0"/>
    <x v="3"/>
    <x v="3"/>
    <s v="2024"/>
    <x v="6"/>
    <x v="2"/>
    <n v="8"/>
    <x v="119"/>
    <x v="124"/>
    <x v="121"/>
  </r>
  <r>
    <n v="128"/>
    <x v="126"/>
    <s v="Apparel"/>
    <x v="21"/>
    <d v="2024-12-25T00:00:00"/>
    <d v="2025-01-03T00:00:00"/>
    <n v="5"/>
    <n v="953"/>
    <x v="0"/>
    <x v="4"/>
    <x v="0"/>
    <s v="2024"/>
    <x v="6"/>
    <x v="2"/>
    <n v="9"/>
    <x v="120"/>
    <x v="125"/>
    <x v="122"/>
  </r>
  <r>
    <n v="129"/>
    <x v="127"/>
    <s v="Apparel"/>
    <x v="13"/>
    <d v="2024-10-16T00:00:00"/>
    <d v="2024-10-19T00:00:00"/>
    <n v="7"/>
    <n v="81"/>
    <x v="0"/>
    <x v="0"/>
    <x v="1"/>
    <s v="2024"/>
    <x v="1"/>
    <x v="2"/>
    <n v="3"/>
    <x v="121"/>
    <x v="60"/>
    <x v="123"/>
  </r>
  <r>
    <n v="130"/>
    <x v="128"/>
    <s v="Home Decor"/>
    <x v="20"/>
    <d v="2024-10-17T00:00:00"/>
    <d v="2024-10-29T00:00:00"/>
    <n v="10"/>
    <n v="96"/>
    <x v="0"/>
    <x v="0"/>
    <x v="2"/>
    <s v="2024"/>
    <x v="1"/>
    <x v="3"/>
    <n v="12"/>
    <x v="122"/>
    <x v="126"/>
    <x v="124"/>
  </r>
  <r>
    <n v="131"/>
    <x v="129"/>
    <s v="Books"/>
    <x v="10"/>
    <d v="2024-07-31T00:00:00"/>
    <d v="2024-08-03T00:00:00"/>
    <n v="5"/>
    <n v="230"/>
    <x v="0"/>
    <x v="1"/>
    <x v="1"/>
    <s v="2024"/>
    <x v="2"/>
    <x v="2"/>
    <n v="3"/>
    <x v="123"/>
    <x v="127"/>
    <x v="125"/>
  </r>
  <r>
    <n v="132"/>
    <x v="130"/>
    <s v="Books"/>
    <x v="14"/>
    <d v="2024-01-24T00:00:00"/>
    <d v="2024-02-07T00:00:00"/>
    <n v="4"/>
    <n v="414"/>
    <x v="0"/>
    <x v="3"/>
    <x v="0"/>
    <s v="2024"/>
    <x v="10"/>
    <x v="2"/>
    <n v="14"/>
    <x v="124"/>
    <x v="128"/>
    <x v="126"/>
  </r>
  <r>
    <n v="133"/>
    <x v="131"/>
    <s v="Electronics"/>
    <x v="0"/>
    <d v="2024-09-11T00:00:00"/>
    <d v="2024-09-24T00:00:00"/>
    <n v="7"/>
    <n v="189"/>
    <x v="1"/>
    <x v="0"/>
    <x v="1"/>
    <s v="2024"/>
    <x v="8"/>
    <x v="2"/>
    <n v="13"/>
    <x v="125"/>
    <x v="129"/>
    <x v="127"/>
  </r>
  <r>
    <n v="134"/>
    <x v="132"/>
    <s v="Groceries"/>
    <x v="3"/>
    <d v="2024-02-28T00:00:00"/>
    <d v="2024-03-05T00:00:00"/>
    <n v="7"/>
    <n v="31"/>
    <x v="1"/>
    <x v="4"/>
    <x v="1"/>
    <s v="2024"/>
    <x v="7"/>
    <x v="2"/>
    <n v="6"/>
    <x v="126"/>
    <x v="130"/>
    <x v="128"/>
  </r>
  <r>
    <n v="135"/>
    <x v="133"/>
    <s v="Books"/>
    <x v="10"/>
    <d v="2024-09-25T00:00:00"/>
    <d v="2024-10-07T00:00:00"/>
    <n v="2"/>
    <n v="415"/>
    <x v="1"/>
    <x v="1"/>
    <x v="2"/>
    <s v="2024"/>
    <x v="8"/>
    <x v="2"/>
    <n v="12"/>
    <x v="127"/>
    <x v="131"/>
    <x v="129"/>
  </r>
  <r>
    <n v="136"/>
    <x v="134"/>
    <s v="Home Decor"/>
    <x v="9"/>
    <d v="2024-06-19T00:00:00"/>
    <d v="2024-06-26T00:00:00"/>
    <n v="3"/>
    <n v="88"/>
    <x v="1"/>
    <x v="3"/>
    <x v="0"/>
    <s v="2024"/>
    <x v="5"/>
    <x v="2"/>
    <n v="7"/>
    <x v="128"/>
    <x v="132"/>
    <x v="130"/>
  </r>
  <r>
    <n v="137"/>
    <x v="135"/>
    <s v="Books"/>
    <x v="17"/>
    <d v="2024-06-27T00:00:00"/>
    <d v="2024-07-05T00:00:00"/>
    <n v="6"/>
    <n v="754"/>
    <x v="0"/>
    <x v="1"/>
    <x v="0"/>
    <s v="2024"/>
    <x v="5"/>
    <x v="3"/>
    <n v="8"/>
    <x v="129"/>
    <x v="133"/>
    <x v="131"/>
  </r>
  <r>
    <n v="138"/>
    <x v="136"/>
    <s v="Electronics"/>
    <x v="15"/>
    <d v="2024-05-11T00:00:00"/>
    <d v="2024-05-23T00:00:00"/>
    <n v="4"/>
    <n v="187"/>
    <x v="1"/>
    <x v="3"/>
    <x v="0"/>
    <s v="2024"/>
    <x v="0"/>
    <x v="5"/>
    <n v="12"/>
    <x v="130"/>
    <x v="134"/>
    <x v="132"/>
  </r>
  <r>
    <n v="139"/>
    <x v="137"/>
    <s v="Electronics"/>
    <x v="15"/>
    <d v="2024-11-17T00:00:00"/>
    <d v="2024-11-27T00:00:00"/>
    <n v="8"/>
    <n v="485"/>
    <x v="1"/>
    <x v="1"/>
    <x v="3"/>
    <s v="2024"/>
    <x v="4"/>
    <x v="4"/>
    <n v="10"/>
    <x v="131"/>
    <x v="135"/>
    <x v="133"/>
  </r>
  <r>
    <n v="140"/>
    <x v="138"/>
    <s v="Groceries"/>
    <x v="18"/>
    <d v="2024-11-25T00:00:00"/>
    <d v="2024-11-28T00:00:00"/>
    <n v="10"/>
    <n v="340"/>
    <x v="0"/>
    <x v="1"/>
    <x v="2"/>
    <s v="2024"/>
    <x v="4"/>
    <x v="0"/>
    <n v="3"/>
    <x v="132"/>
    <x v="136"/>
    <x v="77"/>
  </r>
  <r>
    <n v="141"/>
    <x v="139"/>
    <s v="Groceries"/>
    <x v="24"/>
    <d v="2024-08-28T00:00:00"/>
    <d v="2024-09-08T00:00:00"/>
    <n v="8"/>
    <n v="656"/>
    <x v="1"/>
    <x v="4"/>
    <x v="0"/>
    <s v="2024"/>
    <x v="9"/>
    <x v="2"/>
    <n v="11"/>
    <x v="133"/>
    <x v="137"/>
    <x v="134"/>
  </r>
  <r>
    <n v="142"/>
    <x v="140"/>
    <s v="Electronics"/>
    <x v="22"/>
    <d v="2024-09-16T00:00:00"/>
    <d v="2024-09-20T00:00:00"/>
    <n v="2"/>
    <n v="327"/>
    <x v="0"/>
    <x v="2"/>
    <x v="3"/>
    <s v="2024"/>
    <x v="8"/>
    <x v="0"/>
    <n v="4"/>
    <x v="134"/>
    <x v="138"/>
    <x v="135"/>
  </r>
  <r>
    <n v="143"/>
    <x v="141"/>
    <s v="Electronics"/>
    <x v="22"/>
    <d v="2024-05-26T00:00:00"/>
    <d v="2024-06-01T00:00:00"/>
    <n v="2"/>
    <n v="670"/>
    <x v="1"/>
    <x v="1"/>
    <x v="1"/>
    <s v="2024"/>
    <x v="0"/>
    <x v="4"/>
    <n v="6"/>
    <x v="135"/>
    <x v="139"/>
    <x v="136"/>
  </r>
  <r>
    <n v="144"/>
    <x v="142"/>
    <s v="Books"/>
    <x v="17"/>
    <d v="2024-06-13T00:00:00"/>
    <d v="2024-06-18T00:00:00"/>
    <n v="10"/>
    <n v="497"/>
    <x v="0"/>
    <x v="3"/>
    <x v="3"/>
    <s v="2024"/>
    <x v="5"/>
    <x v="3"/>
    <n v="5"/>
    <x v="136"/>
    <x v="140"/>
    <x v="137"/>
  </r>
  <r>
    <n v="145"/>
    <x v="143"/>
    <s v="Groceries"/>
    <x v="24"/>
    <d v="2024-06-24T00:00:00"/>
    <d v="2024-07-03T00:00:00"/>
    <n v="2"/>
    <n v="526"/>
    <x v="0"/>
    <x v="3"/>
    <x v="2"/>
    <s v="2024"/>
    <x v="5"/>
    <x v="0"/>
    <n v="9"/>
    <x v="137"/>
    <x v="141"/>
    <x v="138"/>
  </r>
  <r>
    <n v="146"/>
    <x v="144"/>
    <s v="Home Decor"/>
    <x v="20"/>
    <d v="2024-07-17T00:00:00"/>
    <d v="2024-07-31T00:00:00"/>
    <n v="7"/>
    <n v="803"/>
    <x v="0"/>
    <x v="4"/>
    <x v="0"/>
    <s v="2024"/>
    <x v="2"/>
    <x v="2"/>
    <n v="14"/>
    <x v="138"/>
    <x v="142"/>
    <x v="139"/>
  </r>
  <r>
    <n v="147"/>
    <x v="145"/>
    <s v="Home Decor"/>
    <x v="11"/>
    <d v="2024-03-07T00:00:00"/>
    <d v="2024-03-13T00:00:00"/>
    <n v="10"/>
    <n v="735"/>
    <x v="1"/>
    <x v="0"/>
    <x v="1"/>
    <s v="2024"/>
    <x v="3"/>
    <x v="3"/>
    <n v="6"/>
    <x v="139"/>
    <x v="143"/>
    <x v="140"/>
  </r>
  <r>
    <n v="148"/>
    <x v="146"/>
    <s v="Groceries"/>
    <x v="3"/>
    <d v="2024-03-06T00:00:00"/>
    <d v="2024-03-11T00:00:00"/>
    <n v="9"/>
    <n v="105"/>
    <x v="1"/>
    <x v="3"/>
    <x v="3"/>
    <s v="2024"/>
    <x v="3"/>
    <x v="2"/>
    <n v="5"/>
    <x v="140"/>
    <x v="144"/>
    <x v="141"/>
  </r>
  <r>
    <n v="149"/>
    <x v="147"/>
    <s v="Apparel"/>
    <x v="13"/>
    <d v="2024-03-11T00:00:00"/>
    <d v="2024-03-16T00:00:00"/>
    <n v="3"/>
    <n v="89"/>
    <x v="1"/>
    <x v="4"/>
    <x v="3"/>
    <s v="2024"/>
    <x v="3"/>
    <x v="0"/>
    <n v="5"/>
    <x v="141"/>
    <x v="145"/>
    <x v="142"/>
  </r>
  <r>
    <n v="150"/>
    <x v="148"/>
    <s v="Books"/>
    <x v="16"/>
    <d v="2024-01-20T00:00:00"/>
    <d v="2024-01-25T00:00:00"/>
    <n v="6"/>
    <n v="907"/>
    <x v="0"/>
    <x v="1"/>
    <x v="0"/>
    <s v="2024"/>
    <x v="10"/>
    <x v="5"/>
    <n v="5"/>
    <x v="142"/>
    <x v="146"/>
    <x v="143"/>
  </r>
  <r>
    <n v="151"/>
    <x v="149"/>
    <s v="Books"/>
    <x v="10"/>
    <d v="2024-03-19T00:00:00"/>
    <d v="2024-03-25T00:00:00"/>
    <n v="3"/>
    <n v="195"/>
    <x v="0"/>
    <x v="1"/>
    <x v="0"/>
    <s v="2024"/>
    <x v="3"/>
    <x v="1"/>
    <n v="6"/>
    <x v="143"/>
    <x v="147"/>
    <x v="144"/>
  </r>
  <r>
    <n v="152"/>
    <x v="150"/>
    <s v="Books"/>
    <x v="16"/>
    <d v="2024-08-02T00:00:00"/>
    <d v="2024-08-11T00:00:00"/>
    <n v="3"/>
    <n v="846"/>
    <x v="0"/>
    <x v="0"/>
    <x v="3"/>
    <s v="2024"/>
    <x v="9"/>
    <x v="6"/>
    <n v="9"/>
    <x v="144"/>
    <x v="148"/>
    <x v="145"/>
  </r>
  <r>
    <n v="153"/>
    <x v="151"/>
    <s v="Home Decor"/>
    <x v="19"/>
    <d v="2024-11-24T00:00:00"/>
    <d v="2024-12-02T00:00:00"/>
    <n v="8"/>
    <n v="905"/>
    <x v="0"/>
    <x v="4"/>
    <x v="3"/>
    <s v="2024"/>
    <x v="4"/>
    <x v="4"/>
    <n v="8"/>
    <x v="145"/>
    <x v="149"/>
    <x v="146"/>
  </r>
  <r>
    <n v="154"/>
    <x v="152"/>
    <s v="Electronics"/>
    <x v="22"/>
    <d v="2024-04-24T00:00:00"/>
    <d v="2024-05-06T00:00:00"/>
    <n v="1"/>
    <n v="336"/>
    <x v="0"/>
    <x v="0"/>
    <x v="1"/>
    <s v="2024"/>
    <x v="11"/>
    <x v="2"/>
    <n v="12"/>
    <x v="146"/>
    <x v="150"/>
    <x v="147"/>
  </r>
  <r>
    <n v="155"/>
    <x v="153"/>
    <s v="Apparel"/>
    <x v="8"/>
    <d v="2024-05-26T00:00:00"/>
    <d v="2024-06-09T00:00:00"/>
    <n v="8"/>
    <n v="722"/>
    <x v="1"/>
    <x v="1"/>
    <x v="2"/>
    <s v="2024"/>
    <x v="0"/>
    <x v="4"/>
    <n v="14"/>
    <x v="147"/>
    <x v="151"/>
    <x v="148"/>
  </r>
  <r>
    <n v="156"/>
    <x v="154"/>
    <s v="Electronics"/>
    <x v="0"/>
    <d v="2024-09-12T00:00:00"/>
    <d v="2024-09-23T00:00:00"/>
    <n v="10"/>
    <n v="558"/>
    <x v="1"/>
    <x v="0"/>
    <x v="0"/>
    <s v="2024"/>
    <x v="8"/>
    <x v="3"/>
    <n v="11"/>
    <x v="148"/>
    <x v="152"/>
    <x v="149"/>
  </r>
  <r>
    <n v="157"/>
    <x v="155"/>
    <s v="Apparel"/>
    <x v="13"/>
    <d v="2024-05-29T00:00:00"/>
    <d v="2024-06-03T00:00:00"/>
    <n v="7"/>
    <n v="11"/>
    <x v="0"/>
    <x v="3"/>
    <x v="0"/>
    <s v="2024"/>
    <x v="0"/>
    <x v="2"/>
    <n v="5"/>
    <x v="149"/>
    <x v="153"/>
    <x v="150"/>
  </r>
  <r>
    <n v="158"/>
    <x v="156"/>
    <s v="Books"/>
    <x v="10"/>
    <d v="2024-04-05T00:00:00"/>
    <d v="2024-04-14T00:00:00"/>
    <n v="2"/>
    <n v="546"/>
    <x v="1"/>
    <x v="4"/>
    <x v="2"/>
    <s v="2024"/>
    <x v="11"/>
    <x v="6"/>
    <n v="9"/>
    <x v="150"/>
    <x v="154"/>
    <x v="151"/>
  </r>
  <r>
    <n v="159"/>
    <x v="157"/>
    <s v="Books"/>
    <x v="16"/>
    <d v="2024-09-16T00:00:00"/>
    <d v="2024-09-23T00:00:00"/>
    <n v="9"/>
    <n v="30"/>
    <x v="0"/>
    <x v="2"/>
    <x v="0"/>
    <s v="2024"/>
    <x v="8"/>
    <x v="0"/>
    <n v="7"/>
    <x v="151"/>
    <x v="155"/>
    <x v="152"/>
  </r>
  <r>
    <n v="160"/>
    <x v="158"/>
    <s v="Apparel"/>
    <x v="8"/>
    <d v="2024-10-24T00:00:00"/>
    <d v="2024-11-12T00:00:00"/>
    <n v="6"/>
    <n v="146"/>
    <x v="1"/>
    <x v="0"/>
    <x v="1"/>
    <s v="2024"/>
    <x v="1"/>
    <x v="3"/>
    <n v="19"/>
    <x v="152"/>
    <x v="156"/>
    <x v="153"/>
  </r>
  <r>
    <n v="161"/>
    <x v="159"/>
    <s v="Home Decor"/>
    <x v="9"/>
    <d v="2024-12-16T00:00:00"/>
    <d v="2024-12-20T00:00:00"/>
    <n v="8"/>
    <n v="722"/>
    <x v="0"/>
    <x v="2"/>
    <x v="3"/>
    <s v="2024"/>
    <x v="6"/>
    <x v="0"/>
    <n v="4"/>
    <x v="147"/>
    <x v="151"/>
    <x v="148"/>
  </r>
  <r>
    <n v="162"/>
    <x v="160"/>
    <s v="Electronics"/>
    <x v="4"/>
    <d v="2024-01-19T00:00:00"/>
    <d v="2024-02-02T00:00:00"/>
    <n v="5"/>
    <n v="216"/>
    <x v="0"/>
    <x v="0"/>
    <x v="3"/>
    <s v="2024"/>
    <x v="10"/>
    <x v="6"/>
    <n v="14"/>
    <x v="153"/>
    <x v="157"/>
    <x v="154"/>
  </r>
  <r>
    <n v="163"/>
    <x v="161"/>
    <s v="Electronics"/>
    <x v="15"/>
    <d v="2024-05-26T00:00:00"/>
    <d v="2024-06-02T00:00:00"/>
    <n v="6"/>
    <n v="892"/>
    <x v="1"/>
    <x v="1"/>
    <x v="1"/>
    <s v="2024"/>
    <x v="0"/>
    <x v="4"/>
    <n v="7"/>
    <x v="154"/>
    <x v="158"/>
    <x v="155"/>
  </r>
  <r>
    <n v="164"/>
    <x v="162"/>
    <s v="Electronics"/>
    <x v="4"/>
    <d v="2024-02-10T00:00:00"/>
    <d v="2024-02-18T00:00:00"/>
    <n v="7"/>
    <n v="626"/>
    <x v="1"/>
    <x v="1"/>
    <x v="2"/>
    <s v="2024"/>
    <x v="7"/>
    <x v="5"/>
    <n v="8"/>
    <x v="155"/>
    <x v="159"/>
    <x v="156"/>
  </r>
  <r>
    <n v="165"/>
    <x v="163"/>
    <s v="Electronics"/>
    <x v="22"/>
    <d v="2024-11-10T00:00:00"/>
    <d v="2024-11-24T00:00:00"/>
    <n v="7"/>
    <n v="291"/>
    <x v="0"/>
    <x v="3"/>
    <x v="1"/>
    <s v="2024"/>
    <x v="4"/>
    <x v="4"/>
    <n v="14"/>
    <x v="156"/>
    <x v="160"/>
    <x v="157"/>
  </r>
  <r>
    <n v="166"/>
    <x v="164"/>
    <s v="Groceries"/>
    <x v="3"/>
    <d v="2024-09-19T00:00:00"/>
    <d v="2024-10-09T00:00:00"/>
    <n v="3"/>
    <n v="985"/>
    <x v="1"/>
    <x v="0"/>
    <x v="2"/>
    <s v="2024"/>
    <x v="8"/>
    <x v="3"/>
    <n v="20"/>
    <x v="157"/>
    <x v="161"/>
    <x v="158"/>
  </r>
  <r>
    <n v="167"/>
    <x v="165"/>
    <s v="Books"/>
    <x v="10"/>
    <d v="2024-10-14T00:00:00"/>
    <d v="2024-10-27T00:00:00"/>
    <n v="2"/>
    <n v="278"/>
    <x v="1"/>
    <x v="1"/>
    <x v="0"/>
    <s v="2024"/>
    <x v="1"/>
    <x v="0"/>
    <n v="13"/>
    <x v="158"/>
    <x v="162"/>
    <x v="159"/>
  </r>
  <r>
    <n v="168"/>
    <x v="166"/>
    <s v="Groceries"/>
    <x v="23"/>
    <d v="2024-11-09T00:00:00"/>
    <d v="2024-11-16T00:00:00"/>
    <n v="5"/>
    <n v="720"/>
    <x v="0"/>
    <x v="2"/>
    <x v="1"/>
    <s v="2024"/>
    <x v="4"/>
    <x v="5"/>
    <n v="7"/>
    <x v="159"/>
    <x v="163"/>
    <x v="160"/>
  </r>
  <r>
    <n v="169"/>
    <x v="167"/>
    <s v="Apparel"/>
    <x v="8"/>
    <d v="2024-08-19T00:00:00"/>
    <d v="2024-09-01T00:00:00"/>
    <n v="3"/>
    <n v="930"/>
    <x v="0"/>
    <x v="3"/>
    <x v="2"/>
    <s v="2024"/>
    <x v="9"/>
    <x v="0"/>
    <n v="13"/>
    <x v="160"/>
    <x v="164"/>
    <x v="161"/>
  </r>
  <r>
    <n v="170"/>
    <x v="168"/>
    <s v="Apparel"/>
    <x v="13"/>
    <d v="2024-07-04T00:00:00"/>
    <d v="2024-07-17T00:00:00"/>
    <n v="9"/>
    <n v="239"/>
    <x v="0"/>
    <x v="0"/>
    <x v="2"/>
    <s v="2024"/>
    <x v="2"/>
    <x v="3"/>
    <n v="13"/>
    <x v="161"/>
    <x v="165"/>
    <x v="162"/>
  </r>
  <r>
    <n v="171"/>
    <x v="169"/>
    <s v="Books"/>
    <x v="17"/>
    <d v="2024-11-09T00:00:00"/>
    <d v="2024-11-22T00:00:00"/>
    <n v="2"/>
    <n v="77"/>
    <x v="1"/>
    <x v="4"/>
    <x v="1"/>
    <s v="2024"/>
    <x v="4"/>
    <x v="5"/>
    <n v="13"/>
    <x v="162"/>
    <x v="166"/>
    <x v="101"/>
  </r>
  <r>
    <n v="172"/>
    <x v="170"/>
    <s v="Groceries"/>
    <x v="18"/>
    <d v="2024-07-29T00:00:00"/>
    <d v="2024-08-08T00:00:00"/>
    <n v="7"/>
    <n v="853"/>
    <x v="0"/>
    <x v="3"/>
    <x v="0"/>
    <s v="2024"/>
    <x v="2"/>
    <x v="0"/>
    <n v="10"/>
    <x v="163"/>
    <x v="167"/>
    <x v="163"/>
  </r>
  <r>
    <n v="173"/>
    <x v="171"/>
    <s v="Home Decor"/>
    <x v="19"/>
    <d v="2024-08-18T00:00:00"/>
    <d v="2024-08-25T00:00:00"/>
    <n v="8"/>
    <n v="706"/>
    <x v="0"/>
    <x v="3"/>
    <x v="0"/>
    <s v="2024"/>
    <x v="9"/>
    <x v="4"/>
    <n v="7"/>
    <x v="164"/>
    <x v="168"/>
    <x v="164"/>
  </r>
  <r>
    <n v="174"/>
    <x v="172"/>
    <s v="Books"/>
    <x v="16"/>
    <d v="2024-04-03T00:00:00"/>
    <d v="2024-04-11T00:00:00"/>
    <n v="3"/>
    <n v="453"/>
    <x v="0"/>
    <x v="3"/>
    <x v="2"/>
    <s v="2024"/>
    <x v="11"/>
    <x v="2"/>
    <n v="8"/>
    <x v="165"/>
    <x v="169"/>
    <x v="165"/>
  </r>
  <r>
    <n v="175"/>
    <x v="173"/>
    <s v="Apparel"/>
    <x v="21"/>
    <d v="2024-11-10T00:00:00"/>
    <d v="2024-11-18T00:00:00"/>
    <n v="9"/>
    <n v="105"/>
    <x v="1"/>
    <x v="3"/>
    <x v="2"/>
    <s v="2024"/>
    <x v="4"/>
    <x v="4"/>
    <n v="8"/>
    <x v="166"/>
    <x v="144"/>
    <x v="166"/>
  </r>
  <r>
    <n v="176"/>
    <x v="174"/>
    <s v="Books"/>
    <x v="17"/>
    <d v="2024-03-28T00:00:00"/>
    <d v="2024-04-08T00:00:00"/>
    <n v="10"/>
    <n v="747"/>
    <x v="1"/>
    <x v="3"/>
    <x v="2"/>
    <s v="2024"/>
    <x v="3"/>
    <x v="3"/>
    <n v="11"/>
    <x v="167"/>
    <x v="170"/>
    <x v="167"/>
  </r>
  <r>
    <n v="177"/>
    <x v="175"/>
    <s v="Apparel"/>
    <x v="12"/>
    <d v="2024-08-01T00:00:00"/>
    <d v="2024-08-11T00:00:00"/>
    <n v="10"/>
    <n v="664"/>
    <x v="1"/>
    <x v="0"/>
    <x v="3"/>
    <s v="2024"/>
    <x v="9"/>
    <x v="3"/>
    <n v="10"/>
    <x v="168"/>
    <x v="171"/>
    <x v="168"/>
  </r>
  <r>
    <n v="178"/>
    <x v="176"/>
    <s v="Groceries"/>
    <x v="23"/>
    <d v="2024-06-23T00:00:00"/>
    <d v="2024-06-27T00:00:00"/>
    <n v="10"/>
    <n v="157"/>
    <x v="1"/>
    <x v="4"/>
    <x v="3"/>
    <s v="2024"/>
    <x v="5"/>
    <x v="4"/>
    <n v="4"/>
    <x v="169"/>
    <x v="172"/>
    <x v="169"/>
  </r>
  <r>
    <n v="179"/>
    <x v="177"/>
    <s v="Apparel"/>
    <x v="2"/>
    <d v="2024-03-03T00:00:00"/>
    <d v="2024-03-15T00:00:00"/>
    <n v="5"/>
    <n v="470"/>
    <x v="0"/>
    <x v="0"/>
    <x v="3"/>
    <s v="2024"/>
    <x v="3"/>
    <x v="4"/>
    <n v="12"/>
    <x v="170"/>
    <x v="173"/>
    <x v="170"/>
  </r>
  <r>
    <n v="180"/>
    <x v="178"/>
    <s v="Apparel"/>
    <x v="21"/>
    <d v="2024-07-06T00:00:00"/>
    <d v="2024-07-16T00:00:00"/>
    <n v="7"/>
    <n v="384"/>
    <x v="0"/>
    <x v="0"/>
    <x v="0"/>
    <s v="2024"/>
    <x v="2"/>
    <x v="5"/>
    <n v="10"/>
    <x v="171"/>
    <x v="174"/>
    <x v="171"/>
  </r>
  <r>
    <n v="181"/>
    <x v="179"/>
    <s v="Books"/>
    <x v="10"/>
    <d v="2024-10-08T00:00:00"/>
    <d v="2024-10-12T00:00:00"/>
    <n v="5"/>
    <n v="855"/>
    <x v="0"/>
    <x v="3"/>
    <x v="2"/>
    <s v="2024"/>
    <x v="1"/>
    <x v="1"/>
    <n v="4"/>
    <x v="172"/>
    <x v="175"/>
    <x v="172"/>
  </r>
  <r>
    <n v="182"/>
    <x v="180"/>
    <s v="Apparel"/>
    <x v="13"/>
    <d v="2024-11-04T00:00:00"/>
    <d v="2024-11-16T00:00:00"/>
    <n v="9"/>
    <n v="421"/>
    <x v="0"/>
    <x v="3"/>
    <x v="0"/>
    <s v="2024"/>
    <x v="4"/>
    <x v="0"/>
    <n v="12"/>
    <x v="173"/>
    <x v="176"/>
    <x v="173"/>
  </r>
  <r>
    <n v="183"/>
    <x v="181"/>
    <s v="Apparel"/>
    <x v="12"/>
    <d v="2024-09-20T00:00:00"/>
    <d v="2024-09-27T00:00:00"/>
    <n v="3"/>
    <n v="345"/>
    <x v="0"/>
    <x v="3"/>
    <x v="3"/>
    <s v="2024"/>
    <x v="8"/>
    <x v="6"/>
    <n v="7"/>
    <x v="174"/>
    <x v="177"/>
    <x v="3"/>
  </r>
  <r>
    <n v="184"/>
    <x v="182"/>
    <s v="Groceries"/>
    <x v="18"/>
    <d v="2024-06-02T00:00:00"/>
    <d v="2024-06-15T00:00:00"/>
    <n v="10"/>
    <n v="354"/>
    <x v="1"/>
    <x v="3"/>
    <x v="3"/>
    <s v="2024"/>
    <x v="5"/>
    <x v="4"/>
    <n v="13"/>
    <x v="175"/>
    <x v="178"/>
    <x v="174"/>
  </r>
  <r>
    <n v="185"/>
    <x v="183"/>
    <s v="Electronics"/>
    <x v="4"/>
    <d v="2024-10-25T00:00:00"/>
    <d v="2024-11-06T00:00:00"/>
    <n v="5"/>
    <n v="825"/>
    <x v="1"/>
    <x v="3"/>
    <x v="0"/>
    <s v="2024"/>
    <x v="1"/>
    <x v="6"/>
    <n v="12"/>
    <x v="176"/>
    <x v="179"/>
    <x v="175"/>
  </r>
  <r>
    <n v="186"/>
    <x v="184"/>
    <s v="Groceries"/>
    <x v="3"/>
    <d v="2024-12-01T00:00:00"/>
    <d v="2024-12-04T00:00:00"/>
    <n v="10"/>
    <n v="601"/>
    <x v="1"/>
    <x v="0"/>
    <x v="0"/>
    <s v="2024"/>
    <x v="6"/>
    <x v="4"/>
    <n v="3"/>
    <x v="177"/>
    <x v="180"/>
    <x v="176"/>
  </r>
  <r>
    <n v="187"/>
    <x v="185"/>
    <s v="Groceries"/>
    <x v="23"/>
    <d v="2024-09-25T00:00:00"/>
    <d v="2024-10-07T00:00:00"/>
    <n v="10"/>
    <n v="803"/>
    <x v="0"/>
    <x v="1"/>
    <x v="3"/>
    <s v="2024"/>
    <x v="8"/>
    <x v="2"/>
    <n v="12"/>
    <x v="178"/>
    <x v="181"/>
    <x v="177"/>
  </r>
  <r>
    <n v="188"/>
    <x v="186"/>
    <s v="Electronics"/>
    <x v="15"/>
    <d v="2024-09-22T00:00:00"/>
    <d v="2024-10-07T00:00:00"/>
    <n v="4"/>
    <n v="584"/>
    <x v="1"/>
    <x v="4"/>
    <x v="0"/>
    <s v="2024"/>
    <x v="8"/>
    <x v="4"/>
    <n v="15"/>
    <x v="179"/>
    <x v="182"/>
    <x v="115"/>
  </r>
  <r>
    <n v="189"/>
    <x v="187"/>
    <s v="Groceries"/>
    <x v="3"/>
    <d v="2024-03-29T00:00:00"/>
    <d v="2024-04-03T00:00:00"/>
    <n v="8"/>
    <n v="944"/>
    <x v="1"/>
    <x v="3"/>
    <x v="1"/>
    <s v="2024"/>
    <x v="3"/>
    <x v="6"/>
    <n v="5"/>
    <x v="180"/>
    <x v="183"/>
    <x v="178"/>
  </r>
  <r>
    <n v="190"/>
    <x v="188"/>
    <s v="Home Decor"/>
    <x v="20"/>
    <d v="2024-11-08T00:00:00"/>
    <d v="2024-11-20T00:00:00"/>
    <n v="8"/>
    <n v="206"/>
    <x v="1"/>
    <x v="0"/>
    <x v="2"/>
    <s v="2024"/>
    <x v="4"/>
    <x v="6"/>
    <n v="12"/>
    <x v="181"/>
    <x v="184"/>
    <x v="179"/>
  </r>
  <r>
    <n v="191"/>
    <x v="189"/>
    <s v="Groceries"/>
    <x v="3"/>
    <d v="2024-10-13T00:00:00"/>
    <d v="2024-10-21T00:00:00"/>
    <n v="5"/>
    <n v="304"/>
    <x v="1"/>
    <x v="0"/>
    <x v="3"/>
    <s v="2024"/>
    <x v="1"/>
    <x v="4"/>
    <n v="8"/>
    <x v="182"/>
    <x v="185"/>
    <x v="180"/>
  </r>
  <r>
    <n v="192"/>
    <x v="190"/>
    <s v="Electronics"/>
    <x v="22"/>
    <d v="2024-12-31T00:00:00"/>
    <d v="2025-01-14T00:00:00"/>
    <n v="2"/>
    <n v="364"/>
    <x v="1"/>
    <x v="2"/>
    <x v="2"/>
    <s v="2024"/>
    <x v="6"/>
    <x v="1"/>
    <n v="14"/>
    <x v="183"/>
    <x v="186"/>
    <x v="116"/>
  </r>
  <r>
    <n v="193"/>
    <x v="191"/>
    <s v="Groceries"/>
    <x v="23"/>
    <d v="2024-04-13T00:00:00"/>
    <d v="2024-04-26T00:00:00"/>
    <n v="9"/>
    <n v="287"/>
    <x v="0"/>
    <x v="3"/>
    <x v="1"/>
    <s v="2024"/>
    <x v="11"/>
    <x v="5"/>
    <n v="13"/>
    <x v="184"/>
    <x v="187"/>
    <x v="68"/>
  </r>
  <r>
    <n v="194"/>
    <x v="192"/>
    <s v="Electronics"/>
    <x v="6"/>
    <d v="2024-10-27T00:00:00"/>
    <d v="2024-11-03T00:00:00"/>
    <n v="4"/>
    <n v="258"/>
    <x v="0"/>
    <x v="0"/>
    <x v="1"/>
    <s v="2024"/>
    <x v="1"/>
    <x v="4"/>
    <n v="7"/>
    <x v="185"/>
    <x v="188"/>
    <x v="181"/>
  </r>
  <r>
    <n v="195"/>
    <x v="193"/>
    <s v="Apparel"/>
    <x v="8"/>
    <d v="2024-02-21T00:00:00"/>
    <d v="2024-03-06T00:00:00"/>
    <n v="7"/>
    <n v="348"/>
    <x v="0"/>
    <x v="3"/>
    <x v="1"/>
    <s v="2024"/>
    <x v="7"/>
    <x v="2"/>
    <n v="14"/>
    <x v="186"/>
    <x v="189"/>
    <x v="182"/>
  </r>
  <r>
    <n v="196"/>
    <x v="194"/>
    <s v="Apparel"/>
    <x v="21"/>
    <d v="2024-06-13T00:00:00"/>
    <d v="2024-06-17T00:00:00"/>
    <n v="5"/>
    <n v="671"/>
    <x v="1"/>
    <x v="0"/>
    <x v="0"/>
    <s v="2024"/>
    <x v="5"/>
    <x v="3"/>
    <n v="4"/>
    <x v="187"/>
    <x v="190"/>
    <x v="183"/>
  </r>
  <r>
    <n v="197"/>
    <x v="195"/>
    <s v="Books"/>
    <x v="17"/>
    <d v="2024-09-30T00:00:00"/>
    <d v="2024-10-06T00:00:00"/>
    <n v="1"/>
    <n v="945"/>
    <x v="0"/>
    <x v="0"/>
    <x v="3"/>
    <s v="2024"/>
    <x v="8"/>
    <x v="0"/>
    <n v="6"/>
    <x v="116"/>
    <x v="144"/>
    <x v="184"/>
  </r>
  <r>
    <n v="198"/>
    <x v="196"/>
    <s v="Electronics"/>
    <x v="4"/>
    <d v="2024-09-10T00:00:00"/>
    <d v="2024-09-21T00:00:00"/>
    <n v="3"/>
    <n v="969"/>
    <x v="0"/>
    <x v="3"/>
    <x v="2"/>
    <s v="2024"/>
    <x v="8"/>
    <x v="1"/>
    <n v="11"/>
    <x v="188"/>
    <x v="191"/>
    <x v="185"/>
  </r>
  <r>
    <n v="199"/>
    <x v="197"/>
    <s v="Apparel"/>
    <x v="8"/>
    <d v="2024-06-18T00:00:00"/>
    <d v="2024-06-24T00:00:00"/>
    <n v="3"/>
    <n v="758"/>
    <x v="1"/>
    <x v="2"/>
    <x v="2"/>
    <s v="2024"/>
    <x v="5"/>
    <x v="1"/>
    <n v="6"/>
    <x v="189"/>
    <x v="192"/>
    <x v="186"/>
  </r>
  <r>
    <n v="200"/>
    <x v="198"/>
    <s v="Apparel"/>
    <x v="8"/>
    <d v="2024-06-21T00:00:00"/>
    <d v="2024-06-25T00:00:00"/>
    <n v="5"/>
    <n v="591"/>
    <x v="0"/>
    <x v="3"/>
    <x v="0"/>
    <s v="2024"/>
    <x v="5"/>
    <x v="6"/>
    <n v="4"/>
    <x v="190"/>
    <x v="161"/>
    <x v="187"/>
  </r>
  <r>
    <n v="201"/>
    <x v="199"/>
    <s v="Books"/>
    <x v="10"/>
    <d v="2024-08-06T00:00:00"/>
    <d v="2024-08-18T00:00:00"/>
    <n v="9"/>
    <n v="345"/>
    <x v="1"/>
    <x v="0"/>
    <x v="3"/>
    <s v="2024"/>
    <x v="9"/>
    <x v="1"/>
    <n v="12"/>
    <x v="191"/>
    <x v="193"/>
    <x v="188"/>
  </r>
  <r>
    <n v="202"/>
    <x v="200"/>
    <s v="Groceries"/>
    <x v="23"/>
    <d v="2024-08-16T00:00:00"/>
    <d v="2024-08-29T00:00:00"/>
    <n v="5"/>
    <n v="986"/>
    <x v="1"/>
    <x v="4"/>
    <x v="0"/>
    <s v="2024"/>
    <x v="9"/>
    <x v="6"/>
    <n v="13"/>
    <x v="192"/>
    <x v="194"/>
    <x v="189"/>
  </r>
  <r>
    <n v="203"/>
    <x v="201"/>
    <s v="Books"/>
    <x v="1"/>
    <d v="2024-05-13T00:00:00"/>
    <d v="2024-05-20T00:00:00"/>
    <n v="6"/>
    <n v="719"/>
    <x v="1"/>
    <x v="0"/>
    <x v="3"/>
    <s v="2024"/>
    <x v="0"/>
    <x v="0"/>
    <n v="7"/>
    <x v="193"/>
    <x v="195"/>
    <x v="190"/>
  </r>
  <r>
    <n v="204"/>
    <x v="202"/>
    <s v="Electronics"/>
    <x v="4"/>
    <d v="2024-06-06T00:00:00"/>
    <d v="2024-06-18T00:00:00"/>
    <n v="3"/>
    <n v="425"/>
    <x v="1"/>
    <x v="3"/>
    <x v="3"/>
    <s v="2024"/>
    <x v="5"/>
    <x v="3"/>
    <n v="12"/>
    <x v="194"/>
    <x v="196"/>
    <x v="191"/>
  </r>
  <r>
    <n v="205"/>
    <x v="203"/>
    <s v="Home Decor"/>
    <x v="19"/>
    <d v="2024-11-23T00:00:00"/>
    <d v="2024-11-29T00:00:00"/>
    <n v="5"/>
    <n v="386"/>
    <x v="0"/>
    <x v="3"/>
    <x v="3"/>
    <s v="2024"/>
    <x v="4"/>
    <x v="5"/>
    <n v="6"/>
    <x v="195"/>
    <x v="197"/>
    <x v="192"/>
  </r>
  <r>
    <n v="206"/>
    <x v="204"/>
    <s v="Books"/>
    <x v="10"/>
    <d v="2024-10-02T00:00:00"/>
    <d v="2024-10-09T00:00:00"/>
    <n v="4"/>
    <n v="790"/>
    <x v="0"/>
    <x v="0"/>
    <x v="1"/>
    <s v="2024"/>
    <x v="1"/>
    <x v="2"/>
    <n v="7"/>
    <x v="196"/>
    <x v="198"/>
    <x v="193"/>
  </r>
  <r>
    <n v="207"/>
    <x v="205"/>
    <s v="Books"/>
    <x v="10"/>
    <d v="2024-09-27T00:00:00"/>
    <d v="2024-10-07T00:00:00"/>
    <n v="6"/>
    <n v="89"/>
    <x v="0"/>
    <x v="3"/>
    <x v="1"/>
    <s v="2024"/>
    <x v="8"/>
    <x v="6"/>
    <n v="10"/>
    <x v="197"/>
    <x v="199"/>
    <x v="59"/>
  </r>
  <r>
    <n v="208"/>
    <x v="206"/>
    <s v="Books"/>
    <x v="10"/>
    <d v="2024-02-29T00:00:00"/>
    <d v="2024-03-08T00:00:00"/>
    <n v="4"/>
    <n v="744"/>
    <x v="0"/>
    <x v="3"/>
    <x v="1"/>
    <s v="2024"/>
    <x v="7"/>
    <x v="3"/>
    <n v="8"/>
    <x v="198"/>
    <x v="200"/>
    <x v="194"/>
  </r>
  <r>
    <n v="209"/>
    <x v="207"/>
    <s v="Books"/>
    <x v="1"/>
    <d v="2024-10-13T00:00:00"/>
    <d v="2024-10-25T00:00:00"/>
    <n v="8"/>
    <n v="698"/>
    <x v="1"/>
    <x v="1"/>
    <x v="3"/>
    <s v="2024"/>
    <x v="1"/>
    <x v="4"/>
    <n v="12"/>
    <x v="199"/>
    <x v="201"/>
    <x v="195"/>
  </r>
  <r>
    <n v="210"/>
    <x v="208"/>
    <s v="Electronics"/>
    <x v="4"/>
    <d v="2024-05-10T00:00:00"/>
    <d v="2024-05-13T00:00:00"/>
    <n v="1"/>
    <n v="773"/>
    <x v="0"/>
    <x v="0"/>
    <x v="3"/>
    <s v="2024"/>
    <x v="0"/>
    <x v="6"/>
    <n v="3"/>
    <x v="200"/>
    <x v="202"/>
    <x v="196"/>
  </r>
  <r>
    <n v="211"/>
    <x v="209"/>
    <s v="Groceries"/>
    <x v="7"/>
    <d v="2024-07-12T00:00:00"/>
    <d v="2024-07-17T00:00:00"/>
    <n v="7"/>
    <n v="92"/>
    <x v="0"/>
    <x v="3"/>
    <x v="0"/>
    <s v="2024"/>
    <x v="2"/>
    <x v="6"/>
    <n v="5"/>
    <x v="51"/>
    <x v="52"/>
    <x v="50"/>
  </r>
  <r>
    <n v="212"/>
    <x v="210"/>
    <s v="Home Decor"/>
    <x v="19"/>
    <d v="2024-04-01T00:00:00"/>
    <d v="2024-04-12T00:00:00"/>
    <n v="9"/>
    <n v="412"/>
    <x v="1"/>
    <x v="3"/>
    <x v="1"/>
    <s v="2024"/>
    <x v="11"/>
    <x v="0"/>
    <n v="11"/>
    <x v="201"/>
    <x v="203"/>
    <x v="197"/>
  </r>
  <r>
    <n v="213"/>
    <x v="211"/>
    <s v="Apparel"/>
    <x v="8"/>
    <d v="2024-01-17T00:00:00"/>
    <d v="2024-01-27T00:00:00"/>
    <n v="7"/>
    <n v="639"/>
    <x v="0"/>
    <x v="1"/>
    <x v="1"/>
    <s v="2024"/>
    <x v="10"/>
    <x v="2"/>
    <n v="10"/>
    <x v="202"/>
    <x v="204"/>
    <x v="198"/>
  </r>
  <r>
    <n v="214"/>
    <x v="212"/>
    <s v="Apparel"/>
    <x v="8"/>
    <d v="2024-02-21T00:00:00"/>
    <d v="2024-03-05T00:00:00"/>
    <n v="10"/>
    <n v="44"/>
    <x v="1"/>
    <x v="2"/>
    <x v="2"/>
    <s v="2024"/>
    <x v="7"/>
    <x v="2"/>
    <n v="13"/>
    <x v="203"/>
    <x v="205"/>
    <x v="199"/>
  </r>
  <r>
    <n v="215"/>
    <x v="213"/>
    <s v="Electronics"/>
    <x v="15"/>
    <d v="2024-01-23T00:00:00"/>
    <d v="2024-02-05T00:00:00"/>
    <n v="7"/>
    <n v="459"/>
    <x v="0"/>
    <x v="0"/>
    <x v="1"/>
    <s v="2024"/>
    <x v="10"/>
    <x v="1"/>
    <n v="13"/>
    <x v="204"/>
    <x v="206"/>
    <x v="192"/>
  </r>
  <r>
    <n v="216"/>
    <x v="214"/>
    <s v="Books"/>
    <x v="16"/>
    <d v="2024-12-10T00:00:00"/>
    <d v="2024-12-19T00:00:00"/>
    <n v="6"/>
    <n v="252"/>
    <x v="1"/>
    <x v="4"/>
    <x v="2"/>
    <s v="2024"/>
    <x v="6"/>
    <x v="1"/>
    <n v="9"/>
    <x v="205"/>
    <x v="207"/>
    <x v="200"/>
  </r>
  <r>
    <n v="217"/>
    <x v="215"/>
    <s v="Books"/>
    <x v="17"/>
    <d v="2024-07-30T00:00:00"/>
    <d v="2024-08-06T00:00:00"/>
    <n v="5"/>
    <n v="291"/>
    <x v="1"/>
    <x v="0"/>
    <x v="2"/>
    <s v="2024"/>
    <x v="2"/>
    <x v="1"/>
    <n v="7"/>
    <x v="206"/>
    <x v="208"/>
    <x v="201"/>
  </r>
  <r>
    <n v="218"/>
    <x v="216"/>
    <s v="Apparel"/>
    <x v="2"/>
    <d v="2024-10-11T00:00:00"/>
    <d v="2024-10-19T00:00:00"/>
    <n v="8"/>
    <n v="58"/>
    <x v="1"/>
    <x v="4"/>
    <x v="3"/>
    <s v="2024"/>
    <x v="1"/>
    <x v="6"/>
    <n v="8"/>
    <x v="207"/>
    <x v="209"/>
    <x v="202"/>
  </r>
  <r>
    <n v="219"/>
    <x v="217"/>
    <s v="Home Decor"/>
    <x v="11"/>
    <d v="2024-07-28T00:00:00"/>
    <d v="2024-08-09T00:00:00"/>
    <n v="3"/>
    <n v="317"/>
    <x v="1"/>
    <x v="2"/>
    <x v="2"/>
    <s v="2024"/>
    <x v="2"/>
    <x v="4"/>
    <n v="12"/>
    <x v="109"/>
    <x v="210"/>
    <x v="54"/>
  </r>
  <r>
    <n v="220"/>
    <x v="218"/>
    <s v="Electronics"/>
    <x v="6"/>
    <d v="2024-04-07T00:00:00"/>
    <d v="2024-04-19T00:00:00"/>
    <n v="1"/>
    <n v="284"/>
    <x v="1"/>
    <x v="2"/>
    <x v="0"/>
    <s v="2024"/>
    <x v="11"/>
    <x v="4"/>
    <n v="12"/>
    <x v="208"/>
    <x v="211"/>
    <x v="203"/>
  </r>
  <r>
    <n v="221"/>
    <x v="219"/>
    <s v="Electronics"/>
    <x v="0"/>
    <d v="2024-04-06T00:00:00"/>
    <d v="2024-04-09T00:00:00"/>
    <n v="10"/>
    <n v="751"/>
    <x v="0"/>
    <x v="3"/>
    <x v="2"/>
    <s v="2024"/>
    <x v="11"/>
    <x v="5"/>
    <n v="3"/>
    <x v="209"/>
    <x v="212"/>
    <x v="204"/>
  </r>
  <r>
    <n v="222"/>
    <x v="220"/>
    <s v="Groceries"/>
    <x v="23"/>
    <d v="2024-06-19T00:00:00"/>
    <d v="2024-07-03T00:00:00"/>
    <n v="5"/>
    <n v="989"/>
    <x v="0"/>
    <x v="0"/>
    <x v="0"/>
    <s v="2024"/>
    <x v="5"/>
    <x v="2"/>
    <n v="14"/>
    <x v="210"/>
    <x v="213"/>
    <x v="205"/>
  </r>
  <r>
    <n v="223"/>
    <x v="221"/>
    <s v="Electronics"/>
    <x v="4"/>
    <d v="2024-05-04T00:00:00"/>
    <d v="2024-05-17T00:00:00"/>
    <n v="10"/>
    <n v="730"/>
    <x v="0"/>
    <x v="0"/>
    <x v="0"/>
    <s v="2024"/>
    <x v="0"/>
    <x v="5"/>
    <n v="13"/>
    <x v="211"/>
    <x v="214"/>
    <x v="206"/>
  </r>
  <r>
    <n v="224"/>
    <x v="222"/>
    <s v="Apparel"/>
    <x v="21"/>
    <d v="2024-06-09T00:00:00"/>
    <d v="2024-06-19T00:00:00"/>
    <n v="7"/>
    <n v="56"/>
    <x v="1"/>
    <x v="3"/>
    <x v="2"/>
    <s v="2024"/>
    <x v="5"/>
    <x v="4"/>
    <n v="10"/>
    <x v="212"/>
    <x v="215"/>
    <x v="40"/>
  </r>
  <r>
    <n v="225"/>
    <x v="223"/>
    <s v="Apparel"/>
    <x v="8"/>
    <d v="2024-05-13T00:00:00"/>
    <d v="2024-05-16T00:00:00"/>
    <n v="9"/>
    <n v="967"/>
    <x v="1"/>
    <x v="3"/>
    <x v="0"/>
    <s v="2024"/>
    <x v="0"/>
    <x v="0"/>
    <n v="3"/>
    <x v="213"/>
    <x v="216"/>
    <x v="207"/>
  </r>
  <r>
    <n v="226"/>
    <x v="224"/>
    <s v="Groceries"/>
    <x v="3"/>
    <d v="2024-03-19T00:00:00"/>
    <d v="2024-04-08T00:00:00"/>
    <n v="4"/>
    <n v="347"/>
    <x v="1"/>
    <x v="0"/>
    <x v="1"/>
    <s v="2024"/>
    <x v="3"/>
    <x v="1"/>
    <n v="20"/>
    <x v="214"/>
    <x v="217"/>
    <x v="208"/>
  </r>
  <r>
    <n v="227"/>
    <x v="225"/>
    <s v="Apparel"/>
    <x v="2"/>
    <d v="2024-10-08T00:00:00"/>
    <d v="2024-10-17T00:00:00"/>
    <n v="6"/>
    <n v="273"/>
    <x v="1"/>
    <x v="1"/>
    <x v="3"/>
    <s v="2024"/>
    <x v="1"/>
    <x v="1"/>
    <n v="9"/>
    <x v="215"/>
    <x v="218"/>
    <x v="209"/>
  </r>
  <r>
    <n v="228"/>
    <x v="226"/>
    <s v="Apparel"/>
    <x v="12"/>
    <d v="2024-11-24T00:00:00"/>
    <d v="2024-11-27T00:00:00"/>
    <n v="1"/>
    <n v="546"/>
    <x v="1"/>
    <x v="0"/>
    <x v="2"/>
    <s v="2024"/>
    <x v="4"/>
    <x v="4"/>
    <n v="3"/>
    <x v="216"/>
    <x v="219"/>
    <x v="210"/>
  </r>
  <r>
    <n v="229"/>
    <x v="227"/>
    <s v="Electronics"/>
    <x v="0"/>
    <d v="2024-07-30T00:00:00"/>
    <d v="2024-08-10T00:00:00"/>
    <n v="3"/>
    <n v="872"/>
    <x v="0"/>
    <x v="3"/>
    <x v="2"/>
    <s v="2024"/>
    <x v="2"/>
    <x v="1"/>
    <n v="11"/>
    <x v="217"/>
    <x v="220"/>
    <x v="211"/>
  </r>
  <r>
    <n v="230"/>
    <x v="228"/>
    <s v="Apparel"/>
    <x v="8"/>
    <d v="2024-04-21T00:00:00"/>
    <d v="2024-04-28T00:00:00"/>
    <n v="9"/>
    <n v="476"/>
    <x v="1"/>
    <x v="4"/>
    <x v="3"/>
    <s v="2024"/>
    <x v="11"/>
    <x v="4"/>
    <n v="7"/>
    <x v="218"/>
    <x v="221"/>
    <x v="212"/>
  </r>
  <r>
    <n v="231"/>
    <x v="229"/>
    <s v="Books"/>
    <x v="10"/>
    <d v="2024-12-03T00:00:00"/>
    <d v="2024-12-12T00:00:00"/>
    <n v="8"/>
    <n v="26"/>
    <x v="1"/>
    <x v="0"/>
    <x v="2"/>
    <s v="2024"/>
    <x v="6"/>
    <x v="1"/>
    <n v="9"/>
    <x v="219"/>
    <x v="222"/>
    <x v="213"/>
  </r>
  <r>
    <n v="232"/>
    <x v="230"/>
    <s v="Electronics"/>
    <x v="6"/>
    <d v="2024-12-23T00:00:00"/>
    <d v="2025-01-05T00:00:00"/>
    <n v="7"/>
    <n v="835"/>
    <x v="0"/>
    <x v="0"/>
    <x v="3"/>
    <s v="2024"/>
    <x v="6"/>
    <x v="0"/>
    <n v="13"/>
    <x v="220"/>
    <x v="223"/>
    <x v="214"/>
  </r>
  <r>
    <n v="233"/>
    <x v="231"/>
    <s v="Home Decor"/>
    <x v="11"/>
    <d v="2024-02-10T00:00:00"/>
    <d v="2024-02-23T00:00:00"/>
    <n v="6"/>
    <n v="992"/>
    <x v="1"/>
    <x v="2"/>
    <x v="0"/>
    <s v="2024"/>
    <x v="7"/>
    <x v="5"/>
    <n v="13"/>
    <x v="221"/>
    <x v="224"/>
    <x v="215"/>
  </r>
  <r>
    <n v="234"/>
    <x v="232"/>
    <s v="Apparel"/>
    <x v="13"/>
    <d v="2024-06-02T00:00:00"/>
    <d v="2024-06-11T00:00:00"/>
    <n v="2"/>
    <n v="679"/>
    <x v="0"/>
    <x v="1"/>
    <x v="0"/>
    <s v="2024"/>
    <x v="5"/>
    <x v="4"/>
    <n v="9"/>
    <x v="222"/>
    <x v="225"/>
    <x v="216"/>
  </r>
  <r>
    <n v="235"/>
    <x v="233"/>
    <s v="Groceries"/>
    <x v="7"/>
    <d v="2024-07-12T00:00:00"/>
    <d v="2024-07-25T00:00:00"/>
    <n v="9"/>
    <n v="497"/>
    <x v="1"/>
    <x v="0"/>
    <x v="3"/>
    <s v="2024"/>
    <x v="2"/>
    <x v="6"/>
    <n v="13"/>
    <x v="223"/>
    <x v="204"/>
    <x v="217"/>
  </r>
  <r>
    <n v="236"/>
    <x v="234"/>
    <s v="Apparel"/>
    <x v="8"/>
    <d v="2024-09-12T00:00:00"/>
    <d v="2024-09-20T00:00:00"/>
    <n v="7"/>
    <n v="670"/>
    <x v="1"/>
    <x v="1"/>
    <x v="3"/>
    <s v="2024"/>
    <x v="8"/>
    <x v="3"/>
    <n v="8"/>
    <x v="16"/>
    <x v="226"/>
    <x v="218"/>
  </r>
  <r>
    <n v="237"/>
    <x v="235"/>
    <s v="Home Decor"/>
    <x v="19"/>
    <d v="2024-02-08T00:00:00"/>
    <d v="2024-02-21T00:00:00"/>
    <n v="5"/>
    <n v="930"/>
    <x v="1"/>
    <x v="3"/>
    <x v="1"/>
    <s v="2024"/>
    <x v="7"/>
    <x v="3"/>
    <n v="13"/>
    <x v="224"/>
    <x v="227"/>
    <x v="10"/>
  </r>
  <r>
    <n v="238"/>
    <x v="236"/>
    <s v="Electronics"/>
    <x v="15"/>
    <d v="2024-06-10T00:00:00"/>
    <d v="2024-06-19T00:00:00"/>
    <n v="1"/>
    <n v="994"/>
    <x v="0"/>
    <x v="0"/>
    <x v="0"/>
    <s v="2024"/>
    <x v="5"/>
    <x v="0"/>
    <n v="9"/>
    <x v="225"/>
    <x v="228"/>
    <x v="219"/>
  </r>
  <r>
    <n v="239"/>
    <x v="237"/>
    <s v="Books"/>
    <x v="14"/>
    <d v="2024-07-15T00:00:00"/>
    <d v="2024-07-28T00:00:00"/>
    <n v="3"/>
    <n v="819"/>
    <x v="1"/>
    <x v="3"/>
    <x v="0"/>
    <s v="2024"/>
    <x v="2"/>
    <x v="0"/>
    <n v="13"/>
    <x v="226"/>
    <x v="229"/>
    <x v="220"/>
  </r>
  <r>
    <n v="240"/>
    <x v="238"/>
    <s v="Books"/>
    <x v="16"/>
    <d v="2024-10-31T00:00:00"/>
    <d v="2024-11-14T00:00:00"/>
    <n v="7"/>
    <n v="802"/>
    <x v="1"/>
    <x v="4"/>
    <x v="1"/>
    <s v="2024"/>
    <x v="1"/>
    <x v="3"/>
    <n v="14"/>
    <x v="227"/>
    <x v="230"/>
    <x v="221"/>
  </r>
  <r>
    <n v="241"/>
    <x v="239"/>
    <s v="Apparel"/>
    <x v="8"/>
    <d v="2024-02-12T00:00:00"/>
    <d v="2024-02-23T00:00:00"/>
    <n v="5"/>
    <n v="167"/>
    <x v="1"/>
    <x v="2"/>
    <x v="2"/>
    <s v="2024"/>
    <x v="7"/>
    <x v="0"/>
    <n v="11"/>
    <x v="228"/>
    <x v="231"/>
    <x v="222"/>
  </r>
  <r>
    <n v="242"/>
    <x v="240"/>
    <s v="Books"/>
    <x v="1"/>
    <d v="2024-11-01T00:00:00"/>
    <d v="2024-11-06T00:00:00"/>
    <n v="10"/>
    <n v="813"/>
    <x v="0"/>
    <x v="4"/>
    <x v="0"/>
    <s v="2024"/>
    <x v="4"/>
    <x v="6"/>
    <n v="5"/>
    <x v="229"/>
    <x v="232"/>
    <x v="223"/>
  </r>
  <r>
    <n v="243"/>
    <x v="241"/>
    <s v="Home Decor"/>
    <x v="11"/>
    <d v="2024-07-17T00:00:00"/>
    <d v="2024-07-23T00:00:00"/>
    <n v="2"/>
    <n v="752"/>
    <x v="1"/>
    <x v="3"/>
    <x v="1"/>
    <s v="2024"/>
    <x v="2"/>
    <x v="2"/>
    <n v="6"/>
    <x v="8"/>
    <x v="233"/>
    <x v="224"/>
  </r>
  <r>
    <n v="244"/>
    <x v="242"/>
    <s v="Home Decor"/>
    <x v="11"/>
    <d v="2024-02-09T00:00:00"/>
    <d v="2024-02-13T00:00:00"/>
    <n v="6"/>
    <n v="267"/>
    <x v="1"/>
    <x v="5"/>
    <x v="2"/>
    <s v="2024"/>
    <x v="7"/>
    <x v="6"/>
    <n v="4"/>
    <x v="230"/>
    <x v="234"/>
    <x v="225"/>
  </r>
  <r>
    <n v="245"/>
    <x v="243"/>
    <s v="Home Decor"/>
    <x v="5"/>
    <d v="2024-07-13T00:00:00"/>
    <d v="2024-07-19T00:00:00"/>
    <n v="6"/>
    <n v="460"/>
    <x v="1"/>
    <x v="4"/>
    <x v="0"/>
    <s v="2024"/>
    <x v="2"/>
    <x v="5"/>
    <n v="6"/>
    <x v="231"/>
    <x v="235"/>
    <x v="226"/>
  </r>
  <r>
    <n v="246"/>
    <x v="244"/>
    <s v="Home Decor"/>
    <x v="9"/>
    <d v="2024-07-22T00:00:00"/>
    <d v="2024-07-25T00:00:00"/>
    <n v="6"/>
    <n v="308"/>
    <x v="1"/>
    <x v="6"/>
    <x v="2"/>
    <s v="2024"/>
    <x v="2"/>
    <x v="0"/>
    <n v="3"/>
    <x v="232"/>
    <x v="236"/>
    <x v="227"/>
  </r>
  <r>
    <n v="247"/>
    <x v="245"/>
    <s v="Electronics"/>
    <x v="6"/>
    <d v="2024-04-12T00:00:00"/>
    <d v="2024-04-21T00:00:00"/>
    <n v="10"/>
    <n v="568"/>
    <x v="0"/>
    <x v="5"/>
    <x v="3"/>
    <s v="2024"/>
    <x v="11"/>
    <x v="6"/>
    <n v="9"/>
    <x v="233"/>
    <x v="237"/>
    <x v="228"/>
  </r>
  <r>
    <n v="248"/>
    <x v="246"/>
    <s v="Groceries"/>
    <x v="23"/>
    <d v="2024-11-20T00:00:00"/>
    <d v="2024-12-12T00:00:00"/>
    <n v="5"/>
    <n v="257"/>
    <x v="1"/>
    <x v="4"/>
    <x v="3"/>
    <s v="2024"/>
    <x v="4"/>
    <x v="2"/>
    <n v="22"/>
    <x v="234"/>
    <x v="238"/>
    <x v="229"/>
  </r>
  <r>
    <n v="249"/>
    <x v="247"/>
    <s v="Books"/>
    <x v="16"/>
    <d v="2024-12-20T00:00:00"/>
    <d v="2024-12-28T00:00:00"/>
    <n v="7"/>
    <n v="566"/>
    <x v="1"/>
    <x v="5"/>
    <x v="0"/>
    <s v="2024"/>
    <x v="6"/>
    <x v="6"/>
    <n v="8"/>
    <x v="235"/>
    <x v="239"/>
    <x v="230"/>
  </r>
  <r>
    <n v="250"/>
    <x v="248"/>
    <s v="Books"/>
    <x v="16"/>
    <d v="2024-11-22T00:00:00"/>
    <d v="2024-12-05T00:00:00"/>
    <n v="2"/>
    <n v="121"/>
    <x v="1"/>
    <x v="1"/>
    <x v="3"/>
    <s v="2024"/>
    <x v="4"/>
    <x v="6"/>
    <n v="13"/>
    <x v="236"/>
    <x v="240"/>
    <x v="231"/>
  </r>
  <r>
    <n v="251"/>
    <x v="249"/>
    <s v="Groceries"/>
    <x v="24"/>
    <d v="2024-01-06T00:00:00"/>
    <d v="2024-01-14T00:00:00"/>
    <n v="2"/>
    <n v="274"/>
    <x v="1"/>
    <x v="5"/>
    <x v="1"/>
    <s v="2024"/>
    <x v="10"/>
    <x v="5"/>
    <n v="8"/>
    <x v="237"/>
    <x v="241"/>
    <x v="232"/>
  </r>
  <r>
    <n v="252"/>
    <x v="250"/>
    <s v="Electronics"/>
    <x v="4"/>
    <d v="2024-12-22T00:00:00"/>
    <d v="2024-12-30T00:00:00"/>
    <n v="8"/>
    <n v="336"/>
    <x v="0"/>
    <x v="5"/>
    <x v="1"/>
    <s v="2024"/>
    <x v="6"/>
    <x v="4"/>
    <n v="8"/>
    <x v="238"/>
    <x v="174"/>
    <x v="233"/>
  </r>
  <r>
    <n v="253"/>
    <x v="251"/>
    <s v="Electronics"/>
    <x v="0"/>
    <d v="2024-06-24T00:00:00"/>
    <d v="2024-06-29T00:00:00"/>
    <n v="2"/>
    <n v="703"/>
    <x v="1"/>
    <x v="1"/>
    <x v="2"/>
    <s v="2024"/>
    <x v="5"/>
    <x v="0"/>
    <n v="5"/>
    <x v="239"/>
    <x v="242"/>
    <x v="234"/>
  </r>
  <r>
    <n v="254"/>
    <x v="252"/>
    <s v="Electronics"/>
    <x v="6"/>
    <d v="2024-04-11T00:00:00"/>
    <d v="2024-04-21T00:00:00"/>
    <n v="8"/>
    <n v="616"/>
    <x v="0"/>
    <x v="2"/>
    <x v="2"/>
    <s v="2024"/>
    <x v="11"/>
    <x v="3"/>
    <n v="10"/>
    <x v="240"/>
    <x v="243"/>
    <x v="235"/>
  </r>
  <r>
    <n v="255"/>
    <x v="253"/>
    <s v="Apparel"/>
    <x v="13"/>
    <d v="2024-05-22T00:00:00"/>
    <d v="2024-06-05T00:00:00"/>
    <n v="2"/>
    <n v="601"/>
    <x v="0"/>
    <x v="5"/>
    <x v="1"/>
    <s v="2024"/>
    <x v="0"/>
    <x v="2"/>
    <n v="14"/>
    <x v="241"/>
    <x v="244"/>
    <x v="236"/>
  </r>
  <r>
    <n v="256"/>
    <x v="254"/>
    <s v="Home Decor"/>
    <x v="20"/>
    <d v="2024-04-10T00:00:00"/>
    <d v="2024-04-20T00:00:00"/>
    <n v="8"/>
    <n v="126"/>
    <x v="1"/>
    <x v="4"/>
    <x v="0"/>
    <s v="2024"/>
    <x v="11"/>
    <x v="2"/>
    <n v="10"/>
    <x v="150"/>
    <x v="245"/>
    <x v="237"/>
  </r>
  <r>
    <n v="257"/>
    <x v="255"/>
    <s v="Home Decor"/>
    <x v="11"/>
    <d v="2024-11-12T00:00:00"/>
    <d v="2024-11-24T00:00:00"/>
    <n v="3"/>
    <n v="843"/>
    <x v="1"/>
    <x v="6"/>
    <x v="1"/>
    <s v="2024"/>
    <x v="4"/>
    <x v="1"/>
    <n v="12"/>
    <x v="242"/>
    <x v="246"/>
    <x v="238"/>
  </r>
  <r>
    <n v="258"/>
    <x v="256"/>
    <s v="Electronics"/>
    <x v="15"/>
    <d v="2024-07-10T00:00:00"/>
    <d v="2024-07-14T00:00:00"/>
    <n v="3"/>
    <n v="533"/>
    <x v="1"/>
    <x v="2"/>
    <x v="1"/>
    <s v="2024"/>
    <x v="2"/>
    <x v="2"/>
    <n v="4"/>
    <x v="243"/>
    <x v="247"/>
    <x v="62"/>
  </r>
  <r>
    <n v="259"/>
    <x v="257"/>
    <s v="Apparel"/>
    <x v="12"/>
    <d v="2024-07-15T00:00:00"/>
    <d v="2024-07-27T00:00:00"/>
    <n v="7"/>
    <n v="200"/>
    <x v="1"/>
    <x v="2"/>
    <x v="3"/>
    <s v="2024"/>
    <x v="2"/>
    <x v="0"/>
    <n v="12"/>
    <x v="244"/>
    <x v="248"/>
    <x v="73"/>
  </r>
  <r>
    <n v="260"/>
    <x v="258"/>
    <s v="Groceries"/>
    <x v="18"/>
    <d v="2024-01-28T00:00:00"/>
    <d v="2024-02-07T00:00:00"/>
    <n v="6"/>
    <n v="984"/>
    <x v="0"/>
    <x v="5"/>
    <x v="3"/>
    <s v="2024"/>
    <x v="10"/>
    <x v="4"/>
    <n v="10"/>
    <x v="245"/>
    <x v="249"/>
    <x v="239"/>
  </r>
  <r>
    <n v="261"/>
    <x v="259"/>
    <s v="Apparel"/>
    <x v="2"/>
    <d v="2024-10-14T00:00:00"/>
    <d v="2024-10-28T00:00:00"/>
    <n v="9"/>
    <n v="678"/>
    <x v="1"/>
    <x v="2"/>
    <x v="3"/>
    <s v="2024"/>
    <x v="1"/>
    <x v="0"/>
    <n v="14"/>
    <x v="246"/>
    <x v="250"/>
    <x v="240"/>
  </r>
  <r>
    <n v="262"/>
    <x v="260"/>
    <s v="Groceries"/>
    <x v="7"/>
    <d v="2024-12-29T00:00:00"/>
    <d v="2025-01-02T00:00:00"/>
    <n v="8"/>
    <n v="510"/>
    <x v="1"/>
    <x v="5"/>
    <x v="0"/>
    <s v="2024"/>
    <x v="6"/>
    <x v="4"/>
    <n v="4"/>
    <x v="247"/>
    <x v="251"/>
    <x v="241"/>
  </r>
  <r>
    <n v="263"/>
    <x v="261"/>
    <s v="Apparel"/>
    <x v="2"/>
    <d v="2024-10-16T00:00:00"/>
    <d v="2024-10-29T00:00:00"/>
    <n v="8"/>
    <n v="572"/>
    <x v="1"/>
    <x v="6"/>
    <x v="3"/>
    <s v="2024"/>
    <x v="1"/>
    <x v="2"/>
    <n v="13"/>
    <x v="248"/>
    <x v="252"/>
    <x v="242"/>
  </r>
  <r>
    <n v="264"/>
    <x v="262"/>
    <s v="Electronics"/>
    <x v="22"/>
    <d v="2024-10-05T00:00:00"/>
    <d v="2024-10-09T00:00:00"/>
    <n v="6"/>
    <n v="565"/>
    <x v="1"/>
    <x v="1"/>
    <x v="3"/>
    <s v="2024"/>
    <x v="1"/>
    <x v="5"/>
    <n v="4"/>
    <x v="249"/>
    <x v="253"/>
    <x v="185"/>
  </r>
  <r>
    <n v="265"/>
    <x v="263"/>
    <s v="Electronics"/>
    <x v="15"/>
    <d v="2024-04-17T00:00:00"/>
    <d v="2024-04-24T00:00:00"/>
    <n v="10"/>
    <n v="715"/>
    <x v="1"/>
    <x v="4"/>
    <x v="2"/>
    <s v="2024"/>
    <x v="11"/>
    <x v="2"/>
    <n v="7"/>
    <x v="250"/>
    <x v="254"/>
    <x v="243"/>
  </r>
  <r>
    <n v="266"/>
    <x v="264"/>
    <s v="Groceries"/>
    <x v="23"/>
    <d v="2024-11-11T00:00:00"/>
    <d v="2024-11-24T00:00:00"/>
    <n v="3"/>
    <n v="813"/>
    <x v="0"/>
    <x v="5"/>
    <x v="0"/>
    <s v="2024"/>
    <x v="4"/>
    <x v="0"/>
    <n v="13"/>
    <x v="251"/>
    <x v="255"/>
    <x v="161"/>
  </r>
  <r>
    <n v="267"/>
    <x v="265"/>
    <s v="Home Decor"/>
    <x v="20"/>
    <d v="2024-10-20T00:00:00"/>
    <d v="2024-10-31T00:00:00"/>
    <n v="5"/>
    <n v="985"/>
    <x v="1"/>
    <x v="1"/>
    <x v="3"/>
    <s v="2024"/>
    <x v="1"/>
    <x v="4"/>
    <n v="11"/>
    <x v="252"/>
    <x v="256"/>
    <x v="244"/>
  </r>
  <r>
    <n v="268"/>
    <x v="266"/>
    <s v="Electronics"/>
    <x v="15"/>
    <d v="2024-07-29T00:00:00"/>
    <d v="2024-08-04T00:00:00"/>
    <n v="1"/>
    <n v="293"/>
    <x v="1"/>
    <x v="1"/>
    <x v="1"/>
    <s v="2024"/>
    <x v="2"/>
    <x v="0"/>
    <n v="6"/>
    <x v="253"/>
    <x v="111"/>
    <x v="245"/>
  </r>
  <r>
    <n v="269"/>
    <x v="267"/>
    <s v="Groceries"/>
    <x v="3"/>
    <d v="2024-10-24T00:00:00"/>
    <d v="2024-10-30T00:00:00"/>
    <n v="1"/>
    <n v="899"/>
    <x v="1"/>
    <x v="1"/>
    <x v="3"/>
    <s v="2024"/>
    <x v="1"/>
    <x v="3"/>
    <n v="6"/>
    <x v="254"/>
    <x v="257"/>
    <x v="246"/>
  </r>
  <r>
    <n v="270"/>
    <x v="268"/>
    <s v="Groceries"/>
    <x v="3"/>
    <d v="2024-02-02T00:00:00"/>
    <d v="2024-02-11T00:00:00"/>
    <n v="9"/>
    <n v="417"/>
    <x v="0"/>
    <x v="5"/>
    <x v="3"/>
    <s v="2024"/>
    <x v="7"/>
    <x v="6"/>
    <n v="9"/>
    <x v="255"/>
    <x v="258"/>
    <x v="247"/>
  </r>
  <r>
    <n v="271"/>
    <x v="269"/>
    <s v="Groceries"/>
    <x v="3"/>
    <d v="2024-06-14T00:00:00"/>
    <d v="2024-06-18T00:00:00"/>
    <n v="5"/>
    <n v="355"/>
    <x v="0"/>
    <x v="6"/>
    <x v="3"/>
    <s v="2024"/>
    <x v="5"/>
    <x v="6"/>
    <n v="4"/>
    <x v="256"/>
    <x v="259"/>
    <x v="248"/>
  </r>
  <r>
    <n v="272"/>
    <x v="270"/>
    <s v="Books"/>
    <x v="10"/>
    <d v="2024-06-24T00:00:00"/>
    <d v="2024-06-28T00:00:00"/>
    <n v="1"/>
    <n v="57"/>
    <x v="0"/>
    <x v="5"/>
    <x v="2"/>
    <s v="2024"/>
    <x v="5"/>
    <x v="0"/>
    <n v="4"/>
    <x v="257"/>
    <x v="260"/>
    <x v="150"/>
  </r>
  <r>
    <n v="273"/>
    <x v="271"/>
    <s v="Electronics"/>
    <x v="15"/>
    <d v="2024-08-13T00:00:00"/>
    <d v="2024-08-25T00:00:00"/>
    <n v="8"/>
    <n v="10"/>
    <x v="1"/>
    <x v="2"/>
    <x v="1"/>
    <s v="2024"/>
    <x v="9"/>
    <x v="1"/>
    <n v="12"/>
    <x v="18"/>
    <x v="261"/>
    <x v="249"/>
  </r>
  <r>
    <n v="274"/>
    <x v="272"/>
    <s v="Electronics"/>
    <x v="22"/>
    <d v="2024-12-06T00:00:00"/>
    <d v="2024-12-13T00:00:00"/>
    <n v="3"/>
    <n v="63"/>
    <x v="1"/>
    <x v="2"/>
    <x v="1"/>
    <s v="2024"/>
    <x v="6"/>
    <x v="6"/>
    <n v="7"/>
    <x v="258"/>
    <x v="262"/>
    <x v="203"/>
  </r>
  <r>
    <n v="275"/>
    <x v="273"/>
    <s v="Apparel"/>
    <x v="2"/>
    <d v="2024-12-01T00:00:00"/>
    <d v="2024-12-10T00:00:00"/>
    <n v="2"/>
    <n v="730"/>
    <x v="0"/>
    <x v="5"/>
    <x v="1"/>
    <s v="2024"/>
    <x v="6"/>
    <x v="4"/>
    <n v="9"/>
    <x v="259"/>
    <x v="263"/>
    <x v="250"/>
  </r>
  <r>
    <n v="276"/>
    <x v="274"/>
    <s v="Groceries"/>
    <x v="24"/>
    <d v="2024-03-08T00:00:00"/>
    <d v="2024-03-15T00:00:00"/>
    <n v="10"/>
    <n v="241"/>
    <x v="0"/>
    <x v="6"/>
    <x v="1"/>
    <s v="2024"/>
    <x v="3"/>
    <x v="6"/>
    <n v="7"/>
    <x v="260"/>
    <x v="264"/>
    <x v="251"/>
  </r>
  <r>
    <n v="277"/>
    <x v="275"/>
    <s v="Electronics"/>
    <x v="22"/>
    <d v="2024-03-02T00:00:00"/>
    <d v="2024-03-15T00:00:00"/>
    <n v="7"/>
    <n v="720"/>
    <x v="0"/>
    <x v="5"/>
    <x v="1"/>
    <s v="2024"/>
    <x v="3"/>
    <x v="5"/>
    <n v="13"/>
    <x v="261"/>
    <x v="265"/>
    <x v="252"/>
  </r>
  <r>
    <n v="278"/>
    <x v="276"/>
    <s v="Apparel"/>
    <x v="2"/>
    <d v="2024-03-09T00:00:00"/>
    <d v="2024-03-20T00:00:00"/>
    <n v="3"/>
    <n v="80"/>
    <x v="0"/>
    <x v="6"/>
    <x v="3"/>
    <s v="2024"/>
    <x v="3"/>
    <x v="5"/>
    <n v="11"/>
    <x v="262"/>
    <x v="266"/>
    <x v="253"/>
  </r>
  <r>
    <n v="279"/>
    <x v="277"/>
    <s v="Books"/>
    <x v="10"/>
    <d v="2024-04-21T00:00:00"/>
    <d v="2024-04-27T00:00:00"/>
    <n v="2"/>
    <n v="928"/>
    <x v="0"/>
    <x v="5"/>
    <x v="0"/>
    <s v="2024"/>
    <x v="11"/>
    <x v="4"/>
    <n v="6"/>
    <x v="263"/>
    <x v="267"/>
    <x v="254"/>
  </r>
  <r>
    <n v="280"/>
    <x v="278"/>
    <s v="Books"/>
    <x v="10"/>
    <d v="2024-06-28T00:00:00"/>
    <d v="2024-07-11T00:00:00"/>
    <n v="7"/>
    <n v="332"/>
    <x v="0"/>
    <x v="1"/>
    <x v="3"/>
    <s v="2024"/>
    <x v="5"/>
    <x v="6"/>
    <n v="13"/>
    <x v="264"/>
    <x v="268"/>
    <x v="255"/>
  </r>
  <r>
    <n v="281"/>
    <x v="279"/>
    <s v="Electronics"/>
    <x v="22"/>
    <d v="2024-04-15T00:00:00"/>
    <d v="2024-04-18T00:00:00"/>
    <n v="9"/>
    <n v="631"/>
    <x v="1"/>
    <x v="6"/>
    <x v="1"/>
    <s v="2024"/>
    <x v="11"/>
    <x v="0"/>
    <n v="3"/>
    <x v="265"/>
    <x v="269"/>
    <x v="256"/>
  </r>
  <r>
    <n v="282"/>
    <x v="280"/>
    <s v="Groceries"/>
    <x v="24"/>
    <d v="2024-05-03T00:00:00"/>
    <d v="2024-05-07T00:00:00"/>
    <n v="8"/>
    <n v="663"/>
    <x v="1"/>
    <x v="6"/>
    <x v="2"/>
    <s v="2024"/>
    <x v="0"/>
    <x v="6"/>
    <n v="4"/>
    <x v="266"/>
    <x v="270"/>
    <x v="257"/>
  </r>
  <r>
    <n v="283"/>
    <x v="281"/>
    <s v="Home Decor"/>
    <x v="5"/>
    <d v="2024-12-15T00:00:00"/>
    <d v="2024-12-20T00:00:00"/>
    <n v="3"/>
    <n v="791"/>
    <x v="0"/>
    <x v="2"/>
    <x v="0"/>
    <s v="2024"/>
    <x v="6"/>
    <x v="4"/>
    <n v="5"/>
    <x v="267"/>
    <x v="271"/>
    <x v="258"/>
  </r>
  <r>
    <n v="284"/>
    <x v="282"/>
    <s v="Books"/>
    <x v="14"/>
    <d v="2024-11-17T00:00:00"/>
    <d v="2024-11-20T00:00:00"/>
    <n v="9"/>
    <n v="795"/>
    <x v="1"/>
    <x v="2"/>
    <x v="3"/>
    <s v="2024"/>
    <x v="4"/>
    <x v="4"/>
    <n v="3"/>
    <x v="268"/>
    <x v="272"/>
    <x v="259"/>
  </r>
  <r>
    <n v="285"/>
    <x v="283"/>
    <s v="Electronics"/>
    <x v="22"/>
    <d v="2024-02-10T00:00:00"/>
    <d v="2024-02-24T00:00:00"/>
    <n v="9"/>
    <n v="953"/>
    <x v="1"/>
    <x v="5"/>
    <x v="2"/>
    <s v="2024"/>
    <x v="7"/>
    <x v="5"/>
    <n v="14"/>
    <x v="269"/>
    <x v="273"/>
    <x v="260"/>
  </r>
  <r>
    <n v="286"/>
    <x v="284"/>
    <s v="Home Decor"/>
    <x v="11"/>
    <d v="2024-10-27T00:00:00"/>
    <d v="2024-11-10T00:00:00"/>
    <n v="2"/>
    <n v="327"/>
    <x v="1"/>
    <x v="6"/>
    <x v="2"/>
    <s v="2024"/>
    <x v="1"/>
    <x v="4"/>
    <n v="14"/>
    <x v="134"/>
    <x v="138"/>
    <x v="135"/>
  </r>
  <r>
    <n v="287"/>
    <x v="285"/>
    <s v="Books"/>
    <x v="16"/>
    <d v="2024-01-29T00:00:00"/>
    <d v="2024-02-02T00:00:00"/>
    <n v="5"/>
    <n v="692"/>
    <x v="0"/>
    <x v="6"/>
    <x v="1"/>
    <s v="2024"/>
    <x v="10"/>
    <x v="0"/>
    <n v="4"/>
    <x v="270"/>
    <x v="274"/>
    <x v="261"/>
  </r>
  <r>
    <n v="288"/>
    <x v="286"/>
    <s v="Electronics"/>
    <x v="15"/>
    <d v="2024-12-25T00:00:00"/>
    <d v="2025-01-01T00:00:00"/>
    <n v="1"/>
    <n v="177"/>
    <x v="1"/>
    <x v="2"/>
    <x v="1"/>
    <s v="2024"/>
    <x v="6"/>
    <x v="2"/>
    <n v="7"/>
    <x v="271"/>
    <x v="275"/>
    <x v="262"/>
  </r>
  <r>
    <n v="289"/>
    <x v="287"/>
    <s v="Books"/>
    <x v="14"/>
    <d v="2024-03-26T00:00:00"/>
    <d v="2024-04-08T00:00:00"/>
    <n v="6"/>
    <n v="139"/>
    <x v="1"/>
    <x v="6"/>
    <x v="3"/>
    <s v="2024"/>
    <x v="3"/>
    <x v="1"/>
    <n v="13"/>
    <x v="272"/>
    <x v="276"/>
    <x v="263"/>
  </r>
  <r>
    <n v="290"/>
    <x v="288"/>
    <s v="Books"/>
    <x v="17"/>
    <d v="2024-07-07T00:00:00"/>
    <d v="2024-07-17T00:00:00"/>
    <n v="3"/>
    <n v="271"/>
    <x v="1"/>
    <x v="1"/>
    <x v="0"/>
    <s v="2024"/>
    <x v="2"/>
    <x v="4"/>
    <n v="10"/>
    <x v="273"/>
    <x v="277"/>
    <x v="264"/>
  </r>
  <r>
    <n v="291"/>
    <x v="289"/>
    <s v="Electronics"/>
    <x v="15"/>
    <d v="2024-09-17T00:00:00"/>
    <d v="2024-09-20T00:00:00"/>
    <n v="1"/>
    <n v="55"/>
    <x v="0"/>
    <x v="1"/>
    <x v="3"/>
    <s v="2024"/>
    <x v="8"/>
    <x v="1"/>
    <n v="3"/>
    <x v="274"/>
    <x v="278"/>
    <x v="265"/>
  </r>
  <r>
    <n v="292"/>
    <x v="290"/>
    <s v="Electronics"/>
    <x v="4"/>
    <d v="2024-07-05T00:00:00"/>
    <d v="2024-07-18T00:00:00"/>
    <n v="7"/>
    <n v="952"/>
    <x v="0"/>
    <x v="5"/>
    <x v="0"/>
    <s v="2024"/>
    <x v="2"/>
    <x v="6"/>
    <n v="13"/>
    <x v="275"/>
    <x v="279"/>
    <x v="266"/>
  </r>
  <r>
    <n v="293"/>
    <x v="291"/>
    <s v="Electronics"/>
    <x v="6"/>
    <d v="2024-07-09T00:00:00"/>
    <d v="2024-07-15T00:00:00"/>
    <n v="2"/>
    <n v="524"/>
    <x v="0"/>
    <x v="6"/>
    <x v="1"/>
    <s v="2024"/>
    <x v="2"/>
    <x v="1"/>
    <n v="6"/>
    <x v="276"/>
    <x v="280"/>
    <x v="267"/>
  </r>
  <r>
    <n v="294"/>
    <x v="292"/>
    <s v="Apparel"/>
    <x v="12"/>
    <d v="2024-05-05T00:00:00"/>
    <d v="2024-05-09T00:00:00"/>
    <n v="3"/>
    <n v="16"/>
    <x v="0"/>
    <x v="2"/>
    <x v="2"/>
    <s v="2024"/>
    <x v="0"/>
    <x v="4"/>
    <n v="4"/>
    <x v="257"/>
    <x v="281"/>
    <x v="268"/>
  </r>
  <r>
    <n v="295"/>
    <x v="293"/>
    <s v="Books"/>
    <x v="14"/>
    <d v="2024-11-21T00:00:00"/>
    <d v="2024-11-25T00:00:00"/>
    <n v="1"/>
    <n v="983"/>
    <x v="1"/>
    <x v="4"/>
    <x v="1"/>
    <s v="2024"/>
    <x v="4"/>
    <x v="3"/>
    <n v="4"/>
    <x v="277"/>
    <x v="282"/>
    <x v="269"/>
  </r>
  <r>
    <n v="296"/>
    <x v="294"/>
    <s v="Electronics"/>
    <x v="15"/>
    <d v="2024-12-20T00:00:00"/>
    <d v="2024-12-31T00:00:00"/>
    <n v="5"/>
    <n v="105"/>
    <x v="1"/>
    <x v="5"/>
    <x v="2"/>
    <s v="2024"/>
    <x v="6"/>
    <x v="6"/>
    <n v="11"/>
    <x v="278"/>
    <x v="283"/>
    <x v="270"/>
  </r>
  <r>
    <n v="297"/>
    <x v="295"/>
    <s v="Groceries"/>
    <x v="3"/>
    <d v="2024-08-22T00:00:00"/>
    <d v="2024-09-05T00:00:00"/>
    <n v="2"/>
    <n v="604"/>
    <x v="0"/>
    <x v="5"/>
    <x v="0"/>
    <s v="2024"/>
    <x v="9"/>
    <x v="3"/>
    <n v="14"/>
    <x v="279"/>
    <x v="284"/>
    <x v="111"/>
  </r>
  <r>
    <n v="298"/>
    <x v="296"/>
    <s v="Groceries"/>
    <x v="24"/>
    <d v="2024-10-30T00:00:00"/>
    <d v="2024-11-09T00:00:00"/>
    <n v="10"/>
    <n v="73"/>
    <x v="0"/>
    <x v="2"/>
    <x v="1"/>
    <s v="2024"/>
    <x v="1"/>
    <x v="2"/>
    <n v="10"/>
    <x v="280"/>
    <x v="285"/>
    <x v="222"/>
  </r>
  <r>
    <n v="299"/>
    <x v="297"/>
    <s v="Groceries"/>
    <x v="3"/>
    <d v="2024-04-29T00:00:00"/>
    <d v="2024-05-14T00:00:00"/>
    <n v="2"/>
    <n v="976"/>
    <x v="1"/>
    <x v="5"/>
    <x v="3"/>
    <s v="2024"/>
    <x v="11"/>
    <x v="0"/>
    <n v="15"/>
    <x v="281"/>
    <x v="286"/>
    <x v="271"/>
  </r>
  <r>
    <n v="300"/>
    <x v="298"/>
    <s v="Electronics"/>
    <x v="0"/>
    <d v="2024-03-21T00:00:00"/>
    <d v="2024-03-24T00:00:00"/>
    <n v="5"/>
    <n v="856"/>
    <x v="0"/>
    <x v="6"/>
    <x v="1"/>
    <s v="2024"/>
    <x v="3"/>
    <x v="3"/>
    <n v="3"/>
    <x v="50"/>
    <x v="287"/>
    <x v="272"/>
  </r>
  <r>
    <n v="301"/>
    <x v="299"/>
    <s v="Books"/>
    <x v="1"/>
    <d v="2024-12-12T00:00:00"/>
    <d v="2024-12-25T00:00:00"/>
    <n v="5"/>
    <n v="276"/>
    <x v="0"/>
    <x v="1"/>
    <x v="3"/>
    <s v="2024"/>
    <x v="6"/>
    <x v="3"/>
    <n v="13"/>
    <x v="123"/>
    <x v="288"/>
    <x v="226"/>
  </r>
  <r>
    <n v="302"/>
    <x v="300"/>
    <s v="Groceries"/>
    <x v="7"/>
    <d v="2024-10-11T00:00:00"/>
    <d v="2024-10-23T00:00:00"/>
    <n v="9"/>
    <n v="265"/>
    <x v="0"/>
    <x v="5"/>
    <x v="2"/>
    <s v="2024"/>
    <x v="1"/>
    <x v="6"/>
    <n v="12"/>
    <x v="282"/>
    <x v="289"/>
    <x v="273"/>
  </r>
  <r>
    <n v="303"/>
    <x v="301"/>
    <s v="Apparel"/>
    <x v="8"/>
    <d v="2024-01-07T00:00:00"/>
    <d v="2024-01-12T00:00:00"/>
    <n v="1"/>
    <n v="860"/>
    <x v="0"/>
    <x v="1"/>
    <x v="1"/>
    <s v="2024"/>
    <x v="10"/>
    <x v="4"/>
    <n v="5"/>
    <x v="283"/>
    <x v="121"/>
    <x v="89"/>
  </r>
  <r>
    <n v="304"/>
    <x v="302"/>
    <s v="Apparel"/>
    <x v="2"/>
    <d v="2024-07-09T00:00:00"/>
    <d v="2024-07-20T00:00:00"/>
    <n v="2"/>
    <n v="606"/>
    <x v="0"/>
    <x v="6"/>
    <x v="0"/>
    <s v="2024"/>
    <x v="2"/>
    <x v="1"/>
    <n v="11"/>
    <x v="284"/>
    <x v="290"/>
    <x v="274"/>
  </r>
  <r>
    <n v="305"/>
    <x v="303"/>
    <s v="Electronics"/>
    <x v="0"/>
    <d v="2024-08-24T00:00:00"/>
    <d v="2024-08-30T00:00:00"/>
    <n v="1"/>
    <n v="182"/>
    <x v="1"/>
    <x v="6"/>
    <x v="1"/>
    <s v="2024"/>
    <x v="9"/>
    <x v="5"/>
    <n v="6"/>
    <x v="285"/>
    <x v="291"/>
    <x v="275"/>
  </r>
  <r>
    <n v="306"/>
    <x v="304"/>
    <s v="Groceries"/>
    <x v="3"/>
    <d v="2025-06-18T00:00:00"/>
    <d v="2025-06-28T00:00:00"/>
    <n v="6"/>
    <n v="973"/>
    <x v="0"/>
    <x v="1"/>
    <x v="0"/>
    <s v="2025"/>
    <x v="5"/>
    <x v="2"/>
    <n v="10"/>
    <x v="286"/>
    <x v="292"/>
    <x v="276"/>
  </r>
  <r>
    <n v="307"/>
    <x v="305"/>
    <s v="Groceries"/>
    <x v="3"/>
    <d v="2025-02-02T00:00:00"/>
    <d v="2025-02-08T00:00:00"/>
    <n v="2"/>
    <n v="947"/>
    <x v="0"/>
    <x v="2"/>
    <x v="0"/>
    <s v="2025"/>
    <x v="7"/>
    <x v="4"/>
    <n v="6"/>
    <x v="115"/>
    <x v="293"/>
    <x v="277"/>
  </r>
  <r>
    <n v="308"/>
    <x v="306"/>
    <s v="Apparel"/>
    <x v="2"/>
    <d v="2025-01-08T00:00:00"/>
    <d v="2025-01-21T00:00:00"/>
    <n v="1"/>
    <n v="713"/>
    <x v="1"/>
    <x v="2"/>
    <x v="1"/>
    <s v="2025"/>
    <x v="10"/>
    <x v="2"/>
    <n v="13"/>
    <x v="287"/>
    <x v="294"/>
    <x v="278"/>
  </r>
  <r>
    <n v="309"/>
    <x v="307"/>
    <s v="Home Decor"/>
    <x v="9"/>
    <d v="2025-06-03T00:00:00"/>
    <d v="2025-06-11T00:00:00"/>
    <n v="9"/>
    <n v="692"/>
    <x v="1"/>
    <x v="1"/>
    <x v="3"/>
    <s v="2025"/>
    <x v="5"/>
    <x v="1"/>
    <n v="8"/>
    <x v="288"/>
    <x v="295"/>
    <x v="279"/>
  </r>
  <r>
    <n v="310"/>
    <x v="308"/>
    <s v="Books"/>
    <x v="10"/>
    <d v="2025-05-26T00:00:00"/>
    <d v="2025-06-06T00:00:00"/>
    <n v="7"/>
    <n v="305"/>
    <x v="1"/>
    <x v="3"/>
    <x v="0"/>
    <s v="2025"/>
    <x v="0"/>
    <x v="0"/>
    <n v="11"/>
    <x v="289"/>
    <x v="296"/>
    <x v="280"/>
  </r>
  <r>
    <n v="311"/>
    <x v="309"/>
    <s v="Electronics"/>
    <x v="0"/>
    <d v="2025-08-13T00:00:00"/>
    <d v="2025-08-18T00:00:00"/>
    <n v="7"/>
    <n v="501"/>
    <x v="1"/>
    <x v="2"/>
    <x v="3"/>
    <s v="2025"/>
    <x v="9"/>
    <x v="2"/>
    <n v="5"/>
    <x v="290"/>
    <x v="297"/>
    <x v="281"/>
  </r>
  <r>
    <n v="312"/>
    <x v="310"/>
    <s v="Groceries"/>
    <x v="7"/>
    <d v="2025-06-07T00:00:00"/>
    <d v="2025-06-11T00:00:00"/>
    <n v="8"/>
    <n v="329"/>
    <x v="0"/>
    <x v="2"/>
    <x v="0"/>
    <s v="2025"/>
    <x v="5"/>
    <x v="5"/>
    <n v="4"/>
    <x v="291"/>
    <x v="298"/>
    <x v="282"/>
  </r>
  <r>
    <n v="313"/>
    <x v="311"/>
    <s v="Apparel"/>
    <x v="2"/>
    <d v="2025-01-08T00:00:00"/>
    <d v="2025-01-15T00:00:00"/>
    <n v="9"/>
    <n v="785"/>
    <x v="0"/>
    <x v="4"/>
    <x v="3"/>
    <s v="2025"/>
    <x v="10"/>
    <x v="2"/>
    <n v="7"/>
    <x v="292"/>
    <x v="299"/>
    <x v="283"/>
  </r>
  <r>
    <n v="314"/>
    <x v="312"/>
    <s v="Home Decor"/>
    <x v="19"/>
    <d v="2025-09-02T00:00:00"/>
    <d v="2025-09-16T00:00:00"/>
    <n v="2"/>
    <n v="530"/>
    <x v="1"/>
    <x v="2"/>
    <x v="1"/>
    <s v="2025"/>
    <x v="8"/>
    <x v="1"/>
    <n v="14"/>
    <x v="293"/>
    <x v="300"/>
    <x v="284"/>
  </r>
  <r>
    <n v="315"/>
    <x v="313"/>
    <s v="Home Decor"/>
    <x v="9"/>
    <d v="2025-12-04T00:00:00"/>
    <d v="2025-12-13T00:00:00"/>
    <n v="3"/>
    <n v="799"/>
    <x v="0"/>
    <x v="1"/>
    <x v="3"/>
    <s v="2025"/>
    <x v="6"/>
    <x v="3"/>
    <n v="9"/>
    <x v="294"/>
    <x v="301"/>
    <x v="285"/>
  </r>
  <r>
    <n v="316"/>
    <x v="314"/>
    <s v="Home Decor"/>
    <x v="19"/>
    <d v="2025-07-13T00:00:00"/>
    <d v="2025-07-18T00:00:00"/>
    <n v="10"/>
    <n v="974"/>
    <x v="0"/>
    <x v="2"/>
    <x v="1"/>
    <s v="2025"/>
    <x v="2"/>
    <x v="4"/>
    <n v="5"/>
    <x v="295"/>
    <x v="302"/>
    <x v="286"/>
  </r>
  <r>
    <n v="317"/>
    <x v="315"/>
    <s v="Books"/>
    <x v="17"/>
    <d v="2025-06-27T00:00:00"/>
    <d v="2025-07-02T00:00:00"/>
    <n v="3"/>
    <n v="179"/>
    <x v="0"/>
    <x v="1"/>
    <x v="3"/>
    <s v="2025"/>
    <x v="5"/>
    <x v="6"/>
    <n v="5"/>
    <x v="296"/>
    <x v="303"/>
    <x v="23"/>
  </r>
  <r>
    <n v="318"/>
    <x v="316"/>
    <s v="Books"/>
    <x v="17"/>
    <d v="2025-03-09T00:00:00"/>
    <d v="2025-03-14T00:00:00"/>
    <n v="4"/>
    <n v="49"/>
    <x v="1"/>
    <x v="4"/>
    <x v="1"/>
    <s v="2025"/>
    <x v="3"/>
    <x v="4"/>
    <n v="5"/>
    <x v="297"/>
    <x v="304"/>
    <x v="128"/>
  </r>
  <r>
    <n v="319"/>
    <x v="317"/>
    <s v="Groceries"/>
    <x v="7"/>
    <d v="2025-06-19T00:00:00"/>
    <d v="2025-06-25T00:00:00"/>
    <n v="7"/>
    <n v="409"/>
    <x v="0"/>
    <x v="3"/>
    <x v="2"/>
    <s v="2025"/>
    <x v="5"/>
    <x v="3"/>
    <n v="6"/>
    <x v="298"/>
    <x v="305"/>
    <x v="112"/>
  </r>
  <r>
    <n v="320"/>
    <x v="318"/>
    <s v="Home Decor"/>
    <x v="9"/>
    <d v="2025-11-17T00:00:00"/>
    <d v="2025-11-23T00:00:00"/>
    <n v="4"/>
    <n v="149"/>
    <x v="0"/>
    <x v="1"/>
    <x v="2"/>
    <s v="2025"/>
    <x v="4"/>
    <x v="0"/>
    <n v="6"/>
    <x v="299"/>
    <x v="306"/>
    <x v="287"/>
  </r>
  <r>
    <n v="321"/>
    <x v="319"/>
    <s v="Apparel"/>
    <x v="13"/>
    <d v="2025-08-06T00:00:00"/>
    <d v="2025-08-12T00:00:00"/>
    <n v="5"/>
    <n v="285"/>
    <x v="0"/>
    <x v="0"/>
    <x v="3"/>
    <s v="2025"/>
    <x v="9"/>
    <x v="2"/>
    <n v="6"/>
    <x v="300"/>
    <x v="307"/>
    <x v="288"/>
  </r>
  <r>
    <n v="322"/>
    <x v="320"/>
    <s v="Apparel"/>
    <x v="13"/>
    <d v="2025-05-16T00:00:00"/>
    <d v="2025-05-22T00:00:00"/>
    <n v="10"/>
    <n v="434"/>
    <x v="0"/>
    <x v="2"/>
    <x v="0"/>
    <s v="2025"/>
    <x v="0"/>
    <x v="6"/>
    <n v="6"/>
    <x v="301"/>
    <x v="308"/>
    <x v="289"/>
  </r>
  <r>
    <n v="323"/>
    <x v="321"/>
    <s v="Apparel"/>
    <x v="8"/>
    <d v="2025-07-01T00:00:00"/>
    <d v="2025-07-07T00:00:00"/>
    <n v="7"/>
    <n v="195"/>
    <x v="0"/>
    <x v="3"/>
    <x v="3"/>
    <s v="2025"/>
    <x v="2"/>
    <x v="1"/>
    <n v="6"/>
    <x v="302"/>
    <x v="309"/>
    <x v="290"/>
  </r>
  <r>
    <n v="324"/>
    <x v="322"/>
    <s v="Home Decor"/>
    <x v="11"/>
    <d v="2025-07-17T00:00:00"/>
    <d v="2025-07-26T00:00:00"/>
    <n v="4"/>
    <n v="432"/>
    <x v="0"/>
    <x v="2"/>
    <x v="0"/>
    <s v="2025"/>
    <x v="2"/>
    <x v="3"/>
    <n v="9"/>
    <x v="303"/>
    <x v="310"/>
    <x v="291"/>
  </r>
  <r>
    <n v="325"/>
    <x v="323"/>
    <s v="Electronics"/>
    <x v="0"/>
    <d v="2025-07-27T00:00:00"/>
    <d v="2025-08-02T00:00:00"/>
    <n v="2"/>
    <n v="708"/>
    <x v="1"/>
    <x v="3"/>
    <x v="0"/>
    <s v="2025"/>
    <x v="2"/>
    <x v="4"/>
    <n v="6"/>
    <x v="304"/>
    <x v="311"/>
    <x v="292"/>
  </r>
  <r>
    <n v="326"/>
    <x v="324"/>
    <s v="Books"/>
    <x v="10"/>
    <d v="2025-12-17T00:00:00"/>
    <d v="2025-12-26T00:00:00"/>
    <n v="3"/>
    <n v="868"/>
    <x v="0"/>
    <x v="1"/>
    <x v="1"/>
    <s v="2025"/>
    <x v="6"/>
    <x v="2"/>
    <n v="9"/>
    <x v="305"/>
    <x v="312"/>
    <x v="293"/>
  </r>
  <r>
    <n v="327"/>
    <x v="325"/>
    <s v="Apparel"/>
    <x v="21"/>
    <d v="2025-12-16T00:00:00"/>
    <d v="2025-12-27T00:00:00"/>
    <n v="1"/>
    <n v="130"/>
    <x v="1"/>
    <x v="0"/>
    <x v="0"/>
    <s v="2025"/>
    <x v="6"/>
    <x v="1"/>
    <n v="11"/>
    <x v="306"/>
    <x v="313"/>
    <x v="294"/>
  </r>
  <r>
    <n v="328"/>
    <x v="326"/>
    <s v="Apparel"/>
    <x v="8"/>
    <d v="2025-12-13T00:00:00"/>
    <d v="2025-12-28T00:00:00"/>
    <n v="3"/>
    <n v="744"/>
    <x v="1"/>
    <x v="4"/>
    <x v="3"/>
    <s v="2025"/>
    <x v="6"/>
    <x v="5"/>
    <n v="15"/>
    <x v="307"/>
    <x v="314"/>
    <x v="295"/>
  </r>
  <r>
    <n v="329"/>
    <x v="327"/>
    <s v="Books"/>
    <x v="14"/>
    <d v="2025-04-13T00:00:00"/>
    <d v="2025-04-17T00:00:00"/>
    <n v="1"/>
    <n v="62"/>
    <x v="1"/>
    <x v="3"/>
    <x v="0"/>
    <s v="2025"/>
    <x v="11"/>
    <x v="4"/>
    <n v="4"/>
    <x v="257"/>
    <x v="315"/>
    <x v="296"/>
  </r>
  <r>
    <n v="330"/>
    <x v="328"/>
    <s v="Home Decor"/>
    <x v="9"/>
    <d v="2025-08-18T00:00:00"/>
    <d v="2025-08-27T00:00:00"/>
    <n v="9"/>
    <n v="385"/>
    <x v="1"/>
    <x v="3"/>
    <x v="2"/>
    <s v="2025"/>
    <x v="9"/>
    <x v="0"/>
    <n v="9"/>
    <x v="308"/>
    <x v="316"/>
    <x v="297"/>
  </r>
  <r>
    <n v="331"/>
    <x v="329"/>
    <s v="Apparel"/>
    <x v="8"/>
    <d v="2025-12-12T00:00:00"/>
    <d v="2025-12-13T00:00:00"/>
    <n v="5"/>
    <n v="465"/>
    <x v="0"/>
    <x v="3"/>
    <x v="0"/>
    <s v="2025"/>
    <x v="6"/>
    <x v="6"/>
    <n v="1"/>
    <x v="309"/>
    <x v="317"/>
    <x v="298"/>
  </r>
  <r>
    <n v="332"/>
    <x v="330"/>
    <s v="Electronics"/>
    <x v="6"/>
    <d v="2025-04-15T00:00:00"/>
    <d v="2025-04-20T00:00:00"/>
    <n v="2"/>
    <n v="280"/>
    <x v="0"/>
    <x v="3"/>
    <x v="1"/>
    <s v="2025"/>
    <x v="11"/>
    <x v="1"/>
    <n v="5"/>
    <x v="310"/>
    <x v="318"/>
    <x v="132"/>
  </r>
  <r>
    <n v="333"/>
    <x v="331"/>
    <s v="Books"/>
    <x v="17"/>
    <d v="2025-03-06T00:00:00"/>
    <d v="2025-03-16T00:00:00"/>
    <n v="5"/>
    <n v="536"/>
    <x v="1"/>
    <x v="4"/>
    <x v="3"/>
    <s v="2025"/>
    <x v="3"/>
    <x v="3"/>
    <n v="10"/>
    <x v="311"/>
    <x v="319"/>
    <x v="299"/>
  </r>
  <r>
    <n v="334"/>
    <x v="332"/>
    <s v="Apparel"/>
    <x v="21"/>
    <d v="2025-10-15T00:00:00"/>
    <d v="2025-10-19T00:00:00"/>
    <n v="9"/>
    <n v="754"/>
    <x v="0"/>
    <x v="2"/>
    <x v="2"/>
    <s v="2025"/>
    <x v="1"/>
    <x v="2"/>
    <n v="4"/>
    <x v="312"/>
    <x v="320"/>
    <x v="300"/>
  </r>
  <r>
    <n v="335"/>
    <x v="333"/>
    <s v="Groceries"/>
    <x v="7"/>
    <d v="2025-08-09T00:00:00"/>
    <d v="2025-08-14T00:00:00"/>
    <n v="5"/>
    <n v="292"/>
    <x v="1"/>
    <x v="3"/>
    <x v="2"/>
    <s v="2025"/>
    <x v="9"/>
    <x v="5"/>
    <n v="5"/>
    <x v="313"/>
    <x v="263"/>
    <x v="301"/>
  </r>
  <r>
    <n v="336"/>
    <x v="334"/>
    <s v="Home Decor"/>
    <x v="19"/>
    <d v="2025-08-12T00:00:00"/>
    <d v="2025-08-21T00:00:00"/>
    <n v="1"/>
    <n v="521"/>
    <x v="1"/>
    <x v="4"/>
    <x v="3"/>
    <s v="2025"/>
    <x v="9"/>
    <x v="1"/>
    <n v="9"/>
    <x v="314"/>
    <x v="321"/>
    <x v="302"/>
  </r>
  <r>
    <n v="337"/>
    <x v="335"/>
    <s v="Books"/>
    <x v="14"/>
    <d v="2025-12-09T00:00:00"/>
    <d v="2025-12-10T00:00:00"/>
    <n v="5"/>
    <n v="630"/>
    <x v="0"/>
    <x v="0"/>
    <x v="3"/>
    <s v="2025"/>
    <x v="6"/>
    <x v="1"/>
    <n v="1"/>
    <x v="315"/>
    <x v="322"/>
    <x v="303"/>
  </r>
  <r>
    <n v="338"/>
    <x v="336"/>
    <s v="Books"/>
    <x v="17"/>
    <d v="2025-04-28T00:00:00"/>
    <d v="2025-05-01T00:00:00"/>
    <n v="10"/>
    <n v="678"/>
    <x v="0"/>
    <x v="2"/>
    <x v="3"/>
    <s v="2025"/>
    <x v="11"/>
    <x v="0"/>
    <n v="3"/>
    <x v="316"/>
    <x v="323"/>
    <x v="304"/>
  </r>
  <r>
    <n v="339"/>
    <x v="337"/>
    <s v="Books"/>
    <x v="17"/>
    <d v="2025-06-26T00:00:00"/>
    <d v="2025-07-04T00:00:00"/>
    <n v="7"/>
    <n v="569"/>
    <x v="0"/>
    <x v="2"/>
    <x v="3"/>
    <s v="2025"/>
    <x v="5"/>
    <x v="3"/>
    <n v="8"/>
    <x v="317"/>
    <x v="324"/>
    <x v="305"/>
  </r>
  <r>
    <n v="340"/>
    <x v="338"/>
    <s v="Groceries"/>
    <x v="7"/>
    <d v="2025-11-27T00:00:00"/>
    <d v="2025-12-03T00:00:00"/>
    <n v="9"/>
    <n v="185"/>
    <x v="1"/>
    <x v="0"/>
    <x v="0"/>
    <s v="2025"/>
    <x v="4"/>
    <x v="3"/>
    <n v="6"/>
    <x v="318"/>
    <x v="325"/>
    <x v="306"/>
  </r>
  <r>
    <n v="341"/>
    <x v="339"/>
    <s v="Apparel"/>
    <x v="21"/>
    <d v="2025-02-22T00:00:00"/>
    <d v="2025-02-24T00:00:00"/>
    <n v="8"/>
    <n v="405"/>
    <x v="0"/>
    <x v="4"/>
    <x v="1"/>
    <s v="2025"/>
    <x v="7"/>
    <x v="5"/>
    <n v="2"/>
    <x v="319"/>
    <x v="326"/>
    <x v="307"/>
  </r>
  <r>
    <n v="342"/>
    <x v="340"/>
    <s v="Groceries"/>
    <x v="7"/>
    <d v="2025-04-10T00:00:00"/>
    <d v="2025-04-18T00:00:00"/>
    <n v="10"/>
    <n v="923"/>
    <x v="0"/>
    <x v="1"/>
    <x v="2"/>
    <s v="2025"/>
    <x v="11"/>
    <x v="3"/>
    <n v="8"/>
    <x v="320"/>
    <x v="327"/>
    <x v="308"/>
  </r>
  <r>
    <n v="343"/>
    <x v="341"/>
    <s v="Groceries"/>
    <x v="3"/>
    <d v="2025-06-03T00:00:00"/>
    <d v="2025-06-07T00:00:00"/>
    <n v="10"/>
    <n v="325"/>
    <x v="1"/>
    <x v="3"/>
    <x v="3"/>
    <s v="2025"/>
    <x v="5"/>
    <x v="1"/>
    <n v="4"/>
    <x v="321"/>
    <x v="328"/>
    <x v="309"/>
  </r>
  <r>
    <n v="344"/>
    <x v="342"/>
    <s v="Groceries"/>
    <x v="18"/>
    <d v="2025-10-06T00:00:00"/>
    <d v="2025-10-11T00:00:00"/>
    <n v="6"/>
    <n v="564"/>
    <x v="0"/>
    <x v="0"/>
    <x v="1"/>
    <s v="2025"/>
    <x v="1"/>
    <x v="0"/>
    <n v="5"/>
    <x v="322"/>
    <x v="329"/>
    <x v="310"/>
  </r>
  <r>
    <n v="345"/>
    <x v="343"/>
    <s v="Apparel"/>
    <x v="13"/>
    <d v="2025-06-21T00:00:00"/>
    <d v="2025-06-28T00:00:00"/>
    <n v="2"/>
    <n v="236"/>
    <x v="1"/>
    <x v="0"/>
    <x v="0"/>
    <s v="2025"/>
    <x v="5"/>
    <x v="5"/>
    <n v="7"/>
    <x v="113"/>
    <x v="330"/>
    <x v="311"/>
  </r>
  <r>
    <n v="346"/>
    <x v="344"/>
    <s v="Apparel"/>
    <x v="8"/>
    <d v="2025-11-03T00:00:00"/>
    <d v="2025-11-10T00:00:00"/>
    <n v="1"/>
    <n v="741"/>
    <x v="0"/>
    <x v="1"/>
    <x v="2"/>
    <s v="2025"/>
    <x v="4"/>
    <x v="0"/>
    <n v="7"/>
    <x v="323"/>
    <x v="331"/>
    <x v="312"/>
  </r>
  <r>
    <n v="347"/>
    <x v="345"/>
    <s v="Electronics"/>
    <x v="4"/>
    <d v="2025-09-11T00:00:00"/>
    <d v="2025-09-17T00:00:00"/>
    <n v="6"/>
    <n v="992"/>
    <x v="1"/>
    <x v="1"/>
    <x v="0"/>
    <s v="2025"/>
    <x v="8"/>
    <x v="3"/>
    <n v="6"/>
    <x v="324"/>
    <x v="224"/>
    <x v="313"/>
  </r>
  <r>
    <n v="348"/>
    <x v="346"/>
    <s v="Groceries"/>
    <x v="3"/>
    <d v="2025-09-20T00:00:00"/>
    <d v="2025-09-21T00:00:00"/>
    <n v="5"/>
    <n v="55"/>
    <x v="0"/>
    <x v="0"/>
    <x v="3"/>
    <s v="2025"/>
    <x v="8"/>
    <x v="5"/>
    <n v="1"/>
    <x v="325"/>
    <x v="332"/>
    <x v="314"/>
  </r>
  <r>
    <n v="349"/>
    <x v="347"/>
    <s v="Books"/>
    <x v="14"/>
    <d v="2025-03-26T00:00:00"/>
    <d v="2025-04-04T00:00:00"/>
    <n v="7"/>
    <n v="216"/>
    <x v="1"/>
    <x v="2"/>
    <x v="1"/>
    <s v="2025"/>
    <x v="3"/>
    <x v="2"/>
    <n v="9"/>
    <x v="326"/>
    <x v="207"/>
    <x v="315"/>
  </r>
  <r>
    <n v="350"/>
    <x v="348"/>
    <s v="Apparel"/>
    <x v="21"/>
    <d v="2025-12-20T00:00:00"/>
    <d v="2025-12-22T00:00:00"/>
    <n v="3"/>
    <n v="375"/>
    <x v="1"/>
    <x v="4"/>
    <x v="2"/>
    <s v="2025"/>
    <x v="6"/>
    <x v="5"/>
    <n v="2"/>
    <x v="327"/>
    <x v="333"/>
    <x v="316"/>
  </r>
  <r>
    <n v="351"/>
    <x v="349"/>
    <s v="Apparel"/>
    <x v="8"/>
    <d v="2025-02-14T00:00:00"/>
    <d v="2025-02-24T00:00:00"/>
    <n v="10"/>
    <n v="503"/>
    <x v="1"/>
    <x v="2"/>
    <x v="3"/>
    <s v="2025"/>
    <x v="7"/>
    <x v="6"/>
    <n v="10"/>
    <x v="328"/>
    <x v="334"/>
    <x v="317"/>
  </r>
  <r>
    <n v="352"/>
    <x v="350"/>
    <s v="Groceries"/>
    <x v="18"/>
    <d v="2025-06-02T00:00:00"/>
    <d v="2025-06-09T00:00:00"/>
    <n v="6"/>
    <n v="974"/>
    <x v="0"/>
    <x v="1"/>
    <x v="1"/>
    <s v="2025"/>
    <x v="5"/>
    <x v="0"/>
    <n v="7"/>
    <x v="329"/>
    <x v="335"/>
    <x v="318"/>
  </r>
  <r>
    <n v="353"/>
    <x v="351"/>
    <s v="Groceries"/>
    <x v="3"/>
    <d v="2025-07-25T00:00:00"/>
    <d v="2025-08-01T00:00:00"/>
    <n v="3"/>
    <n v="486"/>
    <x v="0"/>
    <x v="1"/>
    <x v="3"/>
    <s v="2025"/>
    <x v="2"/>
    <x v="6"/>
    <n v="7"/>
    <x v="330"/>
    <x v="336"/>
    <x v="319"/>
  </r>
  <r>
    <n v="354"/>
    <x v="352"/>
    <s v="Electronics"/>
    <x v="15"/>
    <d v="2025-10-17T00:00:00"/>
    <d v="2025-10-22T00:00:00"/>
    <n v="5"/>
    <n v="803"/>
    <x v="0"/>
    <x v="3"/>
    <x v="1"/>
    <s v="2025"/>
    <x v="1"/>
    <x v="6"/>
    <n v="5"/>
    <x v="331"/>
    <x v="337"/>
    <x v="320"/>
  </r>
  <r>
    <n v="355"/>
    <x v="353"/>
    <s v="Groceries"/>
    <x v="3"/>
    <d v="2025-07-25T00:00:00"/>
    <d v="2025-07-30T00:00:00"/>
    <n v="4"/>
    <n v="176"/>
    <x v="1"/>
    <x v="0"/>
    <x v="2"/>
    <s v="2025"/>
    <x v="2"/>
    <x v="6"/>
    <n v="5"/>
    <x v="299"/>
    <x v="338"/>
    <x v="321"/>
  </r>
  <r>
    <n v="356"/>
    <x v="354"/>
    <s v="Groceries"/>
    <x v="7"/>
    <d v="2025-03-16T00:00:00"/>
    <d v="2025-03-29T00:00:00"/>
    <n v="4"/>
    <n v="468"/>
    <x v="1"/>
    <x v="1"/>
    <x v="0"/>
    <s v="2025"/>
    <x v="3"/>
    <x v="4"/>
    <n v="13"/>
    <x v="332"/>
    <x v="339"/>
    <x v="322"/>
  </r>
  <r>
    <n v="357"/>
    <x v="355"/>
    <s v="Home Decor"/>
    <x v="19"/>
    <d v="2025-04-28T00:00:00"/>
    <d v="2025-05-03T00:00:00"/>
    <n v="3"/>
    <n v="788"/>
    <x v="0"/>
    <x v="1"/>
    <x v="1"/>
    <s v="2025"/>
    <x v="11"/>
    <x v="0"/>
    <n v="5"/>
    <x v="333"/>
    <x v="340"/>
    <x v="323"/>
  </r>
  <r>
    <n v="358"/>
    <x v="356"/>
    <s v="Apparel"/>
    <x v="21"/>
    <d v="2025-02-12T00:00:00"/>
    <d v="2025-02-13T00:00:00"/>
    <n v="8"/>
    <n v="509"/>
    <x v="0"/>
    <x v="3"/>
    <x v="1"/>
    <s v="2025"/>
    <x v="7"/>
    <x v="2"/>
    <n v="1"/>
    <x v="334"/>
    <x v="341"/>
    <x v="298"/>
  </r>
  <r>
    <n v="359"/>
    <x v="357"/>
    <s v="Home Decor"/>
    <x v="9"/>
    <d v="2025-02-04T00:00:00"/>
    <d v="2025-02-19T00:00:00"/>
    <n v="2"/>
    <n v="530"/>
    <x v="1"/>
    <x v="0"/>
    <x v="3"/>
    <s v="2025"/>
    <x v="7"/>
    <x v="1"/>
    <n v="15"/>
    <x v="335"/>
    <x v="300"/>
    <x v="324"/>
  </r>
  <r>
    <n v="360"/>
    <x v="358"/>
    <s v="Home Decor"/>
    <x v="19"/>
    <d v="2025-04-12T00:00:00"/>
    <d v="2025-04-20T00:00:00"/>
    <n v="7"/>
    <n v="744"/>
    <x v="0"/>
    <x v="2"/>
    <x v="1"/>
    <s v="2025"/>
    <x v="11"/>
    <x v="5"/>
    <n v="8"/>
    <x v="336"/>
    <x v="342"/>
    <x v="289"/>
  </r>
  <r>
    <n v="361"/>
    <x v="359"/>
    <s v="Groceries"/>
    <x v="7"/>
    <d v="2025-08-23T00:00:00"/>
    <d v="2025-09-03T00:00:00"/>
    <n v="4"/>
    <n v="444"/>
    <x v="1"/>
    <x v="3"/>
    <x v="0"/>
    <s v="2025"/>
    <x v="9"/>
    <x v="5"/>
    <n v="11"/>
    <x v="337"/>
    <x v="343"/>
    <x v="145"/>
  </r>
  <r>
    <n v="362"/>
    <x v="360"/>
    <s v="Groceries"/>
    <x v="18"/>
    <d v="2025-07-20T00:00:00"/>
    <d v="2025-07-28T00:00:00"/>
    <n v="7"/>
    <n v="474"/>
    <x v="0"/>
    <x v="2"/>
    <x v="0"/>
    <s v="2025"/>
    <x v="2"/>
    <x v="4"/>
    <n v="8"/>
    <x v="338"/>
    <x v="344"/>
    <x v="325"/>
  </r>
  <r>
    <n v="363"/>
    <x v="361"/>
    <s v="Electronics"/>
    <x v="4"/>
    <d v="2025-10-01T00:00:00"/>
    <d v="2025-10-06T00:00:00"/>
    <n v="8"/>
    <n v="731"/>
    <x v="0"/>
    <x v="4"/>
    <x v="3"/>
    <s v="2025"/>
    <x v="1"/>
    <x v="2"/>
    <n v="5"/>
    <x v="339"/>
    <x v="345"/>
    <x v="326"/>
  </r>
  <r>
    <n v="364"/>
    <x v="362"/>
    <s v="Books"/>
    <x v="1"/>
    <d v="2025-05-27T00:00:00"/>
    <d v="2025-06-03T00:00:00"/>
    <n v="2"/>
    <n v="288"/>
    <x v="0"/>
    <x v="4"/>
    <x v="3"/>
    <s v="2025"/>
    <x v="0"/>
    <x v="1"/>
    <n v="7"/>
    <x v="340"/>
    <x v="346"/>
    <x v="327"/>
  </r>
  <r>
    <n v="365"/>
    <x v="363"/>
    <s v="Apparel"/>
    <x v="21"/>
    <d v="2025-12-16T00:00:00"/>
    <d v="2025-12-31T00:00:00"/>
    <n v="8"/>
    <n v="179"/>
    <x v="1"/>
    <x v="3"/>
    <x v="2"/>
    <s v="2025"/>
    <x v="6"/>
    <x v="1"/>
    <n v="15"/>
    <x v="341"/>
    <x v="347"/>
    <x v="328"/>
  </r>
  <r>
    <n v="366"/>
    <x v="364"/>
    <s v="Books"/>
    <x v="14"/>
    <d v="2025-03-09T00:00:00"/>
    <d v="2025-03-14T00:00:00"/>
    <n v="6"/>
    <n v="788"/>
    <x v="0"/>
    <x v="1"/>
    <x v="3"/>
    <s v="2025"/>
    <x v="3"/>
    <x v="4"/>
    <n v="5"/>
    <x v="342"/>
    <x v="348"/>
    <x v="329"/>
  </r>
  <r>
    <n v="367"/>
    <x v="365"/>
    <s v="Apparel"/>
    <x v="8"/>
    <d v="2025-08-14T00:00:00"/>
    <d v="2025-08-16T00:00:00"/>
    <n v="3"/>
    <n v="949"/>
    <x v="0"/>
    <x v="3"/>
    <x v="2"/>
    <s v="2025"/>
    <x v="9"/>
    <x v="3"/>
    <n v="2"/>
    <x v="343"/>
    <x v="349"/>
    <x v="330"/>
  </r>
  <r>
    <n v="368"/>
    <x v="366"/>
    <s v="Books"/>
    <x v="17"/>
    <d v="2025-11-16T00:00:00"/>
    <d v="2025-11-25T00:00:00"/>
    <n v="8"/>
    <n v="137"/>
    <x v="0"/>
    <x v="2"/>
    <x v="0"/>
    <s v="2025"/>
    <x v="4"/>
    <x v="4"/>
    <n v="9"/>
    <x v="344"/>
    <x v="350"/>
    <x v="331"/>
  </r>
  <r>
    <n v="369"/>
    <x v="367"/>
    <s v="Electronics"/>
    <x v="4"/>
    <d v="2025-08-26T00:00:00"/>
    <d v="2025-08-29T00:00:00"/>
    <n v="2"/>
    <n v="968"/>
    <x v="1"/>
    <x v="0"/>
    <x v="3"/>
    <s v="2025"/>
    <x v="9"/>
    <x v="1"/>
    <n v="3"/>
    <x v="345"/>
    <x v="351"/>
    <x v="332"/>
  </r>
  <r>
    <n v="370"/>
    <x v="368"/>
    <s v="Groceries"/>
    <x v="18"/>
    <d v="2025-09-13T00:00:00"/>
    <d v="2025-09-22T00:00:00"/>
    <n v="9"/>
    <n v="605"/>
    <x v="1"/>
    <x v="2"/>
    <x v="3"/>
    <s v="2025"/>
    <x v="8"/>
    <x v="5"/>
    <n v="9"/>
    <x v="346"/>
    <x v="352"/>
    <x v="333"/>
  </r>
  <r>
    <n v="371"/>
    <x v="369"/>
    <s v="Groceries"/>
    <x v="3"/>
    <d v="2025-10-02T00:00:00"/>
    <d v="2025-10-12T00:00:00"/>
    <n v="5"/>
    <n v="50"/>
    <x v="1"/>
    <x v="4"/>
    <x v="1"/>
    <s v="2025"/>
    <x v="1"/>
    <x v="3"/>
    <n v="10"/>
    <x v="347"/>
    <x v="353"/>
    <x v="132"/>
  </r>
  <r>
    <n v="372"/>
    <x v="370"/>
    <s v="Electronics"/>
    <x v="0"/>
    <d v="2025-12-12T00:00:00"/>
    <d v="2025-12-23T00:00:00"/>
    <n v="9"/>
    <n v="647"/>
    <x v="0"/>
    <x v="1"/>
    <x v="2"/>
    <s v="2025"/>
    <x v="6"/>
    <x v="6"/>
    <n v="11"/>
    <x v="348"/>
    <x v="354"/>
    <x v="334"/>
  </r>
  <r>
    <n v="373"/>
    <x v="371"/>
    <s v="Apparel"/>
    <x v="21"/>
    <d v="2025-05-13T00:00:00"/>
    <d v="2025-05-16T00:00:00"/>
    <n v="10"/>
    <n v="253"/>
    <x v="0"/>
    <x v="1"/>
    <x v="1"/>
    <s v="2025"/>
    <x v="0"/>
    <x v="1"/>
    <n v="3"/>
    <x v="349"/>
    <x v="355"/>
    <x v="17"/>
  </r>
  <r>
    <n v="374"/>
    <x v="372"/>
    <s v="Books"/>
    <x v="10"/>
    <d v="2025-06-13T00:00:00"/>
    <d v="2025-06-20T00:00:00"/>
    <n v="10"/>
    <n v="525"/>
    <x v="1"/>
    <x v="1"/>
    <x v="3"/>
    <s v="2025"/>
    <x v="5"/>
    <x v="6"/>
    <n v="7"/>
    <x v="350"/>
    <x v="356"/>
    <x v="335"/>
  </r>
  <r>
    <n v="375"/>
    <x v="373"/>
    <s v="Apparel"/>
    <x v="13"/>
    <d v="2025-02-16T00:00:00"/>
    <d v="2025-02-22T00:00:00"/>
    <n v="6"/>
    <n v="678"/>
    <x v="1"/>
    <x v="0"/>
    <x v="3"/>
    <s v="2025"/>
    <x v="7"/>
    <x v="4"/>
    <n v="6"/>
    <x v="155"/>
    <x v="357"/>
    <x v="336"/>
  </r>
  <r>
    <n v="376"/>
    <x v="374"/>
    <s v="Apparel"/>
    <x v="13"/>
    <d v="2025-09-05T00:00:00"/>
    <d v="2025-09-07T00:00:00"/>
    <n v="6"/>
    <n v="117"/>
    <x v="0"/>
    <x v="4"/>
    <x v="0"/>
    <s v="2025"/>
    <x v="8"/>
    <x v="6"/>
    <n v="2"/>
    <x v="351"/>
    <x v="358"/>
    <x v="337"/>
  </r>
  <r>
    <n v="377"/>
    <x v="375"/>
    <s v="Apparel"/>
    <x v="13"/>
    <d v="2025-02-13T00:00:00"/>
    <d v="2025-02-27T00:00:00"/>
    <n v="3"/>
    <n v="262"/>
    <x v="1"/>
    <x v="2"/>
    <x v="1"/>
    <s v="2025"/>
    <x v="7"/>
    <x v="3"/>
    <n v="14"/>
    <x v="352"/>
    <x v="359"/>
    <x v="338"/>
  </r>
  <r>
    <n v="378"/>
    <x v="376"/>
    <s v="Groceries"/>
    <x v="18"/>
    <d v="2025-07-10T00:00:00"/>
    <d v="2025-07-18T00:00:00"/>
    <n v="8"/>
    <n v="360"/>
    <x v="1"/>
    <x v="2"/>
    <x v="2"/>
    <s v="2025"/>
    <x v="2"/>
    <x v="3"/>
    <n v="8"/>
    <x v="353"/>
    <x v="360"/>
    <x v="339"/>
  </r>
  <r>
    <n v="379"/>
    <x v="377"/>
    <s v="Groceries"/>
    <x v="7"/>
    <d v="2025-10-22T00:00:00"/>
    <d v="2025-10-23T00:00:00"/>
    <n v="10"/>
    <n v="279"/>
    <x v="0"/>
    <x v="1"/>
    <x v="3"/>
    <s v="2025"/>
    <x v="1"/>
    <x v="2"/>
    <n v="1"/>
    <x v="354"/>
    <x v="164"/>
    <x v="149"/>
  </r>
  <r>
    <n v="380"/>
    <x v="378"/>
    <s v="Books"/>
    <x v="17"/>
    <d v="2025-01-18T00:00:00"/>
    <d v="2025-01-21T00:00:00"/>
    <n v="4"/>
    <n v="801"/>
    <x v="0"/>
    <x v="2"/>
    <x v="0"/>
    <s v="2025"/>
    <x v="10"/>
    <x v="5"/>
    <n v="3"/>
    <x v="355"/>
    <x v="361"/>
    <x v="340"/>
  </r>
  <r>
    <n v="381"/>
    <x v="379"/>
    <s v="Home Decor"/>
    <x v="19"/>
    <d v="2025-11-28T00:00:00"/>
    <d v="2025-12-02T00:00:00"/>
    <n v="4"/>
    <n v="346"/>
    <x v="1"/>
    <x v="0"/>
    <x v="2"/>
    <s v="2025"/>
    <x v="4"/>
    <x v="6"/>
    <n v="4"/>
    <x v="356"/>
    <x v="362"/>
    <x v="341"/>
  </r>
  <r>
    <n v="382"/>
    <x v="380"/>
    <s v="Apparel"/>
    <x v="13"/>
    <d v="2025-02-07T00:00:00"/>
    <d v="2025-02-18T00:00:00"/>
    <n v="5"/>
    <n v="215"/>
    <x v="1"/>
    <x v="3"/>
    <x v="1"/>
    <s v="2025"/>
    <x v="7"/>
    <x v="6"/>
    <n v="11"/>
    <x v="357"/>
    <x v="363"/>
    <x v="50"/>
  </r>
  <r>
    <n v="383"/>
    <x v="381"/>
    <s v="Electronics"/>
    <x v="15"/>
    <d v="2025-04-17T00:00:00"/>
    <d v="2025-04-22T00:00:00"/>
    <n v="9"/>
    <n v="860"/>
    <x v="0"/>
    <x v="4"/>
    <x v="3"/>
    <s v="2025"/>
    <x v="11"/>
    <x v="3"/>
    <n v="5"/>
    <x v="358"/>
    <x v="364"/>
    <x v="342"/>
  </r>
  <r>
    <n v="384"/>
    <x v="382"/>
    <s v="Apparel"/>
    <x v="2"/>
    <d v="2025-02-07T00:00:00"/>
    <d v="2025-02-16T00:00:00"/>
    <n v="2"/>
    <n v="461"/>
    <x v="1"/>
    <x v="1"/>
    <x v="1"/>
    <s v="2025"/>
    <x v="7"/>
    <x v="6"/>
    <n v="9"/>
    <x v="359"/>
    <x v="365"/>
    <x v="343"/>
  </r>
  <r>
    <n v="385"/>
    <x v="383"/>
    <s v="Groceries"/>
    <x v="3"/>
    <d v="2025-11-27T00:00:00"/>
    <d v="2025-12-06T00:00:00"/>
    <n v="7"/>
    <n v="579"/>
    <x v="0"/>
    <x v="0"/>
    <x v="3"/>
    <s v="2025"/>
    <x v="4"/>
    <x v="3"/>
    <n v="9"/>
    <x v="360"/>
    <x v="366"/>
    <x v="344"/>
  </r>
  <r>
    <n v="386"/>
    <x v="384"/>
    <s v="Electronics"/>
    <x v="0"/>
    <d v="2025-10-19T00:00:00"/>
    <d v="2025-10-23T00:00:00"/>
    <n v="3"/>
    <n v="982"/>
    <x v="1"/>
    <x v="0"/>
    <x v="3"/>
    <s v="2025"/>
    <x v="1"/>
    <x v="4"/>
    <n v="4"/>
    <x v="361"/>
    <x v="367"/>
    <x v="345"/>
  </r>
  <r>
    <n v="387"/>
    <x v="385"/>
    <s v="Groceries"/>
    <x v="18"/>
    <d v="2025-07-04T00:00:00"/>
    <d v="2025-07-11T00:00:00"/>
    <n v="2"/>
    <n v="969"/>
    <x v="0"/>
    <x v="3"/>
    <x v="3"/>
    <s v="2025"/>
    <x v="2"/>
    <x v="6"/>
    <n v="7"/>
    <x v="48"/>
    <x v="368"/>
    <x v="346"/>
  </r>
  <r>
    <n v="388"/>
    <x v="386"/>
    <s v="Books"/>
    <x v="1"/>
    <d v="2025-01-22T00:00:00"/>
    <d v="2025-01-29T00:00:00"/>
    <n v="6"/>
    <n v="563"/>
    <x v="0"/>
    <x v="0"/>
    <x v="3"/>
    <s v="2025"/>
    <x v="10"/>
    <x v="2"/>
    <n v="7"/>
    <x v="362"/>
    <x v="369"/>
    <x v="247"/>
  </r>
  <r>
    <n v="389"/>
    <x v="387"/>
    <s v="Apparel"/>
    <x v="13"/>
    <d v="2025-08-12T00:00:00"/>
    <d v="2025-08-22T00:00:00"/>
    <n v="7"/>
    <n v="894"/>
    <x v="0"/>
    <x v="2"/>
    <x v="0"/>
    <s v="2025"/>
    <x v="9"/>
    <x v="1"/>
    <n v="10"/>
    <x v="363"/>
    <x v="370"/>
    <x v="204"/>
  </r>
  <r>
    <n v="390"/>
    <x v="388"/>
    <s v="Home Decor"/>
    <x v="19"/>
    <d v="2025-08-12T00:00:00"/>
    <d v="2025-08-13T00:00:00"/>
    <n v="8"/>
    <n v="177"/>
    <x v="0"/>
    <x v="0"/>
    <x v="0"/>
    <s v="2025"/>
    <x v="9"/>
    <x v="1"/>
    <n v="1"/>
    <x v="304"/>
    <x v="311"/>
    <x v="292"/>
  </r>
  <r>
    <n v="391"/>
    <x v="389"/>
    <s v="Books"/>
    <x v="10"/>
    <d v="2025-12-28T00:00:00"/>
    <d v="2025-12-30T00:00:00"/>
    <n v="9"/>
    <n v="455"/>
    <x v="0"/>
    <x v="4"/>
    <x v="2"/>
    <s v="2025"/>
    <x v="6"/>
    <x v="4"/>
    <n v="2"/>
    <x v="364"/>
    <x v="371"/>
    <x v="347"/>
  </r>
  <r>
    <n v="392"/>
    <x v="390"/>
    <s v="Apparel"/>
    <x v="13"/>
    <d v="2025-03-21T00:00:00"/>
    <d v="2025-03-30T00:00:00"/>
    <n v="6"/>
    <n v="565"/>
    <x v="0"/>
    <x v="1"/>
    <x v="3"/>
    <s v="2025"/>
    <x v="3"/>
    <x v="6"/>
    <n v="9"/>
    <x v="249"/>
    <x v="253"/>
    <x v="185"/>
  </r>
  <r>
    <n v="393"/>
    <x v="391"/>
    <s v="Electronics"/>
    <x v="4"/>
    <d v="2025-09-24T00:00:00"/>
    <d v="2025-10-01T00:00:00"/>
    <n v="3"/>
    <n v="565"/>
    <x v="0"/>
    <x v="3"/>
    <x v="0"/>
    <s v="2025"/>
    <x v="8"/>
    <x v="2"/>
    <n v="7"/>
    <x v="365"/>
    <x v="372"/>
    <x v="258"/>
  </r>
  <r>
    <n v="394"/>
    <x v="392"/>
    <s v="Apparel"/>
    <x v="2"/>
    <d v="2025-08-26T00:00:00"/>
    <d v="2025-08-27T00:00:00"/>
    <n v="10"/>
    <n v="572"/>
    <x v="0"/>
    <x v="3"/>
    <x v="1"/>
    <s v="2025"/>
    <x v="9"/>
    <x v="1"/>
    <n v="1"/>
    <x v="366"/>
    <x v="373"/>
    <x v="348"/>
  </r>
  <r>
    <n v="395"/>
    <x v="393"/>
    <s v="Books"/>
    <x v="10"/>
    <d v="2025-03-02T00:00:00"/>
    <d v="2025-03-09T00:00:00"/>
    <n v="9"/>
    <n v="616"/>
    <x v="1"/>
    <x v="1"/>
    <x v="3"/>
    <s v="2025"/>
    <x v="3"/>
    <x v="4"/>
    <n v="7"/>
    <x v="367"/>
    <x v="54"/>
    <x v="349"/>
  </r>
  <r>
    <n v="396"/>
    <x v="394"/>
    <s v="Books"/>
    <x v="14"/>
    <d v="2025-04-27T00:00:00"/>
    <d v="2025-05-04T00:00:00"/>
    <n v="1"/>
    <n v="692"/>
    <x v="1"/>
    <x v="2"/>
    <x v="1"/>
    <s v="2025"/>
    <x v="11"/>
    <x v="4"/>
    <n v="7"/>
    <x v="368"/>
    <x v="374"/>
    <x v="42"/>
  </r>
  <r>
    <n v="397"/>
    <x v="395"/>
    <s v="Books"/>
    <x v="17"/>
    <d v="2025-07-23T00:00:00"/>
    <d v="2025-07-31T00:00:00"/>
    <n v="6"/>
    <n v="366"/>
    <x v="0"/>
    <x v="0"/>
    <x v="3"/>
    <s v="2025"/>
    <x v="2"/>
    <x v="2"/>
    <n v="8"/>
    <x v="369"/>
    <x v="375"/>
    <x v="350"/>
  </r>
  <r>
    <n v="398"/>
    <x v="396"/>
    <s v="Books"/>
    <x v="1"/>
    <d v="2025-01-04T00:00:00"/>
    <d v="2025-01-11T00:00:00"/>
    <n v="2"/>
    <n v="132"/>
    <x v="1"/>
    <x v="2"/>
    <x v="2"/>
    <s v="2025"/>
    <x v="10"/>
    <x v="5"/>
    <n v="7"/>
    <x v="258"/>
    <x v="132"/>
    <x v="351"/>
  </r>
  <r>
    <n v="399"/>
    <x v="397"/>
    <s v="Electronics"/>
    <x v="0"/>
    <d v="2025-01-21T00:00:00"/>
    <d v="2025-02-05T00:00:00"/>
    <n v="1"/>
    <n v="102"/>
    <x v="1"/>
    <x v="0"/>
    <x v="1"/>
    <s v="2025"/>
    <x v="10"/>
    <x v="1"/>
    <n v="15"/>
    <x v="162"/>
    <x v="376"/>
    <x v="352"/>
  </r>
  <r>
    <n v="400"/>
    <x v="398"/>
    <s v="Apparel"/>
    <x v="2"/>
    <d v="2025-10-09T00:00:00"/>
    <d v="2025-10-19T00:00:00"/>
    <n v="5"/>
    <n v="644"/>
    <x v="0"/>
    <x v="3"/>
    <x v="2"/>
    <s v="2025"/>
    <x v="1"/>
    <x v="3"/>
    <n v="10"/>
    <x v="370"/>
    <x v="377"/>
    <x v="353"/>
  </r>
  <r>
    <n v="401"/>
    <x v="399"/>
    <s v="Home Decor"/>
    <x v="5"/>
    <d v="2025-03-12T00:00:00"/>
    <d v="2025-03-18T00:00:00"/>
    <n v="7"/>
    <n v="171"/>
    <x v="1"/>
    <x v="1"/>
    <x v="0"/>
    <s v="2025"/>
    <x v="3"/>
    <x v="2"/>
    <n v="6"/>
    <x v="371"/>
    <x v="378"/>
    <x v="354"/>
  </r>
  <r>
    <n v="402"/>
    <x v="400"/>
    <s v="Apparel"/>
    <x v="21"/>
    <d v="2025-09-01T00:00:00"/>
    <d v="2025-09-03T00:00:00"/>
    <n v="8"/>
    <n v="204"/>
    <x v="1"/>
    <x v="3"/>
    <x v="0"/>
    <s v="2025"/>
    <x v="8"/>
    <x v="0"/>
    <n v="2"/>
    <x v="372"/>
    <x v="379"/>
    <x v="355"/>
  </r>
  <r>
    <n v="403"/>
    <x v="401"/>
    <s v="Groceries"/>
    <x v="18"/>
    <d v="2025-11-14T00:00:00"/>
    <d v="2025-11-24T00:00:00"/>
    <n v="1"/>
    <n v="410"/>
    <x v="1"/>
    <x v="1"/>
    <x v="1"/>
    <s v="2025"/>
    <x v="4"/>
    <x v="6"/>
    <n v="10"/>
    <x v="373"/>
    <x v="380"/>
    <x v="356"/>
  </r>
  <r>
    <n v="404"/>
    <x v="402"/>
    <s v="Groceries"/>
    <x v="7"/>
    <d v="2025-05-05T00:00:00"/>
    <d v="2025-05-08T00:00:00"/>
    <n v="2"/>
    <n v="874"/>
    <x v="0"/>
    <x v="0"/>
    <x v="2"/>
    <s v="2025"/>
    <x v="0"/>
    <x v="0"/>
    <n v="3"/>
    <x v="374"/>
    <x v="381"/>
    <x v="357"/>
  </r>
  <r>
    <n v="405"/>
    <x v="403"/>
    <s v="Books"/>
    <x v="17"/>
    <d v="2025-02-19T00:00:00"/>
    <d v="2025-02-23T00:00:00"/>
    <n v="7"/>
    <n v="855"/>
    <x v="1"/>
    <x v="2"/>
    <x v="0"/>
    <s v="2025"/>
    <x v="7"/>
    <x v="2"/>
    <n v="4"/>
    <x v="375"/>
    <x v="382"/>
    <x v="358"/>
  </r>
  <r>
    <n v="406"/>
    <x v="404"/>
    <s v="Home Decor"/>
    <x v="11"/>
    <d v="2025-04-06T00:00:00"/>
    <d v="2025-04-13T00:00:00"/>
    <n v="1"/>
    <n v="386"/>
    <x v="0"/>
    <x v="0"/>
    <x v="1"/>
    <s v="2025"/>
    <x v="11"/>
    <x v="4"/>
    <n v="7"/>
    <x v="376"/>
    <x v="383"/>
    <x v="202"/>
  </r>
  <r>
    <n v="407"/>
    <x v="405"/>
    <s v="Books"/>
    <x v="14"/>
    <d v="2025-03-16T00:00:00"/>
    <d v="2025-03-27T00:00:00"/>
    <n v="9"/>
    <n v="309"/>
    <x v="1"/>
    <x v="4"/>
    <x v="3"/>
    <s v="2025"/>
    <x v="3"/>
    <x v="4"/>
    <n v="11"/>
    <x v="377"/>
    <x v="384"/>
    <x v="359"/>
  </r>
  <r>
    <n v="408"/>
    <x v="406"/>
    <s v="Home Decor"/>
    <x v="5"/>
    <d v="2025-02-21T00:00:00"/>
    <d v="2025-03-03T00:00:00"/>
    <n v="3"/>
    <n v="97"/>
    <x v="0"/>
    <x v="2"/>
    <x v="0"/>
    <s v="2025"/>
    <x v="7"/>
    <x v="6"/>
    <n v="10"/>
    <x v="378"/>
    <x v="385"/>
    <x v="360"/>
  </r>
  <r>
    <n v="409"/>
    <x v="407"/>
    <s v="Books"/>
    <x v="14"/>
    <d v="2025-11-09T00:00:00"/>
    <d v="2025-11-20T00:00:00"/>
    <n v="4"/>
    <n v="180"/>
    <x v="1"/>
    <x v="1"/>
    <x v="3"/>
    <s v="2025"/>
    <x v="4"/>
    <x v="4"/>
    <n v="11"/>
    <x v="379"/>
    <x v="386"/>
    <x v="361"/>
  </r>
  <r>
    <n v="410"/>
    <x v="408"/>
    <s v="Apparel"/>
    <x v="2"/>
    <d v="2025-06-28T00:00:00"/>
    <d v="2025-07-04T00:00:00"/>
    <n v="1"/>
    <n v="187"/>
    <x v="1"/>
    <x v="0"/>
    <x v="1"/>
    <s v="2025"/>
    <x v="5"/>
    <x v="5"/>
    <n v="6"/>
    <x v="380"/>
    <x v="387"/>
    <x v="362"/>
  </r>
  <r>
    <n v="411"/>
    <x v="409"/>
    <s v="Home Decor"/>
    <x v="19"/>
    <d v="2025-09-26T00:00:00"/>
    <d v="2025-10-04T00:00:00"/>
    <n v="9"/>
    <n v="286"/>
    <x v="1"/>
    <x v="3"/>
    <x v="3"/>
    <s v="2025"/>
    <x v="8"/>
    <x v="6"/>
    <n v="8"/>
    <x v="381"/>
    <x v="388"/>
    <x v="363"/>
  </r>
  <r>
    <n v="412"/>
    <x v="410"/>
    <s v="Home Decor"/>
    <x v="5"/>
    <d v="2025-01-18T00:00:00"/>
    <d v="2025-01-31T00:00:00"/>
    <n v="6"/>
    <n v="541"/>
    <x v="1"/>
    <x v="0"/>
    <x v="0"/>
    <s v="2025"/>
    <x v="10"/>
    <x v="5"/>
    <n v="13"/>
    <x v="382"/>
    <x v="389"/>
    <x v="364"/>
  </r>
  <r>
    <n v="413"/>
    <x v="411"/>
    <s v="Books"/>
    <x v="10"/>
    <d v="2025-07-12T00:00:00"/>
    <d v="2025-07-20T00:00:00"/>
    <n v="8"/>
    <n v="779"/>
    <x v="0"/>
    <x v="2"/>
    <x v="2"/>
    <s v="2025"/>
    <x v="2"/>
    <x v="5"/>
    <n v="8"/>
    <x v="383"/>
    <x v="390"/>
    <x v="365"/>
  </r>
  <r>
    <n v="414"/>
    <x v="412"/>
    <s v="Electronics"/>
    <x v="15"/>
    <d v="2025-09-09T00:00:00"/>
    <d v="2025-09-11T00:00:00"/>
    <n v="4"/>
    <n v="249"/>
    <x v="1"/>
    <x v="0"/>
    <x v="0"/>
    <s v="2025"/>
    <x v="8"/>
    <x v="1"/>
    <n v="2"/>
    <x v="384"/>
    <x v="391"/>
    <x v="219"/>
  </r>
  <r>
    <n v="415"/>
    <x v="413"/>
    <s v="Electronics"/>
    <x v="4"/>
    <d v="2025-07-16T00:00:00"/>
    <d v="2025-07-29T00:00:00"/>
    <n v="2"/>
    <n v="146"/>
    <x v="1"/>
    <x v="4"/>
    <x v="3"/>
    <s v="2025"/>
    <x v="2"/>
    <x v="2"/>
    <n v="13"/>
    <x v="107"/>
    <x v="392"/>
    <x v="366"/>
  </r>
  <r>
    <n v="416"/>
    <x v="414"/>
    <s v="Groceries"/>
    <x v="3"/>
    <d v="2025-01-08T00:00:00"/>
    <d v="2025-01-21T00:00:00"/>
    <n v="1"/>
    <n v="333"/>
    <x v="1"/>
    <x v="3"/>
    <x v="0"/>
    <s v="2025"/>
    <x v="10"/>
    <x v="2"/>
    <n v="13"/>
    <x v="385"/>
    <x v="393"/>
    <x v="91"/>
  </r>
  <r>
    <n v="417"/>
    <x v="415"/>
    <s v="Groceries"/>
    <x v="7"/>
    <d v="2025-08-28T00:00:00"/>
    <d v="2025-09-04T00:00:00"/>
    <n v="9"/>
    <n v="687"/>
    <x v="1"/>
    <x v="4"/>
    <x v="2"/>
    <s v="2025"/>
    <x v="9"/>
    <x v="3"/>
    <n v="7"/>
    <x v="386"/>
    <x v="394"/>
    <x v="367"/>
  </r>
  <r>
    <n v="418"/>
    <x v="416"/>
    <s v="Apparel"/>
    <x v="21"/>
    <d v="2025-07-09T00:00:00"/>
    <d v="2025-07-19T00:00:00"/>
    <n v="6"/>
    <n v="342"/>
    <x v="0"/>
    <x v="3"/>
    <x v="2"/>
    <s v="2025"/>
    <x v="2"/>
    <x v="2"/>
    <n v="10"/>
    <x v="118"/>
    <x v="395"/>
    <x v="368"/>
  </r>
  <r>
    <n v="419"/>
    <x v="417"/>
    <s v="Home Decor"/>
    <x v="19"/>
    <d v="2025-11-11T00:00:00"/>
    <d v="2025-11-16T00:00:00"/>
    <n v="6"/>
    <n v="461"/>
    <x v="0"/>
    <x v="2"/>
    <x v="0"/>
    <s v="2025"/>
    <x v="4"/>
    <x v="1"/>
    <n v="5"/>
    <x v="387"/>
    <x v="396"/>
    <x v="369"/>
  </r>
  <r>
    <n v="420"/>
    <x v="418"/>
    <s v="Home Decor"/>
    <x v="11"/>
    <d v="2025-02-19T00:00:00"/>
    <d v="2025-03-01T00:00:00"/>
    <n v="4"/>
    <n v="371"/>
    <x v="1"/>
    <x v="1"/>
    <x v="3"/>
    <s v="2025"/>
    <x v="7"/>
    <x v="2"/>
    <n v="10"/>
    <x v="388"/>
    <x v="397"/>
    <x v="370"/>
  </r>
  <r>
    <n v="421"/>
    <x v="419"/>
    <s v="Books"/>
    <x v="14"/>
    <d v="2025-02-10T00:00:00"/>
    <d v="2025-02-19T00:00:00"/>
    <n v="1"/>
    <n v="200"/>
    <x v="1"/>
    <x v="1"/>
    <x v="1"/>
    <s v="2025"/>
    <x v="7"/>
    <x v="0"/>
    <n v="9"/>
    <x v="389"/>
    <x v="25"/>
    <x v="371"/>
  </r>
  <r>
    <n v="422"/>
    <x v="420"/>
    <s v="Electronics"/>
    <x v="0"/>
    <d v="2025-02-06T00:00:00"/>
    <d v="2025-02-15T00:00:00"/>
    <n v="3"/>
    <n v="356"/>
    <x v="0"/>
    <x v="1"/>
    <x v="3"/>
    <s v="2025"/>
    <x v="7"/>
    <x v="3"/>
    <n v="9"/>
    <x v="390"/>
    <x v="398"/>
    <x v="372"/>
  </r>
  <r>
    <n v="423"/>
    <x v="421"/>
    <s v="Books"/>
    <x v="1"/>
    <d v="2025-03-04T00:00:00"/>
    <d v="2025-03-05T00:00:00"/>
    <n v="4"/>
    <n v="587"/>
    <x v="0"/>
    <x v="4"/>
    <x v="3"/>
    <s v="2025"/>
    <x v="3"/>
    <x v="1"/>
    <n v="1"/>
    <x v="391"/>
    <x v="399"/>
    <x v="373"/>
  </r>
  <r>
    <n v="424"/>
    <x v="422"/>
    <s v="Books"/>
    <x v="1"/>
    <d v="2025-06-27T00:00:00"/>
    <d v="2025-07-05T00:00:00"/>
    <n v="4"/>
    <n v="441"/>
    <x v="0"/>
    <x v="3"/>
    <x v="0"/>
    <s v="2025"/>
    <x v="5"/>
    <x v="6"/>
    <n v="8"/>
    <x v="392"/>
    <x v="400"/>
    <x v="374"/>
  </r>
  <r>
    <n v="425"/>
    <x v="423"/>
    <s v="Books"/>
    <x v="17"/>
    <d v="2025-12-22T00:00:00"/>
    <d v="2025-12-31T00:00:00"/>
    <n v="8"/>
    <n v="953"/>
    <x v="0"/>
    <x v="1"/>
    <x v="2"/>
    <s v="2025"/>
    <x v="6"/>
    <x v="0"/>
    <n v="9"/>
    <x v="120"/>
    <x v="401"/>
    <x v="375"/>
  </r>
  <r>
    <n v="426"/>
    <x v="424"/>
    <s v="Home Decor"/>
    <x v="5"/>
    <d v="2025-02-05T00:00:00"/>
    <d v="2025-02-14T00:00:00"/>
    <n v="10"/>
    <n v="356"/>
    <x v="0"/>
    <x v="4"/>
    <x v="3"/>
    <s v="2025"/>
    <x v="7"/>
    <x v="2"/>
    <n v="9"/>
    <x v="393"/>
    <x v="402"/>
    <x v="376"/>
  </r>
  <r>
    <n v="427"/>
    <x v="425"/>
    <s v="Apparel"/>
    <x v="2"/>
    <d v="2025-07-24T00:00:00"/>
    <d v="2025-07-27T00:00:00"/>
    <n v="9"/>
    <n v="855"/>
    <x v="1"/>
    <x v="3"/>
    <x v="1"/>
    <s v="2025"/>
    <x v="2"/>
    <x v="3"/>
    <n v="3"/>
    <x v="394"/>
    <x v="403"/>
    <x v="377"/>
  </r>
  <r>
    <n v="428"/>
    <x v="426"/>
    <s v="Books"/>
    <x v="17"/>
    <d v="2025-04-26T00:00:00"/>
    <d v="2025-05-10T00:00:00"/>
    <n v="1"/>
    <n v="320"/>
    <x v="1"/>
    <x v="0"/>
    <x v="0"/>
    <s v="2025"/>
    <x v="11"/>
    <x v="5"/>
    <n v="14"/>
    <x v="395"/>
    <x v="404"/>
    <x v="378"/>
  </r>
  <r>
    <n v="429"/>
    <x v="427"/>
    <s v="Apparel"/>
    <x v="21"/>
    <d v="2025-12-20T00:00:00"/>
    <d v="2025-12-30T00:00:00"/>
    <n v="10"/>
    <n v="308"/>
    <x v="1"/>
    <x v="0"/>
    <x v="3"/>
    <s v="2025"/>
    <x v="6"/>
    <x v="5"/>
    <n v="10"/>
    <x v="396"/>
    <x v="405"/>
    <x v="12"/>
  </r>
  <r>
    <n v="430"/>
    <x v="428"/>
    <s v="Apparel"/>
    <x v="2"/>
    <d v="2025-12-16T00:00:00"/>
    <d v="2025-12-29T00:00:00"/>
    <n v="8"/>
    <n v="259"/>
    <x v="1"/>
    <x v="1"/>
    <x v="2"/>
    <s v="2025"/>
    <x v="6"/>
    <x v="1"/>
    <n v="13"/>
    <x v="397"/>
    <x v="406"/>
    <x v="291"/>
  </r>
  <r>
    <n v="431"/>
    <x v="429"/>
    <s v="Apparel"/>
    <x v="2"/>
    <d v="2025-01-27T00:00:00"/>
    <d v="2025-01-29T00:00:00"/>
    <n v="8"/>
    <n v="684"/>
    <x v="0"/>
    <x v="1"/>
    <x v="2"/>
    <s v="2025"/>
    <x v="10"/>
    <x v="0"/>
    <n v="2"/>
    <x v="398"/>
    <x v="407"/>
    <x v="379"/>
  </r>
  <r>
    <n v="432"/>
    <x v="430"/>
    <s v="Apparel"/>
    <x v="21"/>
    <d v="2025-09-25T00:00:00"/>
    <d v="2025-09-30T00:00:00"/>
    <n v="6"/>
    <n v="993"/>
    <x v="1"/>
    <x v="4"/>
    <x v="0"/>
    <s v="2025"/>
    <x v="8"/>
    <x v="3"/>
    <n v="5"/>
    <x v="399"/>
    <x v="408"/>
    <x v="273"/>
  </r>
  <r>
    <n v="433"/>
    <x v="431"/>
    <s v="Home Decor"/>
    <x v="9"/>
    <d v="2025-05-21T00:00:00"/>
    <d v="2025-05-27T00:00:00"/>
    <n v="1"/>
    <n v="773"/>
    <x v="1"/>
    <x v="3"/>
    <x v="0"/>
    <s v="2025"/>
    <x v="0"/>
    <x v="2"/>
    <n v="6"/>
    <x v="200"/>
    <x v="202"/>
    <x v="196"/>
  </r>
  <r>
    <n v="434"/>
    <x v="432"/>
    <s v="Electronics"/>
    <x v="15"/>
    <d v="2025-01-06T00:00:00"/>
    <d v="2025-01-12T00:00:00"/>
    <n v="8"/>
    <n v="527"/>
    <x v="1"/>
    <x v="0"/>
    <x v="3"/>
    <s v="2025"/>
    <x v="10"/>
    <x v="0"/>
    <n v="6"/>
    <x v="400"/>
    <x v="409"/>
    <x v="380"/>
  </r>
  <r>
    <n v="435"/>
    <x v="433"/>
    <s v="Apparel"/>
    <x v="21"/>
    <d v="2025-12-01T00:00:00"/>
    <d v="2025-12-11T00:00:00"/>
    <n v="10"/>
    <n v="752"/>
    <x v="0"/>
    <x v="0"/>
    <x v="0"/>
    <s v="2025"/>
    <x v="6"/>
    <x v="0"/>
    <n v="10"/>
    <x v="401"/>
    <x v="410"/>
    <x v="381"/>
  </r>
  <r>
    <n v="436"/>
    <x v="434"/>
    <s v="Groceries"/>
    <x v="7"/>
    <d v="2025-11-27T00:00:00"/>
    <d v="2025-12-04T00:00:00"/>
    <n v="1"/>
    <n v="821"/>
    <x v="0"/>
    <x v="1"/>
    <x v="0"/>
    <s v="2025"/>
    <x v="4"/>
    <x v="3"/>
    <n v="7"/>
    <x v="402"/>
    <x v="411"/>
    <x v="368"/>
  </r>
  <r>
    <n v="437"/>
    <x v="435"/>
    <s v="Apparel"/>
    <x v="13"/>
    <d v="2025-09-28T00:00:00"/>
    <d v="2025-10-04T00:00:00"/>
    <n v="9"/>
    <n v="733"/>
    <x v="1"/>
    <x v="2"/>
    <x v="2"/>
    <s v="2025"/>
    <x v="8"/>
    <x v="4"/>
    <n v="6"/>
    <x v="403"/>
    <x v="412"/>
    <x v="382"/>
  </r>
  <r>
    <n v="438"/>
    <x v="436"/>
    <s v="Groceries"/>
    <x v="18"/>
    <d v="2025-02-19T00:00:00"/>
    <d v="2025-02-25T00:00:00"/>
    <n v="7"/>
    <n v="471"/>
    <x v="1"/>
    <x v="0"/>
    <x v="3"/>
    <s v="2025"/>
    <x v="7"/>
    <x v="2"/>
    <n v="6"/>
    <x v="404"/>
    <x v="413"/>
    <x v="383"/>
  </r>
  <r>
    <n v="439"/>
    <x v="437"/>
    <s v="Home Decor"/>
    <x v="9"/>
    <d v="2025-03-22T00:00:00"/>
    <d v="2025-03-29T00:00:00"/>
    <n v="2"/>
    <n v="566"/>
    <x v="1"/>
    <x v="2"/>
    <x v="1"/>
    <s v="2025"/>
    <x v="3"/>
    <x v="5"/>
    <n v="7"/>
    <x v="405"/>
    <x v="414"/>
    <x v="384"/>
  </r>
  <r>
    <n v="440"/>
    <x v="438"/>
    <s v="Apparel"/>
    <x v="2"/>
    <d v="2025-07-01T00:00:00"/>
    <d v="2025-07-08T00:00:00"/>
    <n v="1"/>
    <n v="284"/>
    <x v="0"/>
    <x v="2"/>
    <x v="3"/>
    <s v="2025"/>
    <x v="2"/>
    <x v="1"/>
    <n v="7"/>
    <x v="406"/>
    <x v="211"/>
    <x v="385"/>
  </r>
  <r>
    <n v="441"/>
    <x v="439"/>
    <s v="Electronics"/>
    <x v="0"/>
    <d v="2025-08-17T00:00:00"/>
    <d v="2025-08-18T00:00:00"/>
    <n v="8"/>
    <n v="48"/>
    <x v="0"/>
    <x v="3"/>
    <x v="3"/>
    <s v="2025"/>
    <x v="9"/>
    <x v="4"/>
    <n v="1"/>
    <x v="340"/>
    <x v="415"/>
    <x v="386"/>
  </r>
  <r>
    <n v="442"/>
    <x v="440"/>
    <s v="Apparel"/>
    <x v="2"/>
    <d v="2025-08-05T00:00:00"/>
    <d v="2025-08-11T00:00:00"/>
    <n v="3"/>
    <n v="262"/>
    <x v="1"/>
    <x v="3"/>
    <x v="2"/>
    <s v="2025"/>
    <x v="9"/>
    <x v="1"/>
    <n v="6"/>
    <x v="407"/>
    <x v="359"/>
    <x v="135"/>
  </r>
  <r>
    <n v="443"/>
    <x v="441"/>
    <s v="Apparel"/>
    <x v="8"/>
    <d v="2025-02-28T00:00:00"/>
    <d v="2025-03-10T00:00:00"/>
    <n v="8"/>
    <n v="733"/>
    <x v="0"/>
    <x v="0"/>
    <x v="3"/>
    <s v="2025"/>
    <x v="7"/>
    <x v="6"/>
    <n v="10"/>
    <x v="120"/>
    <x v="416"/>
    <x v="387"/>
  </r>
  <r>
    <n v="444"/>
    <x v="442"/>
    <s v="Apparel"/>
    <x v="2"/>
    <d v="2025-04-11T00:00:00"/>
    <d v="2025-04-14T00:00:00"/>
    <n v="8"/>
    <n v="258"/>
    <x v="0"/>
    <x v="4"/>
    <x v="0"/>
    <s v="2025"/>
    <x v="11"/>
    <x v="6"/>
    <n v="3"/>
    <x v="408"/>
    <x v="417"/>
    <x v="388"/>
  </r>
  <r>
    <n v="445"/>
    <x v="443"/>
    <s v="Apparel"/>
    <x v="2"/>
    <d v="2025-03-26T00:00:00"/>
    <d v="2025-04-01T00:00:00"/>
    <n v="10"/>
    <n v="405"/>
    <x v="0"/>
    <x v="3"/>
    <x v="3"/>
    <s v="2025"/>
    <x v="3"/>
    <x v="2"/>
    <n v="6"/>
    <x v="301"/>
    <x v="418"/>
    <x v="389"/>
  </r>
  <r>
    <n v="446"/>
    <x v="444"/>
    <s v="Apparel"/>
    <x v="21"/>
    <d v="2025-09-24T00:00:00"/>
    <d v="2025-09-25T00:00:00"/>
    <n v="6"/>
    <n v="252"/>
    <x v="0"/>
    <x v="0"/>
    <x v="0"/>
    <s v="2025"/>
    <x v="8"/>
    <x v="2"/>
    <n v="1"/>
    <x v="303"/>
    <x v="207"/>
    <x v="390"/>
  </r>
  <r>
    <n v="447"/>
    <x v="445"/>
    <s v="Home Decor"/>
    <x v="9"/>
    <d v="2025-11-04T00:00:00"/>
    <d v="2025-11-10T00:00:00"/>
    <n v="10"/>
    <n v="85"/>
    <x v="0"/>
    <x v="4"/>
    <x v="2"/>
    <s v="2025"/>
    <x v="4"/>
    <x v="1"/>
    <n v="6"/>
    <x v="409"/>
    <x v="419"/>
    <x v="391"/>
  </r>
  <r>
    <n v="448"/>
    <x v="446"/>
    <s v="Home Decor"/>
    <x v="9"/>
    <d v="2025-04-21T00:00:00"/>
    <d v="2025-04-25T00:00:00"/>
    <n v="9"/>
    <n v="67"/>
    <x v="0"/>
    <x v="0"/>
    <x v="0"/>
    <s v="2025"/>
    <x v="11"/>
    <x v="0"/>
    <n v="4"/>
    <x v="410"/>
    <x v="420"/>
    <x v="337"/>
  </r>
  <r>
    <n v="449"/>
    <x v="447"/>
    <s v="Apparel"/>
    <x v="13"/>
    <d v="2025-06-04T00:00:00"/>
    <d v="2025-06-10T00:00:00"/>
    <n v="3"/>
    <n v="723"/>
    <x v="0"/>
    <x v="0"/>
    <x v="3"/>
    <s v="2025"/>
    <x v="5"/>
    <x v="2"/>
    <n v="6"/>
    <x v="411"/>
    <x v="421"/>
    <x v="392"/>
  </r>
  <r>
    <n v="450"/>
    <x v="448"/>
    <s v="Home Decor"/>
    <x v="5"/>
    <d v="2025-04-15T00:00:00"/>
    <d v="2025-04-19T00:00:00"/>
    <n v="2"/>
    <n v="919"/>
    <x v="0"/>
    <x v="0"/>
    <x v="1"/>
    <s v="2025"/>
    <x v="11"/>
    <x v="1"/>
    <n v="4"/>
    <x v="412"/>
    <x v="422"/>
    <x v="393"/>
  </r>
  <r>
    <n v="451"/>
    <x v="449"/>
    <s v="Electronics"/>
    <x v="15"/>
    <d v="2025-08-02T00:00:00"/>
    <d v="2025-08-08T00:00:00"/>
    <n v="2"/>
    <n v="315"/>
    <x v="0"/>
    <x v="3"/>
    <x v="3"/>
    <s v="2025"/>
    <x v="9"/>
    <x v="5"/>
    <n v="6"/>
    <x v="413"/>
    <x v="423"/>
    <x v="152"/>
  </r>
  <r>
    <n v="452"/>
    <x v="450"/>
    <s v="Electronics"/>
    <x v="6"/>
    <d v="2025-03-23T00:00:00"/>
    <d v="2025-03-29T00:00:00"/>
    <n v="3"/>
    <n v="561"/>
    <x v="0"/>
    <x v="3"/>
    <x v="2"/>
    <s v="2025"/>
    <x v="3"/>
    <x v="4"/>
    <n v="6"/>
    <x v="414"/>
    <x v="424"/>
    <x v="394"/>
  </r>
  <r>
    <n v="453"/>
    <x v="451"/>
    <s v="Electronics"/>
    <x v="0"/>
    <d v="2025-06-26T00:00:00"/>
    <d v="2025-06-30T00:00:00"/>
    <n v="1"/>
    <n v="934"/>
    <x v="0"/>
    <x v="3"/>
    <x v="0"/>
    <s v="2025"/>
    <x v="5"/>
    <x v="3"/>
    <n v="4"/>
    <x v="415"/>
    <x v="425"/>
    <x v="395"/>
  </r>
  <r>
    <n v="454"/>
    <x v="452"/>
    <s v="Electronics"/>
    <x v="15"/>
    <d v="2025-12-17T00:00:00"/>
    <d v="2025-12-22T00:00:00"/>
    <n v="1"/>
    <n v="979"/>
    <x v="1"/>
    <x v="0"/>
    <x v="2"/>
    <s v="2025"/>
    <x v="6"/>
    <x v="2"/>
    <n v="5"/>
    <x v="326"/>
    <x v="426"/>
    <x v="1"/>
  </r>
  <r>
    <n v="455"/>
    <x v="453"/>
    <s v="Home Decor"/>
    <x v="5"/>
    <d v="2025-09-17T00:00:00"/>
    <d v="2025-09-23T00:00:00"/>
    <n v="1"/>
    <n v="805"/>
    <x v="1"/>
    <x v="1"/>
    <x v="2"/>
    <s v="2025"/>
    <x v="8"/>
    <x v="2"/>
    <n v="6"/>
    <x v="416"/>
    <x v="427"/>
    <x v="396"/>
  </r>
  <r>
    <n v="456"/>
    <x v="454"/>
    <s v="Books"/>
    <x v="1"/>
    <d v="2025-01-09T00:00:00"/>
    <d v="2025-01-16T00:00:00"/>
    <n v="3"/>
    <n v="319"/>
    <x v="0"/>
    <x v="0"/>
    <x v="3"/>
    <s v="2025"/>
    <x v="10"/>
    <x v="3"/>
    <n v="7"/>
    <x v="417"/>
    <x v="428"/>
    <x v="290"/>
  </r>
  <r>
    <n v="457"/>
    <x v="455"/>
    <s v="Books"/>
    <x v="10"/>
    <d v="2025-05-02T00:00:00"/>
    <d v="2025-05-12T00:00:00"/>
    <n v="4"/>
    <n v="872"/>
    <x v="0"/>
    <x v="2"/>
    <x v="2"/>
    <s v="2025"/>
    <x v="0"/>
    <x v="6"/>
    <n v="10"/>
    <x v="418"/>
    <x v="429"/>
    <x v="149"/>
  </r>
  <r>
    <n v="458"/>
    <x v="456"/>
    <s v="Groceries"/>
    <x v="18"/>
    <d v="2025-03-12T00:00:00"/>
    <d v="2025-03-16T00:00:00"/>
    <n v="3"/>
    <n v="154"/>
    <x v="1"/>
    <x v="2"/>
    <x v="2"/>
    <s v="2025"/>
    <x v="3"/>
    <x v="2"/>
    <n v="4"/>
    <x v="419"/>
    <x v="430"/>
    <x v="397"/>
  </r>
  <r>
    <n v="459"/>
    <x v="457"/>
    <s v="Electronics"/>
    <x v="0"/>
    <d v="2025-07-04T00:00:00"/>
    <d v="2025-07-06T00:00:00"/>
    <n v="10"/>
    <n v="674"/>
    <x v="1"/>
    <x v="1"/>
    <x v="1"/>
    <s v="2025"/>
    <x v="2"/>
    <x v="6"/>
    <n v="2"/>
    <x v="420"/>
    <x v="431"/>
    <x v="398"/>
  </r>
  <r>
    <n v="460"/>
    <x v="458"/>
    <s v="Books"/>
    <x v="1"/>
    <d v="2025-09-25T00:00:00"/>
    <d v="2025-09-30T00:00:00"/>
    <n v="8"/>
    <n v="203"/>
    <x v="0"/>
    <x v="4"/>
    <x v="1"/>
    <s v="2025"/>
    <x v="8"/>
    <x v="3"/>
    <n v="5"/>
    <x v="421"/>
    <x v="432"/>
    <x v="399"/>
  </r>
  <r>
    <n v="461"/>
    <x v="459"/>
    <s v="Home Decor"/>
    <x v="11"/>
    <d v="2025-04-12T00:00:00"/>
    <d v="2025-04-18T00:00:00"/>
    <n v="5"/>
    <n v="608"/>
    <x v="1"/>
    <x v="0"/>
    <x v="3"/>
    <s v="2025"/>
    <x v="11"/>
    <x v="5"/>
    <n v="6"/>
    <x v="422"/>
    <x v="433"/>
    <x v="400"/>
  </r>
  <r>
    <n v="462"/>
    <x v="460"/>
    <s v="Home Decor"/>
    <x v="9"/>
    <d v="2025-04-21T00:00:00"/>
    <d v="2025-04-25T00:00:00"/>
    <n v="5"/>
    <n v="664"/>
    <x v="1"/>
    <x v="3"/>
    <x v="1"/>
    <s v="2025"/>
    <x v="11"/>
    <x v="0"/>
    <n v="4"/>
    <x v="10"/>
    <x v="10"/>
    <x v="10"/>
  </r>
  <r>
    <n v="463"/>
    <x v="461"/>
    <s v="Home Decor"/>
    <x v="9"/>
    <d v="2025-05-25T00:00:00"/>
    <d v="2025-06-06T00:00:00"/>
    <n v="9"/>
    <n v="164"/>
    <x v="1"/>
    <x v="4"/>
    <x v="0"/>
    <s v="2025"/>
    <x v="0"/>
    <x v="4"/>
    <n v="12"/>
    <x v="423"/>
    <x v="434"/>
    <x v="401"/>
  </r>
  <r>
    <n v="464"/>
    <x v="462"/>
    <s v="Apparel"/>
    <x v="2"/>
    <d v="2025-01-26T00:00:00"/>
    <d v="2025-01-29T00:00:00"/>
    <n v="4"/>
    <n v="200"/>
    <x v="0"/>
    <x v="1"/>
    <x v="3"/>
    <s v="2025"/>
    <x v="10"/>
    <x v="4"/>
    <n v="3"/>
    <x v="424"/>
    <x v="435"/>
    <x v="402"/>
  </r>
  <r>
    <n v="465"/>
    <x v="463"/>
    <s v="Groceries"/>
    <x v="7"/>
    <d v="2025-05-16T00:00:00"/>
    <d v="2025-05-25T00:00:00"/>
    <n v="4"/>
    <n v="959"/>
    <x v="0"/>
    <x v="2"/>
    <x v="2"/>
    <s v="2025"/>
    <x v="0"/>
    <x v="6"/>
    <n v="9"/>
    <x v="425"/>
    <x v="436"/>
    <x v="403"/>
  </r>
  <r>
    <n v="466"/>
    <x v="464"/>
    <s v="Groceries"/>
    <x v="7"/>
    <d v="2025-10-12T00:00:00"/>
    <d v="2025-10-15T00:00:00"/>
    <n v="3"/>
    <n v="960"/>
    <x v="0"/>
    <x v="4"/>
    <x v="3"/>
    <s v="2025"/>
    <x v="1"/>
    <x v="4"/>
    <n v="3"/>
    <x v="426"/>
    <x v="360"/>
    <x v="160"/>
  </r>
  <r>
    <n v="467"/>
    <x v="465"/>
    <s v="Groceries"/>
    <x v="18"/>
    <d v="2025-08-09T00:00:00"/>
    <d v="2025-08-13T00:00:00"/>
    <n v="1"/>
    <n v="269"/>
    <x v="0"/>
    <x v="2"/>
    <x v="0"/>
    <s v="2025"/>
    <x v="9"/>
    <x v="5"/>
    <n v="4"/>
    <x v="76"/>
    <x v="437"/>
    <x v="72"/>
  </r>
  <r>
    <n v="468"/>
    <x v="466"/>
    <s v="Electronics"/>
    <x v="4"/>
    <d v="2025-01-23T00:00:00"/>
    <d v="2025-02-01T00:00:00"/>
    <n v="9"/>
    <n v="498"/>
    <x v="0"/>
    <x v="0"/>
    <x v="3"/>
    <s v="2025"/>
    <x v="10"/>
    <x v="3"/>
    <n v="9"/>
    <x v="427"/>
    <x v="438"/>
    <x v="404"/>
  </r>
  <r>
    <n v="469"/>
    <x v="467"/>
    <s v="Apparel"/>
    <x v="21"/>
    <d v="2025-03-20T00:00:00"/>
    <d v="2025-03-27T00:00:00"/>
    <n v="6"/>
    <n v="662"/>
    <x v="0"/>
    <x v="2"/>
    <x v="3"/>
    <s v="2025"/>
    <x v="3"/>
    <x v="3"/>
    <n v="7"/>
    <x v="428"/>
    <x v="439"/>
    <x v="405"/>
  </r>
  <r>
    <n v="470"/>
    <x v="468"/>
    <s v="Groceries"/>
    <x v="7"/>
    <d v="2025-01-24T00:00:00"/>
    <d v="2025-02-03T00:00:00"/>
    <n v="1"/>
    <n v="909"/>
    <x v="1"/>
    <x v="3"/>
    <x v="0"/>
    <s v="2025"/>
    <x v="10"/>
    <x v="6"/>
    <n v="10"/>
    <x v="429"/>
    <x v="440"/>
    <x v="406"/>
  </r>
  <r>
    <n v="471"/>
    <x v="469"/>
    <s v="Home Decor"/>
    <x v="5"/>
    <d v="2025-12-21T00:00:00"/>
    <d v="2025-12-24T00:00:00"/>
    <n v="8"/>
    <n v="189"/>
    <x v="0"/>
    <x v="0"/>
    <x v="2"/>
    <s v="2025"/>
    <x v="6"/>
    <x v="4"/>
    <n v="3"/>
    <x v="430"/>
    <x v="207"/>
    <x v="154"/>
  </r>
  <r>
    <n v="472"/>
    <x v="470"/>
    <s v="Groceries"/>
    <x v="3"/>
    <d v="2025-04-23T00:00:00"/>
    <d v="2025-05-02T00:00:00"/>
    <n v="4"/>
    <n v="689"/>
    <x v="1"/>
    <x v="1"/>
    <x v="1"/>
    <s v="2025"/>
    <x v="11"/>
    <x v="2"/>
    <n v="9"/>
    <x v="431"/>
    <x v="441"/>
    <x v="32"/>
  </r>
  <r>
    <n v="473"/>
    <x v="471"/>
    <s v="Books"/>
    <x v="10"/>
    <d v="2025-09-21T00:00:00"/>
    <d v="2025-09-28T00:00:00"/>
    <n v="9"/>
    <n v="485"/>
    <x v="1"/>
    <x v="2"/>
    <x v="2"/>
    <s v="2025"/>
    <x v="8"/>
    <x v="4"/>
    <n v="7"/>
    <x v="52"/>
    <x v="53"/>
    <x v="51"/>
  </r>
  <r>
    <n v="474"/>
    <x v="472"/>
    <s v="Groceries"/>
    <x v="3"/>
    <d v="2025-09-09T00:00:00"/>
    <d v="2025-09-11T00:00:00"/>
    <n v="2"/>
    <n v="31"/>
    <x v="1"/>
    <x v="4"/>
    <x v="0"/>
    <s v="2025"/>
    <x v="8"/>
    <x v="1"/>
    <n v="2"/>
    <x v="257"/>
    <x v="315"/>
    <x v="296"/>
  </r>
  <r>
    <n v="475"/>
    <x v="473"/>
    <s v="Books"/>
    <x v="14"/>
    <d v="2025-09-12T00:00:00"/>
    <d v="2025-09-14T00:00:00"/>
    <n v="6"/>
    <n v="806"/>
    <x v="0"/>
    <x v="3"/>
    <x v="0"/>
    <s v="2025"/>
    <x v="8"/>
    <x v="6"/>
    <n v="2"/>
    <x v="432"/>
    <x v="442"/>
    <x v="407"/>
  </r>
  <r>
    <n v="476"/>
    <x v="474"/>
    <s v="Home Decor"/>
    <x v="9"/>
    <d v="2025-10-08T00:00:00"/>
    <d v="2025-10-10T00:00:00"/>
    <n v="5"/>
    <n v="720"/>
    <x v="0"/>
    <x v="0"/>
    <x v="2"/>
    <s v="2025"/>
    <x v="1"/>
    <x v="2"/>
    <n v="2"/>
    <x v="433"/>
    <x v="163"/>
    <x v="408"/>
  </r>
  <r>
    <n v="477"/>
    <x v="475"/>
    <s v="Home Decor"/>
    <x v="9"/>
    <d v="2025-07-17T00:00:00"/>
    <d v="2025-07-23T00:00:00"/>
    <n v="2"/>
    <n v="420"/>
    <x v="0"/>
    <x v="1"/>
    <x v="3"/>
    <s v="2025"/>
    <x v="2"/>
    <x v="3"/>
    <n v="6"/>
    <x v="434"/>
    <x v="443"/>
    <x v="409"/>
  </r>
  <r>
    <n v="478"/>
    <x v="476"/>
    <s v="Groceries"/>
    <x v="18"/>
    <d v="2025-12-16T00:00:00"/>
    <d v="2025-12-26T00:00:00"/>
    <n v="3"/>
    <n v="10"/>
    <x v="0"/>
    <x v="3"/>
    <x v="3"/>
    <s v="2025"/>
    <x v="6"/>
    <x v="1"/>
    <n v="10"/>
    <x v="435"/>
    <x v="444"/>
    <x v="410"/>
  </r>
  <r>
    <n v="479"/>
    <x v="477"/>
    <s v="Books"/>
    <x v="1"/>
    <d v="2025-10-23T00:00:00"/>
    <d v="2025-11-02T00:00:00"/>
    <n v="1"/>
    <n v="950"/>
    <x v="0"/>
    <x v="1"/>
    <x v="1"/>
    <s v="2025"/>
    <x v="1"/>
    <x v="3"/>
    <n v="10"/>
    <x v="436"/>
    <x v="445"/>
    <x v="411"/>
  </r>
  <r>
    <n v="480"/>
    <x v="478"/>
    <s v="Apparel"/>
    <x v="8"/>
    <d v="2025-02-28T00:00:00"/>
    <d v="2025-03-06T00:00:00"/>
    <n v="7"/>
    <n v="996"/>
    <x v="0"/>
    <x v="4"/>
    <x v="0"/>
    <s v="2025"/>
    <x v="7"/>
    <x v="6"/>
    <n v="6"/>
    <x v="437"/>
    <x v="446"/>
    <x v="412"/>
  </r>
  <r>
    <n v="481"/>
    <x v="479"/>
    <s v="Books"/>
    <x v="14"/>
    <d v="2025-02-01T00:00:00"/>
    <d v="2025-02-05T00:00:00"/>
    <n v="4"/>
    <n v="439"/>
    <x v="0"/>
    <x v="2"/>
    <x v="2"/>
    <s v="2025"/>
    <x v="7"/>
    <x v="5"/>
    <n v="4"/>
    <x v="438"/>
    <x v="447"/>
    <x v="413"/>
  </r>
  <r>
    <n v="482"/>
    <x v="480"/>
    <s v="Books"/>
    <x v="14"/>
    <d v="2025-01-03T00:00:00"/>
    <d v="2025-01-10T00:00:00"/>
    <n v="9"/>
    <n v="727"/>
    <x v="0"/>
    <x v="0"/>
    <x v="0"/>
    <s v="2025"/>
    <x v="10"/>
    <x v="6"/>
    <n v="7"/>
    <x v="439"/>
    <x v="448"/>
    <x v="414"/>
  </r>
  <r>
    <n v="483"/>
    <x v="481"/>
    <s v="Electronics"/>
    <x v="4"/>
    <d v="2025-02-16T00:00:00"/>
    <d v="2025-02-20T00:00:00"/>
    <n v="5"/>
    <n v="314"/>
    <x v="0"/>
    <x v="3"/>
    <x v="2"/>
    <s v="2025"/>
    <x v="7"/>
    <x v="4"/>
    <n v="4"/>
    <x v="440"/>
    <x v="172"/>
    <x v="415"/>
  </r>
  <r>
    <n v="484"/>
    <x v="482"/>
    <s v="Home Decor"/>
    <x v="19"/>
    <d v="2025-09-20T00:00:00"/>
    <d v="2025-09-24T00:00:00"/>
    <n v="8"/>
    <n v="419"/>
    <x v="1"/>
    <x v="0"/>
    <x v="3"/>
    <s v="2025"/>
    <x v="8"/>
    <x v="5"/>
    <n v="4"/>
    <x v="92"/>
    <x v="449"/>
    <x v="416"/>
  </r>
  <r>
    <n v="485"/>
    <x v="9"/>
    <s v="Books"/>
    <x v="10"/>
    <d v="2025-11-26T00:00:00"/>
    <d v="2025-12-05T00:00:00"/>
    <n v="5"/>
    <n v="900"/>
    <x v="1"/>
    <x v="1"/>
    <x v="3"/>
    <s v="2025"/>
    <x v="4"/>
    <x v="2"/>
    <n v="9"/>
    <x v="441"/>
    <x v="450"/>
    <x v="417"/>
  </r>
  <r>
    <n v="486"/>
    <x v="10"/>
    <s v="Groceries"/>
    <x v="3"/>
    <d v="2025-11-27T00:00:00"/>
    <d v="2025-12-03T00:00:00"/>
    <n v="7"/>
    <n v="444"/>
    <x v="1"/>
    <x v="1"/>
    <x v="3"/>
    <s v="2025"/>
    <x v="4"/>
    <x v="3"/>
    <n v="6"/>
    <x v="442"/>
    <x v="451"/>
    <x v="418"/>
  </r>
  <r>
    <n v="487"/>
    <x v="11"/>
    <s v="Groceries"/>
    <x v="3"/>
    <d v="2025-06-06T00:00:00"/>
    <d v="2025-06-09T00:00:00"/>
    <n v="5"/>
    <n v="615"/>
    <x v="1"/>
    <x v="1"/>
    <x v="0"/>
    <s v="2025"/>
    <x v="5"/>
    <x v="6"/>
    <n v="3"/>
    <x v="443"/>
    <x v="452"/>
    <x v="419"/>
  </r>
  <r>
    <n v="488"/>
    <x v="12"/>
    <s v="Books"/>
    <x v="17"/>
    <d v="2025-12-15T00:00:00"/>
    <d v="2025-12-16T00:00:00"/>
    <n v="7"/>
    <n v="595"/>
    <x v="0"/>
    <x v="0"/>
    <x v="1"/>
    <s v="2025"/>
    <x v="6"/>
    <x v="0"/>
    <n v="1"/>
    <x v="444"/>
    <x v="453"/>
    <x v="420"/>
  </r>
  <r>
    <n v="489"/>
    <x v="13"/>
    <s v="Home Decor"/>
    <x v="11"/>
    <d v="2025-01-03T00:00:00"/>
    <d v="2025-01-12T00:00:00"/>
    <n v="1"/>
    <n v="669"/>
    <x v="0"/>
    <x v="0"/>
    <x v="1"/>
    <s v="2025"/>
    <x v="10"/>
    <x v="6"/>
    <n v="9"/>
    <x v="445"/>
    <x v="454"/>
    <x v="396"/>
  </r>
  <r>
    <n v="490"/>
    <x v="14"/>
    <s v="Apparel"/>
    <x v="8"/>
    <d v="2025-08-10T00:00:00"/>
    <d v="2025-08-13T00:00:00"/>
    <n v="9"/>
    <n v="967"/>
    <x v="0"/>
    <x v="3"/>
    <x v="1"/>
    <s v="2025"/>
    <x v="9"/>
    <x v="4"/>
    <n v="3"/>
    <x v="213"/>
    <x v="216"/>
    <x v="207"/>
  </r>
  <r>
    <n v="491"/>
    <x v="15"/>
    <s v="Electronics"/>
    <x v="0"/>
    <d v="2025-04-12T00:00:00"/>
    <d v="2025-04-18T00:00:00"/>
    <n v="5"/>
    <n v="874"/>
    <x v="0"/>
    <x v="3"/>
    <x v="3"/>
    <s v="2025"/>
    <x v="11"/>
    <x v="5"/>
    <n v="6"/>
    <x v="446"/>
    <x v="455"/>
    <x v="421"/>
  </r>
  <r>
    <n v="492"/>
    <x v="16"/>
    <s v="Groceries"/>
    <x v="7"/>
    <d v="2025-10-18T00:00:00"/>
    <d v="2025-10-25T00:00:00"/>
    <n v="6"/>
    <n v="124"/>
    <x v="1"/>
    <x v="0"/>
    <x v="3"/>
    <s v="2025"/>
    <x v="1"/>
    <x v="5"/>
    <n v="7"/>
    <x v="447"/>
    <x v="456"/>
    <x v="422"/>
  </r>
  <r>
    <n v="493"/>
    <x v="17"/>
    <s v="Books"/>
    <x v="10"/>
    <d v="2025-10-26T00:00:00"/>
    <d v="2025-11-01T00:00:00"/>
    <n v="6"/>
    <n v="894"/>
    <x v="1"/>
    <x v="3"/>
    <x v="0"/>
    <s v="2025"/>
    <x v="1"/>
    <x v="4"/>
    <n v="6"/>
    <x v="448"/>
    <x v="457"/>
    <x v="423"/>
  </r>
  <r>
    <n v="494"/>
    <x v="18"/>
    <s v="Apparel"/>
    <x v="13"/>
    <d v="2025-05-23T00:00:00"/>
    <d v="2025-05-26T00:00:00"/>
    <n v="4"/>
    <n v="740"/>
    <x v="0"/>
    <x v="1"/>
    <x v="2"/>
    <s v="2025"/>
    <x v="0"/>
    <x v="6"/>
    <n v="3"/>
    <x v="449"/>
    <x v="458"/>
    <x v="145"/>
  </r>
  <r>
    <n v="495"/>
    <x v="19"/>
    <s v="Home Decor"/>
    <x v="11"/>
    <d v="2025-09-16T00:00:00"/>
    <d v="2025-09-19T00:00:00"/>
    <n v="10"/>
    <n v="741"/>
    <x v="1"/>
    <x v="4"/>
    <x v="3"/>
    <s v="2025"/>
    <x v="8"/>
    <x v="1"/>
    <n v="3"/>
    <x v="450"/>
    <x v="459"/>
    <x v="424"/>
  </r>
  <r>
    <n v="496"/>
    <x v="11"/>
    <s v="Electronics"/>
    <x v="0"/>
    <d v="2025-02-21T00:00:00"/>
    <d v="2025-03-02T00:00:00"/>
    <n v="1"/>
    <n v="474"/>
    <x v="1"/>
    <x v="3"/>
    <x v="2"/>
    <s v="2025"/>
    <x v="7"/>
    <x v="6"/>
    <n v="9"/>
    <x v="451"/>
    <x v="460"/>
    <x v="425"/>
  </r>
  <r>
    <n v="497"/>
    <x v="20"/>
    <s v="Home Decor"/>
    <x v="19"/>
    <d v="2025-02-03T00:00:00"/>
    <d v="2025-02-08T00:00:00"/>
    <n v="7"/>
    <n v="811"/>
    <x v="1"/>
    <x v="2"/>
    <x v="0"/>
    <s v="2025"/>
    <x v="7"/>
    <x v="0"/>
    <n v="5"/>
    <x v="452"/>
    <x v="461"/>
    <x v="426"/>
  </r>
  <r>
    <n v="498"/>
    <x v="21"/>
    <s v="Groceries"/>
    <x v="3"/>
    <d v="2025-03-25T00:00:00"/>
    <d v="2025-03-29T00:00:00"/>
    <n v="4"/>
    <n v="247"/>
    <x v="0"/>
    <x v="3"/>
    <x v="3"/>
    <s v="2025"/>
    <x v="3"/>
    <x v="1"/>
    <n v="4"/>
    <x v="228"/>
    <x v="462"/>
    <x v="370"/>
  </r>
  <r>
    <n v="499"/>
    <x v="22"/>
    <s v="Home Decor"/>
    <x v="5"/>
    <d v="2025-03-25T00:00:00"/>
    <d v="2025-04-05T00:00:00"/>
    <n v="3"/>
    <n v="774"/>
    <x v="1"/>
    <x v="4"/>
    <x v="1"/>
    <s v="2025"/>
    <x v="3"/>
    <x v="1"/>
    <n v="11"/>
    <x v="453"/>
    <x v="463"/>
    <x v="427"/>
  </r>
  <r>
    <n v="500"/>
    <x v="23"/>
    <s v="Apparel"/>
    <x v="21"/>
    <d v="2025-04-06T00:00:00"/>
    <d v="2025-04-12T00:00:00"/>
    <n v="5"/>
    <n v="63"/>
    <x v="0"/>
    <x v="1"/>
    <x v="3"/>
    <s v="2025"/>
    <x v="11"/>
    <x v="4"/>
    <n v="6"/>
    <x v="454"/>
    <x v="464"/>
    <x v="428"/>
  </r>
  <r>
    <n v="501"/>
    <x v="24"/>
    <s v="Home Decor"/>
    <x v="5"/>
    <d v="2025-04-17T00:00:00"/>
    <d v="2025-04-23T00:00:00"/>
    <n v="1"/>
    <n v="30"/>
    <x v="1"/>
    <x v="3"/>
    <x v="0"/>
    <s v="2025"/>
    <x v="11"/>
    <x v="3"/>
    <n v="6"/>
    <x v="455"/>
    <x v="444"/>
    <x v="429"/>
  </r>
  <r>
    <n v="502"/>
    <x v="25"/>
    <s v="Electronics"/>
    <x v="0"/>
    <d v="2025-10-01T00:00:00"/>
    <d v="2025-10-03T00:00:00"/>
    <n v="7"/>
    <n v="149"/>
    <x v="1"/>
    <x v="0"/>
    <x v="2"/>
    <s v="2025"/>
    <x v="1"/>
    <x v="2"/>
    <n v="2"/>
    <x v="456"/>
    <x v="465"/>
    <x v="430"/>
  </r>
  <r>
    <n v="503"/>
    <x v="26"/>
    <s v="Home Decor"/>
    <x v="9"/>
    <d v="2025-01-05T00:00:00"/>
    <d v="2025-01-06T00:00:00"/>
    <n v="4"/>
    <n v="212"/>
    <x v="0"/>
    <x v="2"/>
    <x v="0"/>
    <s v="2025"/>
    <x v="10"/>
    <x v="4"/>
    <n v="1"/>
    <x v="457"/>
    <x v="466"/>
    <x v="391"/>
  </r>
  <r>
    <n v="504"/>
    <x v="27"/>
    <s v="Groceries"/>
    <x v="18"/>
    <d v="2025-01-12T00:00:00"/>
    <d v="2025-01-27T00:00:00"/>
    <n v="10"/>
    <n v="639"/>
    <x v="1"/>
    <x v="4"/>
    <x v="3"/>
    <s v="2025"/>
    <x v="10"/>
    <x v="4"/>
    <n v="15"/>
    <x v="458"/>
    <x v="467"/>
    <x v="431"/>
  </r>
  <r>
    <n v="505"/>
    <x v="28"/>
    <s v="Books"/>
    <x v="10"/>
    <d v="2025-01-25T00:00:00"/>
    <d v="2025-01-26T00:00:00"/>
    <n v="7"/>
    <n v="785"/>
    <x v="0"/>
    <x v="4"/>
    <x v="1"/>
    <s v="2025"/>
    <x v="10"/>
    <x v="5"/>
    <n v="1"/>
    <x v="459"/>
    <x v="468"/>
    <x v="432"/>
  </r>
  <r>
    <n v="506"/>
    <x v="29"/>
    <s v="Apparel"/>
    <x v="13"/>
    <d v="2025-09-15T00:00:00"/>
    <d v="2025-09-18T00:00:00"/>
    <n v="8"/>
    <n v="656"/>
    <x v="0"/>
    <x v="0"/>
    <x v="3"/>
    <s v="2025"/>
    <x v="8"/>
    <x v="0"/>
    <n v="3"/>
    <x v="460"/>
    <x v="137"/>
    <x v="433"/>
  </r>
  <r>
    <n v="507"/>
    <x v="30"/>
    <s v="Apparel"/>
    <x v="21"/>
    <d v="2025-02-03T00:00:00"/>
    <d v="2025-02-11T00:00:00"/>
    <n v="3"/>
    <n v="703"/>
    <x v="0"/>
    <x v="4"/>
    <x v="2"/>
    <s v="2025"/>
    <x v="7"/>
    <x v="0"/>
    <n v="8"/>
    <x v="461"/>
    <x v="469"/>
    <x v="434"/>
  </r>
  <r>
    <n v="508"/>
    <x v="31"/>
    <s v="Books"/>
    <x v="1"/>
    <d v="2025-10-06T00:00:00"/>
    <d v="2025-10-10T00:00:00"/>
    <n v="3"/>
    <n v="908"/>
    <x v="1"/>
    <x v="4"/>
    <x v="0"/>
    <s v="2025"/>
    <x v="1"/>
    <x v="0"/>
    <n v="4"/>
    <x v="462"/>
    <x v="470"/>
    <x v="435"/>
  </r>
  <r>
    <n v="509"/>
    <x v="32"/>
    <s v="Home Decor"/>
    <x v="11"/>
    <d v="2025-10-19T00:00:00"/>
    <d v="2025-10-31T00:00:00"/>
    <n v="7"/>
    <n v="50"/>
    <x v="1"/>
    <x v="2"/>
    <x v="2"/>
    <s v="2025"/>
    <x v="1"/>
    <x v="4"/>
    <n v="12"/>
    <x v="463"/>
    <x v="471"/>
    <x v="436"/>
  </r>
  <r>
    <n v="510"/>
    <x v="33"/>
    <s v="Apparel"/>
    <x v="13"/>
    <d v="2025-05-27T00:00:00"/>
    <d v="2025-06-04T00:00:00"/>
    <n v="10"/>
    <n v="723"/>
    <x v="1"/>
    <x v="1"/>
    <x v="2"/>
    <s v="2025"/>
    <x v="0"/>
    <x v="1"/>
    <n v="8"/>
    <x v="464"/>
    <x v="472"/>
    <x v="437"/>
  </r>
  <r>
    <n v="511"/>
    <x v="34"/>
    <s v="Apparel"/>
    <x v="13"/>
    <d v="2025-11-06T00:00:00"/>
    <d v="2025-11-12T00:00:00"/>
    <n v="7"/>
    <n v="568"/>
    <x v="1"/>
    <x v="4"/>
    <x v="3"/>
    <s v="2025"/>
    <x v="4"/>
    <x v="3"/>
    <n v="6"/>
    <x v="465"/>
    <x v="473"/>
    <x v="438"/>
  </r>
  <r>
    <n v="512"/>
    <x v="35"/>
    <s v="Apparel"/>
    <x v="21"/>
    <d v="2025-11-11T00:00:00"/>
    <d v="2025-11-26T00:00:00"/>
    <n v="6"/>
    <n v="250"/>
    <x v="1"/>
    <x v="2"/>
    <x v="2"/>
    <s v="2025"/>
    <x v="4"/>
    <x v="1"/>
    <n v="15"/>
    <x v="466"/>
    <x v="474"/>
    <x v="439"/>
  </r>
  <r>
    <n v="513"/>
    <x v="36"/>
    <s v="Electronics"/>
    <x v="15"/>
    <d v="2025-02-05T00:00:00"/>
    <d v="2025-02-06T00:00:00"/>
    <n v="4"/>
    <n v="572"/>
    <x v="0"/>
    <x v="2"/>
    <x v="2"/>
    <s v="2025"/>
    <x v="7"/>
    <x v="2"/>
    <n v="1"/>
    <x v="467"/>
    <x v="475"/>
    <x v="440"/>
  </r>
  <r>
    <n v="514"/>
    <x v="37"/>
    <s v="Home Decor"/>
    <x v="9"/>
    <d v="2025-01-21T00:00:00"/>
    <d v="2025-02-04T00:00:00"/>
    <n v="8"/>
    <n v="849"/>
    <x v="1"/>
    <x v="0"/>
    <x v="1"/>
    <s v="2025"/>
    <x v="10"/>
    <x v="1"/>
    <n v="14"/>
    <x v="468"/>
    <x v="476"/>
    <x v="441"/>
  </r>
  <r>
    <n v="515"/>
    <x v="38"/>
    <s v="Groceries"/>
    <x v="3"/>
    <d v="2025-03-17T00:00:00"/>
    <d v="2025-03-20T00:00:00"/>
    <n v="8"/>
    <n v="858"/>
    <x v="1"/>
    <x v="4"/>
    <x v="1"/>
    <s v="2025"/>
    <x v="3"/>
    <x v="0"/>
    <n v="3"/>
    <x v="469"/>
    <x v="477"/>
    <x v="442"/>
  </r>
  <r>
    <n v="516"/>
    <x v="39"/>
    <s v="Books"/>
    <x v="10"/>
    <d v="2025-07-06T00:00:00"/>
    <d v="2025-07-14T00:00:00"/>
    <n v="1"/>
    <n v="256"/>
    <x v="0"/>
    <x v="3"/>
    <x v="3"/>
    <s v="2025"/>
    <x v="2"/>
    <x v="4"/>
    <n v="8"/>
    <x v="470"/>
    <x v="478"/>
    <x v="366"/>
  </r>
  <r>
    <n v="517"/>
    <x v="40"/>
    <s v="Electronics"/>
    <x v="0"/>
    <d v="2025-05-22T00:00:00"/>
    <d v="2025-05-29T00:00:00"/>
    <n v="8"/>
    <n v="453"/>
    <x v="1"/>
    <x v="1"/>
    <x v="1"/>
    <s v="2025"/>
    <x v="0"/>
    <x v="3"/>
    <n v="7"/>
    <x v="471"/>
    <x v="479"/>
    <x v="443"/>
  </r>
  <r>
    <n v="518"/>
    <x v="41"/>
    <s v="Groceries"/>
    <x v="3"/>
    <d v="2025-06-14T00:00:00"/>
    <d v="2025-06-28T00:00:00"/>
    <n v="6"/>
    <n v="218"/>
    <x v="1"/>
    <x v="3"/>
    <x v="0"/>
    <s v="2025"/>
    <x v="5"/>
    <x v="5"/>
    <n v="14"/>
    <x v="472"/>
    <x v="480"/>
    <x v="444"/>
  </r>
  <r>
    <n v="519"/>
    <x v="42"/>
    <s v="Books"/>
    <x v="10"/>
    <d v="2025-12-18T00:00:00"/>
    <d v="2025-12-27T00:00:00"/>
    <n v="7"/>
    <n v="481"/>
    <x v="1"/>
    <x v="1"/>
    <x v="3"/>
    <s v="2025"/>
    <x v="6"/>
    <x v="3"/>
    <n v="9"/>
    <x v="473"/>
    <x v="481"/>
    <x v="445"/>
  </r>
  <r>
    <n v="520"/>
    <x v="43"/>
    <s v="Apparel"/>
    <x v="2"/>
    <d v="2025-04-09T00:00:00"/>
    <d v="2025-04-17T00:00:00"/>
    <n v="1"/>
    <n v="420"/>
    <x v="0"/>
    <x v="2"/>
    <x v="2"/>
    <s v="2025"/>
    <x v="11"/>
    <x v="2"/>
    <n v="8"/>
    <x v="474"/>
    <x v="482"/>
    <x v="436"/>
  </r>
  <r>
    <n v="521"/>
    <x v="44"/>
    <s v="Books"/>
    <x v="1"/>
    <d v="2025-08-02T00:00:00"/>
    <d v="2025-08-06T00:00:00"/>
    <n v="1"/>
    <n v="98"/>
    <x v="1"/>
    <x v="2"/>
    <x v="3"/>
    <s v="2025"/>
    <x v="9"/>
    <x v="5"/>
    <n v="4"/>
    <x v="475"/>
    <x v="483"/>
    <x v="446"/>
  </r>
  <r>
    <n v="522"/>
    <x v="45"/>
    <s v="Home Decor"/>
    <x v="19"/>
    <d v="2025-02-26T00:00:00"/>
    <d v="2025-03-05T00:00:00"/>
    <n v="1"/>
    <n v="444"/>
    <x v="1"/>
    <x v="2"/>
    <x v="0"/>
    <s v="2025"/>
    <x v="7"/>
    <x v="2"/>
    <n v="7"/>
    <x v="476"/>
    <x v="484"/>
    <x v="447"/>
  </r>
  <r>
    <n v="523"/>
    <x v="46"/>
    <s v="Books"/>
    <x v="17"/>
    <d v="2025-12-04T00:00:00"/>
    <d v="2025-12-10T00:00:00"/>
    <n v="5"/>
    <n v="858"/>
    <x v="0"/>
    <x v="1"/>
    <x v="3"/>
    <s v="2025"/>
    <x v="6"/>
    <x v="3"/>
    <n v="6"/>
    <x v="477"/>
    <x v="485"/>
    <x v="448"/>
  </r>
  <r>
    <n v="524"/>
    <x v="47"/>
    <s v="Books"/>
    <x v="14"/>
    <d v="2025-09-05T00:00:00"/>
    <d v="2025-09-15T00:00:00"/>
    <n v="6"/>
    <n v="914"/>
    <x v="0"/>
    <x v="0"/>
    <x v="3"/>
    <s v="2025"/>
    <x v="8"/>
    <x v="6"/>
    <n v="10"/>
    <x v="478"/>
    <x v="486"/>
    <x v="449"/>
  </r>
  <r>
    <n v="525"/>
    <x v="48"/>
    <s v="Electronics"/>
    <x v="15"/>
    <d v="2025-10-05T00:00:00"/>
    <d v="2025-10-19T00:00:00"/>
    <n v="5"/>
    <n v="163"/>
    <x v="1"/>
    <x v="2"/>
    <x v="0"/>
    <s v="2025"/>
    <x v="1"/>
    <x v="4"/>
    <n v="14"/>
    <x v="479"/>
    <x v="109"/>
    <x v="450"/>
  </r>
  <r>
    <n v="526"/>
    <x v="49"/>
    <s v="Groceries"/>
    <x v="18"/>
    <d v="2025-11-25T00:00:00"/>
    <d v="2025-12-05T00:00:00"/>
    <n v="9"/>
    <n v="811"/>
    <x v="1"/>
    <x v="0"/>
    <x v="2"/>
    <s v="2025"/>
    <x v="4"/>
    <x v="1"/>
    <n v="10"/>
    <x v="480"/>
    <x v="487"/>
    <x v="451"/>
  </r>
  <r>
    <n v="527"/>
    <x v="50"/>
    <s v="Groceries"/>
    <x v="3"/>
    <d v="2025-11-05T00:00:00"/>
    <d v="2025-11-07T00:00:00"/>
    <n v="9"/>
    <n v="828"/>
    <x v="0"/>
    <x v="1"/>
    <x v="1"/>
    <s v="2025"/>
    <x v="4"/>
    <x v="2"/>
    <n v="2"/>
    <x v="481"/>
    <x v="488"/>
    <x v="452"/>
  </r>
  <r>
    <n v="528"/>
    <x v="51"/>
    <s v="Home Decor"/>
    <x v="11"/>
    <d v="2025-02-18T00:00:00"/>
    <d v="2025-02-24T00:00:00"/>
    <n v="8"/>
    <n v="745"/>
    <x v="1"/>
    <x v="3"/>
    <x v="2"/>
    <s v="2025"/>
    <x v="7"/>
    <x v="1"/>
    <n v="6"/>
    <x v="482"/>
    <x v="489"/>
    <x v="453"/>
  </r>
  <r>
    <n v="529"/>
    <x v="52"/>
    <s v="Books"/>
    <x v="14"/>
    <d v="2025-09-04T00:00:00"/>
    <d v="2025-09-10T00:00:00"/>
    <n v="7"/>
    <n v="238"/>
    <x v="0"/>
    <x v="2"/>
    <x v="0"/>
    <s v="2025"/>
    <x v="8"/>
    <x v="3"/>
    <n v="6"/>
    <x v="483"/>
    <x v="490"/>
    <x v="454"/>
  </r>
  <r>
    <n v="530"/>
    <x v="53"/>
    <s v="Electronics"/>
    <x v="0"/>
    <d v="2025-12-12T00:00:00"/>
    <d v="2025-12-22T00:00:00"/>
    <n v="1"/>
    <n v="159"/>
    <x v="0"/>
    <x v="2"/>
    <x v="0"/>
    <s v="2025"/>
    <x v="6"/>
    <x v="6"/>
    <n v="10"/>
    <x v="126"/>
    <x v="491"/>
    <x v="455"/>
  </r>
  <r>
    <n v="531"/>
    <x v="54"/>
    <s v="Groceries"/>
    <x v="18"/>
    <d v="2025-05-16T00:00:00"/>
    <d v="2025-05-20T00:00:00"/>
    <n v="10"/>
    <n v="102"/>
    <x v="1"/>
    <x v="2"/>
    <x v="2"/>
    <s v="2025"/>
    <x v="0"/>
    <x v="6"/>
    <n v="4"/>
    <x v="484"/>
    <x v="108"/>
    <x v="393"/>
  </r>
  <r>
    <n v="532"/>
    <x v="55"/>
    <s v="Groceries"/>
    <x v="3"/>
    <d v="2025-12-06T00:00:00"/>
    <d v="2025-12-07T00:00:00"/>
    <n v="2"/>
    <n v="443"/>
    <x v="0"/>
    <x v="4"/>
    <x v="3"/>
    <s v="2025"/>
    <x v="6"/>
    <x v="5"/>
    <n v="1"/>
    <x v="485"/>
    <x v="492"/>
    <x v="456"/>
  </r>
  <r>
    <n v="533"/>
    <x v="56"/>
    <s v="Groceries"/>
    <x v="7"/>
    <d v="2025-02-23T00:00:00"/>
    <d v="2025-02-26T00:00:00"/>
    <n v="9"/>
    <n v="10"/>
    <x v="0"/>
    <x v="0"/>
    <x v="3"/>
    <s v="2025"/>
    <x v="7"/>
    <x v="4"/>
    <n v="3"/>
    <x v="486"/>
    <x v="493"/>
    <x v="275"/>
  </r>
  <r>
    <n v="534"/>
    <x v="57"/>
    <s v="Home Decor"/>
    <x v="5"/>
    <d v="2025-10-12T00:00:00"/>
    <d v="2025-10-25T00:00:00"/>
    <n v="5"/>
    <n v="758"/>
    <x v="1"/>
    <x v="0"/>
    <x v="1"/>
    <s v="2025"/>
    <x v="1"/>
    <x v="4"/>
    <n v="13"/>
    <x v="487"/>
    <x v="494"/>
    <x v="457"/>
  </r>
  <r>
    <n v="535"/>
    <x v="58"/>
    <s v="Electronics"/>
    <x v="0"/>
    <d v="2025-08-27T00:00:00"/>
    <d v="2025-08-28T00:00:00"/>
    <n v="10"/>
    <n v="541"/>
    <x v="0"/>
    <x v="1"/>
    <x v="0"/>
    <s v="2025"/>
    <x v="9"/>
    <x v="2"/>
    <n v="1"/>
    <x v="488"/>
    <x v="495"/>
    <x v="458"/>
  </r>
  <r>
    <n v="536"/>
    <x v="59"/>
    <s v="Home Decor"/>
    <x v="11"/>
    <d v="2025-08-21T00:00:00"/>
    <d v="2025-08-22T00:00:00"/>
    <n v="1"/>
    <n v="46"/>
    <x v="0"/>
    <x v="1"/>
    <x v="2"/>
    <s v="2025"/>
    <x v="9"/>
    <x v="3"/>
    <n v="1"/>
    <x v="489"/>
    <x v="496"/>
    <x v="268"/>
  </r>
  <r>
    <n v="537"/>
    <x v="60"/>
    <s v="Home Decor"/>
    <x v="9"/>
    <d v="2025-07-19T00:00:00"/>
    <d v="2025-07-25T00:00:00"/>
    <n v="4"/>
    <n v="82"/>
    <x v="1"/>
    <x v="2"/>
    <x v="0"/>
    <s v="2025"/>
    <x v="2"/>
    <x v="5"/>
    <n v="6"/>
    <x v="406"/>
    <x v="497"/>
    <x v="459"/>
  </r>
  <r>
    <n v="538"/>
    <x v="483"/>
    <s v="Groceries"/>
    <x v="3"/>
    <d v="2025-12-17T00:00:00"/>
    <d v="2025-12-23T00:00:00"/>
    <n v="9"/>
    <n v="891"/>
    <x v="1"/>
    <x v="2"/>
    <x v="2"/>
    <s v="2025"/>
    <x v="6"/>
    <x v="2"/>
    <n v="6"/>
    <x v="490"/>
    <x v="498"/>
    <x v="460"/>
  </r>
  <r>
    <n v="539"/>
    <x v="484"/>
    <s v="Books"/>
    <x v="17"/>
    <d v="2025-05-02T00:00:00"/>
    <d v="2025-05-04T00:00:00"/>
    <n v="4"/>
    <n v="578"/>
    <x v="0"/>
    <x v="0"/>
    <x v="3"/>
    <s v="2025"/>
    <x v="0"/>
    <x v="6"/>
    <n v="2"/>
    <x v="491"/>
    <x v="499"/>
    <x v="461"/>
  </r>
  <r>
    <n v="540"/>
    <x v="485"/>
    <s v="Electronics"/>
    <x v="6"/>
    <d v="2025-04-16T00:00:00"/>
    <d v="2025-04-20T00:00:00"/>
    <n v="4"/>
    <n v="152"/>
    <x v="1"/>
    <x v="2"/>
    <x v="3"/>
    <s v="2025"/>
    <x v="11"/>
    <x v="2"/>
    <n v="4"/>
    <x v="492"/>
    <x v="500"/>
    <x v="450"/>
  </r>
  <r>
    <n v="541"/>
    <x v="486"/>
    <s v="Apparel"/>
    <x v="13"/>
    <d v="2025-02-10T00:00:00"/>
    <d v="2025-02-11T00:00:00"/>
    <n v="3"/>
    <n v="288"/>
    <x v="0"/>
    <x v="0"/>
    <x v="3"/>
    <s v="2025"/>
    <x v="7"/>
    <x v="0"/>
    <n v="1"/>
    <x v="493"/>
    <x v="501"/>
    <x v="312"/>
  </r>
  <r>
    <n v="542"/>
    <x v="487"/>
    <s v="Groceries"/>
    <x v="3"/>
    <d v="2025-11-25T00:00:00"/>
    <d v="2025-12-03T00:00:00"/>
    <n v="1"/>
    <n v="321"/>
    <x v="0"/>
    <x v="1"/>
    <x v="0"/>
    <s v="2025"/>
    <x v="4"/>
    <x v="1"/>
    <n v="8"/>
    <x v="494"/>
    <x v="502"/>
    <x v="462"/>
  </r>
  <r>
    <n v="543"/>
    <x v="488"/>
    <s v="Home Decor"/>
    <x v="11"/>
    <d v="2025-04-02T00:00:00"/>
    <d v="2025-04-12T00:00:00"/>
    <n v="7"/>
    <n v="356"/>
    <x v="0"/>
    <x v="1"/>
    <x v="1"/>
    <s v="2025"/>
    <x v="11"/>
    <x v="2"/>
    <n v="10"/>
    <x v="495"/>
    <x v="503"/>
    <x v="463"/>
  </r>
  <r>
    <n v="544"/>
    <x v="489"/>
    <s v="Electronics"/>
    <x v="6"/>
    <d v="2025-03-10T00:00:00"/>
    <d v="2025-03-21T00:00:00"/>
    <n v="2"/>
    <n v="944"/>
    <x v="1"/>
    <x v="2"/>
    <x v="1"/>
    <s v="2025"/>
    <x v="3"/>
    <x v="0"/>
    <n v="11"/>
    <x v="496"/>
    <x v="504"/>
    <x v="154"/>
  </r>
  <r>
    <n v="545"/>
    <x v="490"/>
    <s v="Home Decor"/>
    <x v="19"/>
    <d v="2025-12-17T00:00:00"/>
    <d v="2025-12-27T00:00:00"/>
    <n v="10"/>
    <n v="172"/>
    <x v="0"/>
    <x v="3"/>
    <x v="1"/>
    <s v="2025"/>
    <x v="6"/>
    <x v="2"/>
    <n v="10"/>
    <x v="497"/>
    <x v="505"/>
    <x v="464"/>
  </r>
  <r>
    <n v="546"/>
    <x v="491"/>
    <s v="Apparel"/>
    <x v="2"/>
    <d v="2025-08-14T00:00:00"/>
    <d v="2025-08-16T00:00:00"/>
    <n v="7"/>
    <n v="70"/>
    <x v="0"/>
    <x v="4"/>
    <x v="3"/>
    <s v="2025"/>
    <x v="9"/>
    <x v="3"/>
    <n v="2"/>
    <x v="498"/>
    <x v="506"/>
    <x v="450"/>
  </r>
  <r>
    <n v="547"/>
    <x v="492"/>
    <s v="Electronics"/>
    <x v="6"/>
    <d v="2025-09-19T00:00:00"/>
    <d v="2025-09-22T00:00:00"/>
    <n v="2"/>
    <n v="722"/>
    <x v="0"/>
    <x v="2"/>
    <x v="3"/>
    <s v="2025"/>
    <x v="8"/>
    <x v="6"/>
    <n v="3"/>
    <x v="499"/>
    <x v="507"/>
    <x v="465"/>
  </r>
  <r>
    <n v="548"/>
    <x v="493"/>
    <s v="Groceries"/>
    <x v="18"/>
    <d v="2025-12-11T00:00:00"/>
    <d v="2025-12-19T00:00:00"/>
    <n v="2"/>
    <n v="876"/>
    <x v="1"/>
    <x v="4"/>
    <x v="0"/>
    <s v="2025"/>
    <x v="6"/>
    <x v="3"/>
    <n v="8"/>
    <x v="500"/>
    <x v="508"/>
    <x v="466"/>
  </r>
  <r>
    <n v="549"/>
    <x v="60"/>
    <s v="Apparel"/>
    <x v="2"/>
    <d v="2025-05-10T00:00:00"/>
    <d v="2025-05-17T00:00:00"/>
    <n v="8"/>
    <n v="281"/>
    <x v="0"/>
    <x v="3"/>
    <x v="2"/>
    <s v="2025"/>
    <x v="0"/>
    <x v="5"/>
    <n v="7"/>
    <x v="501"/>
    <x v="509"/>
    <x v="467"/>
  </r>
  <r>
    <n v="550"/>
    <x v="494"/>
    <s v="Electronics"/>
    <x v="4"/>
    <d v="2025-04-10T00:00:00"/>
    <d v="2025-04-17T00:00:00"/>
    <n v="7"/>
    <n v="390"/>
    <x v="1"/>
    <x v="4"/>
    <x v="3"/>
    <s v="2025"/>
    <x v="11"/>
    <x v="3"/>
    <n v="7"/>
    <x v="502"/>
    <x v="510"/>
    <x v="468"/>
  </r>
  <r>
    <n v="551"/>
    <x v="495"/>
    <s v="Home Decor"/>
    <x v="19"/>
    <d v="2025-10-04T00:00:00"/>
    <d v="2025-10-10T00:00:00"/>
    <n v="5"/>
    <n v="953"/>
    <x v="0"/>
    <x v="1"/>
    <x v="2"/>
    <s v="2025"/>
    <x v="1"/>
    <x v="5"/>
    <n v="6"/>
    <x v="503"/>
    <x v="125"/>
    <x v="469"/>
  </r>
  <r>
    <n v="552"/>
    <x v="496"/>
    <s v="Home Decor"/>
    <x v="9"/>
    <d v="2025-01-09T00:00:00"/>
    <d v="2025-01-21T00:00:00"/>
    <n v="6"/>
    <n v="323"/>
    <x v="1"/>
    <x v="4"/>
    <x v="0"/>
    <s v="2025"/>
    <x v="10"/>
    <x v="3"/>
    <n v="12"/>
    <x v="504"/>
    <x v="368"/>
    <x v="332"/>
  </r>
  <r>
    <n v="553"/>
    <x v="497"/>
    <s v="Home Decor"/>
    <x v="11"/>
    <d v="2025-02-25T00:00:00"/>
    <d v="2025-03-01T00:00:00"/>
    <n v="3"/>
    <n v="380"/>
    <x v="0"/>
    <x v="1"/>
    <x v="3"/>
    <s v="2025"/>
    <x v="7"/>
    <x v="1"/>
    <n v="4"/>
    <x v="505"/>
    <x v="511"/>
    <x v="470"/>
  </r>
  <r>
    <n v="554"/>
    <x v="498"/>
    <s v="Books"/>
    <x v="1"/>
    <d v="2025-08-28T00:00:00"/>
    <d v="2025-09-05T00:00:00"/>
    <n v="10"/>
    <n v="509"/>
    <x v="1"/>
    <x v="4"/>
    <x v="0"/>
    <s v="2025"/>
    <x v="9"/>
    <x v="3"/>
    <n v="8"/>
    <x v="506"/>
    <x v="512"/>
    <x v="471"/>
  </r>
  <r>
    <n v="555"/>
    <x v="78"/>
    <s v="Groceries"/>
    <x v="3"/>
    <d v="2025-03-27T00:00:00"/>
    <d v="2025-04-01T00:00:00"/>
    <n v="1"/>
    <n v="968"/>
    <x v="0"/>
    <x v="3"/>
    <x v="2"/>
    <s v="2025"/>
    <x v="3"/>
    <x v="3"/>
    <n v="5"/>
    <x v="507"/>
    <x v="513"/>
    <x v="472"/>
  </r>
  <r>
    <n v="555"/>
    <x v="499"/>
    <s v="Electronics"/>
    <x v="9"/>
    <d v="2025-04-05T00:00:00"/>
    <d v="2025-06-05T00:00:00"/>
    <n v="2"/>
    <n v="180"/>
    <x v="1"/>
    <x v="2"/>
    <x v="3"/>
    <s v="2025"/>
    <x v="11"/>
    <x v="5"/>
    <n v="61"/>
    <x v="508"/>
    <x v="514"/>
    <x v="473"/>
  </r>
  <r>
    <m/>
    <x v="500"/>
    <m/>
    <x v="25"/>
    <m/>
    <m/>
    <m/>
    <m/>
    <x v="2"/>
    <x v="7"/>
    <x v="4"/>
    <m/>
    <x v="12"/>
    <x v="7"/>
    <m/>
    <x v="509"/>
    <x v="515"/>
    <x v="474"/>
  </r>
  <r>
    <m/>
    <x v="500"/>
    <m/>
    <x v="25"/>
    <m/>
    <m/>
    <m/>
    <m/>
    <x v="2"/>
    <x v="7"/>
    <x v="4"/>
    <m/>
    <x v="12"/>
    <x v="7"/>
    <m/>
    <x v="509"/>
    <x v="515"/>
    <x v="474"/>
  </r>
</pivotCacheRecords>
</file>

<file path=xl/pivotCache/pivotCacheRecords2.xml><?xml version="1.0" encoding="utf-8"?>
<pivotCacheRecords xmlns="http://schemas.openxmlformats.org/spreadsheetml/2006/main" xmlns:r="http://schemas.openxmlformats.org/officeDocument/2006/relationships" count="556">
  <r>
    <n v="1"/>
    <s v="Allison Hill"/>
    <x v="0"/>
    <s v="Smartphone"/>
    <d v="2024-05-20T00:00:00"/>
    <d v="2024-05-24T00:00:00"/>
    <n v="4"/>
    <n v="238"/>
    <x v="0"/>
    <x v="0"/>
    <s v="Mobile Money"/>
    <x v="0"/>
    <x v="0"/>
    <s v="Mon"/>
    <n v="4"/>
    <n v="714"/>
    <n v="952"/>
    <n v="238"/>
  </r>
  <r>
    <n v="2"/>
    <s v="Lance Hoffman"/>
    <x v="1"/>
    <s v="Fiction"/>
    <d v="2024-10-29T00:00:00"/>
    <d v="2024-11-04T00:00:00"/>
    <n v="7"/>
    <n v="42"/>
    <x v="0"/>
    <x v="0"/>
    <s v="Credit Card"/>
    <x v="0"/>
    <x v="1"/>
    <s v="Tue"/>
    <n v="6"/>
    <n v="147"/>
    <n v="294"/>
    <n v="147"/>
  </r>
  <r>
    <n v="3"/>
    <s v="Brent Abbott"/>
    <x v="2"/>
    <s v="Sneakers"/>
    <d v="2024-10-28T00:00:00"/>
    <d v="2024-11-07T00:00:00"/>
    <n v="5"/>
    <n v="838"/>
    <x v="0"/>
    <x v="1"/>
    <s v="Credit Card"/>
    <x v="0"/>
    <x v="1"/>
    <s v="Mon"/>
    <n v="10"/>
    <n v="3143"/>
    <n v="4190"/>
    <n v="1047"/>
  </r>
  <r>
    <n v="4"/>
    <s v="Edward Fuller"/>
    <x v="3"/>
    <s v="Cereal"/>
    <d v="2024-05-22T00:00:00"/>
    <d v="2024-05-27T00:00:00"/>
    <n v="3"/>
    <n v="230"/>
    <x v="0"/>
    <x v="1"/>
    <s v="Credit Card"/>
    <x v="0"/>
    <x v="0"/>
    <s v="Wed"/>
    <n v="5"/>
    <n v="380"/>
    <n v="690"/>
    <n v="310"/>
  </r>
  <r>
    <n v="5"/>
    <s v="Melinda Jones"/>
    <x v="0"/>
    <s v="Headphones"/>
    <d v="2024-10-01T00:00:00"/>
    <d v="2024-10-17T00:00:00"/>
    <n v="2"/>
    <n v="954"/>
    <x v="1"/>
    <x v="2"/>
    <s v="Cash"/>
    <x v="0"/>
    <x v="1"/>
    <s v="Tue"/>
    <n v="16"/>
    <n v="1240"/>
    <n v="1908"/>
    <n v="668"/>
  </r>
  <r>
    <n v="6"/>
    <s v="Andrew Stewart"/>
    <x v="4"/>
    <s v="Vase"/>
    <d v="2024-07-04T00:00:00"/>
    <d v="2024-07-10T00:00:00"/>
    <n v="10"/>
    <n v="206"/>
    <x v="0"/>
    <x v="3"/>
    <s v="Cash"/>
    <x v="0"/>
    <x v="2"/>
    <s v="Thu"/>
    <n v="6"/>
    <n v="1545"/>
    <n v="2060"/>
    <n v="515"/>
  </r>
  <r>
    <n v="7"/>
    <s v="Nicole Patterson"/>
    <x v="3"/>
    <s v="Cereal"/>
    <d v="2024-03-24T00:00:00"/>
    <d v="2024-04-05T00:00:00"/>
    <n v="6"/>
    <n v="373"/>
    <x v="1"/>
    <x v="0"/>
    <s v="Cash"/>
    <x v="0"/>
    <x v="3"/>
    <s v="Sun"/>
    <n v="12"/>
    <n v="1231"/>
    <n v="2238"/>
    <n v="1007"/>
  </r>
  <r>
    <n v="8"/>
    <s v="Anthony Rodriguez"/>
    <x v="0"/>
    <s v="Camera"/>
    <d v="2024-11-21T00:00:00"/>
    <d v="2024-12-01T00:00:00"/>
    <n v="3"/>
    <n v="556"/>
    <x v="0"/>
    <x v="3"/>
    <s v="Credit Card"/>
    <x v="0"/>
    <x v="4"/>
    <s v="Thu"/>
    <n v="10"/>
    <n v="1334"/>
    <n v="1668"/>
    <n v="334"/>
  </r>
  <r>
    <n v="9"/>
    <s v="Shannon Smith"/>
    <x v="3"/>
    <s v="Milk"/>
    <d v="2024-05-18T00:00:00"/>
    <d v="2024-05-22T00:00:00"/>
    <n v="9"/>
    <n v="234"/>
    <x v="0"/>
    <x v="3"/>
    <s v="Credit Card"/>
    <x v="0"/>
    <x v="0"/>
    <s v="Sat"/>
    <n v="4"/>
    <n v="1053"/>
    <n v="2106"/>
    <n v="1053"/>
  </r>
  <r>
    <n v="10"/>
    <s v="Pamela Romero"/>
    <x v="2"/>
    <s v="T-Shirt"/>
    <d v="2024-06-10T00:00:00"/>
    <d v="2024-06-25T00:00:00"/>
    <n v="7"/>
    <n v="284"/>
    <x v="1"/>
    <x v="0"/>
    <s v="Credit Card"/>
    <x v="0"/>
    <x v="5"/>
    <s v="Mon"/>
    <n v="15"/>
    <n v="1292"/>
    <n v="1988"/>
    <n v="696"/>
  </r>
  <r>
    <n v="11"/>
    <s v="Tammy Sellers"/>
    <x v="4"/>
    <s v="Curtains"/>
    <d v="2024-12-01T00:00:00"/>
    <d v="2024-12-10T00:00:00"/>
    <n v="8"/>
    <n v="415"/>
    <x v="0"/>
    <x v="3"/>
    <s v="Cash"/>
    <x v="0"/>
    <x v="6"/>
    <s v="Sun"/>
    <n v="9"/>
    <n v="2158"/>
    <n v="3320"/>
    <n v="1162"/>
  </r>
  <r>
    <n v="12"/>
    <s v="Joseph Obrien"/>
    <x v="1"/>
    <s v="Children's Book"/>
    <d v="2024-07-04T00:00:00"/>
    <d v="2024-07-07T00:00:00"/>
    <n v="4"/>
    <n v="151"/>
    <x v="0"/>
    <x v="3"/>
    <s v="Credit Card"/>
    <x v="0"/>
    <x v="2"/>
    <s v="Thu"/>
    <n v="3"/>
    <n v="362"/>
    <n v="604"/>
    <n v="242"/>
  </r>
  <r>
    <n v="13"/>
    <s v="Austin Smith"/>
    <x v="0"/>
    <s v="Smartphone"/>
    <d v="2024-03-19T00:00:00"/>
    <d v="2024-03-29T00:00:00"/>
    <n v="3"/>
    <n v="821"/>
    <x v="1"/>
    <x v="3"/>
    <s v="Bank Transfer"/>
    <x v="0"/>
    <x v="3"/>
    <s v="Tue"/>
    <n v="10"/>
    <n v="1847"/>
    <n v="2463"/>
    <n v="616"/>
  </r>
  <r>
    <n v="14"/>
    <s v="David Caldwell"/>
    <x v="0"/>
    <s v="Headphones"/>
    <d v="2024-07-14T00:00:00"/>
    <d v="2024-07-28T00:00:00"/>
    <n v="10"/>
    <n v="489"/>
    <x v="1"/>
    <x v="3"/>
    <s v="Cash"/>
    <x v="0"/>
    <x v="2"/>
    <s v="Sun"/>
    <n v="14"/>
    <n v="3179"/>
    <n v="4890"/>
    <n v="1711"/>
  </r>
  <r>
    <n v="15"/>
    <s v="Matthew Gomez"/>
    <x v="0"/>
    <s v="Smartphone"/>
    <d v="2024-12-15T00:00:00"/>
    <d v="2024-12-24T00:00:00"/>
    <n v="9"/>
    <n v="778"/>
    <x v="0"/>
    <x v="4"/>
    <s v="Cash"/>
    <x v="0"/>
    <x v="6"/>
    <s v="Sun"/>
    <n v="9"/>
    <n v="5252"/>
    <n v="7002"/>
    <n v="1750"/>
  </r>
  <r>
    <n v="16"/>
    <s v="Maria Brown"/>
    <x v="4"/>
    <s v="Wall Art"/>
    <d v="2024-03-21T00:00:00"/>
    <d v="2024-03-29T00:00:00"/>
    <n v="8"/>
    <n v="13"/>
    <x v="1"/>
    <x v="3"/>
    <s v="Bank Transfer"/>
    <x v="0"/>
    <x v="3"/>
    <s v="Thu"/>
    <n v="8"/>
    <n v="73"/>
    <n v="104"/>
    <n v="31"/>
  </r>
  <r>
    <n v="17"/>
    <s v="Clifford Ford"/>
    <x v="2"/>
    <s v="Dress"/>
    <d v="2024-02-24T00:00:00"/>
    <d v="2024-03-03T00:00:00"/>
    <n v="5"/>
    <n v="871"/>
    <x v="1"/>
    <x v="3"/>
    <s v="Mobile Money"/>
    <x v="0"/>
    <x v="7"/>
    <s v="Sat"/>
    <n v="8"/>
    <n v="3049"/>
    <n v="4355"/>
    <n v="1306"/>
  </r>
  <r>
    <n v="18"/>
    <s v="Tammy Allison"/>
    <x v="2"/>
    <s v="Jeans"/>
    <d v="2024-07-10T00:00:00"/>
    <d v="2024-07-19T00:00:00"/>
    <n v="3"/>
    <n v="562"/>
    <x v="0"/>
    <x v="1"/>
    <s v="Bank Transfer"/>
    <x v="0"/>
    <x v="2"/>
    <s v="Wed"/>
    <n v="9"/>
    <n v="1180"/>
    <n v="1686"/>
    <n v="506"/>
  </r>
  <r>
    <n v="19"/>
    <s v="Rachel Gibson"/>
    <x v="1"/>
    <s v="Biography"/>
    <d v="2024-09-07T00:00:00"/>
    <d v="2024-09-17T00:00:00"/>
    <n v="1"/>
    <n v="124"/>
    <x v="0"/>
    <x v="4"/>
    <s v="Mobile Money"/>
    <x v="0"/>
    <x v="8"/>
    <s v="Sat"/>
    <n v="10"/>
    <n v="68"/>
    <n v="124"/>
    <n v="56"/>
  </r>
  <r>
    <n v="20"/>
    <s v="Lauren Daniels"/>
    <x v="0"/>
    <s v="Laptop"/>
    <d v="2024-10-17T00:00:00"/>
    <d v="2024-10-23T00:00:00"/>
    <n v="2"/>
    <n v="97"/>
    <x v="0"/>
    <x v="3"/>
    <s v="Bank Transfer"/>
    <x v="0"/>
    <x v="1"/>
    <s v="Thu"/>
    <n v="6"/>
    <n v="165"/>
    <n v="194"/>
    <n v="29"/>
  </r>
  <r>
    <n v="21"/>
    <s v="Joseph Obrien"/>
    <x v="1"/>
    <s v="Children's Book"/>
    <d v="2024-07-04T00:00:00"/>
    <d v="2024-07-07T00:00:00"/>
    <n v="4"/>
    <n v="151"/>
    <x v="0"/>
    <x v="3"/>
    <s v="Mobile Money"/>
    <x v="0"/>
    <x v="2"/>
    <s v="Thu"/>
    <n v="3"/>
    <n v="362"/>
    <n v="604"/>
    <n v="242"/>
  </r>
  <r>
    <n v="22"/>
    <s v="Amanda Miller"/>
    <x v="1"/>
    <s v="Cookbook"/>
    <d v="2024-08-04T00:00:00"/>
    <d v="2024-08-16T00:00:00"/>
    <n v="4"/>
    <n v="961"/>
    <x v="1"/>
    <x v="3"/>
    <s v="Mobile Money"/>
    <x v="0"/>
    <x v="9"/>
    <s v="Sun"/>
    <n v="12"/>
    <n v="2499"/>
    <n v="3844"/>
    <n v="1345"/>
  </r>
  <r>
    <n v="23"/>
    <s v="Michael Evans"/>
    <x v="4"/>
    <s v="Wall Art"/>
    <d v="2024-12-09T00:00:00"/>
    <d v="2024-12-12T00:00:00"/>
    <n v="6"/>
    <n v="458"/>
    <x v="0"/>
    <x v="3"/>
    <s v="Credit Card"/>
    <x v="0"/>
    <x v="6"/>
    <s v="Mon"/>
    <n v="3"/>
    <n v="1924"/>
    <n v="2748"/>
    <n v="824"/>
  </r>
  <r>
    <n v="24"/>
    <s v="Angel Lewis MD"/>
    <x v="2"/>
    <s v="Jeans"/>
    <d v="2024-02-02T00:00:00"/>
    <d v="2024-02-12T00:00:00"/>
    <n v="6"/>
    <n v="31"/>
    <x v="0"/>
    <x v="3"/>
    <s v="Cash"/>
    <x v="0"/>
    <x v="7"/>
    <s v="Fri"/>
    <n v="10"/>
    <n v="130"/>
    <n v="186"/>
    <n v="56"/>
  </r>
  <r>
    <n v="25"/>
    <s v="Joshua Turner"/>
    <x v="1"/>
    <s v="Non-Fiction"/>
    <d v="2024-01-04T00:00:00"/>
    <d v="2024-01-15T00:00:00"/>
    <n v="2"/>
    <n v="734"/>
    <x v="0"/>
    <x v="3"/>
    <s v="Bank Transfer"/>
    <x v="0"/>
    <x v="10"/>
    <s v="Thu"/>
    <n v="11"/>
    <n v="734"/>
    <n v="1468"/>
    <n v="734"/>
  </r>
  <r>
    <n v="26"/>
    <s v="Douglas Clark"/>
    <x v="0"/>
    <s v="Smartphone"/>
    <d v="2024-06-18T00:00:00"/>
    <d v="2024-06-29T00:00:00"/>
    <n v="2"/>
    <n v="536"/>
    <x v="1"/>
    <x v="0"/>
    <s v="Mobile Money"/>
    <x v="0"/>
    <x v="5"/>
    <s v="Tue"/>
    <n v="11"/>
    <n v="804"/>
    <n v="1072"/>
    <n v="268"/>
  </r>
  <r>
    <n v="27"/>
    <s v="Kimberly Davenport"/>
    <x v="3"/>
    <s v="Milk"/>
    <d v="2024-08-27T00:00:00"/>
    <d v="2024-08-30T00:00:00"/>
    <n v="1"/>
    <n v="200"/>
    <x v="0"/>
    <x v="3"/>
    <s v="Bank Transfer"/>
    <x v="0"/>
    <x v="9"/>
    <s v="Tue"/>
    <n v="3"/>
    <n v="100"/>
    <n v="200"/>
    <n v="100"/>
  </r>
  <r>
    <n v="28"/>
    <s v="Richard Rodriguez"/>
    <x v="1"/>
    <s v="Fiction"/>
    <d v="2024-01-26T00:00:00"/>
    <d v="2024-02-07T00:00:00"/>
    <n v="9"/>
    <n v="866"/>
    <x v="0"/>
    <x v="0"/>
    <s v="Cash"/>
    <x v="0"/>
    <x v="10"/>
    <s v="Fri"/>
    <n v="12"/>
    <n v="3897"/>
    <n v="7794"/>
    <n v="3897"/>
  </r>
  <r>
    <n v="29"/>
    <s v="Matthew Ross"/>
    <x v="2"/>
    <s v="Sneakers"/>
    <d v="2024-09-05T00:00:00"/>
    <d v="2024-09-19T00:00:00"/>
    <n v="8"/>
    <n v="228"/>
    <x v="0"/>
    <x v="1"/>
    <s v="Cash"/>
    <x v="0"/>
    <x v="8"/>
    <s v="Thu"/>
    <n v="14"/>
    <n v="1368"/>
    <n v="1824"/>
    <n v="456"/>
  </r>
  <r>
    <n v="30"/>
    <s v="Victoria Johnson"/>
    <x v="3"/>
    <s v="Juice"/>
    <d v="2024-12-04T00:00:00"/>
    <d v="2024-12-11T00:00:00"/>
    <n v="8"/>
    <n v="168"/>
    <x v="0"/>
    <x v="0"/>
    <s v="Credit Card"/>
    <x v="0"/>
    <x v="6"/>
    <s v="Wed"/>
    <n v="7"/>
    <n v="739"/>
    <n v="1344"/>
    <n v="605"/>
  </r>
  <r>
    <n v="31"/>
    <s v="Stephanie Lee"/>
    <x v="0"/>
    <s v="Camera"/>
    <d v="2024-10-04T00:00:00"/>
    <d v="2024-10-07T00:00:00"/>
    <n v="1"/>
    <n v="775"/>
    <x v="0"/>
    <x v="4"/>
    <s v="Credit Card"/>
    <x v="0"/>
    <x v="1"/>
    <s v="Fri"/>
    <n v="3"/>
    <n v="620"/>
    <n v="775"/>
    <n v="155"/>
  </r>
  <r>
    <n v="32"/>
    <s v="Benjamin Beck"/>
    <x v="1"/>
    <s v="Children's Book"/>
    <d v="2024-09-14T00:00:00"/>
    <d v="2024-09-19T00:00:00"/>
    <n v="9"/>
    <n v="171"/>
    <x v="0"/>
    <x v="0"/>
    <s v="Cash"/>
    <x v="0"/>
    <x v="8"/>
    <s v="Sat"/>
    <n v="5"/>
    <n v="923"/>
    <n v="1539"/>
    <n v="616"/>
  </r>
  <r>
    <n v="33"/>
    <s v="Stephanie Gilbert"/>
    <x v="0"/>
    <s v="Camera"/>
    <d v="2024-05-06T00:00:00"/>
    <d v="2024-05-19T00:00:00"/>
    <n v="10"/>
    <n v="618"/>
    <x v="0"/>
    <x v="0"/>
    <s v="Bank Transfer"/>
    <x v="0"/>
    <x v="0"/>
    <s v="Mon"/>
    <n v="13"/>
    <n v="4944"/>
    <n v="6180"/>
    <n v="1236"/>
  </r>
  <r>
    <n v="34"/>
    <s v="Jeffrey Carpenter"/>
    <x v="3"/>
    <s v="Juice"/>
    <d v="2024-10-16T00:00:00"/>
    <d v="2024-10-21T00:00:00"/>
    <n v="9"/>
    <n v="333"/>
    <x v="1"/>
    <x v="4"/>
    <s v="Bank Transfer"/>
    <x v="0"/>
    <x v="1"/>
    <s v="Wed"/>
    <n v="5"/>
    <n v="1648"/>
    <n v="2997"/>
    <n v="1349"/>
  </r>
  <r>
    <n v="35"/>
    <s v="Curtis Johnson"/>
    <x v="4"/>
    <s v="Table Lamp"/>
    <d v="2024-01-05T00:00:00"/>
    <d v="2024-01-10T00:00:00"/>
    <n v="8"/>
    <n v="646"/>
    <x v="0"/>
    <x v="3"/>
    <s v="Bank Transfer"/>
    <x v="0"/>
    <x v="10"/>
    <s v="Fri"/>
    <n v="5"/>
    <n v="3876"/>
    <n v="5168"/>
    <n v="1292"/>
  </r>
  <r>
    <n v="36"/>
    <s v="Michael Snyder"/>
    <x v="1"/>
    <s v="Non-Fiction"/>
    <d v="2024-09-16T00:00:00"/>
    <d v="2024-09-21T00:00:00"/>
    <n v="5"/>
    <n v="496"/>
    <x v="0"/>
    <x v="4"/>
    <s v="Mobile Money"/>
    <x v="0"/>
    <x v="8"/>
    <s v="Mon"/>
    <n v="5"/>
    <n v="1240"/>
    <n v="2480"/>
    <n v="1240"/>
  </r>
  <r>
    <n v="37"/>
    <s v="Melissa Marshall"/>
    <x v="4"/>
    <s v="Cushion"/>
    <d v="2024-03-21T00:00:00"/>
    <d v="2024-04-04T00:00:00"/>
    <n v="8"/>
    <n v="863"/>
    <x v="1"/>
    <x v="3"/>
    <s v="Bank Transfer"/>
    <x v="0"/>
    <x v="3"/>
    <s v="Thu"/>
    <n v="14"/>
    <n v="4488"/>
    <n v="6904"/>
    <n v="2416"/>
  </r>
  <r>
    <n v="38"/>
    <s v="Michelle Wagner"/>
    <x v="1"/>
    <s v="Fiction"/>
    <d v="2024-12-07T00:00:00"/>
    <d v="2024-12-19T00:00:00"/>
    <n v="9"/>
    <n v="316"/>
    <x v="0"/>
    <x v="3"/>
    <s v="Mobile Money"/>
    <x v="0"/>
    <x v="6"/>
    <s v="Sat"/>
    <n v="12"/>
    <n v="1422"/>
    <n v="2844"/>
    <n v="1422"/>
  </r>
  <r>
    <n v="39"/>
    <s v="Sara Ramirez"/>
    <x v="4"/>
    <s v="Table Lamp"/>
    <d v="2024-02-24T00:00:00"/>
    <d v="2024-02-29T00:00:00"/>
    <n v="9"/>
    <n v="169"/>
    <x v="1"/>
    <x v="4"/>
    <s v="Cash"/>
    <x v="0"/>
    <x v="7"/>
    <s v="Sat"/>
    <n v="5"/>
    <n v="1141"/>
    <n v="1521"/>
    <n v="380"/>
  </r>
  <r>
    <n v="40"/>
    <s v="George Orozco"/>
    <x v="2"/>
    <s v="Jacket"/>
    <d v="2024-04-14T00:00:00"/>
    <d v="2024-04-28T00:00:00"/>
    <n v="5"/>
    <n v="527"/>
    <x v="0"/>
    <x v="2"/>
    <s v="Credit Card"/>
    <x v="0"/>
    <x v="11"/>
    <s v="Sun"/>
    <n v="14"/>
    <n v="2108"/>
    <n v="2635"/>
    <n v="527"/>
  </r>
  <r>
    <n v="41"/>
    <s v="Joshua Perry"/>
    <x v="0"/>
    <s v="Headphones"/>
    <d v="2024-05-21T00:00:00"/>
    <d v="2024-05-25T00:00:00"/>
    <n v="1"/>
    <n v="13"/>
    <x v="1"/>
    <x v="4"/>
    <s v="Cash"/>
    <x v="0"/>
    <x v="0"/>
    <s v="Tue"/>
    <n v="4"/>
    <n v="8"/>
    <n v="13"/>
    <n v="5"/>
  </r>
  <r>
    <n v="42"/>
    <s v="Aaron Bell"/>
    <x v="4"/>
    <s v="Curtains"/>
    <d v="2024-08-14T00:00:00"/>
    <d v="2024-08-21T00:00:00"/>
    <n v="9"/>
    <n v="732"/>
    <x v="0"/>
    <x v="2"/>
    <s v="Cash"/>
    <x v="0"/>
    <x v="9"/>
    <s v="Wed"/>
    <n v="7"/>
    <n v="4282"/>
    <n v="6588"/>
    <n v="2306"/>
  </r>
  <r>
    <n v="43"/>
    <s v="Stephanie Freeman"/>
    <x v="0"/>
    <s v="Smartphone"/>
    <d v="2024-12-19T00:00:00"/>
    <d v="2024-12-25T00:00:00"/>
    <n v="3"/>
    <n v="568"/>
    <x v="1"/>
    <x v="0"/>
    <s v="Bank Transfer"/>
    <x v="0"/>
    <x v="6"/>
    <s v="Thu"/>
    <n v="6"/>
    <n v="1278"/>
    <n v="1704"/>
    <n v="426"/>
  </r>
  <r>
    <n v="44"/>
    <s v="Rebecca Ramsey"/>
    <x v="1"/>
    <s v="Non-Fiction"/>
    <d v="2024-08-08T00:00:00"/>
    <d v="2024-08-12T00:00:00"/>
    <n v="3"/>
    <n v="52"/>
    <x v="0"/>
    <x v="4"/>
    <s v="Bank Transfer"/>
    <x v="0"/>
    <x v="9"/>
    <s v="Thu"/>
    <n v="4"/>
    <n v="78"/>
    <n v="156"/>
    <n v="78"/>
  </r>
  <r>
    <n v="45"/>
    <s v="Mary Miller"/>
    <x v="4"/>
    <s v="Curtains"/>
    <d v="2024-12-15T00:00:00"/>
    <d v="2024-12-26T00:00:00"/>
    <n v="4"/>
    <n v="692"/>
    <x v="1"/>
    <x v="0"/>
    <s v="Credit Card"/>
    <x v="0"/>
    <x v="6"/>
    <s v="Sun"/>
    <n v="11"/>
    <n v="1799"/>
    <n v="2768"/>
    <n v="969"/>
  </r>
  <r>
    <n v="46"/>
    <s v="Andre Wright"/>
    <x v="2"/>
    <s v="T-Shirt"/>
    <d v="2024-07-14T00:00:00"/>
    <d v="2024-07-22T00:00:00"/>
    <n v="1"/>
    <n v="889"/>
    <x v="0"/>
    <x v="2"/>
    <s v="Mobile Money"/>
    <x v="0"/>
    <x v="2"/>
    <s v="Sun"/>
    <n v="8"/>
    <n v="578"/>
    <n v="889"/>
    <n v="311"/>
  </r>
  <r>
    <n v="47"/>
    <s v="Jeffrey Wood"/>
    <x v="1"/>
    <s v="Biography"/>
    <d v="2024-01-15T00:00:00"/>
    <d v="2024-01-18T00:00:00"/>
    <n v="2"/>
    <n v="908"/>
    <x v="1"/>
    <x v="4"/>
    <s v="Bank Transfer"/>
    <x v="0"/>
    <x v="10"/>
    <s v="Mon"/>
    <n v="3"/>
    <n v="999"/>
    <n v="1816"/>
    <n v="817"/>
  </r>
  <r>
    <n v="48"/>
    <s v="Samuel Rivas"/>
    <x v="0"/>
    <s v="Headphones"/>
    <d v="2024-01-01T00:00:00"/>
    <d v="2024-01-15T00:00:00"/>
    <n v="9"/>
    <n v="957"/>
    <x v="1"/>
    <x v="1"/>
    <s v="Bank Transfer"/>
    <x v="0"/>
    <x v="10"/>
    <s v="Mon"/>
    <n v="14"/>
    <n v="5598"/>
    <n v="8613"/>
    <n v="3015"/>
  </r>
  <r>
    <n v="49"/>
    <s v="Daniel Salinas"/>
    <x v="2"/>
    <s v="Jacket"/>
    <d v="2024-08-08T00:00:00"/>
    <d v="2024-08-15T00:00:00"/>
    <n v="2"/>
    <n v="981"/>
    <x v="1"/>
    <x v="3"/>
    <s v="Credit Card"/>
    <x v="0"/>
    <x v="9"/>
    <s v="Thu"/>
    <n v="7"/>
    <n v="1570"/>
    <n v="1962"/>
    <n v="392"/>
  </r>
  <r>
    <n v="50"/>
    <s v="Michael West"/>
    <x v="3"/>
    <s v="Cereal"/>
    <d v="2024-10-10T00:00:00"/>
    <d v="2024-10-13T00:00:00"/>
    <n v="3"/>
    <n v="206"/>
    <x v="1"/>
    <x v="2"/>
    <s v="Credit Card"/>
    <x v="0"/>
    <x v="1"/>
    <s v="Thu"/>
    <n v="3"/>
    <n v="340"/>
    <n v="618"/>
    <n v="278"/>
  </r>
  <r>
    <n v="51"/>
    <s v="Elizabeth Ward"/>
    <x v="3"/>
    <s v="Milk"/>
    <d v="2024-12-11T00:00:00"/>
    <d v="2024-12-21T00:00:00"/>
    <n v="4"/>
    <n v="533"/>
    <x v="1"/>
    <x v="2"/>
    <s v="Bank Transfer"/>
    <x v="0"/>
    <x v="6"/>
    <s v="Wed"/>
    <n v="10"/>
    <n v="1066"/>
    <n v="2132"/>
    <n v="1066"/>
  </r>
  <r>
    <n v="52"/>
    <s v="Kristen Terry"/>
    <x v="0"/>
    <s v="Tablet"/>
    <d v="2024-09-20T00:00:00"/>
    <d v="2024-09-27T00:00:00"/>
    <n v="10"/>
    <n v="353"/>
    <x v="1"/>
    <x v="0"/>
    <s v="Bank Transfer"/>
    <x v="0"/>
    <x v="8"/>
    <s v="Fri"/>
    <n v="7"/>
    <n v="2471"/>
    <n v="3530"/>
    <n v="1059"/>
  </r>
  <r>
    <n v="53"/>
    <s v="David Grant"/>
    <x v="1"/>
    <s v="Fiction"/>
    <d v="2024-08-21T00:00:00"/>
    <d v="2024-09-01T00:00:00"/>
    <n v="7"/>
    <n v="917"/>
    <x v="0"/>
    <x v="3"/>
    <s v="Mobile Money"/>
    <x v="0"/>
    <x v="9"/>
    <s v="Wed"/>
    <n v="11"/>
    <n v="3210"/>
    <n v="6419"/>
    <n v="3209"/>
  </r>
  <r>
    <n v="54"/>
    <s v="Kevin Patterson"/>
    <x v="3"/>
    <s v="Milk"/>
    <d v="2024-07-23T00:00:00"/>
    <d v="2024-07-29T00:00:00"/>
    <n v="4"/>
    <n v="161"/>
    <x v="0"/>
    <x v="3"/>
    <s v="Bank Transfer"/>
    <x v="0"/>
    <x v="2"/>
    <s v="Tue"/>
    <n v="6"/>
    <n v="322"/>
    <n v="644"/>
    <n v="322"/>
  </r>
  <r>
    <n v="55"/>
    <s v="Juan Moore"/>
    <x v="3"/>
    <s v="Pasta"/>
    <d v="2024-03-31T00:00:00"/>
    <d v="2024-04-05T00:00:00"/>
    <n v="9"/>
    <n v="485"/>
    <x v="0"/>
    <x v="0"/>
    <s v="Credit Card"/>
    <x v="0"/>
    <x v="3"/>
    <s v="Sun"/>
    <n v="5"/>
    <n v="2619"/>
    <n v="4365"/>
    <n v="1746"/>
  </r>
  <r>
    <n v="56"/>
    <s v="Dwayne Campbell"/>
    <x v="0"/>
    <s v="Headphones"/>
    <d v="2024-03-09T00:00:00"/>
    <d v="2024-03-13T00:00:00"/>
    <n v="8"/>
    <n v="693"/>
    <x v="1"/>
    <x v="3"/>
    <s v="Mobile Money"/>
    <x v="0"/>
    <x v="3"/>
    <s v="Sat"/>
    <n v="4"/>
    <n v="3604"/>
    <n v="5544"/>
    <n v="1940"/>
  </r>
  <r>
    <n v="57"/>
    <s v="Samantha Morse"/>
    <x v="2"/>
    <s v="Sneakers"/>
    <d v="2024-08-18T00:00:00"/>
    <d v="2024-08-28T00:00:00"/>
    <n v="5"/>
    <n v="779"/>
    <x v="1"/>
    <x v="0"/>
    <s v="Cash"/>
    <x v="0"/>
    <x v="9"/>
    <s v="Sun"/>
    <n v="10"/>
    <n v="2921"/>
    <n v="3895"/>
    <n v="974"/>
  </r>
  <r>
    <n v="58"/>
    <s v="Kathryn Snyder"/>
    <x v="3"/>
    <s v="Pasta"/>
    <d v="2024-05-20T00:00:00"/>
    <d v="2024-05-31T00:00:00"/>
    <n v="8"/>
    <n v="89"/>
    <x v="0"/>
    <x v="3"/>
    <s v="Credit Card"/>
    <x v="0"/>
    <x v="0"/>
    <s v="Mon"/>
    <n v="11"/>
    <n v="427"/>
    <n v="712"/>
    <n v="285"/>
  </r>
  <r>
    <n v="59"/>
    <s v="Alicia Hubbard"/>
    <x v="4"/>
    <s v="Cushion"/>
    <d v="2024-06-12T00:00:00"/>
    <d v="2024-06-16T00:00:00"/>
    <n v="9"/>
    <n v="92"/>
    <x v="0"/>
    <x v="0"/>
    <s v="Credit Card"/>
    <x v="0"/>
    <x v="5"/>
    <s v="Wed"/>
    <n v="4"/>
    <n v="538"/>
    <n v="828"/>
    <n v="290"/>
  </r>
  <r>
    <n v="60"/>
    <s v="Tanya Kim"/>
    <x v="2"/>
    <s v="Jacket"/>
    <d v="2024-08-11T00:00:00"/>
    <d v="2024-08-25T00:00:00"/>
    <n v="8"/>
    <n v="39"/>
    <x v="1"/>
    <x v="2"/>
    <s v="Credit Card"/>
    <x v="0"/>
    <x v="9"/>
    <s v="Sun"/>
    <n v="14"/>
    <n v="250"/>
    <n v="312"/>
    <n v="62"/>
  </r>
  <r>
    <n v="61"/>
    <s v="Bruce Collier"/>
    <x v="1"/>
    <s v="Cookbook"/>
    <d v="2024-12-05T00:00:00"/>
    <d v="2024-12-12T00:00:00"/>
    <n v="1"/>
    <n v="95"/>
    <x v="0"/>
    <x v="3"/>
    <s v="Mobile Money"/>
    <x v="0"/>
    <x v="6"/>
    <s v="Thu"/>
    <n v="7"/>
    <n v="62"/>
    <n v="95"/>
    <n v="33"/>
  </r>
  <r>
    <n v="62"/>
    <s v="Kimberly Gibson"/>
    <x v="0"/>
    <s v="Headphones"/>
    <d v="2024-01-10T00:00:00"/>
    <d v="2024-01-14T00:00:00"/>
    <n v="9"/>
    <n v="63"/>
    <x v="1"/>
    <x v="4"/>
    <s v="Mobile Money"/>
    <x v="0"/>
    <x v="10"/>
    <s v="Wed"/>
    <n v="4"/>
    <n v="369"/>
    <n v="567"/>
    <n v="198"/>
  </r>
  <r>
    <n v="63"/>
    <s v="Reginald Williams"/>
    <x v="0"/>
    <s v="Smartphone"/>
    <d v="2024-01-16T00:00:00"/>
    <d v="2024-01-29T00:00:00"/>
    <n v="4"/>
    <n v="214"/>
    <x v="1"/>
    <x v="1"/>
    <s v="Mobile Money"/>
    <x v="0"/>
    <x v="10"/>
    <s v="Tue"/>
    <n v="13"/>
    <n v="642"/>
    <n v="856"/>
    <n v="214"/>
  </r>
  <r>
    <n v="64"/>
    <s v="Amanda Shaw"/>
    <x v="2"/>
    <s v="Jeans"/>
    <d v="2024-03-05T00:00:00"/>
    <d v="2024-03-14T00:00:00"/>
    <n v="8"/>
    <n v="695"/>
    <x v="0"/>
    <x v="0"/>
    <s v="Credit Card"/>
    <x v="0"/>
    <x v="3"/>
    <s v="Tue"/>
    <n v="9"/>
    <n v="3892"/>
    <n v="5560"/>
    <n v="1668"/>
  </r>
  <r>
    <n v="65"/>
    <s v="Alexis Thomas"/>
    <x v="3"/>
    <s v="Cereal"/>
    <d v="2024-07-07T00:00:00"/>
    <d v="2024-07-15T00:00:00"/>
    <n v="3"/>
    <n v="630"/>
    <x v="0"/>
    <x v="3"/>
    <s v="Mobile Money"/>
    <x v="0"/>
    <x v="2"/>
    <s v="Sun"/>
    <n v="8"/>
    <n v="1040"/>
    <n v="1890"/>
    <n v="850"/>
  </r>
  <r>
    <n v="66"/>
    <s v="Sarah Villarreal"/>
    <x v="4"/>
    <s v="Table Lamp"/>
    <d v="2024-10-23T00:00:00"/>
    <d v="2024-11-04T00:00:00"/>
    <n v="1"/>
    <n v="961"/>
    <x v="1"/>
    <x v="4"/>
    <s v="Mobile Money"/>
    <x v="0"/>
    <x v="1"/>
    <s v="Wed"/>
    <n v="12"/>
    <n v="721"/>
    <n v="961"/>
    <n v="240"/>
  </r>
  <r>
    <n v="67"/>
    <s v="Cynthia Cohen"/>
    <x v="3"/>
    <s v="Milk"/>
    <d v="2024-04-11T00:00:00"/>
    <d v="2024-04-24T00:00:00"/>
    <n v="2"/>
    <n v="616"/>
    <x v="0"/>
    <x v="3"/>
    <s v="Mobile Money"/>
    <x v="0"/>
    <x v="11"/>
    <s v="Thu"/>
    <n v="13"/>
    <n v="616"/>
    <n v="1232"/>
    <n v="616"/>
  </r>
  <r>
    <n v="68"/>
    <s v="Michele Garcia"/>
    <x v="4"/>
    <s v="Vase"/>
    <d v="2024-03-02T00:00:00"/>
    <d v="2024-03-13T00:00:00"/>
    <n v="10"/>
    <n v="811"/>
    <x v="1"/>
    <x v="0"/>
    <s v="Mobile Money"/>
    <x v="0"/>
    <x v="3"/>
    <s v="Sat"/>
    <n v="11"/>
    <n v="6083"/>
    <n v="8110"/>
    <n v="2027"/>
  </r>
  <r>
    <n v="69"/>
    <s v="Joel King"/>
    <x v="3"/>
    <s v="Rice"/>
    <d v="2024-08-09T00:00:00"/>
    <d v="2024-08-15T00:00:00"/>
    <n v="6"/>
    <n v="660"/>
    <x v="1"/>
    <x v="1"/>
    <s v="Credit Card"/>
    <x v="0"/>
    <x v="9"/>
    <s v="Fri"/>
    <n v="6"/>
    <n v="2376"/>
    <n v="3960"/>
    <n v="1584"/>
  </r>
  <r>
    <n v="70"/>
    <s v="Brooke Alexander"/>
    <x v="2"/>
    <s v="Sneakers"/>
    <d v="2024-03-31T00:00:00"/>
    <d v="2024-04-13T00:00:00"/>
    <n v="9"/>
    <n v="998"/>
    <x v="1"/>
    <x v="3"/>
    <s v="Cash"/>
    <x v="0"/>
    <x v="3"/>
    <s v="Sun"/>
    <n v="13"/>
    <n v="6737"/>
    <n v="8982"/>
    <n v="2245"/>
  </r>
  <r>
    <n v="71"/>
    <s v="Ann Phillips"/>
    <x v="1"/>
    <s v="Biography"/>
    <d v="2024-10-11T00:00:00"/>
    <d v="2024-10-17T00:00:00"/>
    <n v="1"/>
    <n v="539"/>
    <x v="0"/>
    <x v="0"/>
    <s v="Bank Transfer"/>
    <x v="0"/>
    <x v="1"/>
    <s v="Fri"/>
    <n v="6"/>
    <n v="296"/>
    <n v="539"/>
    <n v="243"/>
  </r>
  <r>
    <n v="72"/>
    <s v="Richard Smith"/>
    <x v="1"/>
    <s v="Biography"/>
    <d v="2024-08-30T00:00:00"/>
    <d v="2024-09-12T00:00:00"/>
    <n v="9"/>
    <n v="553"/>
    <x v="1"/>
    <x v="4"/>
    <s v="Bank Transfer"/>
    <x v="0"/>
    <x v="9"/>
    <s v="Fri"/>
    <n v="13"/>
    <n v="2737"/>
    <n v="4977"/>
    <n v="2240"/>
  </r>
  <r>
    <n v="73"/>
    <s v="David Johnson"/>
    <x v="1"/>
    <s v="Biography"/>
    <d v="2024-06-29T00:00:00"/>
    <d v="2024-07-13T00:00:00"/>
    <n v="8"/>
    <n v="287"/>
    <x v="0"/>
    <x v="4"/>
    <s v="Cash"/>
    <x v="0"/>
    <x v="5"/>
    <s v="Sat"/>
    <n v="14"/>
    <n v="1263"/>
    <n v="2296"/>
    <n v="1033"/>
  </r>
  <r>
    <n v="74"/>
    <s v="Elizabeth Ortiz"/>
    <x v="0"/>
    <s v="Laptop"/>
    <d v="2024-06-10T00:00:00"/>
    <d v="2024-06-19T00:00:00"/>
    <n v="2"/>
    <n v="770"/>
    <x v="0"/>
    <x v="3"/>
    <s v="Bank Transfer"/>
    <x v="0"/>
    <x v="5"/>
    <s v="Mon"/>
    <n v="9"/>
    <n v="1309"/>
    <n v="1540"/>
    <n v="231"/>
  </r>
  <r>
    <n v="75"/>
    <s v="Teresa Ramirez"/>
    <x v="0"/>
    <s v="Laptop"/>
    <d v="2024-05-31T00:00:00"/>
    <d v="2024-06-14T00:00:00"/>
    <n v="4"/>
    <n v="379"/>
    <x v="0"/>
    <x v="0"/>
    <s v="Cash"/>
    <x v="0"/>
    <x v="0"/>
    <s v="Fri"/>
    <n v="14"/>
    <n v="1289"/>
    <n v="1516"/>
    <n v="227"/>
  </r>
  <r>
    <n v="76"/>
    <s v="Michael Stephens"/>
    <x v="1"/>
    <s v="Non-Fiction"/>
    <d v="2024-05-20T00:00:00"/>
    <d v="2024-05-26T00:00:00"/>
    <n v="1"/>
    <n v="65"/>
    <x v="1"/>
    <x v="3"/>
    <s v="Cash"/>
    <x v="0"/>
    <x v="0"/>
    <s v="Mon"/>
    <n v="6"/>
    <n v="33"/>
    <n v="65"/>
    <n v="32"/>
  </r>
  <r>
    <n v="77"/>
    <s v="Kristen Willis"/>
    <x v="3"/>
    <s v="Cereal"/>
    <d v="2024-04-04T00:00:00"/>
    <d v="2024-04-15T00:00:00"/>
    <n v="1"/>
    <n v="268"/>
    <x v="0"/>
    <x v="1"/>
    <s v="Mobile Money"/>
    <x v="0"/>
    <x v="11"/>
    <s v="Thu"/>
    <n v="11"/>
    <n v="147"/>
    <n v="268"/>
    <n v="121"/>
  </r>
  <r>
    <n v="78"/>
    <s v="Rebecca Rodriguez"/>
    <x v="0"/>
    <s v="Headphones"/>
    <d v="2024-09-08T00:00:00"/>
    <d v="2024-09-21T00:00:00"/>
    <n v="2"/>
    <n v="600"/>
    <x v="0"/>
    <x v="3"/>
    <s v="Cash"/>
    <x v="0"/>
    <x v="8"/>
    <s v="Sun"/>
    <n v="13"/>
    <n v="780"/>
    <n v="1200"/>
    <n v="420"/>
  </r>
  <r>
    <n v="79"/>
    <s v="Jessica Rodriguez DDS"/>
    <x v="3"/>
    <s v="Cereal"/>
    <d v="2024-10-28T00:00:00"/>
    <d v="2024-11-04T00:00:00"/>
    <n v="7"/>
    <n v="322"/>
    <x v="0"/>
    <x v="3"/>
    <s v="Cash"/>
    <x v="0"/>
    <x v="1"/>
    <s v="Mon"/>
    <n v="7"/>
    <n v="1240"/>
    <n v="2254"/>
    <n v="1014"/>
  </r>
  <r>
    <n v="80"/>
    <s v="Donald Schultz"/>
    <x v="1"/>
    <s v="Fiction"/>
    <d v="2024-04-16T00:00:00"/>
    <d v="2024-04-22T00:00:00"/>
    <n v="4"/>
    <n v="280"/>
    <x v="0"/>
    <x v="3"/>
    <s v="Credit Card"/>
    <x v="0"/>
    <x v="11"/>
    <s v="Tue"/>
    <n v="6"/>
    <n v="560"/>
    <n v="1120"/>
    <n v="560"/>
  </r>
  <r>
    <n v="81"/>
    <s v="Emily Edwards"/>
    <x v="1"/>
    <s v="Children's Book"/>
    <d v="2024-05-29T00:00:00"/>
    <d v="2024-06-12T00:00:00"/>
    <n v="1"/>
    <n v="247"/>
    <x v="1"/>
    <x v="4"/>
    <s v="Cash"/>
    <x v="0"/>
    <x v="0"/>
    <s v="Wed"/>
    <n v="14"/>
    <n v="148"/>
    <n v="247"/>
    <n v="99"/>
  </r>
  <r>
    <n v="82"/>
    <s v="Anna Davis"/>
    <x v="3"/>
    <s v="Rice"/>
    <d v="2024-12-17T00:00:00"/>
    <d v="2024-12-30T00:00:00"/>
    <n v="4"/>
    <n v="956"/>
    <x v="1"/>
    <x v="4"/>
    <s v="Credit Card"/>
    <x v="0"/>
    <x v="6"/>
    <s v="Tue"/>
    <n v="13"/>
    <n v="2294"/>
    <n v="3824"/>
    <n v="1530"/>
  </r>
  <r>
    <n v="83"/>
    <s v="Jordan Moore"/>
    <x v="2"/>
    <s v="T-Shirt"/>
    <d v="2024-01-31T00:00:00"/>
    <d v="2024-02-14T00:00:00"/>
    <n v="3"/>
    <n v="821"/>
    <x v="1"/>
    <x v="4"/>
    <s v="Mobile Money"/>
    <x v="0"/>
    <x v="10"/>
    <s v="Wed"/>
    <n v="14"/>
    <n v="1601"/>
    <n v="2463"/>
    <n v="862"/>
  </r>
  <r>
    <n v="84"/>
    <s v="Phillip Andrews"/>
    <x v="1"/>
    <s v="Biography"/>
    <d v="2024-08-12T00:00:00"/>
    <d v="2024-08-17T00:00:00"/>
    <n v="2"/>
    <n v="489"/>
    <x v="1"/>
    <x v="3"/>
    <s v="Cash"/>
    <x v="0"/>
    <x v="9"/>
    <s v="Mon"/>
    <n v="5"/>
    <n v="538"/>
    <n v="978"/>
    <n v="440"/>
  </r>
  <r>
    <n v="85"/>
    <s v="Christopher Park"/>
    <x v="3"/>
    <s v="Cereal"/>
    <d v="2024-09-13T00:00:00"/>
    <d v="2024-09-25T00:00:00"/>
    <n v="9"/>
    <n v="515"/>
    <x v="1"/>
    <x v="2"/>
    <s v="Mobile Money"/>
    <x v="0"/>
    <x v="8"/>
    <s v="Fri"/>
    <n v="12"/>
    <n v="2549"/>
    <n v="4635"/>
    <n v="2086"/>
  </r>
  <r>
    <n v="86"/>
    <s v="Andrea Figueroa"/>
    <x v="0"/>
    <s v="Headphones"/>
    <d v="2024-06-14T00:00:00"/>
    <d v="2024-06-19T00:00:00"/>
    <n v="10"/>
    <n v="266"/>
    <x v="0"/>
    <x v="0"/>
    <s v="Mobile Money"/>
    <x v="0"/>
    <x v="5"/>
    <s v="Fri"/>
    <n v="5"/>
    <n v="1729"/>
    <n v="2660"/>
    <n v="931"/>
  </r>
  <r>
    <n v="87"/>
    <s v="Karla Ramos"/>
    <x v="1"/>
    <s v="Children's Book"/>
    <d v="2024-05-22T00:00:00"/>
    <d v="2024-06-01T00:00:00"/>
    <n v="3"/>
    <n v="609"/>
    <x v="0"/>
    <x v="2"/>
    <s v="Mobile Money"/>
    <x v="0"/>
    <x v="0"/>
    <s v="Wed"/>
    <n v="10"/>
    <n v="1096"/>
    <n v="1827"/>
    <n v="731"/>
  </r>
  <r>
    <n v="88"/>
    <s v="Michael Watkins"/>
    <x v="3"/>
    <s v="Cereal"/>
    <d v="2024-07-28T00:00:00"/>
    <d v="2024-08-01T00:00:00"/>
    <n v="6"/>
    <n v="338"/>
    <x v="0"/>
    <x v="3"/>
    <s v="Mobile Money"/>
    <x v="0"/>
    <x v="2"/>
    <s v="Sun"/>
    <n v="4"/>
    <n v="1115"/>
    <n v="2028"/>
    <n v="913"/>
  </r>
  <r>
    <n v="89"/>
    <s v="Eric Clark"/>
    <x v="4"/>
    <s v="Wall Art"/>
    <d v="2024-12-21T00:00:00"/>
    <d v="2024-12-24T00:00:00"/>
    <n v="8"/>
    <n v="305"/>
    <x v="1"/>
    <x v="3"/>
    <s v="Credit Card"/>
    <x v="0"/>
    <x v="6"/>
    <s v="Sat"/>
    <n v="3"/>
    <n v="1708"/>
    <n v="2440"/>
    <n v="732"/>
  </r>
  <r>
    <n v="90"/>
    <s v="Thomas Atkins"/>
    <x v="1"/>
    <s v="Fiction"/>
    <d v="2024-12-02T00:00:00"/>
    <d v="2024-12-15T00:00:00"/>
    <n v="9"/>
    <n v="483"/>
    <x v="0"/>
    <x v="2"/>
    <s v="Credit Card"/>
    <x v="0"/>
    <x v="6"/>
    <s v="Mon"/>
    <n v="13"/>
    <n v="2174"/>
    <n v="4347"/>
    <n v="2173"/>
  </r>
  <r>
    <n v="91"/>
    <s v="Alex Nguyen"/>
    <x v="1"/>
    <s v="Biography"/>
    <d v="2024-11-14T00:00:00"/>
    <d v="2024-11-18T00:00:00"/>
    <n v="8"/>
    <n v="650"/>
    <x v="0"/>
    <x v="2"/>
    <s v="Cash"/>
    <x v="0"/>
    <x v="4"/>
    <s v="Thu"/>
    <n v="4"/>
    <n v="2860"/>
    <n v="5200"/>
    <n v="2340"/>
  </r>
  <r>
    <n v="92"/>
    <s v="Kelly Foster"/>
    <x v="4"/>
    <s v="Vase"/>
    <d v="2024-03-08T00:00:00"/>
    <d v="2024-03-22T00:00:00"/>
    <n v="5"/>
    <n v="458"/>
    <x v="0"/>
    <x v="3"/>
    <s v="Mobile Money"/>
    <x v="0"/>
    <x v="3"/>
    <s v="Fri"/>
    <n v="14"/>
    <n v="1718"/>
    <n v="2290"/>
    <n v="572"/>
  </r>
  <r>
    <n v="93"/>
    <s v="Kerry Lee"/>
    <x v="0"/>
    <s v="Camera"/>
    <d v="2024-05-02T00:00:00"/>
    <d v="2024-05-13T00:00:00"/>
    <n v="3"/>
    <n v="328"/>
    <x v="1"/>
    <x v="3"/>
    <s v="Mobile Money"/>
    <x v="0"/>
    <x v="0"/>
    <s v="Thu"/>
    <n v="11"/>
    <n v="787"/>
    <n v="984"/>
    <n v="197"/>
  </r>
  <r>
    <n v="94"/>
    <s v="Rebecca Vargas"/>
    <x v="2"/>
    <s v="Sneakers"/>
    <d v="2024-10-09T00:00:00"/>
    <d v="2024-10-16T00:00:00"/>
    <n v="3"/>
    <n v="402"/>
    <x v="1"/>
    <x v="0"/>
    <s v="Bank Transfer"/>
    <x v="0"/>
    <x v="1"/>
    <s v="Wed"/>
    <n v="7"/>
    <n v="905"/>
    <n v="1206"/>
    <n v="301"/>
  </r>
  <r>
    <n v="95"/>
    <s v="John Hernandez"/>
    <x v="0"/>
    <s v="Tablet"/>
    <d v="2024-06-01T00:00:00"/>
    <d v="2024-06-13T00:00:00"/>
    <n v="10"/>
    <n v="603"/>
    <x v="0"/>
    <x v="3"/>
    <s v="Bank Transfer"/>
    <x v="0"/>
    <x v="5"/>
    <s v="Sat"/>
    <n v="12"/>
    <n v="4221"/>
    <n v="6030"/>
    <n v="1809"/>
  </r>
  <r>
    <n v="96"/>
    <s v="Katelyn Perez"/>
    <x v="0"/>
    <s v="Camera"/>
    <d v="2024-08-21T00:00:00"/>
    <d v="2024-09-02T00:00:00"/>
    <n v="1"/>
    <n v="749"/>
    <x v="1"/>
    <x v="0"/>
    <s v="Mobile Money"/>
    <x v="0"/>
    <x v="9"/>
    <s v="Wed"/>
    <n v="12"/>
    <n v="599"/>
    <n v="749"/>
    <n v="150"/>
  </r>
  <r>
    <n v="97"/>
    <s v="George Miranda"/>
    <x v="2"/>
    <s v="T-Shirt"/>
    <d v="2024-08-28T00:00:00"/>
    <d v="2024-09-04T00:00:00"/>
    <n v="5"/>
    <n v="356"/>
    <x v="1"/>
    <x v="3"/>
    <s v="Mobile Money"/>
    <x v="0"/>
    <x v="9"/>
    <s v="Wed"/>
    <n v="7"/>
    <n v="1157"/>
    <n v="1780"/>
    <n v="623"/>
  </r>
  <r>
    <n v="98"/>
    <s v="Jackson Ball"/>
    <x v="0"/>
    <s v="Tablet"/>
    <d v="2024-12-11T00:00:00"/>
    <d v="2024-12-23T00:00:00"/>
    <n v="9"/>
    <n v="399"/>
    <x v="1"/>
    <x v="4"/>
    <s v="Mobile Money"/>
    <x v="0"/>
    <x v="6"/>
    <s v="Wed"/>
    <n v="12"/>
    <n v="2514"/>
    <n v="3591"/>
    <n v="1077"/>
  </r>
  <r>
    <n v="99"/>
    <s v="Vincent Mueller"/>
    <x v="0"/>
    <s v="Camera"/>
    <d v="2024-02-05T00:00:00"/>
    <d v="2024-02-09T00:00:00"/>
    <n v="4"/>
    <n v="656"/>
    <x v="0"/>
    <x v="3"/>
    <s v="Cash"/>
    <x v="0"/>
    <x v="7"/>
    <s v="Mon"/>
    <n v="4"/>
    <n v="2099"/>
    <n v="2624"/>
    <n v="525"/>
  </r>
  <r>
    <n v="100"/>
    <s v="Tracy Montoya"/>
    <x v="0"/>
    <s v="Headphones"/>
    <d v="2024-02-20T00:00:00"/>
    <d v="2024-02-24T00:00:00"/>
    <n v="2"/>
    <n v="464"/>
    <x v="0"/>
    <x v="0"/>
    <s v="Credit Card"/>
    <x v="0"/>
    <x v="7"/>
    <s v="Tue"/>
    <n v="4"/>
    <n v="603"/>
    <n v="928"/>
    <n v="325"/>
  </r>
  <r>
    <n v="101"/>
    <s v="Phillip Nelson"/>
    <x v="0"/>
    <s v="Tablet"/>
    <d v="2024-01-29T00:00:00"/>
    <d v="2024-02-05T00:00:00"/>
    <n v="5"/>
    <n v="377"/>
    <x v="0"/>
    <x v="4"/>
    <s v="Credit Card"/>
    <x v="0"/>
    <x v="10"/>
    <s v="Mon"/>
    <n v="7"/>
    <n v="1320"/>
    <n v="1885"/>
    <n v="565"/>
  </r>
  <r>
    <n v="102"/>
    <s v="Jonathan Young"/>
    <x v="2"/>
    <s v="Dress"/>
    <d v="2024-07-29T00:00:00"/>
    <d v="2024-08-09T00:00:00"/>
    <n v="10"/>
    <n v="708"/>
    <x v="0"/>
    <x v="1"/>
    <s v="Cash"/>
    <x v="0"/>
    <x v="2"/>
    <s v="Mon"/>
    <n v="11"/>
    <n v="4956"/>
    <n v="7080"/>
    <n v="2124"/>
  </r>
  <r>
    <n v="103"/>
    <s v="Howard Norman"/>
    <x v="2"/>
    <s v="T-Shirt"/>
    <d v="2024-11-17T00:00:00"/>
    <d v="2024-11-23T00:00:00"/>
    <n v="1"/>
    <n v="326"/>
    <x v="0"/>
    <x v="1"/>
    <s v="Bank Transfer"/>
    <x v="0"/>
    <x v="4"/>
    <s v="Sun"/>
    <n v="6"/>
    <n v="212"/>
    <n v="326"/>
    <n v="114"/>
  </r>
  <r>
    <n v="104"/>
    <s v="Stephanie Hughes"/>
    <x v="1"/>
    <s v="Biography"/>
    <d v="2024-03-08T00:00:00"/>
    <d v="2024-03-18T00:00:00"/>
    <n v="2"/>
    <n v="941"/>
    <x v="1"/>
    <x v="4"/>
    <s v="Cash"/>
    <x v="0"/>
    <x v="3"/>
    <s v="Fri"/>
    <n v="10"/>
    <n v="1035"/>
    <n v="1882"/>
    <n v="847"/>
  </r>
  <r>
    <n v="105"/>
    <s v="Samantha Gardner"/>
    <x v="3"/>
    <s v="Pasta"/>
    <d v="2024-04-12T00:00:00"/>
    <d v="2024-04-21T00:00:00"/>
    <n v="3"/>
    <n v="815"/>
    <x v="1"/>
    <x v="3"/>
    <s v="Cash"/>
    <x v="0"/>
    <x v="11"/>
    <s v="Fri"/>
    <n v="9"/>
    <n v="1467"/>
    <n v="2445"/>
    <n v="978"/>
  </r>
  <r>
    <n v="106"/>
    <s v="William Gould"/>
    <x v="4"/>
    <s v="Table Lamp"/>
    <d v="2024-08-27T00:00:00"/>
    <d v="2024-09-03T00:00:00"/>
    <n v="2"/>
    <n v="154"/>
    <x v="1"/>
    <x v="1"/>
    <s v="Cash"/>
    <x v="0"/>
    <x v="9"/>
    <s v="Tue"/>
    <n v="7"/>
    <n v="231"/>
    <n v="308"/>
    <n v="77"/>
  </r>
  <r>
    <n v="107"/>
    <s v="Laura Moreno"/>
    <x v="1"/>
    <s v="Fiction"/>
    <d v="2024-08-20T00:00:00"/>
    <d v="2024-08-30T00:00:00"/>
    <n v="6"/>
    <n v="698"/>
    <x v="1"/>
    <x v="3"/>
    <s v="Cash"/>
    <x v="0"/>
    <x v="9"/>
    <s v="Tue"/>
    <n v="10"/>
    <n v="2094"/>
    <n v="4188"/>
    <n v="2094"/>
  </r>
  <r>
    <n v="108"/>
    <s v="Kathryn Hughes"/>
    <x v="3"/>
    <s v="Cereal"/>
    <d v="2024-02-25T00:00:00"/>
    <d v="2024-03-02T00:00:00"/>
    <n v="4"/>
    <n v="492"/>
    <x v="1"/>
    <x v="0"/>
    <s v="Mobile Money"/>
    <x v="0"/>
    <x v="7"/>
    <s v="Sun"/>
    <n v="6"/>
    <n v="1082"/>
    <n v="1968"/>
    <n v="886"/>
  </r>
  <r>
    <n v="109"/>
    <s v="Benjamin Thompson"/>
    <x v="4"/>
    <s v="Vase"/>
    <d v="2024-04-23T00:00:00"/>
    <d v="2024-04-28T00:00:00"/>
    <n v="2"/>
    <n v="660"/>
    <x v="1"/>
    <x v="1"/>
    <s v="Bank Transfer"/>
    <x v="0"/>
    <x v="11"/>
    <s v="Tue"/>
    <n v="5"/>
    <n v="990"/>
    <n v="1320"/>
    <n v="330"/>
  </r>
  <r>
    <n v="110"/>
    <s v="Betty Shaw"/>
    <x v="3"/>
    <s v="Pasta"/>
    <d v="2024-07-04T00:00:00"/>
    <d v="2024-07-11T00:00:00"/>
    <n v="2"/>
    <n v="712"/>
    <x v="1"/>
    <x v="4"/>
    <s v="Mobile Money"/>
    <x v="0"/>
    <x v="2"/>
    <s v="Thu"/>
    <n v="7"/>
    <n v="854"/>
    <n v="1424"/>
    <n v="570"/>
  </r>
  <r>
    <n v="111"/>
    <s v="Todd Jacobson"/>
    <x v="4"/>
    <s v="Table Lamp"/>
    <d v="2024-07-22T00:00:00"/>
    <d v="2024-07-26T00:00:00"/>
    <n v="5"/>
    <n v="204"/>
    <x v="0"/>
    <x v="0"/>
    <s v="Bank Transfer"/>
    <x v="0"/>
    <x v="2"/>
    <s v="Mon"/>
    <n v="4"/>
    <n v="765"/>
    <n v="1020"/>
    <n v="255"/>
  </r>
  <r>
    <n v="112"/>
    <s v="Martin Vargas"/>
    <x v="2"/>
    <s v="Dress"/>
    <d v="2024-01-11T00:00:00"/>
    <d v="2024-01-17T00:00:00"/>
    <n v="1"/>
    <n v="815"/>
    <x v="0"/>
    <x v="4"/>
    <s v="Mobile Money"/>
    <x v="0"/>
    <x v="10"/>
    <s v="Thu"/>
    <n v="6"/>
    <n v="571"/>
    <n v="815"/>
    <n v="244"/>
  </r>
  <r>
    <n v="113"/>
    <s v="Travis Wise"/>
    <x v="1"/>
    <s v="Non-Fiction"/>
    <d v="2024-02-05T00:00:00"/>
    <d v="2024-02-13T00:00:00"/>
    <n v="9"/>
    <n v="222"/>
    <x v="0"/>
    <x v="3"/>
    <s v="Credit Card"/>
    <x v="0"/>
    <x v="7"/>
    <s v="Mon"/>
    <n v="8"/>
    <n v="999"/>
    <n v="1998"/>
    <n v="999"/>
  </r>
  <r>
    <n v="114"/>
    <s v="Stephen Gardner"/>
    <x v="4"/>
    <s v="Curtains"/>
    <d v="2024-11-01T00:00:00"/>
    <d v="2024-11-09T00:00:00"/>
    <n v="1"/>
    <n v="293"/>
    <x v="0"/>
    <x v="1"/>
    <s v="Cash"/>
    <x v="0"/>
    <x v="4"/>
    <s v="Fri"/>
    <n v="8"/>
    <n v="190"/>
    <n v="293"/>
    <n v="103"/>
  </r>
  <r>
    <n v="115"/>
    <s v="Jesse Barker"/>
    <x v="1"/>
    <s v="Biography"/>
    <d v="2024-03-30T00:00:00"/>
    <d v="2024-04-05T00:00:00"/>
    <n v="2"/>
    <n v="686"/>
    <x v="0"/>
    <x v="1"/>
    <s v="Mobile Money"/>
    <x v="0"/>
    <x v="3"/>
    <s v="Sat"/>
    <n v="6"/>
    <n v="755"/>
    <n v="1372"/>
    <n v="617"/>
  </r>
  <r>
    <n v="116"/>
    <s v="James Gilbert"/>
    <x v="3"/>
    <s v="Cereal"/>
    <d v="2024-09-19T00:00:00"/>
    <d v="2024-09-29T00:00:00"/>
    <n v="10"/>
    <n v="121"/>
    <x v="0"/>
    <x v="2"/>
    <s v="Cash"/>
    <x v="0"/>
    <x v="8"/>
    <s v="Thu"/>
    <n v="10"/>
    <n v="666"/>
    <n v="1210"/>
    <n v="544"/>
  </r>
  <r>
    <n v="117"/>
    <s v="Shawn Jimenez"/>
    <x v="1"/>
    <s v="Fiction"/>
    <d v="2024-12-03T00:00:00"/>
    <d v="2024-12-07T00:00:00"/>
    <n v="9"/>
    <n v="318"/>
    <x v="0"/>
    <x v="2"/>
    <s v="Credit Card"/>
    <x v="0"/>
    <x v="6"/>
    <s v="Tue"/>
    <n v="4"/>
    <n v="1431"/>
    <n v="2862"/>
    <n v="1431"/>
  </r>
  <r>
    <n v="118"/>
    <s v="Kyle Cameron"/>
    <x v="3"/>
    <s v="Milk"/>
    <d v="2024-08-06T00:00:00"/>
    <d v="2024-08-17T00:00:00"/>
    <n v="2"/>
    <n v="512"/>
    <x v="0"/>
    <x v="3"/>
    <s v="Mobile Money"/>
    <x v="0"/>
    <x v="9"/>
    <s v="Tue"/>
    <n v="11"/>
    <n v="512"/>
    <n v="1024"/>
    <n v="512"/>
  </r>
  <r>
    <n v="119"/>
    <s v="Monica Gallagher"/>
    <x v="0"/>
    <s v="Tablet"/>
    <d v="2024-11-07T00:00:00"/>
    <d v="2024-11-12T00:00:00"/>
    <n v="3"/>
    <n v="77"/>
    <x v="1"/>
    <x v="0"/>
    <s v="Cash"/>
    <x v="0"/>
    <x v="4"/>
    <s v="Thu"/>
    <n v="5"/>
    <n v="162"/>
    <n v="231"/>
    <n v="69"/>
  </r>
  <r>
    <n v="120"/>
    <s v="Brent Brooks"/>
    <x v="3"/>
    <s v="Juice"/>
    <d v="2024-11-05T00:00:00"/>
    <d v="2024-11-09T00:00:00"/>
    <n v="7"/>
    <n v="111"/>
    <x v="1"/>
    <x v="1"/>
    <s v="Bank Transfer"/>
    <x v="0"/>
    <x v="4"/>
    <s v="Tue"/>
    <n v="4"/>
    <n v="427"/>
    <n v="777"/>
    <n v="350"/>
  </r>
  <r>
    <n v="121"/>
    <s v="Brenda Velazquez"/>
    <x v="3"/>
    <s v="Milk"/>
    <d v="2024-07-31T00:00:00"/>
    <d v="2024-08-05T00:00:00"/>
    <n v="2"/>
    <n v="330"/>
    <x v="1"/>
    <x v="2"/>
    <s v="Bank Transfer"/>
    <x v="0"/>
    <x v="2"/>
    <s v="Wed"/>
    <n v="5"/>
    <n v="330"/>
    <n v="660"/>
    <n v="330"/>
  </r>
  <r>
    <n v="122"/>
    <s v="Katie Hicks"/>
    <x v="4"/>
    <s v="Cushion"/>
    <d v="2024-03-19T00:00:00"/>
    <d v="2024-03-23T00:00:00"/>
    <n v="8"/>
    <n v="78"/>
    <x v="0"/>
    <x v="0"/>
    <s v="Credit Card"/>
    <x v="0"/>
    <x v="3"/>
    <s v="Tue"/>
    <n v="4"/>
    <n v="406"/>
    <n v="624"/>
    <n v="218"/>
  </r>
  <r>
    <n v="123"/>
    <s v="Veronica Silva"/>
    <x v="3"/>
    <s v="Rice"/>
    <d v="2024-07-09T00:00:00"/>
    <d v="2024-07-13T00:00:00"/>
    <n v="3"/>
    <n v="579"/>
    <x v="1"/>
    <x v="0"/>
    <s v="Credit Card"/>
    <x v="0"/>
    <x v="2"/>
    <s v="Tue"/>
    <n v="4"/>
    <n v="1042"/>
    <n v="1737"/>
    <n v="695"/>
  </r>
  <r>
    <n v="124"/>
    <s v="Michelle Hampton"/>
    <x v="1"/>
    <s v="Biography"/>
    <d v="2024-12-09T00:00:00"/>
    <d v="2024-12-23T00:00:00"/>
    <n v="2"/>
    <n v="430"/>
    <x v="1"/>
    <x v="4"/>
    <s v="Bank Transfer"/>
    <x v="0"/>
    <x v="6"/>
    <s v="Mon"/>
    <n v="14"/>
    <n v="473"/>
    <n v="860"/>
    <n v="387"/>
  </r>
  <r>
    <n v="125"/>
    <s v="Ashley Smith"/>
    <x v="0"/>
    <s v="Tablet"/>
    <d v="2024-11-03T00:00:00"/>
    <d v="2024-11-24T00:00:00"/>
    <n v="5"/>
    <n v="370"/>
    <x v="1"/>
    <x v="0"/>
    <s v="Mobile Money"/>
    <x v="0"/>
    <x v="4"/>
    <s v="Sun"/>
    <n v="21"/>
    <n v="1295"/>
    <n v="1850"/>
    <n v="555"/>
  </r>
  <r>
    <n v="126"/>
    <s v="Gloria Gomez"/>
    <x v="1"/>
    <s v="Biography"/>
    <d v="2024-02-28T00:00:00"/>
    <d v="2024-03-03T00:00:00"/>
    <n v="5"/>
    <n v="597"/>
    <x v="1"/>
    <x v="0"/>
    <s v="Bank Transfer"/>
    <x v="0"/>
    <x v="7"/>
    <s v="Wed"/>
    <n v="4"/>
    <n v="1642"/>
    <n v="2985"/>
    <n v="1343"/>
  </r>
  <r>
    <n v="127"/>
    <s v="Courtney Dudley"/>
    <x v="1"/>
    <s v="Cookbook"/>
    <d v="2024-12-11T00:00:00"/>
    <d v="2024-12-19T00:00:00"/>
    <n v="9"/>
    <n v="36"/>
    <x v="0"/>
    <x v="3"/>
    <s v="Bank Transfer"/>
    <x v="0"/>
    <x v="6"/>
    <s v="Wed"/>
    <n v="8"/>
    <n v="211"/>
    <n v="324"/>
    <n v="113"/>
  </r>
  <r>
    <n v="128"/>
    <s v="Timothy Pope"/>
    <x v="2"/>
    <s v="Jacket"/>
    <d v="2024-12-25T00:00:00"/>
    <d v="2025-01-03T00:00:00"/>
    <n v="5"/>
    <n v="953"/>
    <x v="0"/>
    <x v="4"/>
    <s v="Mobile Money"/>
    <x v="0"/>
    <x v="6"/>
    <s v="Wed"/>
    <n v="9"/>
    <n v="3812"/>
    <n v="4765"/>
    <n v="953"/>
  </r>
  <r>
    <n v="129"/>
    <s v="Tina Ballard"/>
    <x v="2"/>
    <s v="Jeans"/>
    <d v="2024-10-16T00:00:00"/>
    <d v="2024-10-19T00:00:00"/>
    <n v="7"/>
    <n v="81"/>
    <x v="0"/>
    <x v="0"/>
    <s v="Credit Card"/>
    <x v="0"/>
    <x v="1"/>
    <s v="Wed"/>
    <n v="3"/>
    <n v="397"/>
    <n v="567"/>
    <n v="170"/>
  </r>
  <r>
    <n v="130"/>
    <s v="Anthony Stein"/>
    <x v="4"/>
    <s v="Cushion"/>
    <d v="2024-10-17T00:00:00"/>
    <d v="2024-10-29T00:00:00"/>
    <n v="10"/>
    <n v="96"/>
    <x v="0"/>
    <x v="0"/>
    <s v="Cash"/>
    <x v="0"/>
    <x v="1"/>
    <s v="Thu"/>
    <n v="12"/>
    <n v="624"/>
    <n v="960"/>
    <n v="336"/>
  </r>
  <r>
    <n v="131"/>
    <s v="Matthew Velez"/>
    <x v="1"/>
    <s v="Children's Book"/>
    <d v="2024-07-31T00:00:00"/>
    <d v="2024-08-03T00:00:00"/>
    <n v="5"/>
    <n v="230"/>
    <x v="0"/>
    <x v="1"/>
    <s v="Credit Card"/>
    <x v="0"/>
    <x v="2"/>
    <s v="Wed"/>
    <n v="3"/>
    <n v="690"/>
    <n v="1150"/>
    <n v="460"/>
  </r>
  <r>
    <n v="132"/>
    <s v="Alexandra Bradley"/>
    <x v="1"/>
    <s v="Biography"/>
    <d v="2024-01-24T00:00:00"/>
    <d v="2024-02-07T00:00:00"/>
    <n v="4"/>
    <n v="414"/>
    <x v="0"/>
    <x v="3"/>
    <s v="Mobile Money"/>
    <x v="0"/>
    <x v="10"/>
    <s v="Wed"/>
    <n v="14"/>
    <n v="911"/>
    <n v="1656"/>
    <n v="745"/>
  </r>
  <r>
    <n v="133"/>
    <s v="Nicole Thompson"/>
    <x v="0"/>
    <s v="Smartphone"/>
    <d v="2024-09-11T00:00:00"/>
    <d v="2024-09-24T00:00:00"/>
    <n v="7"/>
    <n v="189"/>
    <x v="1"/>
    <x v="0"/>
    <s v="Credit Card"/>
    <x v="0"/>
    <x v="8"/>
    <s v="Wed"/>
    <n v="13"/>
    <n v="992"/>
    <n v="1323"/>
    <n v="331"/>
  </r>
  <r>
    <n v="134"/>
    <s v="Stacy Carrillo"/>
    <x v="3"/>
    <s v="Cereal"/>
    <d v="2024-02-28T00:00:00"/>
    <d v="2024-03-05T00:00:00"/>
    <n v="7"/>
    <n v="31"/>
    <x v="1"/>
    <x v="4"/>
    <s v="Credit Card"/>
    <x v="0"/>
    <x v="7"/>
    <s v="Wed"/>
    <n v="6"/>
    <n v="119"/>
    <n v="217"/>
    <n v="98"/>
  </r>
  <r>
    <n v="135"/>
    <s v="Justin Brown"/>
    <x v="1"/>
    <s v="Children's Book"/>
    <d v="2024-09-25T00:00:00"/>
    <d v="2024-10-07T00:00:00"/>
    <n v="2"/>
    <n v="415"/>
    <x v="1"/>
    <x v="1"/>
    <s v="Cash"/>
    <x v="0"/>
    <x v="8"/>
    <s v="Wed"/>
    <n v="12"/>
    <n v="498"/>
    <n v="830"/>
    <n v="332"/>
  </r>
  <r>
    <n v="136"/>
    <s v="Steven Griffin Jr."/>
    <x v="4"/>
    <s v="Curtains"/>
    <d v="2024-06-19T00:00:00"/>
    <d v="2024-06-26T00:00:00"/>
    <n v="3"/>
    <n v="88"/>
    <x v="1"/>
    <x v="3"/>
    <s v="Mobile Money"/>
    <x v="0"/>
    <x v="5"/>
    <s v="Wed"/>
    <n v="7"/>
    <n v="172"/>
    <n v="264"/>
    <n v="92"/>
  </r>
  <r>
    <n v="137"/>
    <s v="Aaron Robinson"/>
    <x v="1"/>
    <s v="Non-Fiction"/>
    <d v="2024-06-27T00:00:00"/>
    <d v="2024-07-05T00:00:00"/>
    <n v="6"/>
    <n v="754"/>
    <x v="0"/>
    <x v="1"/>
    <s v="Mobile Money"/>
    <x v="0"/>
    <x v="5"/>
    <s v="Thu"/>
    <n v="8"/>
    <n v="2262"/>
    <n v="4524"/>
    <n v="2262"/>
  </r>
  <r>
    <n v="138"/>
    <s v="Jason Mack"/>
    <x v="0"/>
    <s v="Laptop"/>
    <d v="2024-05-11T00:00:00"/>
    <d v="2024-05-23T00:00:00"/>
    <n v="4"/>
    <n v="187"/>
    <x v="1"/>
    <x v="3"/>
    <s v="Mobile Money"/>
    <x v="0"/>
    <x v="0"/>
    <s v="Sat"/>
    <n v="12"/>
    <n v="636"/>
    <n v="748"/>
    <n v="112"/>
  </r>
  <r>
    <n v="139"/>
    <s v="Michael Stanley"/>
    <x v="0"/>
    <s v="Laptop"/>
    <d v="2024-11-17T00:00:00"/>
    <d v="2024-11-27T00:00:00"/>
    <n v="8"/>
    <n v="485"/>
    <x v="1"/>
    <x v="1"/>
    <s v="Bank Transfer"/>
    <x v="0"/>
    <x v="4"/>
    <s v="Sun"/>
    <n v="10"/>
    <n v="3298"/>
    <n v="3880"/>
    <n v="582"/>
  </r>
  <r>
    <n v="140"/>
    <s v="Julie Ball"/>
    <x v="3"/>
    <s v="Juice"/>
    <d v="2024-11-25T00:00:00"/>
    <d v="2024-11-28T00:00:00"/>
    <n v="10"/>
    <n v="340"/>
    <x v="0"/>
    <x v="1"/>
    <s v="Cash"/>
    <x v="0"/>
    <x v="4"/>
    <s v="Mon"/>
    <n v="3"/>
    <n v="1870"/>
    <n v="3400"/>
    <n v="1530"/>
  </r>
  <r>
    <n v="141"/>
    <s v="Donald Pineda"/>
    <x v="3"/>
    <s v="Rice"/>
    <d v="2024-08-28T00:00:00"/>
    <d v="2024-09-08T00:00:00"/>
    <n v="8"/>
    <n v="656"/>
    <x v="1"/>
    <x v="4"/>
    <s v="Mobile Money"/>
    <x v="0"/>
    <x v="9"/>
    <s v="Wed"/>
    <n v="11"/>
    <n v="3149"/>
    <n v="5248"/>
    <n v="2099"/>
  </r>
  <r>
    <n v="142"/>
    <s v="Jill Powers"/>
    <x v="0"/>
    <s v="Tablet"/>
    <d v="2024-09-16T00:00:00"/>
    <d v="2024-09-20T00:00:00"/>
    <n v="2"/>
    <n v="327"/>
    <x v="0"/>
    <x v="2"/>
    <s v="Bank Transfer"/>
    <x v="0"/>
    <x v="8"/>
    <s v="Mon"/>
    <n v="4"/>
    <n v="458"/>
    <n v="654"/>
    <n v="196"/>
  </r>
  <r>
    <n v="143"/>
    <s v="Donna Cabrera"/>
    <x v="0"/>
    <s v="Tablet"/>
    <d v="2024-05-26T00:00:00"/>
    <d v="2024-06-01T00:00:00"/>
    <n v="2"/>
    <n v="670"/>
    <x v="1"/>
    <x v="1"/>
    <s v="Credit Card"/>
    <x v="0"/>
    <x v="0"/>
    <s v="Sun"/>
    <n v="6"/>
    <n v="938"/>
    <n v="1340"/>
    <n v="402"/>
  </r>
  <r>
    <n v="144"/>
    <s v="Jason Hernandez"/>
    <x v="1"/>
    <s v="Non-Fiction"/>
    <d v="2024-06-13T00:00:00"/>
    <d v="2024-06-18T00:00:00"/>
    <n v="10"/>
    <n v="497"/>
    <x v="0"/>
    <x v="3"/>
    <s v="Bank Transfer"/>
    <x v="0"/>
    <x v="5"/>
    <s v="Thu"/>
    <n v="5"/>
    <n v="2485"/>
    <n v="4970"/>
    <n v="2485"/>
  </r>
  <r>
    <n v="145"/>
    <s v="Michael Shaffer"/>
    <x v="3"/>
    <s v="Rice"/>
    <d v="2024-06-24T00:00:00"/>
    <d v="2024-07-03T00:00:00"/>
    <n v="2"/>
    <n v="526"/>
    <x v="0"/>
    <x v="3"/>
    <s v="Cash"/>
    <x v="0"/>
    <x v="5"/>
    <s v="Mon"/>
    <n v="9"/>
    <n v="631"/>
    <n v="1052"/>
    <n v="421"/>
  </r>
  <r>
    <n v="146"/>
    <s v="Kristin Mendoza"/>
    <x v="4"/>
    <s v="Cushion"/>
    <d v="2024-07-17T00:00:00"/>
    <d v="2024-07-31T00:00:00"/>
    <n v="7"/>
    <n v="803"/>
    <x v="0"/>
    <x v="4"/>
    <s v="Mobile Money"/>
    <x v="0"/>
    <x v="2"/>
    <s v="Wed"/>
    <n v="14"/>
    <n v="3654"/>
    <n v="5621"/>
    <n v="1967"/>
  </r>
  <r>
    <n v="147"/>
    <s v="Jose Crawford"/>
    <x v="4"/>
    <s v="Wall Art"/>
    <d v="2024-03-07T00:00:00"/>
    <d v="2024-03-13T00:00:00"/>
    <n v="10"/>
    <n v="735"/>
    <x v="1"/>
    <x v="0"/>
    <s v="Credit Card"/>
    <x v="0"/>
    <x v="3"/>
    <s v="Thu"/>
    <n v="6"/>
    <n v="5145"/>
    <n v="7350"/>
    <n v="2205"/>
  </r>
  <r>
    <n v="148"/>
    <s v="Connie Thomas"/>
    <x v="3"/>
    <s v="Cereal"/>
    <d v="2024-03-06T00:00:00"/>
    <d v="2024-03-11T00:00:00"/>
    <n v="9"/>
    <n v="105"/>
    <x v="1"/>
    <x v="3"/>
    <s v="Bank Transfer"/>
    <x v="0"/>
    <x v="3"/>
    <s v="Wed"/>
    <n v="5"/>
    <n v="520"/>
    <n v="945"/>
    <n v="425"/>
  </r>
  <r>
    <n v="149"/>
    <s v="Robert Jackson"/>
    <x v="2"/>
    <s v="Jeans"/>
    <d v="2024-03-11T00:00:00"/>
    <d v="2024-03-16T00:00:00"/>
    <n v="3"/>
    <n v="89"/>
    <x v="1"/>
    <x v="4"/>
    <s v="Bank Transfer"/>
    <x v="0"/>
    <x v="3"/>
    <s v="Mon"/>
    <n v="5"/>
    <n v="187"/>
    <n v="267"/>
    <n v="80"/>
  </r>
  <r>
    <n v="150"/>
    <s v="Kelly Combs"/>
    <x v="1"/>
    <s v="Cookbook"/>
    <d v="2024-01-20T00:00:00"/>
    <d v="2024-01-25T00:00:00"/>
    <n v="6"/>
    <n v="907"/>
    <x v="0"/>
    <x v="1"/>
    <s v="Mobile Money"/>
    <x v="0"/>
    <x v="10"/>
    <s v="Sat"/>
    <n v="5"/>
    <n v="3537"/>
    <n v="5442"/>
    <n v="1905"/>
  </r>
  <r>
    <n v="151"/>
    <s v="Antonio Little"/>
    <x v="1"/>
    <s v="Children's Book"/>
    <d v="2024-03-19T00:00:00"/>
    <d v="2024-03-25T00:00:00"/>
    <n v="3"/>
    <n v="195"/>
    <x v="0"/>
    <x v="1"/>
    <s v="Mobile Money"/>
    <x v="0"/>
    <x v="3"/>
    <s v="Tue"/>
    <n v="6"/>
    <n v="351"/>
    <n v="585"/>
    <n v="234"/>
  </r>
  <r>
    <n v="152"/>
    <s v="James Tran"/>
    <x v="1"/>
    <s v="Cookbook"/>
    <d v="2024-08-02T00:00:00"/>
    <d v="2024-08-11T00:00:00"/>
    <n v="3"/>
    <n v="846"/>
    <x v="0"/>
    <x v="0"/>
    <s v="Bank Transfer"/>
    <x v="0"/>
    <x v="9"/>
    <s v="Fri"/>
    <n v="9"/>
    <n v="1650"/>
    <n v="2538"/>
    <n v="888"/>
  </r>
  <r>
    <n v="153"/>
    <s v="Tamara Hall"/>
    <x v="4"/>
    <s v="Table Lamp"/>
    <d v="2024-11-24T00:00:00"/>
    <d v="2024-12-02T00:00:00"/>
    <n v="8"/>
    <n v="905"/>
    <x v="0"/>
    <x v="4"/>
    <s v="Bank Transfer"/>
    <x v="0"/>
    <x v="4"/>
    <s v="Sun"/>
    <n v="8"/>
    <n v="5430"/>
    <n v="7240"/>
    <n v="1810"/>
  </r>
  <r>
    <n v="154"/>
    <s v="Jennifer Ayala"/>
    <x v="0"/>
    <s v="Tablet"/>
    <d v="2024-04-24T00:00:00"/>
    <d v="2024-05-06T00:00:00"/>
    <n v="1"/>
    <n v="336"/>
    <x v="0"/>
    <x v="0"/>
    <s v="Credit Card"/>
    <x v="0"/>
    <x v="11"/>
    <s v="Wed"/>
    <n v="12"/>
    <n v="235"/>
    <n v="336"/>
    <n v="101"/>
  </r>
  <r>
    <n v="155"/>
    <s v="Kevin James"/>
    <x v="2"/>
    <s v="T-Shirt"/>
    <d v="2024-05-26T00:00:00"/>
    <d v="2024-06-09T00:00:00"/>
    <n v="8"/>
    <n v="722"/>
    <x v="1"/>
    <x v="1"/>
    <s v="Cash"/>
    <x v="0"/>
    <x v="0"/>
    <s v="Sun"/>
    <n v="14"/>
    <n v="3754"/>
    <n v="5776"/>
    <n v="2022"/>
  </r>
  <r>
    <n v="156"/>
    <s v="Derrick Adams"/>
    <x v="0"/>
    <s v="Smartphone"/>
    <d v="2024-09-12T00:00:00"/>
    <d v="2024-09-23T00:00:00"/>
    <n v="10"/>
    <n v="558"/>
    <x v="1"/>
    <x v="0"/>
    <s v="Mobile Money"/>
    <x v="0"/>
    <x v="8"/>
    <s v="Thu"/>
    <n v="11"/>
    <n v="4185"/>
    <n v="5580"/>
    <n v="1395"/>
  </r>
  <r>
    <n v="157"/>
    <s v="Michelle Simpson"/>
    <x v="2"/>
    <s v="Jeans"/>
    <d v="2024-05-29T00:00:00"/>
    <d v="2024-06-03T00:00:00"/>
    <n v="7"/>
    <n v="11"/>
    <x v="0"/>
    <x v="3"/>
    <s v="Mobile Money"/>
    <x v="0"/>
    <x v="0"/>
    <s v="Wed"/>
    <n v="5"/>
    <n v="54"/>
    <n v="77"/>
    <n v="23"/>
  </r>
  <r>
    <n v="158"/>
    <s v="Scott Alexander"/>
    <x v="1"/>
    <s v="Children's Book"/>
    <d v="2024-04-05T00:00:00"/>
    <d v="2024-04-14T00:00:00"/>
    <n v="2"/>
    <n v="546"/>
    <x v="1"/>
    <x v="4"/>
    <s v="Cash"/>
    <x v="0"/>
    <x v="11"/>
    <s v="Fri"/>
    <n v="9"/>
    <n v="655"/>
    <n v="1092"/>
    <n v="437"/>
  </r>
  <r>
    <n v="159"/>
    <s v="Ernest Oconnell"/>
    <x v="1"/>
    <s v="Cookbook"/>
    <d v="2024-09-16T00:00:00"/>
    <d v="2024-09-23T00:00:00"/>
    <n v="9"/>
    <n v="30"/>
    <x v="0"/>
    <x v="2"/>
    <s v="Mobile Money"/>
    <x v="0"/>
    <x v="8"/>
    <s v="Mon"/>
    <n v="7"/>
    <n v="176"/>
    <n v="270"/>
    <n v="94"/>
  </r>
  <r>
    <n v="160"/>
    <s v="Randall Johnson"/>
    <x v="2"/>
    <s v="T-Shirt"/>
    <d v="2024-10-24T00:00:00"/>
    <d v="2024-11-12T00:00:00"/>
    <n v="6"/>
    <n v="146"/>
    <x v="1"/>
    <x v="0"/>
    <s v="Credit Card"/>
    <x v="0"/>
    <x v="1"/>
    <s v="Thu"/>
    <n v="19"/>
    <n v="569"/>
    <n v="876"/>
    <n v="307"/>
  </r>
  <r>
    <n v="161"/>
    <s v="Ryan Pope"/>
    <x v="4"/>
    <s v="Curtains"/>
    <d v="2024-12-16T00:00:00"/>
    <d v="2024-12-20T00:00:00"/>
    <n v="8"/>
    <n v="722"/>
    <x v="0"/>
    <x v="2"/>
    <s v="Bank Transfer"/>
    <x v="0"/>
    <x v="6"/>
    <s v="Mon"/>
    <n v="4"/>
    <n v="3754"/>
    <n v="5776"/>
    <n v="2022"/>
  </r>
  <r>
    <n v="162"/>
    <s v="Jay Bennett"/>
    <x v="0"/>
    <s v="Headphones"/>
    <d v="2024-01-19T00:00:00"/>
    <d v="2024-02-02T00:00:00"/>
    <n v="5"/>
    <n v="216"/>
    <x v="0"/>
    <x v="0"/>
    <s v="Bank Transfer"/>
    <x v="0"/>
    <x v="10"/>
    <s v="Fri"/>
    <n v="14"/>
    <n v="702"/>
    <n v="1080"/>
    <n v="378"/>
  </r>
  <r>
    <n v="163"/>
    <s v="Lonnie Hart"/>
    <x v="0"/>
    <s v="Laptop"/>
    <d v="2024-05-26T00:00:00"/>
    <d v="2024-06-02T00:00:00"/>
    <n v="6"/>
    <n v="892"/>
    <x v="1"/>
    <x v="1"/>
    <s v="Credit Card"/>
    <x v="0"/>
    <x v="0"/>
    <s v="Sun"/>
    <n v="7"/>
    <n v="4549"/>
    <n v="5352"/>
    <n v="803"/>
  </r>
  <r>
    <n v="164"/>
    <s v="Eric Patrick"/>
    <x v="0"/>
    <s v="Headphones"/>
    <d v="2024-02-10T00:00:00"/>
    <d v="2024-02-18T00:00:00"/>
    <n v="7"/>
    <n v="626"/>
    <x v="1"/>
    <x v="1"/>
    <s v="Cash"/>
    <x v="0"/>
    <x v="7"/>
    <s v="Sat"/>
    <n v="8"/>
    <n v="2848"/>
    <n v="4382"/>
    <n v="1534"/>
  </r>
  <r>
    <n v="165"/>
    <s v="Rhonda Brown"/>
    <x v="0"/>
    <s v="Tablet"/>
    <d v="2024-11-10T00:00:00"/>
    <d v="2024-11-24T00:00:00"/>
    <n v="7"/>
    <n v="291"/>
    <x v="0"/>
    <x v="3"/>
    <s v="Credit Card"/>
    <x v="0"/>
    <x v="4"/>
    <s v="Sun"/>
    <n v="14"/>
    <n v="1426"/>
    <n v="2037"/>
    <n v="611"/>
  </r>
  <r>
    <n v="166"/>
    <s v="Emily Price"/>
    <x v="3"/>
    <s v="Cereal"/>
    <d v="2024-09-19T00:00:00"/>
    <d v="2024-10-09T00:00:00"/>
    <n v="3"/>
    <n v="985"/>
    <x v="1"/>
    <x v="0"/>
    <s v="Cash"/>
    <x v="0"/>
    <x v="8"/>
    <s v="Thu"/>
    <n v="20"/>
    <n v="1625"/>
    <n v="2955"/>
    <n v="1330"/>
  </r>
  <r>
    <n v="167"/>
    <s v="Jill Jackson"/>
    <x v="1"/>
    <s v="Children's Book"/>
    <d v="2024-10-14T00:00:00"/>
    <d v="2024-10-27T00:00:00"/>
    <n v="2"/>
    <n v="278"/>
    <x v="1"/>
    <x v="1"/>
    <s v="Mobile Money"/>
    <x v="0"/>
    <x v="1"/>
    <s v="Mon"/>
    <n v="13"/>
    <n v="334"/>
    <n v="556"/>
    <n v="222"/>
  </r>
  <r>
    <n v="168"/>
    <s v="Ashley Wilson"/>
    <x v="3"/>
    <s v="Pasta"/>
    <d v="2024-11-09T00:00:00"/>
    <d v="2024-11-16T00:00:00"/>
    <n v="5"/>
    <n v="720"/>
    <x v="0"/>
    <x v="2"/>
    <s v="Credit Card"/>
    <x v="0"/>
    <x v="4"/>
    <s v="Sat"/>
    <n v="7"/>
    <n v="2160"/>
    <n v="3600"/>
    <n v="1440"/>
  </r>
  <r>
    <n v="169"/>
    <s v="Ashley Greer PhD"/>
    <x v="2"/>
    <s v="T-Shirt"/>
    <d v="2024-08-19T00:00:00"/>
    <d v="2024-09-01T00:00:00"/>
    <n v="3"/>
    <n v="930"/>
    <x v="0"/>
    <x v="3"/>
    <s v="Cash"/>
    <x v="0"/>
    <x v="9"/>
    <s v="Mon"/>
    <n v="13"/>
    <n v="1814"/>
    <n v="2790"/>
    <n v="976"/>
  </r>
  <r>
    <n v="170"/>
    <s v="Charles Clark"/>
    <x v="2"/>
    <s v="Jeans"/>
    <d v="2024-07-04T00:00:00"/>
    <d v="2024-07-17T00:00:00"/>
    <n v="9"/>
    <n v="239"/>
    <x v="0"/>
    <x v="0"/>
    <s v="Cash"/>
    <x v="0"/>
    <x v="2"/>
    <s v="Thu"/>
    <n v="13"/>
    <n v="1506"/>
    <n v="2151"/>
    <n v="645"/>
  </r>
  <r>
    <n v="171"/>
    <s v="Brandi Thomas"/>
    <x v="1"/>
    <s v="Non-Fiction"/>
    <d v="2024-11-09T00:00:00"/>
    <d v="2024-11-22T00:00:00"/>
    <n v="2"/>
    <n v="77"/>
    <x v="1"/>
    <x v="4"/>
    <s v="Credit Card"/>
    <x v="0"/>
    <x v="4"/>
    <s v="Sat"/>
    <n v="13"/>
    <n v="77"/>
    <n v="154"/>
    <n v="77"/>
  </r>
  <r>
    <n v="172"/>
    <s v="Mark Burton"/>
    <x v="3"/>
    <s v="Juice"/>
    <d v="2024-07-29T00:00:00"/>
    <d v="2024-08-08T00:00:00"/>
    <n v="7"/>
    <n v="853"/>
    <x v="0"/>
    <x v="3"/>
    <s v="Mobile Money"/>
    <x v="0"/>
    <x v="2"/>
    <s v="Mon"/>
    <n v="10"/>
    <n v="3284"/>
    <n v="5971"/>
    <n v="2687"/>
  </r>
  <r>
    <n v="173"/>
    <s v="Paul Neal"/>
    <x v="4"/>
    <s v="Table Lamp"/>
    <d v="2024-08-18T00:00:00"/>
    <d v="2024-08-25T00:00:00"/>
    <n v="8"/>
    <n v="706"/>
    <x v="0"/>
    <x v="3"/>
    <s v="Mobile Money"/>
    <x v="0"/>
    <x v="9"/>
    <s v="Sun"/>
    <n v="7"/>
    <n v="4236"/>
    <n v="5648"/>
    <n v="1412"/>
  </r>
  <r>
    <n v="174"/>
    <s v="Raymond Oconnor"/>
    <x v="1"/>
    <s v="Cookbook"/>
    <d v="2024-04-03T00:00:00"/>
    <d v="2024-04-11T00:00:00"/>
    <n v="3"/>
    <n v="453"/>
    <x v="0"/>
    <x v="3"/>
    <s v="Cash"/>
    <x v="0"/>
    <x v="11"/>
    <s v="Wed"/>
    <n v="8"/>
    <n v="883"/>
    <n v="1359"/>
    <n v="476"/>
  </r>
  <r>
    <n v="175"/>
    <s v="Aaron Rubio"/>
    <x v="2"/>
    <s v="Jacket"/>
    <d v="2024-11-10T00:00:00"/>
    <d v="2024-11-18T00:00:00"/>
    <n v="9"/>
    <n v="105"/>
    <x v="1"/>
    <x v="3"/>
    <s v="Cash"/>
    <x v="0"/>
    <x v="4"/>
    <s v="Sun"/>
    <n v="8"/>
    <n v="756"/>
    <n v="945"/>
    <n v="189"/>
  </r>
  <r>
    <n v="176"/>
    <s v="Steven Martin"/>
    <x v="1"/>
    <s v="Non-Fiction"/>
    <d v="2024-03-28T00:00:00"/>
    <d v="2024-04-08T00:00:00"/>
    <n v="10"/>
    <n v="747"/>
    <x v="1"/>
    <x v="3"/>
    <s v="Cash"/>
    <x v="0"/>
    <x v="3"/>
    <s v="Thu"/>
    <n v="11"/>
    <n v="3735"/>
    <n v="7470"/>
    <n v="3735"/>
  </r>
  <r>
    <n v="177"/>
    <s v="Jennifer Anderson MD"/>
    <x v="2"/>
    <s v="Dress"/>
    <d v="2024-08-01T00:00:00"/>
    <d v="2024-08-11T00:00:00"/>
    <n v="10"/>
    <n v="664"/>
    <x v="1"/>
    <x v="0"/>
    <s v="Bank Transfer"/>
    <x v="0"/>
    <x v="9"/>
    <s v="Thu"/>
    <n v="10"/>
    <n v="4648"/>
    <n v="6640"/>
    <n v="1992"/>
  </r>
  <r>
    <n v="178"/>
    <s v="Emily Taylor"/>
    <x v="3"/>
    <s v="Pasta"/>
    <d v="2024-06-23T00:00:00"/>
    <d v="2024-06-27T00:00:00"/>
    <n v="10"/>
    <n v="157"/>
    <x v="1"/>
    <x v="4"/>
    <s v="Bank Transfer"/>
    <x v="0"/>
    <x v="5"/>
    <s v="Sun"/>
    <n v="4"/>
    <n v="942"/>
    <n v="1570"/>
    <n v="628"/>
  </r>
  <r>
    <n v="179"/>
    <s v="Matthew Bowers"/>
    <x v="2"/>
    <s v="Sneakers"/>
    <d v="2024-03-03T00:00:00"/>
    <d v="2024-03-15T00:00:00"/>
    <n v="5"/>
    <n v="470"/>
    <x v="0"/>
    <x v="0"/>
    <s v="Bank Transfer"/>
    <x v="0"/>
    <x v="3"/>
    <s v="Sun"/>
    <n v="12"/>
    <n v="1763"/>
    <n v="2350"/>
    <n v="587"/>
  </r>
  <r>
    <n v="180"/>
    <s v="Samantha Green"/>
    <x v="2"/>
    <s v="Jacket"/>
    <d v="2024-07-06T00:00:00"/>
    <d v="2024-07-16T00:00:00"/>
    <n v="7"/>
    <n v="384"/>
    <x v="0"/>
    <x v="0"/>
    <s v="Mobile Money"/>
    <x v="0"/>
    <x v="2"/>
    <s v="Sat"/>
    <n v="10"/>
    <n v="2150"/>
    <n v="2688"/>
    <n v="538"/>
  </r>
  <r>
    <n v="181"/>
    <s v="Jesse Ward"/>
    <x v="1"/>
    <s v="Children's Book"/>
    <d v="2024-10-08T00:00:00"/>
    <d v="2024-10-12T00:00:00"/>
    <n v="5"/>
    <n v="855"/>
    <x v="0"/>
    <x v="3"/>
    <s v="Cash"/>
    <x v="0"/>
    <x v="1"/>
    <s v="Tue"/>
    <n v="4"/>
    <n v="2565"/>
    <n v="4275"/>
    <n v="1710"/>
  </r>
  <r>
    <n v="182"/>
    <s v="Tyler Johnson"/>
    <x v="2"/>
    <s v="Jeans"/>
    <d v="2024-11-04T00:00:00"/>
    <d v="2024-11-16T00:00:00"/>
    <n v="9"/>
    <n v="421"/>
    <x v="0"/>
    <x v="3"/>
    <s v="Mobile Money"/>
    <x v="0"/>
    <x v="4"/>
    <s v="Mon"/>
    <n v="12"/>
    <n v="2652"/>
    <n v="3789"/>
    <n v="1137"/>
  </r>
  <r>
    <n v="183"/>
    <s v="Patricia Collins"/>
    <x v="2"/>
    <s v="Dress"/>
    <d v="2024-09-20T00:00:00"/>
    <d v="2024-09-27T00:00:00"/>
    <n v="3"/>
    <n v="345"/>
    <x v="0"/>
    <x v="3"/>
    <s v="Bank Transfer"/>
    <x v="0"/>
    <x v="8"/>
    <s v="Fri"/>
    <n v="7"/>
    <n v="725"/>
    <n v="1035"/>
    <n v="310"/>
  </r>
  <r>
    <n v="184"/>
    <s v="Jacob Bonilla"/>
    <x v="3"/>
    <s v="Juice"/>
    <d v="2024-06-02T00:00:00"/>
    <d v="2024-06-15T00:00:00"/>
    <n v="10"/>
    <n v="354"/>
    <x v="1"/>
    <x v="3"/>
    <s v="Bank Transfer"/>
    <x v="0"/>
    <x v="5"/>
    <s v="Sun"/>
    <n v="13"/>
    <n v="1947"/>
    <n v="3540"/>
    <n v="1593"/>
  </r>
  <r>
    <n v="185"/>
    <s v="Anthony Shea DDS"/>
    <x v="0"/>
    <s v="Headphones"/>
    <d v="2024-10-25T00:00:00"/>
    <d v="2024-11-06T00:00:00"/>
    <n v="5"/>
    <n v="825"/>
    <x v="1"/>
    <x v="3"/>
    <s v="Mobile Money"/>
    <x v="0"/>
    <x v="1"/>
    <s v="Fri"/>
    <n v="12"/>
    <n v="2681"/>
    <n v="4125"/>
    <n v="1444"/>
  </r>
  <r>
    <n v="186"/>
    <s v="Kathy Walsh"/>
    <x v="3"/>
    <s v="Cereal"/>
    <d v="2024-12-01T00:00:00"/>
    <d v="2024-12-04T00:00:00"/>
    <n v="10"/>
    <n v="601"/>
    <x v="1"/>
    <x v="0"/>
    <s v="Mobile Money"/>
    <x v="0"/>
    <x v="6"/>
    <s v="Sun"/>
    <n v="3"/>
    <n v="3306"/>
    <n v="6010"/>
    <n v="2704"/>
  </r>
  <r>
    <n v="187"/>
    <s v="Cynthia Green"/>
    <x v="3"/>
    <s v="Pasta"/>
    <d v="2024-09-25T00:00:00"/>
    <d v="2024-10-07T00:00:00"/>
    <n v="10"/>
    <n v="803"/>
    <x v="0"/>
    <x v="1"/>
    <s v="Bank Transfer"/>
    <x v="0"/>
    <x v="8"/>
    <s v="Wed"/>
    <n v="12"/>
    <n v="4818"/>
    <n v="8030"/>
    <n v="3212"/>
  </r>
  <r>
    <n v="188"/>
    <s v="Melissa Williams"/>
    <x v="0"/>
    <s v="Laptop"/>
    <d v="2024-09-22T00:00:00"/>
    <d v="2024-10-07T00:00:00"/>
    <n v="4"/>
    <n v="584"/>
    <x v="1"/>
    <x v="4"/>
    <s v="Mobile Money"/>
    <x v="0"/>
    <x v="8"/>
    <s v="Sun"/>
    <n v="15"/>
    <n v="1986"/>
    <n v="2336"/>
    <n v="350"/>
  </r>
  <r>
    <n v="189"/>
    <s v="Anthony Evans"/>
    <x v="3"/>
    <s v="Cereal"/>
    <d v="2024-03-29T00:00:00"/>
    <d v="2024-04-03T00:00:00"/>
    <n v="8"/>
    <n v="944"/>
    <x v="1"/>
    <x v="3"/>
    <s v="Credit Card"/>
    <x v="0"/>
    <x v="3"/>
    <s v="Fri"/>
    <n v="5"/>
    <n v="4154"/>
    <n v="7552"/>
    <n v="3398"/>
  </r>
  <r>
    <n v="190"/>
    <s v="Antonio Norman"/>
    <x v="4"/>
    <s v="Cushion"/>
    <d v="2024-11-08T00:00:00"/>
    <d v="2024-11-20T00:00:00"/>
    <n v="8"/>
    <n v="206"/>
    <x v="1"/>
    <x v="0"/>
    <s v="Cash"/>
    <x v="0"/>
    <x v="4"/>
    <s v="Fri"/>
    <n v="12"/>
    <n v="1071"/>
    <n v="1648"/>
    <n v="577"/>
  </r>
  <r>
    <n v="191"/>
    <s v="Kenneth Underwood"/>
    <x v="3"/>
    <s v="Cereal"/>
    <d v="2024-10-13T00:00:00"/>
    <d v="2024-10-21T00:00:00"/>
    <n v="5"/>
    <n v="304"/>
    <x v="1"/>
    <x v="0"/>
    <s v="Bank Transfer"/>
    <x v="0"/>
    <x v="1"/>
    <s v="Sun"/>
    <n v="8"/>
    <n v="836"/>
    <n v="1520"/>
    <n v="684"/>
  </r>
  <r>
    <n v="192"/>
    <s v="Danielle Phillips"/>
    <x v="0"/>
    <s v="Tablet"/>
    <d v="2024-12-31T00:00:00"/>
    <d v="2025-01-14T00:00:00"/>
    <n v="2"/>
    <n v="364"/>
    <x v="1"/>
    <x v="2"/>
    <s v="Cash"/>
    <x v="0"/>
    <x v="6"/>
    <s v="Tue"/>
    <n v="14"/>
    <n v="510"/>
    <n v="728"/>
    <n v="218"/>
  </r>
  <r>
    <n v="193"/>
    <s v="Curtis Wilkerson"/>
    <x v="3"/>
    <s v="Pasta"/>
    <d v="2024-04-13T00:00:00"/>
    <d v="2024-04-26T00:00:00"/>
    <n v="9"/>
    <n v="287"/>
    <x v="0"/>
    <x v="3"/>
    <s v="Credit Card"/>
    <x v="0"/>
    <x v="11"/>
    <s v="Sat"/>
    <n v="13"/>
    <n v="1550"/>
    <n v="2583"/>
    <n v="1033"/>
  </r>
  <r>
    <n v="194"/>
    <s v="Kathryn Price"/>
    <x v="0"/>
    <s v="Camera"/>
    <d v="2024-10-27T00:00:00"/>
    <d v="2024-11-03T00:00:00"/>
    <n v="4"/>
    <n v="258"/>
    <x v="0"/>
    <x v="0"/>
    <s v="Credit Card"/>
    <x v="0"/>
    <x v="1"/>
    <s v="Sun"/>
    <n v="7"/>
    <n v="826"/>
    <n v="1032"/>
    <n v="206"/>
  </r>
  <r>
    <n v="195"/>
    <s v="Kevin Hall"/>
    <x v="2"/>
    <s v="T-Shirt"/>
    <d v="2024-02-21T00:00:00"/>
    <d v="2024-03-06T00:00:00"/>
    <n v="7"/>
    <n v="348"/>
    <x v="0"/>
    <x v="3"/>
    <s v="Credit Card"/>
    <x v="0"/>
    <x v="7"/>
    <s v="Wed"/>
    <n v="14"/>
    <n v="1583"/>
    <n v="2436"/>
    <n v="853"/>
  </r>
  <r>
    <n v="196"/>
    <s v="Kristy Hart"/>
    <x v="2"/>
    <s v="Jacket"/>
    <d v="2024-06-13T00:00:00"/>
    <d v="2024-06-17T00:00:00"/>
    <n v="5"/>
    <n v="671"/>
    <x v="1"/>
    <x v="0"/>
    <s v="Mobile Money"/>
    <x v="0"/>
    <x v="5"/>
    <s v="Thu"/>
    <n v="4"/>
    <n v="2684"/>
    <n v="3355"/>
    <n v="671"/>
  </r>
  <r>
    <n v="197"/>
    <s v="Joseph Smith"/>
    <x v="1"/>
    <s v="Non-Fiction"/>
    <d v="2024-09-30T00:00:00"/>
    <d v="2024-10-06T00:00:00"/>
    <n v="1"/>
    <n v="945"/>
    <x v="0"/>
    <x v="0"/>
    <s v="Bank Transfer"/>
    <x v="0"/>
    <x v="8"/>
    <s v="Mon"/>
    <n v="6"/>
    <n v="473"/>
    <n v="945"/>
    <n v="472"/>
  </r>
  <r>
    <n v="198"/>
    <s v="Sarah Valencia"/>
    <x v="0"/>
    <s v="Headphones"/>
    <d v="2024-09-10T00:00:00"/>
    <d v="2024-09-21T00:00:00"/>
    <n v="3"/>
    <n v="969"/>
    <x v="0"/>
    <x v="3"/>
    <s v="Cash"/>
    <x v="0"/>
    <x v="8"/>
    <s v="Tue"/>
    <n v="11"/>
    <n v="1890"/>
    <n v="2907"/>
    <n v="1017"/>
  </r>
  <r>
    <n v="199"/>
    <s v="Patricia Bradley"/>
    <x v="2"/>
    <s v="T-Shirt"/>
    <d v="2024-06-18T00:00:00"/>
    <d v="2024-06-24T00:00:00"/>
    <n v="3"/>
    <n v="758"/>
    <x v="1"/>
    <x v="2"/>
    <s v="Cash"/>
    <x v="0"/>
    <x v="5"/>
    <s v="Tue"/>
    <n v="6"/>
    <n v="1478"/>
    <n v="2274"/>
    <n v="796"/>
  </r>
  <r>
    <n v="200"/>
    <s v="William Jackson"/>
    <x v="2"/>
    <s v="T-Shirt"/>
    <d v="2024-06-21T00:00:00"/>
    <d v="2024-06-25T00:00:00"/>
    <n v="5"/>
    <n v="591"/>
    <x v="0"/>
    <x v="3"/>
    <s v="Mobile Money"/>
    <x v="0"/>
    <x v="5"/>
    <s v="Fri"/>
    <n v="4"/>
    <n v="1921"/>
    <n v="2955"/>
    <n v="1034"/>
  </r>
  <r>
    <n v="201"/>
    <s v="Michelle Williams"/>
    <x v="1"/>
    <s v="Children's Book"/>
    <d v="2024-08-06T00:00:00"/>
    <d v="2024-08-18T00:00:00"/>
    <n v="9"/>
    <n v="345"/>
    <x v="1"/>
    <x v="0"/>
    <s v="Bank Transfer"/>
    <x v="0"/>
    <x v="9"/>
    <s v="Tue"/>
    <n v="12"/>
    <n v="1863"/>
    <n v="3105"/>
    <n v="1242"/>
  </r>
  <r>
    <n v="202"/>
    <s v="Fernando Lynn"/>
    <x v="3"/>
    <s v="Pasta"/>
    <d v="2024-08-16T00:00:00"/>
    <d v="2024-08-29T00:00:00"/>
    <n v="5"/>
    <n v="986"/>
    <x v="1"/>
    <x v="4"/>
    <s v="Mobile Money"/>
    <x v="0"/>
    <x v="9"/>
    <s v="Fri"/>
    <n v="13"/>
    <n v="2958"/>
    <n v="4930"/>
    <n v="1972"/>
  </r>
  <r>
    <n v="203"/>
    <s v="Lisa Webb"/>
    <x v="1"/>
    <s v="Fiction"/>
    <d v="2024-05-13T00:00:00"/>
    <d v="2024-05-20T00:00:00"/>
    <n v="6"/>
    <n v="719"/>
    <x v="1"/>
    <x v="0"/>
    <s v="Bank Transfer"/>
    <x v="0"/>
    <x v="0"/>
    <s v="Mon"/>
    <n v="7"/>
    <n v="2157"/>
    <n v="4314"/>
    <n v="2157"/>
  </r>
  <r>
    <n v="204"/>
    <s v="Jennifer Spencer"/>
    <x v="0"/>
    <s v="Headphones"/>
    <d v="2024-06-06T00:00:00"/>
    <d v="2024-06-18T00:00:00"/>
    <n v="3"/>
    <n v="425"/>
    <x v="1"/>
    <x v="3"/>
    <s v="Bank Transfer"/>
    <x v="0"/>
    <x v="5"/>
    <s v="Thu"/>
    <n v="12"/>
    <n v="829"/>
    <n v="1275"/>
    <n v="446"/>
  </r>
  <r>
    <n v="205"/>
    <s v="Sara Hernandez"/>
    <x v="4"/>
    <s v="Table Lamp"/>
    <d v="2024-11-23T00:00:00"/>
    <d v="2024-11-29T00:00:00"/>
    <n v="5"/>
    <n v="386"/>
    <x v="0"/>
    <x v="3"/>
    <s v="Bank Transfer"/>
    <x v="0"/>
    <x v="4"/>
    <s v="Sat"/>
    <n v="6"/>
    <n v="1448"/>
    <n v="1930"/>
    <n v="482"/>
  </r>
  <r>
    <n v="206"/>
    <s v="Steven Baker"/>
    <x v="1"/>
    <s v="Children's Book"/>
    <d v="2024-10-02T00:00:00"/>
    <d v="2024-10-09T00:00:00"/>
    <n v="4"/>
    <n v="790"/>
    <x v="0"/>
    <x v="0"/>
    <s v="Credit Card"/>
    <x v="0"/>
    <x v="1"/>
    <s v="Wed"/>
    <n v="7"/>
    <n v="1896"/>
    <n v="3160"/>
    <n v="1264"/>
  </r>
  <r>
    <n v="207"/>
    <s v="Dennis Marshall"/>
    <x v="1"/>
    <s v="Children's Book"/>
    <d v="2024-09-27T00:00:00"/>
    <d v="2024-10-07T00:00:00"/>
    <n v="6"/>
    <n v="89"/>
    <x v="0"/>
    <x v="3"/>
    <s v="Credit Card"/>
    <x v="0"/>
    <x v="8"/>
    <s v="Fri"/>
    <n v="10"/>
    <n v="320"/>
    <n v="534"/>
    <n v="214"/>
  </r>
  <r>
    <n v="208"/>
    <s v="Cynthia Evans"/>
    <x v="1"/>
    <s v="Children's Book"/>
    <d v="2024-02-29T00:00:00"/>
    <d v="2024-03-08T00:00:00"/>
    <n v="4"/>
    <n v="744"/>
    <x v="0"/>
    <x v="3"/>
    <s v="Credit Card"/>
    <x v="0"/>
    <x v="7"/>
    <s v="Thu"/>
    <n v="8"/>
    <n v="1786"/>
    <n v="2976"/>
    <n v="1190"/>
  </r>
  <r>
    <n v="209"/>
    <s v="Beth Henderson"/>
    <x v="1"/>
    <s v="Fiction"/>
    <d v="2024-10-13T00:00:00"/>
    <d v="2024-10-25T00:00:00"/>
    <n v="8"/>
    <n v="698"/>
    <x v="1"/>
    <x v="1"/>
    <s v="Bank Transfer"/>
    <x v="0"/>
    <x v="1"/>
    <s v="Sun"/>
    <n v="12"/>
    <n v="2792"/>
    <n v="5584"/>
    <n v="2792"/>
  </r>
  <r>
    <n v="210"/>
    <s v="Thomas Sloan"/>
    <x v="0"/>
    <s v="Headphones"/>
    <d v="2024-05-10T00:00:00"/>
    <d v="2024-05-13T00:00:00"/>
    <n v="1"/>
    <n v="773"/>
    <x v="0"/>
    <x v="0"/>
    <s v="Bank Transfer"/>
    <x v="0"/>
    <x v="0"/>
    <s v="Fri"/>
    <n v="3"/>
    <n v="502"/>
    <n v="773"/>
    <n v="271"/>
  </r>
  <r>
    <n v="211"/>
    <s v="Kara Jackson"/>
    <x v="3"/>
    <s v="Milk"/>
    <d v="2024-07-12T00:00:00"/>
    <d v="2024-07-17T00:00:00"/>
    <n v="7"/>
    <n v="92"/>
    <x v="0"/>
    <x v="3"/>
    <s v="Mobile Money"/>
    <x v="0"/>
    <x v="2"/>
    <s v="Fri"/>
    <n v="5"/>
    <n v="322"/>
    <n v="644"/>
    <n v="322"/>
  </r>
  <r>
    <n v="212"/>
    <s v="Steve Rivera"/>
    <x v="4"/>
    <s v="Table Lamp"/>
    <d v="2024-04-01T00:00:00"/>
    <d v="2024-04-12T00:00:00"/>
    <n v="9"/>
    <n v="412"/>
    <x v="1"/>
    <x v="3"/>
    <s v="Credit Card"/>
    <x v="0"/>
    <x v="11"/>
    <s v="Mon"/>
    <n v="11"/>
    <n v="2781"/>
    <n v="3708"/>
    <n v="927"/>
  </r>
  <r>
    <n v="213"/>
    <s v="Caitlin Collins"/>
    <x v="2"/>
    <s v="T-Shirt"/>
    <d v="2024-01-17T00:00:00"/>
    <d v="2024-01-27T00:00:00"/>
    <n v="7"/>
    <n v="639"/>
    <x v="0"/>
    <x v="1"/>
    <s v="Credit Card"/>
    <x v="0"/>
    <x v="10"/>
    <s v="Wed"/>
    <n v="10"/>
    <n v="2907"/>
    <n v="4473"/>
    <n v="1566"/>
  </r>
  <r>
    <n v="214"/>
    <s v="Corey Whitaker"/>
    <x v="2"/>
    <s v="T-Shirt"/>
    <d v="2024-02-21T00:00:00"/>
    <d v="2024-03-05T00:00:00"/>
    <n v="10"/>
    <n v="44"/>
    <x v="1"/>
    <x v="2"/>
    <s v="Cash"/>
    <x v="0"/>
    <x v="7"/>
    <s v="Wed"/>
    <n v="13"/>
    <n v="286"/>
    <n v="440"/>
    <n v="154"/>
  </r>
  <r>
    <n v="215"/>
    <s v="Madison Martinez"/>
    <x v="0"/>
    <s v="Laptop"/>
    <d v="2024-01-23T00:00:00"/>
    <d v="2024-02-05T00:00:00"/>
    <n v="7"/>
    <n v="459"/>
    <x v="0"/>
    <x v="0"/>
    <s v="Credit Card"/>
    <x v="0"/>
    <x v="10"/>
    <s v="Tue"/>
    <n v="13"/>
    <n v="2731"/>
    <n v="3213"/>
    <n v="482"/>
  </r>
  <r>
    <n v="216"/>
    <s v="Penny Lewis"/>
    <x v="1"/>
    <s v="Cookbook"/>
    <d v="2024-12-10T00:00:00"/>
    <d v="2024-12-19T00:00:00"/>
    <n v="6"/>
    <n v="252"/>
    <x v="1"/>
    <x v="4"/>
    <s v="Cash"/>
    <x v="0"/>
    <x v="6"/>
    <s v="Tue"/>
    <n v="9"/>
    <n v="983"/>
    <n v="1512"/>
    <n v="529"/>
  </r>
  <r>
    <n v="217"/>
    <s v="Carlos Thompson"/>
    <x v="1"/>
    <s v="Non-Fiction"/>
    <d v="2024-07-30T00:00:00"/>
    <d v="2024-08-06T00:00:00"/>
    <n v="5"/>
    <n v="291"/>
    <x v="1"/>
    <x v="0"/>
    <s v="Cash"/>
    <x v="0"/>
    <x v="2"/>
    <s v="Tue"/>
    <n v="7"/>
    <n v="728"/>
    <n v="1455"/>
    <n v="727"/>
  </r>
  <r>
    <n v="218"/>
    <s v="James Bailey"/>
    <x v="2"/>
    <s v="Sneakers"/>
    <d v="2024-10-11T00:00:00"/>
    <d v="2024-10-19T00:00:00"/>
    <n v="8"/>
    <n v="58"/>
    <x v="1"/>
    <x v="4"/>
    <s v="Bank Transfer"/>
    <x v="0"/>
    <x v="1"/>
    <s v="Fri"/>
    <n v="8"/>
    <n v="348"/>
    <n v="464"/>
    <n v="116"/>
  </r>
  <r>
    <n v="219"/>
    <s v="Brian Hunt"/>
    <x v="4"/>
    <s v="Wall Art"/>
    <d v="2024-07-28T00:00:00"/>
    <d v="2024-08-09T00:00:00"/>
    <n v="3"/>
    <n v="317"/>
    <x v="1"/>
    <x v="2"/>
    <s v="Cash"/>
    <x v="0"/>
    <x v="2"/>
    <s v="Sun"/>
    <n v="12"/>
    <n v="666"/>
    <n v="951"/>
    <n v="285"/>
  </r>
  <r>
    <n v="220"/>
    <s v="Sarah Pittman"/>
    <x v="0"/>
    <s v="Camera"/>
    <d v="2024-04-07T00:00:00"/>
    <d v="2024-04-19T00:00:00"/>
    <n v="1"/>
    <n v="284"/>
    <x v="1"/>
    <x v="2"/>
    <s v="Mobile Money"/>
    <x v="0"/>
    <x v="11"/>
    <s v="Sun"/>
    <n v="12"/>
    <n v="227"/>
    <n v="284"/>
    <n v="57"/>
  </r>
  <r>
    <n v="221"/>
    <s v="Courtney Walker"/>
    <x v="0"/>
    <s v="Smartphone"/>
    <d v="2024-04-06T00:00:00"/>
    <d v="2024-04-09T00:00:00"/>
    <n v="10"/>
    <n v="751"/>
    <x v="0"/>
    <x v="3"/>
    <s v="Cash"/>
    <x v="0"/>
    <x v="11"/>
    <s v="Sat"/>
    <n v="3"/>
    <n v="5633"/>
    <n v="7510"/>
    <n v="1877"/>
  </r>
  <r>
    <n v="222"/>
    <s v="Edward York"/>
    <x v="3"/>
    <s v="Pasta"/>
    <d v="2024-06-19T00:00:00"/>
    <d v="2024-07-03T00:00:00"/>
    <n v="5"/>
    <n v="989"/>
    <x v="0"/>
    <x v="0"/>
    <s v="Mobile Money"/>
    <x v="0"/>
    <x v="5"/>
    <s v="Wed"/>
    <n v="14"/>
    <n v="2967"/>
    <n v="4945"/>
    <n v="1978"/>
  </r>
  <r>
    <n v="223"/>
    <s v="Steve Mason"/>
    <x v="0"/>
    <s v="Headphones"/>
    <d v="2024-05-04T00:00:00"/>
    <d v="2024-05-17T00:00:00"/>
    <n v="10"/>
    <n v="730"/>
    <x v="0"/>
    <x v="0"/>
    <s v="Mobile Money"/>
    <x v="0"/>
    <x v="0"/>
    <s v="Sat"/>
    <n v="13"/>
    <n v="4745"/>
    <n v="7300"/>
    <n v="2555"/>
  </r>
  <r>
    <n v="224"/>
    <s v="Penny Anderson"/>
    <x v="2"/>
    <s v="Jacket"/>
    <d v="2024-06-09T00:00:00"/>
    <d v="2024-06-19T00:00:00"/>
    <n v="7"/>
    <n v="56"/>
    <x v="1"/>
    <x v="3"/>
    <s v="Cash"/>
    <x v="0"/>
    <x v="5"/>
    <s v="Sun"/>
    <n v="10"/>
    <n v="314"/>
    <n v="392"/>
    <n v="78"/>
  </r>
  <r>
    <n v="225"/>
    <s v="Joseph Cross"/>
    <x v="2"/>
    <s v="T-Shirt"/>
    <d v="2024-05-13T00:00:00"/>
    <d v="2024-05-16T00:00:00"/>
    <n v="9"/>
    <n v="967"/>
    <x v="1"/>
    <x v="3"/>
    <s v="Mobile Money"/>
    <x v="0"/>
    <x v="0"/>
    <s v="Mon"/>
    <n v="3"/>
    <n v="5657"/>
    <n v="8703"/>
    <n v="3046"/>
  </r>
  <r>
    <n v="226"/>
    <s v="Shawn Collins"/>
    <x v="3"/>
    <s v="Cereal"/>
    <d v="2024-03-19T00:00:00"/>
    <d v="2024-04-08T00:00:00"/>
    <n v="4"/>
    <n v="347"/>
    <x v="1"/>
    <x v="0"/>
    <s v="Credit Card"/>
    <x v="0"/>
    <x v="3"/>
    <s v="Tue"/>
    <n v="20"/>
    <n v="763"/>
    <n v="1388"/>
    <n v="625"/>
  </r>
  <r>
    <n v="227"/>
    <s v="Joy Meyer"/>
    <x v="2"/>
    <s v="Sneakers"/>
    <d v="2024-10-08T00:00:00"/>
    <d v="2024-10-17T00:00:00"/>
    <n v="6"/>
    <n v="273"/>
    <x v="1"/>
    <x v="1"/>
    <s v="Bank Transfer"/>
    <x v="0"/>
    <x v="1"/>
    <s v="Tue"/>
    <n v="9"/>
    <n v="1229"/>
    <n v="1638"/>
    <n v="409"/>
  </r>
  <r>
    <n v="228"/>
    <s v="Alex Wagner"/>
    <x v="2"/>
    <s v="Dress"/>
    <d v="2024-11-24T00:00:00"/>
    <d v="2024-11-27T00:00:00"/>
    <n v="1"/>
    <n v="546"/>
    <x v="1"/>
    <x v="0"/>
    <s v="Cash"/>
    <x v="0"/>
    <x v="4"/>
    <s v="Sun"/>
    <n v="3"/>
    <n v="382"/>
    <n v="546"/>
    <n v="164"/>
  </r>
  <r>
    <n v="229"/>
    <s v="Martha Smith"/>
    <x v="0"/>
    <s v="Smartphone"/>
    <d v="2024-07-30T00:00:00"/>
    <d v="2024-08-10T00:00:00"/>
    <n v="3"/>
    <n v="872"/>
    <x v="0"/>
    <x v="3"/>
    <s v="Cash"/>
    <x v="0"/>
    <x v="2"/>
    <s v="Tue"/>
    <n v="11"/>
    <n v="1962"/>
    <n v="2616"/>
    <n v="654"/>
  </r>
  <r>
    <n v="230"/>
    <s v="Matthew Bates"/>
    <x v="2"/>
    <s v="T-Shirt"/>
    <d v="2024-04-21T00:00:00"/>
    <d v="2024-04-28T00:00:00"/>
    <n v="9"/>
    <n v="476"/>
    <x v="1"/>
    <x v="4"/>
    <s v="Bank Transfer"/>
    <x v="0"/>
    <x v="11"/>
    <s v="Sun"/>
    <n v="7"/>
    <n v="2785"/>
    <n v="4284"/>
    <n v="1499"/>
  </r>
  <r>
    <n v="231"/>
    <s v="Autumn Wilson"/>
    <x v="1"/>
    <s v="Children's Book"/>
    <d v="2024-12-03T00:00:00"/>
    <d v="2024-12-12T00:00:00"/>
    <n v="8"/>
    <n v="26"/>
    <x v="1"/>
    <x v="0"/>
    <s v="Cash"/>
    <x v="0"/>
    <x v="6"/>
    <s v="Tue"/>
    <n v="9"/>
    <n v="125"/>
    <n v="208"/>
    <n v="83"/>
  </r>
  <r>
    <n v="232"/>
    <s v="Michael Meadows"/>
    <x v="0"/>
    <s v="Camera"/>
    <d v="2024-12-23T00:00:00"/>
    <d v="2025-01-05T00:00:00"/>
    <n v="7"/>
    <n v="835"/>
    <x v="0"/>
    <x v="0"/>
    <s v="Bank Transfer"/>
    <x v="0"/>
    <x v="6"/>
    <s v="Mon"/>
    <n v="13"/>
    <n v="4676"/>
    <n v="5845"/>
    <n v="1169"/>
  </r>
  <r>
    <n v="233"/>
    <s v="Sarah Ward"/>
    <x v="4"/>
    <s v="Wall Art"/>
    <d v="2024-02-10T00:00:00"/>
    <d v="2024-02-23T00:00:00"/>
    <n v="6"/>
    <n v="992"/>
    <x v="1"/>
    <x v="2"/>
    <s v="Mobile Money"/>
    <x v="0"/>
    <x v="7"/>
    <s v="Sat"/>
    <n v="13"/>
    <n v="4166"/>
    <n v="5952"/>
    <n v="1786"/>
  </r>
  <r>
    <n v="234"/>
    <s v="Charles Holland"/>
    <x v="2"/>
    <s v="Jeans"/>
    <d v="2024-06-02T00:00:00"/>
    <d v="2024-06-11T00:00:00"/>
    <n v="2"/>
    <n v="679"/>
    <x v="0"/>
    <x v="1"/>
    <s v="Mobile Money"/>
    <x v="0"/>
    <x v="5"/>
    <s v="Sun"/>
    <n v="9"/>
    <n v="951"/>
    <n v="1358"/>
    <n v="407"/>
  </r>
  <r>
    <n v="235"/>
    <s v="Robert White"/>
    <x v="3"/>
    <s v="Milk"/>
    <d v="2024-07-12T00:00:00"/>
    <d v="2024-07-25T00:00:00"/>
    <n v="9"/>
    <n v="497"/>
    <x v="1"/>
    <x v="0"/>
    <s v="Bank Transfer"/>
    <x v="0"/>
    <x v="2"/>
    <s v="Fri"/>
    <n v="13"/>
    <n v="2237"/>
    <n v="4473"/>
    <n v="2236"/>
  </r>
  <r>
    <n v="236"/>
    <s v="Karen Fisher"/>
    <x v="2"/>
    <s v="T-Shirt"/>
    <d v="2024-09-12T00:00:00"/>
    <d v="2024-09-20T00:00:00"/>
    <n v="7"/>
    <n v="670"/>
    <x v="1"/>
    <x v="1"/>
    <s v="Bank Transfer"/>
    <x v="0"/>
    <x v="8"/>
    <s v="Thu"/>
    <n v="8"/>
    <n v="3049"/>
    <n v="4690"/>
    <n v="1641"/>
  </r>
  <r>
    <n v="237"/>
    <s v="Jason Williams"/>
    <x v="4"/>
    <s v="Table Lamp"/>
    <d v="2024-02-08T00:00:00"/>
    <d v="2024-02-21T00:00:00"/>
    <n v="5"/>
    <n v="930"/>
    <x v="1"/>
    <x v="3"/>
    <s v="Credit Card"/>
    <x v="0"/>
    <x v="7"/>
    <s v="Thu"/>
    <n v="13"/>
    <n v="3488"/>
    <n v="4650"/>
    <n v="1162"/>
  </r>
  <r>
    <n v="238"/>
    <s v="Vanessa Santiago"/>
    <x v="0"/>
    <s v="Laptop"/>
    <d v="2024-06-10T00:00:00"/>
    <d v="2024-06-19T00:00:00"/>
    <n v="1"/>
    <n v="994"/>
    <x v="0"/>
    <x v="0"/>
    <s v="Mobile Money"/>
    <x v="0"/>
    <x v="5"/>
    <s v="Mon"/>
    <n v="9"/>
    <n v="845"/>
    <n v="994"/>
    <n v="149"/>
  </r>
  <r>
    <n v="239"/>
    <s v="Erica Rivera"/>
    <x v="1"/>
    <s v="Biography"/>
    <d v="2024-07-15T00:00:00"/>
    <d v="2024-07-28T00:00:00"/>
    <n v="3"/>
    <n v="819"/>
    <x v="1"/>
    <x v="3"/>
    <s v="Mobile Money"/>
    <x v="0"/>
    <x v="2"/>
    <s v="Mon"/>
    <n v="13"/>
    <n v="1351"/>
    <n v="2457"/>
    <n v="1106"/>
  </r>
  <r>
    <n v="240"/>
    <s v="Alicia Powell"/>
    <x v="1"/>
    <s v="Cookbook"/>
    <d v="2024-10-31T00:00:00"/>
    <d v="2024-11-14T00:00:00"/>
    <n v="7"/>
    <n v="802"/>
    <x v="1"/>
    <x v="4"/>
    <s v="Credit Card"/>
    <x v="0"/>
    <x v="1"/>
    <s v="Thu"/>
    <n v="14"/>
    <n v="3649"/>
    <n v="5614"/>
    <n v="1965"/>
  </r>
  <r>
    <n v="241"/>
    <s v="Brian Prince"/>
    <x v="2"/>
    <s v="T-Shirt"/>
    <d v="2024-02-12T00:00:00"/>
    <d v="2024-02-23T00:00:00"/>
    <n v="5"/>
    <n v="167"/>
    <x v="1"/>
    <x v="2"/>
    <s v="Cash"/>
    <x v="0"/>
    <x v="7"/>
    <s v="Mon"/>
    <n v="11"/>
    <n v="543"/>
    <n v="835"/>
    <n v="292"/>
  </r>
  <r>
    <n v="242"/>
    <s v="Janice Petty"/>
    <x v="1"/>
    <s v="Fiction"/>
    <d v="2024-11-01T00:00:00"/>
    <d v="2024-11-06T00:00:00"/>
    <n v="10"/>
    <n v="813"/>
    <x v="0"/>
    <x v="4"/>
    <s v="Mobile Money"/>
    <x v="0"/>
    <x v="4"/>
    <s v="Fri"/>
    <n v="5"/>
    <n v="4065"/>
    <n v="8130"/>
    <n v="4065"/>
  </r>
  <r>
    <n v="243"/>
    <s v="Nicole Evans"/>
    <x v="4"/>
    <s v="Wall Art"/>
    <d v="2024-07-17T00:00:00"/>
    <d v="2024-07-23T00:00:00"/>
    <n v="2"/>
    <n v="752"/>
    <x v="1"/>
    <x v="3"/>
    <s v="Credit Card"/>
    <x v="0"/>
    <x v="2"/>
    <s v="Wed"/>
    <n v="6"/>
    <n v="1053"/>
    <n v="1504"/>
    <n v="451"/>
  </r>
  <r>
    <n v="244"/>
    <s v="Anthony Adams"/>
    <x v="4"/>
    <s v="Wall Art"/>
    <d v="2024-02-09T00:00:00"/>
    <d v="2024-02-13T00:00:00"/>
    <n v="6"/>
    <n v="267"/>
    <x v="1"/>
    <x v="5"/>
    <s v="Cash"/>
    <x v="0"/>
    <x v="7"/>
    <s v="Fri"/>
    <n v="4"/>
    <n v="1121"/>
    <n v="1602"/>
    <n v="481"/>
  </r>
  <r>
    <n v="245"/>
    <s v="Richard Jennings"/>
    <x v="4"/>
    <s v="Vase"/>
    <d v="2024-07-13T00:00:00"/>
    <d v="2024-07-19T00:00:00"/>
    <n v="6"/>
    <n v="460"/>
    <x v="1"/>
    <x v="4"/>
    <s v="Mobile Money"/>
    <x v="0"/>
    <x v="2"/>
    <s v="Sat"/>
    <n v="6"/>
    <n v="2070"/>
    <n v="2760"/>
    <n v="690"/>
  </r>
  <r>
    <n v="246"/>
    <s v="Douglas Baker"/>
    <x v="4"/>
    <s v="Curtains"/>
    <d v="2024-07-22T00:00:00"/>
    <d v="2024-07-25T00:00:00"/>
    <n v="6"/>
    <n v="308"/>
    <x v="1"/>
    <x v="6"/>
    <s v="Cash"/>
    <x v="0"/>
    <x v="2"/>
    <s v="Mon"/>
    <n v="3"/>
    <n v="1201"/>
    <n v="1848"/>
    <n v="647"/>
  </r>
  <r>
    <n v="247"/>
    <s v="Michael Fox"/>
    <x v="0"/>
    <s v="Camera"/>
    <d v="2024-04-12T00:00:00"/>
    <d v="2024-04-21T00:00:00"/>
    <n v="10"/>
    <n v="568"/>
    <x v="0"/>
    <x v="5"/>
    <s v="Bank Transfer"/>
    <x v="0"/>
    <x v="11"/>
    <s v="Fri"/>
    <n v="9"/>
    <n v="4544"/>
    <n v="5680"/>
    <n v="1136"/>
  </r>
  <r>
    <n v="248"/>
    <s v="Lisa Oliver"/>
    <x v="3"/>
    <s v="Pasta"/>
    <d v="2024-11-20T00:00:00"/>
    <d v="2024-12-12T00:00:00"/>
    <n v="5"/>
    <n v="257"/>
    <x v="1"/>
    <x v="4"/>
    <s v="Bank Transfer"/>
    <x v="0"/>
    <x v="4"/>
    <s v="Wed"/>
    <n v="22"/>
    <n v="771"/>
    <n v="1285"/>
    <n v="514"/>
  </r>
  <r>
    <n v="249"/>
    <s v="Bradley Davis"/>
    <x v="1"/>
    <s v="Cookbook"/>
    <d v="2024-12-20T00:00:00"/>
    <d v="2024-12-28T00:00:00"/>
    <n v="7"/>
    <n v="566"/>
    <x v="1"/>
    <x v="5"/>
    <s v="Mobile Money"/>
    <x v="0"/>
    <x v="6"/>
    <s v="Fri"/>
    <n v="8"/>
    <n v="2575"/>
    <n v="3962"/>
    <n v="1387"/>
  </r>
  <r>
    <n v="250"/>
    <s v="Ronald Johns"/>
    <x v="1"/>
    <s v="Cookbook"/>
    <d v="2024-11-22T00:00:00"/>
    <d v="2024-12-05T00:00:00"/>
    <n v="2"/>
    <n v="121"/>
    <x v="1"/>
    <x v="1"/>
    <s v="Bank Transfer"/>
    <x v="0"/>
    <x v="4"/>
    <s v="Fri"/>
    <n v="13"/>
    <n v="157"/>
    <n v="242"/>
    <n v="85"/>
  </r>
  <r>
    <n v="251"/>
    <s v="Alan Nunez"/>
    <x v="3"/>
    <s v="Rice"/>
    <d v="2024-01-06T00:00:00"/>
    <d v="2024-01-14T00:00:00"/>
    <n v="2"/>
    <n v="274"/>
    <x v="1"/>
    <x v="5"/>
    <s v="Credit Card"/>
    <x v="0"/>
    <x v="10"/>
    <s v="Sat"/>
    <n v="8"/>
    <n v="329"/>
    <n v="548"/>
    <n v="219"/>
  </r>
  <r>
    <n v="252"/>
    <s v="Daniel Davenport"/>
    <x v="0"/>
    <s v="Headphones"/>
    <d v="2024-12-22T00:00:00"/>
    <d v="2024-12-30T00:00:00"/>
    <n v="8"/>
    <n v="336"/>
    <x v="0"/>
    <x v="5"/>
    <s v="Credit Card"/>
    <x v="0"/>
    <x v="6"/>
    <s v="Sun"/>
    <n v="8"/>
    <n v="1747"/>
    <n v="2688"/>
    <n v="941"/>
  </r>
  <r>
    <n v="253"/>
    <s v="Angel Powers"/>
    <x v="0"/>
    <s v="Smartphone"/>
    <d v="2024-06-24T00:00:00"/>
    <d v="2024-06-29T00:00:00"/>
    <n v="2"/>
    <n v="703"/>
    <x v="1"/>
    <x v="1"/>
    <s v="Cash"/>
    <x v="0"/>
    <x v="5"/>
    <s v="Mon"/>
    <n v="5"/>
    <n v="1055"/>
    <n v="1406"/>
    <n v="351"/>
  </r>
  <r>
    <n v="254"/>
    <s v="Ian Frazier"/>
    <x v="0"/>
    <s v="Camera"/>
    <d v="2024-04-11T00:00:00"/>
    <d v="2024-04-21T00:00:00"/>
    <n v="8"/>
    <n v="616"/>
    <x v="0"/>
    <x v="2"/>
    <s v="Cash"/>
    <x v="0"/>
    <x v="11"/>
    <s v="Thu"/>
    <n v="10"/>
    <n v="3942"/>
    <n v="4928"/>
    <n v="986"/>
  </r>
  <r>
    <n v="255"/>
    <s v="Matthew Miller"/>
    <x v="2"/>
    <s v="Jeans"/>
    <d v="2024-05-22T00:00:00"/>
    <d v="2024-06-05T00:00:00"/>
    <n v="2"/>
    <n v="601"/>
    <x v="0"/>
    <x v="5"/>
    <s v="Credit Card"/>
    <x v="0"/>
    <x v="0"/>
    <s v="Wed"/>
    <n v="14"/>
    <n v="841"/>
    <n v="1202"/>
    <n v="361"/>
  </r>
  <r>
    <n v="256"/>
    <s v="Angela Jones"/>
    <x v="4"/>
    <s v="Cushion"/>
    <d v="2024-04-10T00:00:00"/>
    <d v="2024-04-20T00:00:00"/>
    <n v="8"/>
    <n v="126"/>
    <x v="1"/>
    <x v="4"/>
    <s v="Mobile Money"/>
    <x v="0"/>
    <x v="11"/>
    <s v="Wed"/>
    <n v="10"/>
    <n v="655"/>
    <n v="1008"/>
    <n v="353"/>
  </r>
  <r>
    <n v="257"/>
    <s v="Sarah Drake"/>
    <x v="4"/>
    <s v="Wall Art"/>
    <d v="2024-11-12T00:00:00"/>
    <d v="2024-11-24T00:00:00"/>
    <n v="3"/>
    <n v="843"/>
    <x v="1"/>
    <x v="6"/>
    <s v="Credit Card"/>
    <x v="0"/>
    <x v="4"/>
    <s v="Tue"/>
    <n v="12"/>
    <n v="1770"/>
    <n v="2529"/>
    <n v="759"/>
  </r>
  <r>
    <n v="258"/>
    <s v="Sierra Williams"/>
    <x v="0"/>
    <s v="Laptop"/>
    <d v="2024-07-10T00:00:00"/>
    <d v="2024-07-14T00:00:00"/>
    <n v="3"/>
    <n v="533"/>
    <x v="1"/>
    <x v="2"/>
    <s v="Credit Card"/>
    <x v="0"/>
    <x v="2"/>
    <s v="Wed"/>
    <n v="4"/>
    <n v="1359"/>
    <n v="1599"/>
    <n v="240"/>
  </r>
  <r>
    <n v="259"/>
    <s v="Deborah Stephens"/>
    <x v="2"/>
    <s v="Dress"/>
    <d v="2024-07-15T00:00:00"/>
    <d v="2024-07-27T00:00:00"/>
    <n v="7"/>
    <n v="200"/>
    <x v="1"/>
    <x v="2"/>
    <s v="Bank Transfer"/>
    <x v="0"/>
    <x v="2"/>
    <s v="Mon"/>
    <n v="12"/>
    <n v="980"/>
    <n v="1400"/>
    <n v="420"/>
  </r>
  <r>
    <n v="260"/>
    <s v="Brenda Martin"/>
    <x v="3"/>
    <s v="Juice"/>
    <d v="2024-01-28T00:00:00"/>
    <d v="2024-02-07T00:00:00"/>
    <n v="6"/>
    <n v="984"/>
    <x v="0"/>
    <x v="5"/>
    <s v="Bank Transfer"/>
    <x v="0"/>
    <x v="10"/>
    <s v="Sun"/>
    <n v="10"/>
    <n v="3247"/>
    <n v="5904"/>
    <n v="2657"/>
  </r>
  <r>
    <n v="261"/>
    <s v="Gary Wilson"/>
    <x v="2"/>
    <s v="Sneakers"/>
    <d v="2024-10-14T00:00:00"/>
    <d v="2024-10-28T00:00:00"/>
    <n v="9"/>
    <n v="678"/>
    <x v="1"/>
    <x v="2"/>
    <s v="Bank Transfer"/>
    <x v="0"/>
    <x v="1"/>
    <s v="Mon"/>
    <n v="14"/>
    <n v="4577"/>
    <n v="6102"/>
    <n v="1525"/>
  </r>
  <r>
    <n v="262"/>
    <s v="Alison Williams"/>
    <x v="3"/>
    <s v="Milk"/>
    <d v="2024-12-29T00:00:00"/>
    <d v="2025-01-02T00:00:00"/>
    <n v="8"/>
    <n v="510"/>
    <x v="1"/>
    <x v="5"/>
    <s v="Mobile Money"/>
    <x v="0"/>
    <x v="6"/>
    <s v="Sun"/>
    <n v="4"/>
    <n v="2040"/>
    <n v="4080"/>
    <n v="2040"/>
  </r>
  <r>
    <n v="263"/>
    <s v="Rebecca Hoover"/>
    <x v="2"/>
    <s v="Sneakers"/>
    <d v="2024-10-16T00:00:00"/>
    <d v="2024-10-29T00:00:00"/>
    <n v="8"/>
    <n v="572"/>
    <x v="1"/>
    <x v="6"/>
    <s v="Bank Transfer"/>
    <x v="0"/>
    <x v="1"/>
    <s v="Wed"/>
    <n v="13"/>
    <n v="3432"/>
    <n v="4576"/>
    <n v="1144"/>
  </r>
  <r>
    <n v="264"/>
    <s v="Joseph Blankenship"/>
    <x v="0"/>
    <s v="Tablet"/>
    <d v="2024-10-05T00:00:00"/>
    <d v="2024-10-09T00:00:00"/>
    <n v="6"/>
    <n v="565"/>
    <x v="1"/>
    <x v="1"/>
    <s v="Bank Transfer"/>
    <x v="0"/>
    <x v="1"/>
    <s v="Sat"/>
    <n v="4"/>
    <n v="2373"/>
    <n v="3390"/>
    <n v="1017"/>
  </r>
  <r>
    <n v="265"/>
    <s v="Robert Velez"/>
    <x v="0"/>
    <s v="Laptop"/>
    <d v="2024-04-17T00:00:00"/>
    <d v="2024-04-24T00:00:00"/>
    <n v="10"/>
    <n v="715"/>
    <x v="1"/>
    <x v="4"/>
    <s v="Cash"/>
    <x v="0"/>
    <x v="11"/>
    <s v="Wed"/>
    <n v="7"/>
    <n v="6078"/>
    <n v="7150"/>
    <n v="1072"/>
  </r>
  <r>
    <n v="266"/>
    <s v="Kimberly Scott"/>
    <x v="3"/>
    <s v="Pasta"/>
    <d v="2024-11-11T00:00:00"/>
    <d v="2024-11-24T00:00:00"/>
    <n v="3"/>
    <n v="813"/>
    <x v="0"/>
    <x v="5"/>
    <s v="Mobile Money"/>
    <x v="0"/>
    <x v="4"/>
    <s v="Mon"/>
    <n v="13"/>
    <n v="1463"/>
    <n v="2439"/>
    <n v="976"/>
  </r>
  <r>
    <n v="267"/>
    <s v="Wendy Sanders"/>
    <x v="4"/>
    <s v="Cushion"/>
    <d v="2024-10-20T00:00:00"/>
    <d v="2024-10-31T00:00:00"/>
    <n v="5"/>
    <n v="985"/>
    <x v="1"/>
    <x v="1"/>
    <s v="Bank Transfer"/>
    <x v="0"/>
    <x v="1"/>
    <s v="Sun"/>
    <n v="11"/>
    <n v="3201"/>
    <n v="4925"/>
    <n v="1724"/>
  </r>
  <r>
    <n v="268"/>
    <s v="Eric Cooper"/>
    <x v="0"/>
    <s v="Laptop"/>
    <d v="2024-07-29T00:00:00"/>
    <d v="2024-08-04T00:00:00"/>
    <n v="1"/>
    <n v="293"/>
    <x v="1"/>
    <x v="1"/>
    <s v="Credit Card"/>
    <x v="0"/>
    <x v="2"/>
    <s v="Mon"/>
    <n v="6"/>
    <n v="249"/>
    <n v="293"/>
    <n v="44"/>
  </r>
  <r>
    <n v="269"/>
    <s v="Jessica Harris"/>
    <x v="3"/>
    <s v="Cereal"/>
    <d v="2024-10-24T00:00:00"/>
    <d v="2024-10-30T00:00:00"/>
    <n v="1"/>
    <n v="899"/>
    <x v="1"/>
    <x v="1"/>
    <s v="Bank Transfer"/>
    <x v="0"/>
    <x v="1"/>
    <s v="Thu"/>
    <n v="6"/>
    <n v="494"/>
    <n v="899"/>
    <n v="405"/>
  </r>
  <r>
    <n v="270"/>
    <s v="Lisa Craig"/>
    <x v="3"/>
    <s v="Cereal"/>
    <d v="2024-02-02T00:00:00"/>
    <d v="2024-02-11T00:00:00"/>
    <n v="9"/>
    <n v="417"/>
    <x v="0"/>
    <x v="5"/>
    <s v="Bank Transfer"/>
    <x v="0"/>
    <x v="7"/>
    <s v="Fri"/>
    <n v="9"/>
    <n v="2064"/>
    <n v="3753"/>
    <n v="1689"/>
  </r>
  <r>
    <n v="271"/>
    <s v="Penny Gomez MD"/>
    <x v="3"/>
    <s v="Cereal"/>
    <d v="2024-06-14T00:00:00"/>
    <d v="2024-06-18T00:00:00"/>
    <n v="5"/>
    <n v="355"/>
    <x v="0"/>
    <x v="6"/>
    <s v="Bank Transfer"/>
    <x v="0"/>
    <x v="5"/>
    <s v="Fri"/>
    <n v="4"/>
    <n v="976"/>
    <n v="1775"/>
    <n v="799"/>
  </r>
  <r>
    <n v="272"/>
    <s v="Hannah Richmond"/>
    <x v="1"/>
    <s v="Children's Book"/>
    <d v="2024-06-24T00:00:00"/>
    <d v="2024-06-28T00:00:00"/>
    <n v="1"/>
    <n v="57"/>
    <x v="0"/>
    <x v="5"/>
    <s v="Cash"/>
    <x v="0"/>
    <x v="5"/>
    <s v="Mon"/>
    <n v="4"/>
    <n v="34"/>
    <n v="57"/>
    <n v="23"/>
  </r>
  <r>
    <n v="273"/>
    <s v="Debbie Russell"/>
    <x v="0"/>
    <s v="Laptop"/>
    <d v="2024-08-13T00:00:00"/>
    <d v="2024-08-25T00:00:00"/>
    <n v="8"/>
    <n v="10"/>
    <x v="1"/>
    <x v="2"/>
    <s v="Credit Card"/>
    <x v="0"/>
    <x v="9"/>
    <s v="Tue"/>
    <n v="12"/>
    <n v="68"/>
    <n v="80"/>
    <n v="12"/>
  </r>
  <r>
    <n v="274"/>
    <s v="Judy Murray"/>
    <x v="0"/>
    <s v="Tablet"/>
    <d v="2024-12-06T00:00:00"/>
    <d v="2024-12-13T00:00:00"/>
    <n v="3"/>
    <n v="63"/>
    <x v="1"/>
    <x v="2"/>
    <s v="Credit Card"/>
    <x v="0"/>
    <x v="6"/>
    <s v="Fri"/>
    <n v="7"/>
    <n v="132"/>
    <n v="189"/>
    <n v="57"/>
  </r>
  <r>
    <n v="275"/>
    <s v="Jennifer Gomez"/>
    <x v="2"/>
    <s v="Sneakers"/>
    <d v="2024-12-01T00:00:00"/>
    <d v="2024-12-10T00:00:00"/>
    <n v="2"/>
    <n v="730"/>
    <x v="0"/>
    <x v="5"/>
    <s v="Credit Card"/>
    <x v="0"/>
    <x v="6"/>
    <s v="Sun"/>
    <n v="9"/>
    <n v="1095"/>
    <n v="1460"/>
    <n v="365"/>
  </r>
  <r>
    <n v="276"/>
    <s v="Hayden Shannon"/>
    <x v="3"/>
    <s v="Rice"/>
    <d v="2024-03-08T00:00:00"/>
    <d v="2024-03-15T00:00:00"/>
    <n v="10"/>
    <n v="241"/>
    <x v="0"/>
    <x v="6"/>
    <s v="Credit Card"/>
    <x v="0"/>
    <x v="3"/>
    <s v="Fri"/>
    <n v="7"/>
    <n v="1446"/>
    <n v="2410"/>
    <n v="964"/>
  </r>
  <r>
    <n v="277"/>
    <s v="Nicolas Salas II"/>
    <x v="0"/>
    <s v="Tablet"/>
    <d v="2024-03-02T00:00:00"/>
    <d v="2024-03-15T00:00:00"/>
    <n v="7"/>
    <n v="720"/>
    <x v="0"/>
    <x v="5"/>
    <s v="Credit Card"/>
    <x v="0"/>
    <x v="3"/>
    <s v="Sat"/>
    <n v="13"/>
    <n v="3528"/>
    <n v="5040"/>
    <n v="1512"/>
  </r>
  <r>
    <n v="278"/>
    <s v="Katherine Joyce"/>
    <x v="2"/>
    <s v="Sneakers"/>
    <d v="2024-03-09T00:00:00"/>
    <d v="2024-03-20T00:00:00"/>
    <n v="3"/>
    <n v="80"/>
    <x v="0"/>
    <x v="6"/>
    <s v="Bank Transfer"/>
    <x v="0"/>
    <x v="3"/>
    <s v="Sat"/>
    <n v="11"/>
    <n v="180"/>
    <n v="240"/>
    <n v="60"/>
  </r>
  <r>
    <n v="279"/>
    <s v="Alexandra Clark"/>
    <x v="1"/>
    <s v="Children's Book"/>
    <d v="2024-04-21T00:00:00"/>
    <d v="2024-04-27T00:00:00"/>
    <n v="2"/>
    <n v="928"/>
    <x v="0"/>
    <x v="5"/>
    <s v="Mobile Money"/>
    <x v="0"/>
    <x v="11"/>
    <s v="Sun"/>
    <n v="6"/>
    <n v="1114"/>
    <n v="1856"/>
    <n v="742"/>
  </r>
  <r>
    <n v="280"/>
    <s v="Jonathan Clark"/>
    <x v="1"/>
    <s v="Children's Book"/>
    <d v="2024-06-28T00:00:00"/>
    <d v="2024-07-11T00:00:00"/>
    <n v="7"/>
    <n v="332"/>
    <x v="0"/>
    <x v="1"/>
    <s v="Bank Transfer"/>
    <x v="0"/>
    <x v="5"/>
    <s v="Fri"/>
    <n v="13"/>
    <n v="1394"/>
    <n v="2324"/>
    <n v="930"/>
  </r>
  <r>
    <n v="281"/>
    <s v="Adam Fisher"/>
    <x v="0"/>
    <s v="Tablet"/>
    <d v="2024-04-15T00:00:00"/>
    <d v="2024-04-18T00:00:00"/>
    <n v="9"/>
    <n v="631"/>
    <x v="1"/>
    <x v="6"/>
    <s v="Credit Card"/>
    <x v="0"/>
    <x v="11"/>
    <s v="Mon"/>
    <n v="3"/>
    <n v="3975"/>
    <n v="5679"/>
    <n v="1704"/>
  </r>
  <r>
    <n v="282"/>
    <s v="Jason Bell"/>
    <x v="3"/>
    <s v="Rice"/>
    <d v="2024-05-03T00:00:00"/>
    <d v="2024-05-07T00:00:00"/>
    <n v="8"/>
    <n v="663"/>
    <x v="1"/>
    <x v="6"/>
    <s v="Cash"/>
    <x v="0"/>
    <x v="0"/>
    <s v="Fri"/>
    <n v="4"/>
    <n v="3182"/>
    <n v="5304"/>
    <n v="2122"/>
  </r>
  <r>
    <n v="283"/>
    <s v="Greg Edwards"/>
    <x v="4"/>
    <s v="Vase"/>
    <d v="2024-12-15T00:00:00"/>
    <d v="2024-12-20T00:00:00"/>
    <n v="3"/>
    <n v="791"/>
    <x v="0"/>
    <x v="2"/>
    <s v="Mobile Money"/>
    <x v="0"/>
    <x v="6"/>
    <s v="Sun"/>
    <n v="5"/>
    <n v="1780"/>
    <n v="2373"/>
    <n v="593"/>
  </r>
  <r>
    <n v="284"/>
    <s v="Mary Shepard"/>
    <x v="1"/>
    <s v="Biography"/>
    <d v="2024-11-17T00:00:00"/>
    <d v="2024-11-20T00:00:00"/>
    <n v="9"/>
    <n v="795"/>
    <x v="1"/>
    <x v="2"/>
    <s v="Bank Transfer"/>
    <x v="0"/>
    <x v="4"/>
    <s v="Sun"/>
    <n v="3"/>
    <n v="3935"/>
    <n v="7155"/>
    <n v="3220"/>
  </r>
  <r>
    <n v="285"/>
    <s v="Cameron Rose"/>
    <x v="0"/>
    <s v="Tablet"/>
    <d v="2024-02-10T00:00:00"/>
    <d v="2024-02-24T00:00:00"/>
    <n v="9"/>
    <n v="953"/>
    <x v="1"/>
    <x v="5"/>
    <s v="Cash"/>
    <x v="0"/>
    <x v="7"/>
    <s v="Sat"/>
    <n v="14"/>
    <n v="6004"/>
    <n v="8577"/>
    <n v="2573"/>
  </r>
  <r>
    <n v="286"/>
    <s v="Kimberly Taylor"/>
    <x v="4"/>
    <s v="Wall Art"/>
    <d v="2024-10-27T00:00:00"/>
    <d v="2024-11-10T00:00:00"/>
    <n v="2"/>
    <n v="327"/>
    <x v="1"/>
    <x v="6"/>
    <s v="Cash"/>
    <x v="0"/>
    <x v="1"/>
    <s v="Sun"/>
    <n v="14"/>
    <n v="458"/>
    <n v="654"/>
    <n v="196"/>
  </r>
  <r>
    <n v="287"/>
    <s v="Sarah Cooper"/>
    <x v="1"/>
    <s v="Cookbook"/>
    <d v="2024-01-29T00:00:00"/>
    <d v="2024-02-02T00:00:00"/>
    <n v="5"/>
    <n v="692"/>
    <x v="0"/>
    <x v="6"/>
    <s v="Credit Card"/>
    <x v="0"/>
    <x v="10"/>
    <s v="Mon"/>
    <n v="4"/>
    <n v="2249"/>
    <n v="3460"/>
    <n v="1211"/>
  </r>
  <r>
    <n v="288"/>
    <s v="Ralph Yates"/>
    <x v="0"/>
    <s v="Laptop"/>
    <d v="2024-12-25T00:00:00"/>
    <d v="2025-01-01T00:00:00"/>
    <n v="1"/>
    <n v="177"/>
    <x v="1"/>
    <x v="2"/>
    <s v="Credit Card"/>
    <x v="0"/>
    <x v="6"/>
    <s v="Wed"/>
    <n v="7"/>
    <n v="150"/>
    <n v="177"/>
    <n v="27"/>
  </r>
  <r>
    <n v="289"/>
    <s v="Connie Miller"/>
    <x v="1"/>
    <s v="Biography"/>
    <d v="2024-03-26T00:00:00"/>
    <d v="2024-04-08T00:00:00"/>
    <n v="6"/>
    <n v="139"/>
    <x v="1"/>
    <x v="6"/>
    <s v="Bank Transfer"/>
    <x v="0"/>
    <x v="3"/>
    <s v="Tue"/>
    <n v="13"/>
    <n v="459"/>
    <n v="834"/>
    <n v="375"/>
  </r>
  <r>
    <n v="290"/>
    <s v="Jason Floyd"/>
    <x v="1"/>
    <s v="Non-Fiction"/>
    <d v="2024-07-07T00:00:00"/>
    <d v="2024-07-17T00:00:00"/>
    <n v="3"/>
    <n v="271"/>
    <x v="1"/>
    <x v="1"/>
    <s v="Mobile Money"/>
    <x v="0"/>
    <x v="2"/>
    <s v="Sun"/>
    <n v="10"/>
    <n v="407"/>
    <n v="813"/>
    <n v="406"/>
  </r>
  <r>
    <n v="291"/>
    <s v="Tiffany Brown"/>
    <x v="0"/>
    <s v="Laptop"/>
    <d v="2024-09-17T00:00:00"/>
    <d v="2024-09-20T00:00:00"/>
    <n v="1"/>
    <n v="55"/>
    <x v="0"/>
    <x v="1"/>
    <s v="Bank Transfer"/>
    <x v="0"/>
    <x v="8"/>
    <s v="Tue"/>
    <n v="3"/>
    <n v="47"/>
    <n v="55"/>
    <n v="8"/>
  </r>
  <r>
    <n v="292"/>
    <s v="Sandra Martinez"/>
    <x v="0"/>
    <s v="Headphones"/>
    <d v="2024-07-05T00:00:00"/>
    <d v="2024-07-18T00:00:00"/>
    <n v="7"/>
    <n v="952"/>
    <x v="0"/>
    <x v="5"/>
    <s v="Mobile Money"/>
    <x v="0"/>
    <x v="2"/>
    <s v="Fri"/>
    <n v="13"/>
    <n v="4332"/>
    <n v="6664"/>
    <n v="2332"/>
  </r>
  <r>
    <n v="293"/>
    <s v="Dawn Little"/>
    <x v="0"/>
    <s v="Camera"/>
    <d v="2024-07-09T00:00:00"/>
    <d v="2024-07-15T00:00:00"/>
    <n v="2"/>
    <n v="524"/>
    <x v="0"/>
    <x v="6"/>
    <s v="Credit Card"/>
    <x v="0"/>
    <x v="2"/>
    <s v="Tue"/>
    <n v="6"/>
    <n v="838"/>
    <n v="1048"/>
    <n v="210"/>
  </r>
  <r>
    <n v="294"/>
    <s v="Heather Taylor"/>
    <x v="2"/>
    <s v="Dress"/>
    <d v="2024-05-05T00:00:00"/>
    <d v="2024-05-09T00:00:00"/>
    <n v="3"/>
    <n v="16"/>
    <x v="0"/>
    <x v="2"/>
    <s v="Cash"/>
    <x v="0"/>
    <x v="0"/>
    <s v="Sun"/>
    <n v="4"/>
    <n v="34"/>
    <n v="48"/>
    <n v="14"/>
  </r>
  <r>
    <n v="295"/>
    <s v="Gregory Oconnor"/>
    <x v="1"/>
    <s v="Biography"/>
    <d v="2024-11-21T00:00:00"/>
    <d v="2024-11-25T00:00:00"/>
    <n v="1"/>
    <n v="983"/>
    <x v="1"/>
    <x v="4"/>
    <s v="Credit Card"/>
    <x v="0"/>
    <x v="4"/>
    <s v="Thu"/>
    <n v="4"/>
    <n v="541"/>
    <n v="983"/>
    <n v="442"/>
  </r>
  <r>
    <n v="296"/>
    <s v="Cynthia Le"/>
    <x v="0"/>
    <s v="Laptop"/>
    <d v="2024-12-20T00:00:00"/>
    <d v="2024-12-31T00:00:00"/>
    <n v="5"/>
    <n v="105"/>
    <x v="1"/>
    <x v="5"/>
    <s v="Cash"/>
    <x v="0"/>
    <x v="6"/>
    <s v="Fri"/>
    <n v="11"/>
    <n v="446"/>
    <n v="525"/>
    <n v="79"/>
  </r>
  <r>
    <n v="297"/>
    <s v="Douglas Ortiz"/>
    <x v="3"/>
    <s v="Cereal"/>
    <d v="2024-08-22T00:00:00"/>
    <d v="2024-09-05T00:00:00"/>
    <n v="2"/>
    <n v="604"/>
    <x v="0"/>
    <x v="5"/>
    <s v="Mobile Money"/>
    <x v="0"/>
    <x v="9"/>
    <s v="Thu"/>
    <n v="14"/>
    <n v="664"/>
    <n v="1208"/>
    <n v="544"/>
  </r>
  <r>
    <n v="298"/>
    <s v="Beverly Russo"/>
    <x v="3"/>
    <s v="Rice"/>
    <d v="2024-10-30T00:00:00"/>
    <d v="2024-11-09T00:00:00"/>
    <n v="10"/>
    <n v="73"/>
    <x v="0"/>
    <x v="2"/>
    <s v="Credit Card"/>
    <x v="0"/>
    <x v="1"/>
    <s v="Wed"/>
    <n v="10"/>
    <n v="438"/>
    <n v="730"/>
    <n v="292"/>
  </r>
  <r>
    <n v="299"/>
    <s v="Amy Grant"/>
    <x v="3"/>
    <s v="Cereal"/>
    <d v="2024-04-29T00:00:00"/>
    <d v="2024-05-14T00:00:00"/>
    <n v="2"/>
    <n v="976"/>
    <x v="1"/>
    <x v="5"/>
    <s v="Bank Transfer"/>
    <x v="0"/>
    <x v="11"/>
    <s v="Mon"/>
    <n v="15"/>
    <n v="1074"/>
    <n v="1952"/>
    <n v="878"/>
  </r>
  <r>
    <n v="300"/>
    <s v="Maurice Andrade"/>
    <x v="0"/>
    <s v="Smartphone"/>
    <d v="2024-03-21T00:00:00"/>
    <d v="2024-03-24T00:00:00"/>
    <n v="5"/>
    <n v="856"/>
    <x v="0"/>
    <x v="6"/>
    <s v="Credit Card"/>
    <x v="0"/>
    <x v="3"/>
    <s v="Thu"/>
    <n v="3"/>
    <n v="3210"/>
    <n v="4280"/>
    <n v="1070"/>
  </r>
  <r>
    <n v="301"/>
    <s v="David Gardner"/>
    <x v="1"/>
    <s v="Fiction"/>
    <d v="2024-12-12T00:00:00"/>
    <d v="2024-12-25T00:00:00"/>
    <n v="5"/>
    <n v="276"/>
    <x v="0"/>
    <x v="1"/>
    <s v="Bank Transfer"/>
    <x v="0"/>
    <x v="6"/>
    <s v="Thu"/>
    <n v="13"/>
    <n v="690"/>
    <n v="1380"/>
    <n v="690"/>
  </r>
  <r>
    <n v="302"/>
    <s v="Andrew Mitchell"/>
    <x v="3"/>
    <s v="Milk"/>
    <d v="2024-10-11T00:00:00"/>
    <d v="2024-10-23T00:00:00"/>
    <n v="9"/>
    <n v="265"/>
    <x v="0"/>
    <x v="5"/>
    <s v="Cash"/>
    <x v="0"/>
    <x v="1"/>
    <s v="Fri"/>
    <n v="12"/>
    <n v="1193"/>
    <n v="2385"/>
    <n v="1192"/>
  </r>
  <r>
    <n v="303"/>
    <s v="Rodney Norris"/>
    <x v="2"/>
    <s v="T-Shirt"/>
    <d v="2024-01-07T00:00:00"/>
    <d v="2024-01-12T00:00:00"/>
    <n v="1"/>
    <n v="860"/>
    <x v="0"/>
    <x v="1"/>
    <s v="Credit Card"/>
    <x v="0"/>
    <x v="10"/>
    <s v="Sun"/>
    <n v="5"/>
    <n v="559"/>
    <n v="860"/>
    <n v="301"/>
  </r>
  <r>
    <n v="304"/>
    <s v="Jacob Perkins"/>
    <x v="2"/>
    <s v="Sneakers"/>
    <d v="2024-07-09T00:00:00"/>
    <d v="2024-07-20T00:00:00"/>
    <n v="2"/>
    <n v="606"/>
    <x v="0"/>
    <x v="6"/>
    <s v="Mobile Money"/>
    <x v="0"/>
    <x v="2"/>
    <s v="Tue"/>
    <n v="11"/>
    <n v="909"/>
    <n v="1212"/>
    <n v="303"/>
  </r>
  <r>
    <n v="305"/>
    <s v="Jessica Conrad"/>
    <x v="0"/>
    <s v="Smartphone"/>
    <d v="2024-08-24T00:00:00"/>
    <d v="2024-08-30T00:00:00"/>
    <n v="1"/>
    <n v="182"/>
    <x v="1"/>
    <x v="6"/>
    <s v="Credit Card"/>
    <x v="0"/>
    <x v="9"/>
    <s v="Sat"/>
    <n v="6"/>
    <n v="137"/>
    <n v="182"/>
    <n v="45"/>
  </r>
  <r>
    <n v="306"/>
    <s v="Caitlin Henderson"/>
    <x v="3"/>
    <s v="Cereal"/>
    <d v="2025-06-18T00:00:00"/>
    <d v="2025-06-28T00:00:00"/>
    <n v="6"/>
    <n v="973"/>
    <x v="0"/>
    <x v="1"/>
    <s v="Mobile Money"/>
    <x v="1"/>
    <x v="5"/>
    <s v="Wed"/>
    <n v="10"/>
    <n v="3211"/>
    <n v="5838"/>
    <n v="2627"/>
  </r>
  <r>
    <n v="307"/>
    <s v="Victoria Wyatt"/>
    <x v="3"/>
    <s v="Cereal"/>
    <d v="2025-02-02T00:00:00"/>
    <d v="2025-02-08T00:00:00"/>
    <n v="2"/>
    <n v="947"/>
    <x v="0"/>
    <x v="2"/>
    <s v="Mobile Money"/>
    <x v="1"/>
    <x v="7"/>
    <s v="Sun"/>
    <n v="6"/>
    <n v="1042"/>
    <n v="1894"/>
    <n v="852"/>
  </r>
  <r>
    <n v="308"/>
    <s v="Matthew Foster"/>
    <x v="2"/>
    <s v="Sneakers"/>
    <d v="2025-01-08T00:00:00"/>
    <d v="2025-01-21T00:00:00"/>
    <n v="1"/>
    <n v="713"/>
    <x v="1"/>
    <x v="2"/>
    <s v="Credit Card"/>
    <x v="1"/>
    <x v="10"/>
    <s v="Wed"/>
    <n v="13"/>
    <n v="535"/>
    <n v="713"/>
    <n v="178"/>
  </r>
  <r>
    <n v="309"/>
    <s v="David Bradley"/>
    <x v="4"/>
    <s v="Curtains"/>
    <d v="2025-06-03T00:00:00"/>
    <d v="2025-06-11T00:00:00"/>
    <n v="9"/>
    <n v="692"/>
    <x v="1"/>
    <x v="1"/>
    <s v="Bank Transfer"/>
    <x v="1"/>
    <x v="5"/>
    <s v="Tue"/>
    <n v="8"/>
    <n v="4048"/>
    <n v="6228"/>
    <n v="2180"/>
  </r>
  <r>
    <n v="310"/>
    <s v="Tyler Miller"/>
    <x v="1"/>
    <s v="Children's Book"/>
    <d v="2025-05-26T00:00:00"/>
    <d v="2025-06-06T00:00:00"/>
    <n v="7"/>
    <n v="305"/>
    <x v="1"/>
    <x v="3"/>
    <s v="Mobile Money"/>
    <x v="1"/>
    <x v="0"/>
    <s v="Mon"/>
    <n v="11"/>
    <n v="1281"/>
    <n v="2135"/>
    <n v="854"/>
  </r>
  <r>
    <n v="311"/>
    <s v="Taylor Mathis Jr."/>
    <x v="0"/>
    <s v="Smartphone"/>
    <d v="2025-08-13T00:00:00"/>
    <d v="2025-08-18T00:00:00"/>
    <n v="7"/>
    <n v="501"/>
    <x v="1"/>
    <x v="2"/>
    <s v="Bank Transfer"/>
    <x v="1"/>
    <x v="9"/>
    <s v="Wed"/>
    <n v="5"/>
    <n v="2630"/>
    <n v="3507"/>
    <n v="877"/>
  </r>
  <r>
    <n v="312"/>
    <s v="Candice Ramos"/>
    <x v="3"/>
    <s v="Milk"/>
    <d v="2025-06-07T00:00:00"/>
    <d v="2025-06-11T00:00:00"/>
    <n v="8"/>
    <n v="329"/>
    <x v="0"/>
    <x v="2"/>
    <s v="Mobile Money"/>
    <x v="1"/>
    <x v="5"/>
    <s v="Sat"/>
    <n v="4"/>
    <n v="1316"/>
    <n v="2632"/>
    <n v="1316"/>
  </r>
  <r>
    <n v="313"/>
    <s v="Christine Wright"/>
    <x v="2"/>
    <s v="Sneakers"/>
    <d v="2025-01-08T00:00:00"/>
    <d v="2025-01-15T00:00:00"/>
    <n v="9"/>
    <n v="785"/>
    <x v="0"/>
    <x v="4"/>
    <s v="Bank Transfer"/>
    <x v="1"/>
    <x v="10"/>
    <s v="Wed"/>
    <n v="7"/>
    <n v="5299"/>
    <n v="7065"/>
    <n v="1766"/>
  </r>
  <r>
    <n v="314"/>
    <s v="Allison Doyle"/>
    <x v="4"/>
    <s v="Table Lamp"/>
    <d v="2025-09-02T00:00:00"/>
    <d v="2025-09-16T00:00:00"/>
    <n v="2"/>
    <n v="530"/>
    <x v="1"/>
    <x v="2"/>
    <s v="Credit Card"/>
    <x v="1"/>
    <x v="8"/>
    <s v="Tue"/>
    <n v="14"/>
    <n v="795"/>
    <n v="1060"/>
    <n v="265"/>
  </r>
  <r>
    <n v="315"/>
    <s v="Meghan Anthony"/>
    <x v="4"/>
    <s v="Curtains"/>
    <d v="2025-12-04T00:00:00"/>
    <d v="2025-12-13T00:00:00"/>
    <n v="3"/>
    <n v="799"/>
    <x v="0"/>
    <x v="1"/>
    <s v="Bank Transfer"/>
    <x v="1"/>
    <x v="6"/>
    <s v="Thu"/>
    <n v="9"/>
    <n v="1558"/>
    <n v="2397"/>
    <n v="839"/>
  </r>
  <r>
    <n v="316"/>
    <s v="Jason Powell"/>
    <x v="4"/>
    <s v="Table Lamp"/>
    <d v="2025-07-13T00:00:00"/>
    <d v="2025-07-18T00:00:00"/>
    <n v="10"/>
    <n v="974"/>
    <x v="0"/>
    <x v="2"/>
    <s v="Credit Card"/>
    <x v="1"/>
    <x v="2"/>
    <s v="Sun"/>
    <n v="5"/>
    <n v="7305"/>
    <n v="9740"/>
    <n v="2435"/>
  </r>
  <r>
    <n v="317"/>
    <s v="Rebecca Moyer"/>
    <x v="1"/>
    <s v="Non-Fiction"/>
    <d v="2025-06-27T00:00:00"/>
    <d v="2025-07-02T00:00:00"/>
    <n v="3"/>
    <n v="179"/>
    <x v="0"/>
    <x v="1"/>
    <s v="Bank Transfer"/>
    <x v="1"/>
    <x v="5"/>
    <s v="Fri"/>
    <n v="5"/>
    <n v="269"/>
    <n v="537"/>
    <n v="268"/>
  </r>
  <r>
    <n v="318"/>
    <s v="Daniel Murphy"/>
    <x v="1"/>
    <s v="Non-Fiction"/>
    <d v="2025-03-09T00:00:00"/>
    <d v="2025-03-14T00:00:00"/>
    <n v="4"/>
    <n v="49"/>
    <x v="1"/>
    <x v="4"/>
    <s v="Credit Card"/>
    <x v="1"/>
    <x v="3"/>
    <s v="Sun"/>
    <n v="5"/>
    <n v="98"/>
    <n v="196"/>
    <n v="98"/>
  </r>
  <r>
    <n v="319"/>
    <s v="Paul Williams"/>
    <x v="3"/>
    <s v="Milk"/>
    <d v="2025-06-19T00:00:00"/>
    <d v="2025-06-25T00:00:00"/>
    <n v="7"/>
    <n v="409"/>
    <x v="0"/>
    <x v="3"/>
    <s v="Cash"/>
    <x v="1"/>
    <x v="5"/>
    <s v="Thu"/>
    <n v="6"/>
    <n v="1432"/>
    <n v="2863"/>
    <n v="1431"/>
  </r>
  <r>
    <n v="320"/>
    <s v="Pamela Jackson"/>
    <x v="4"/>
    <s v="Curtains"/>
    <d v="2025-11-17T00:00:00"/>
    <d v="2025-11-23T00:00:00"/>
    <n v="4"/>
    <n v="149"/>
    <x v="0"/>
    <x v="1"/>
    <s v="Cash"/>
    <x v="1"/>
    <x v="4"/>
    <s v="Mon"/>
    <n v="6"/>
    <n v="387"/>
    <n v="596"/>
    <n v="209"/>
  </r>
  <r>
    <n v="321"/>
    <s v="Miguel Jones"/>
    <x v="2"/>
    <s v="Jeans"/>
    <d v="2025-08-06T00:00:00"/>
    <d v="2025-08-12T00:00:00"/>
    <n v="5"/>
    <n v="285"/>
    <x v="0"/>
    <x v="0"/>
    <s v="Bank Transfer"/>
    <x v="1"/>
    <x v="9"/>
    <s v="Wed"/>
    <n v="6"/>
    <n v="998"/>
    <n v="1425"/>
    <n v="427"/>
  </r>
  <r>
    <n v="322"/>
    <s v="Jack Snow"/>
    <x v="2"/>
    <s v="Jeans"/>
    <d v="2025-05-16T00:00:00"/>
    <d v="2025-05-22T00:00:00"/>
    <n v="10"/>
    <n v="434"/>
    <x v="0"/>
    <x v="2"/>
    <s v="Mobile Money"/>
    <x v="1"/>
    <x v="0"/>
    <s v="Fri"/>
    <n v="6"/>
    <n v="3038"/>
    <n v="4340"/>
    <n v="1302"/>
  </r>
  <r>
    <n v="323"/>
    <s v="Robert Medina"/>
    <x v="2"/>
    <s v="T-Shirt"/>
    <d v="2025-07-01T00:00:00"/>
    <d v="2025-07-07T00:00:00"/>
    <n v="7"/>
    <n v="195"/>
    <x v="0"/>
    <x v="3"/>
    <s v="Bank Transfer"/>
    <x v="1"/>
    <x v="2"/>
    <s v="Tue"/>
    <n v="6"/>
    <n v="887"/>
    <n v="1365"/>
    <n v="478"/>
  </r>
  <r>
    <n v="324"/>
    <s v="Cheryl Allen"/>
    <x v="4"/>
    <s v="Wall Art"/>
    <d v="2025-07-17T00:00:00"/>
    <d v="2025-07-26T00:00:00"/>
    <n v="4"/>
    <n v="432"/>
    <x v="0"/>
    <x v="2"/>
    <s v="Mobile Money"/>
    <x v="1"/>
    <x v="2"/>
    <s v="Thu"/>
    <n v="9"/>
    <n v="1210"/>
    <n v="1728"/>
    <n v="518"/>
  </r>
  <r>
    <n v="325"/>
    <s v="Joseph Coleman"/>
    <x v="0"/>
    <s v="Smartphone"/>
    <d v="2025-07-27T00:00:00"/>
    <d v="2025-08-02T00:00:00"/>
    <n v="2"/>
    <n v="708"/>
    <x v="1"/>
    <x v="3"/>
    <s v="Mobile Money"/>
    <x v="1"/>
    <x v="2"/>
    <s v="Sun"/>
    <n v="6"/>
    <n v="1062"/>
    <n v="1416"/>
    <n v="354"/>
  </r>
  <r>
    <n v="326"/>
    <s v="Nathan Stewart"/>
    <x v="1"/>
    <s v="Children's Book"/>
    <d v="2025-12-17T00:00:00"/>
    <d v="2025-12-26T00:00:00"/>
    <n v="3"/>
    <n v="868"/>
    <x v="0"/>
    <x v="1"/>
    <s v="Credit Card"/>
    <x v="1"/>
    <x v="6"/>
    <s v="Wed"/>
    <n v="9"/>
    <n v="1562"/>
    <n v="2604"/>
    <n v="1042"/>
  </r>
  <r>
    <n v="327"/>
    <s v="Scott Wilson"/>
    <x v="2"/>
    <s v="Jacket"/>
    <d v="2025-12-16T00:00:00"/>
    <d v="2025-12-27T00:00:00"/>
    <n v="1"/>
    <n v="130"/>
    <x v="1"/>
    <x v="0"/>
    <s v="Mobile Money"/>
    <x v="1"/>
    <x v="6"/>
    <s v="Tue"/>
    <n v="11"/>
    <n v="104"/>
    <n v="130"/>
    <n v="26"/>
  </r>
  <r>
    <n v="328"/>
    <s v="Regina Gonzalez"/>
    <x v="2"/>
    <s v="T-Shirt"/>
    <d v="2025-12-13T00:00:00"/>
    <d v="2025-12-28T00:00:00"/>
    <n v="3"/>
    <n v="744"/>
    <x v="1"/>
    <x v="4"/>
    <s v="Bank Transfer"/>
    <x v="1"/>
    <x v="6"/>
    <s v="Sat"/>
    <n v="15"/>
    <n v="1451"/>
    <n v="2232"/>
    <n v="781"/>
  </r>
  <r>
    <n v="329"/>
    <s v="Sydney White"/>
    <x v="1"/>
    <s v="Biography"/>
    <d v="2025-04-13T00:00:00"/>
    <d v="2025-04-17T00:00:00"/>
    <n v="1"/>
    <n v="62"/>
    <x v="1"/>
    <x v="3"/>
    <s v="Mobile Money"/>
    <x v="1"/>
    <x v="11"/>
    <s v="Sun"/>
    <n v="4"/>
    <n v="34"/>
    <n v="62"/>
    <n v="28"/>
  </r>
  <r>
    <n v="330"/>
    <s v="Frank Garcia"/>
    <x v="4"/>
    <s v="Curtains"/>
    <d v="2025-08-18T00:00:00"/>
    <d v="2025-08-27T00:00:00"/>
    <n v="9"/>
    <n v="385"/>
    <x v="1"/>
    <x v="3"/>
    <s v="Cash"/>
    <x v="1"/>
    <x v="9"/>
    <s v="Mon"/>
    <n v="9"/>
    <n v="2252"/>
    <n v="3465"/>
    <n v="1213"/>
  </r>
  <r>
    <n v="331"/>
    <s v="David Wilson"/>
    <x v="2"/>
    <s v="T-Shirt"/>
    <d v="2025-12-12T00:00:00"/>
    <d v="2025-12-13T00:00:00"/>
    <n v="5"/>
    <n v="465"/>
    <x v="0"/>
    <x v="3"/>
    <s v="Mobile Money"/>
    <x v="1"/>
    <x v="6"/>
    <s v="Fri"/>
    <n v="1"/>
    <n v="1511"/>
    <n v="2325"/>
    <n v="814"/>
  </r>
  <r>
    <n v="332"/>
    <s v="Joseph Dean"/>
    <x v="0"/>
    <s v="Camera"/>
    <d v="2025-04-15T00:00:00"/>
    <d v="2025-04-20T00:00:00"/>
    <n v="2"/>
    <n v="280"/>
    <x v="0"/>
    <x v="3"/>
    <s v="Credit Card"/>
    <x v="1"/>
    <x v="11"/>
    <s v="Tue"/>
    <n v="5"/>
    <n v="448"/>
    <n v="560"/>
    <n v="112"/>
  </r>
  <r>
    <n v="333"/>
    <s v="Emily Smith"/>
    <x v="1"/>
    <s v="Non-Fiction"/>
    <d v="2025-03-06T00:00:00"/>
    <d v="2025-03-16T00:00:00"/>
    <n v="5"/>
    <n v="536"/>
    <x v="1"/>
    <x v="4"/>
    <s v="Bank Transfer"/>
    <x v="1"/>
    <x v="3"/>
    <s v="Thu"/>
    <n v="10"/>
    <n v="1340"/>
    <n v="2680"/>
    <n v="1340"/>
  </r>
  <r>
    <n v="334"/>
    <s v="Kristen Reyes"/>
    <x v="2"/>
    <s v="Jacket"/>
    <d v="2025-10-15T00:00:00"/>
    <d v="2025-10-19T00:00:00"/>
    <n v="9"/>
    <n v="754"/>
    <x v="0"/>
    <x v="2"/>
    <s v="Cash"/>
    <x v="1"/>
    <x v="1"/>
    <s v="Wed"/>
    <n v="4"/>
    <n v="5429"/>
    <n v="6786"/>
    <n v="1357"/>
  </r>
  <r>
    <n v="335"/>
    <s v="Diane Evans"/>
    <x v="3"/>
    <s v="Milk"/>
    <d v="2025-08-09T00:00:00"/>
    <d v="2025-08-14T00:00:00"/>
    <n v="5"/>
    <n v="292"/>
    <x v="1"/>
    <x v="3"/>
    <s v="Cash"/>
    <x v="1"/>
    <x v="9"/>
    <s v="Sat"/>
    <n v="5"/>
    <n v="730"/>
    <n v="1460"/>
    <n v="730"/>
  </r>
  <r>
    <n v="336"/>
    <s v="Joseph Knight"/>
    <x v="4"/>
    <s v="Table Lamp"/>
    <d v="2025-08-12T00:00:00"/>
    <d v="2025-08-21T00:00:00"/>
    <n v="1"/>
    <n v="521"/>
    <x v="1"/>
    <x v="4"/>
    <s v="Bank Transfer"/>
    <x v="1"/>
    <x v="9"/>
    <s v="Tue"/>
    <n v="9"/>
    <n v="391"/>
    <n v="521"/>
    <n v="130"/>
  </r>
  <r>
    <n v="337"/>
    <s v="Christina Cruz"/>
    <x v="1"/>
    <s v="Biography"/>
    <d v="2025-12-09T00:00:00"/>
    <d v="2025-12-10T00:00:00"/>
    <n v="5"/>
    <n v="630"/>
    <x v="0"/>
    <x v="0"/>
    <s v="Bank Transfer"/>
    <x v="1"/>
    <x v="6"/>
    <s v="Tue"/>
    <n v="1"/>
    <n v="1733"/>
    <n v="3150"/>
    <n v="1417"/>
  </r>
  <r>
    <n v="338"/>
    <s v="Michael Johnson"/>
    <x v="1"/>
    <s v="Non-Fiction"/>
    <d v="2025-04-28T00:00:00"/>
    <d v="2025-05-01T00:00:00"/>
    <n v="10"/>
    <n v="678"/>
    <x v="0"/>
    <x v="2"/>
    <s v="Bank Transfer"/>
    <x v="1"/>
    <x v="11"/>
    <s v="Mon"/>
    <n v="3"/>
    <n v="3390"/>
    <n v="6780"/>
    <n v="3390"/>
  </r>
  <r>
    <n v="339"/>
    <s v="Tanner Mitchell DDS"/>
    <x v="1"/>
    <s v="Non-Fiction"/>
    <d v="2025-06-26T00:00:00"/>
    <d v="2025-07-04T00:00:00"/>
    <n v="7"/>
    <n v="569"/>
    <x v="0"/>
    <x v="2"/>
    <s v="Bank Transfer"/>
    <x v="1"/>
    <x v="5"/>
    <s v="Thu"/>
    <n v="8"/>
    <n v="1992"/>
    <n v="3983"/>
    <n v="1991"/>
  </r>
  <r>
    <n v="340"/>
    <s v="Patricia Becker"/>
    <x v="3"/>
    <s v="Milk"/>
    <d v="2025-11-27T00:00:00"/>
    <d v="2025-12-03T00:00:00"/>
    <n v="9"/>
    <n v="185"/>
    <x v="1"/>
    <x v="0"/>
    <s v="Mobile Money"/>
    <x v="1"/>
    <x v="4"/>
    <s v="Thu"/>
    <n v="6"/>
    <n v="833"/>
    <n v="1665"/>
    <n v="832"/>
  </r>
  <r>
    <n v="341"/>
    <s v="Susan Rivas"/>
    <x v="2"/>
    <s v="Jacket"/>
    <d v="2025-02-22T00:00:00"/>
    <d v="2025-02-24T00:00:00"/>
    <n v="8"/>
    <n v="405"/>
    <x v="0"/>
    <x v="4"/>
    <s v="Credit Card"/>
    <x v="1"/>
    <x v="7"/>
    <s v="Sat"/>
    <n v="2"/>
    <n v="2592"/>
    <n v="3240"/>
    <n v="648"/>
  </r>
  <r>
    <n v="342"/>
    <s v="Regina Mcdonald"/>
    <x v="3"/>
    <s v="Milk"/>
    <d v="2025-04-10T00:00:00"/>
    <d v="2025-04-18T00:00:00"/>
    <n v="10"/>
    <n v="923"/>
    <x v="0"/>
    <x v="1"/>
    <s v="Cash"/>
    <x v="1"/>
    <x v="11"/>
    <s v="Thu"/>
    <n v="8"/>
    <n v="4615"/>
    <n v="9230"/>
    <n v="4615"/>
  </r>
  <r>
    <n v="343"/>
    <s v="Jesse Santiago"/>
    <x v="3"/>
    <s v="Cereal"/>
    <d v="2025-06-03T00:00:00"/>
    <d v="2025-06-07T00:00:00"/>
    <n v="10"/>
    <n v="325"/>
    <x v="1"/>
    <x v="3"/>
    <s v="Bank Transfer"/>
    <x v="1"/>
    <x v="5"/>
    <s v="Tue"/>
    <n v="4"/>
    <n v="1788"/>
    <n v="3250"/>
    <n v="1462"/>
  </r>
  <r>
    <n v="344"/>
    <s v="Samantha Davis"/>
    <x v="3"/>
    <s v="Juice"/>
    <d v="2025-10-06T00:00:00"/>
    <d v="2025-10-11T00:00:00"/>
    <n v="6"/>
    <n v="564"/>
    <x v="0"/>
    <x v="0"/>
    <s v="Credit Card"/>
    <x v="1"/>
    <x v="1"/>
    <s v="Mon"/>
    <n v="5"/>
    <n v="1861"/>
    <n v="3384"/>
    <n v="1523"/>
  </r>
  <r>
    <n v="345"/>
    <s v="Cameron Fisher"/>
    <x v="2"/>
    <s v="Jeans"/>
    <d v="2025-06-21T00:00:00"/>
    <d v="2025-06-28T00:00:00"/>
    <n v="2"/>
    <n v="236"/>
    <x v="1"/>
    <x v="0"/>
    <s v="Mobile Money"/>
    <x v="1"/>
    <x v="5"/>
    <s v="Sat"/>
    <n v="7"/>
    <n v="330"/>
    <n v="472"/>
    <n v="142"/>
  </r>
  <r>
    <n v="346"/>
    <s v="Richard Camacho"/>
    <x v="2"/>
    <s v="T-Shirt"/>
    <d v="2025-11-03T00:00:00"/>
    <d v="2025-11-10T00:00:00"/>
    <n v="1"/>
    <n v="741"/>
    <x v="0"/>
    <x v="1"/>
    <s v="Cash"/>
    <x v="1"/>
    <x v="4"/>
    <s v="Mon"/>
    <n v="7"/>
    <n v="482"/>
    <n v="741"/>
    <n v="259"/>
  </r>
  <r>
    <n v="347"/>
    <s v="Larry Garcia"/>
    <x v="0"/>
    <s v="Headphones"/>
    <d v="2025-09-11T00:00:00"/>
    <d v="2025-09-17T00:00:00"/>
    <n v="6"/>
    <n v="992"/>
    <x v="1"/>
    <x v="1"/>
    <s v="Mobile Money"/>
    <x v="1"/>
    <x v="8"/>
    <s v="Thu"/>
    <n v="6"/>
    <n v="3869"/>
    <n v="5952"/>
    <n v="2083"/>
  </r>
  <r>
    <n v="348"/>
    <s v="Meagan Jenkins"/>
    <x v="3"/>
    <s v="Cereal"/>
    <d v="2025-09-20T00:00:00"/>
    <d v="2025-09-21T00:00:00"/>
    <n v="5"/>
    <n v="55"/>
    <x v="0"/>
    <x v="0"/>
    <s v="Bank Transfer"/>
    <x v="1"/>
    <x v="8"/>
    <s v="Sat"/>
    <n v="1"/>
    <n v="151"/>
    <n v="275"/>
    <n v="124"/>
  </r>
  <r>
    <n v="349"/>
    <s v="Paula Bradley"/>
    <x v="1"/>
    <s v="Biography"/>
    <d v="2025-03-26T00:00:00"/>
    <d v="2025-04-04T00:00:00"/>
    <n v="7"/>
    <n v="216"/>
    <x v="1"/>
    <x v="2"/>
    <s v="Credit Card"/>
    <x v="1"/>
    <x v="3"/>
    <s v="Wed"/>
    <n v="9"/>
    <n v="832"/>
    <n v="1512"/>
    <n v="680"/>
  </r>
  <r>
    <n v="350"/>
    <s v="Crystal Hansen"/>
    <x v="2"/>
    <s v="Jacket"/>
    <d v="2025-12-20T00:00:00"/>
    <d v="2025-12-22T00:00:00"/>
    <n v="3"/>
    <n v="375"/>
    <x v="1"/>
    <x v="4"/>
    <s v="Cash"/>
    <x v="1"/>
    <x v="6"/>
    <s v="Sat"/>
    <n v="2"/>
    <n v="900"/>
    <n v="1125"/>
    <n v="225"/>
  </r>
  <r>
    <n v="351"/>
    <s v="Craig Morrison"/>
    <x v="2"/>
    <s v="T-Shirt"/>
    <d v="2025-02-14T00:00:00"/>
    <d v="2025-02-24T00:00:00"/>
    <n v="10"/>
    <n v="503"/>
    <x v="1"/>
    <x v="2"/>
    <s v="Bank Transfer"/>
    <x v="1"/>
    <x v="7"/>
    <s v="Fri"/>
    <n v="10"/>
    <n v="3270"/>
    <n v="5030"/>
    <n v="1760"/>
  </r>
  <r>
    <n v="352"/>
    <s v="Sonia Day"/>
    <x v="3"/>
    <s v="Juice"/>
    <d v="2025-06-02T00:00:00"/>
    <d v="2025-06-09T00:00:00"/>
    <n v="6"/>
    <n v="974"/>
    <x v="0"/>
    <x v="1"/>
    <s v="Credit Card"/>
    <x v="1"/>
    <x v="5"/>
    <s v="Mon"/>
    <n v="7"/>
    <n v="3214"/>
    <n v="5844"/>
    <n v="2630"/>
  </r>
  <r>
    <n v="353"/>
    <s v="Dustin Newman"/>
    <x v="3"/>
    <s v="Cereal"/>
    <d v="2025-07-25T00:00:00"/>
    <d v="2025-08-01T00:00:00"/>
    <n v="3"/>
    <n v="486"/>
    <x v="0"/>
    <x v="1"/>
    <s v="Bank Transfer"/>
    <x v="1"/>
    <x v="2"/>
    <s v="Fri"/>
    <n v="7"/>
    <n v="802"/>
    <n v="1458"/>
    <n v="656"/>
  </r>
  <r>
    <n v="354"/>
    <s v="Kelly Bishop MD"/>
    <x v="0"/>
    <s v="Laptop"/>
    <d v="2025-10-17T00:00:00"/>
    <d v="2025-10-22T00:00:00"/>
    <n v="5"/>
    <n v="803"/>
    <x v="0"/>
    <x v="3"/>
    <s v="Credit Card"/>
    <x v="1"/>
    <x v="1"/>
    <s v="Fri"/>
    <n v="5"/>
    <n v="3413"/>
    <n v="4015"/>
    <n v="602"/>
  </r>
  <r>
    <n v="355"/>
    <s v="Rachel Holland"/>
    <x v="3"/>
    <s v="Cereal"/>
    <d v="2025-07-25T00:00:00"/>
    <d v="2025-07-30T00:00:00"/>
    <n v="4"/>
    <n v="176"/>
    <x v="1"/>
    <x v="0"/>
    <s v="Cash"/>
    <x v="1"/>
    <x v="2"/>
    <s v="Fri"/>
    <n v="5"/>
    <n v="387"/>
    <n v="704"/>
    <n v="317"/>
  </r>
  <r>
    <n v="356"/>
    <s v="Felicia Aguilar"/>
    <x v="3"/>
    <s v="Milk"/>
    <d v="2025-03-16T00:00:00"/>
    <d v="2025-03-29T00:00:00"/>
    <n v="4"/>
    <n v="468"/>
    <x v="1"/>
    <x v="1"/>
    <s v="Mobile Money"/>
    <x v="1"/>
    <x v="3"/>
    <s v="Sun"/>
    <n v="13"/>
    <n v="936"/>
    <n v="1872"/>
    <n v="936"/>
  </r>
  <r>
    <n v="357"/>
    <s v="Meagan Calderon"/>
    <x v="4"/>
    <s v="Table Lamp"/>
    <d v="2025-04-28T00:00:00"/>
    <d v="2025-05-03T00:00:00"/>
    <n v="3"/>
    <n v="788"/>
    <x v="0"/>
    <x v="1"/>
    <s v="Credit Card"/>
    <x v="1"/>
    <x v="11"/>
    <s v="Mon"/>
    <n v="5"/>
    <n v="1773"/>
    <n v="2364"/>
    <n v="591"/>
  </r>
  <r>
    <n v="358"/>
    <s v="Kaitlyn Guerra"/>
    <x v="2"/>
    <s v="Jacket"/>
    <d v="2025-02-12T00:00:00"/>
    <d v="2025-02-13T00:00:00"/>
    <n v="8"/>
    <n v="509"/>
    <x v="0"/>
    <x v="3"/>
    <s v="Credit Card"/>
    <x v="1"/>
    <x v="7"/>
    <s v="Wed"/>
    <n v="1"/>
    <n v="3258"/>
    <n v="4072"/>
    <n v="814"/>
  </r>
  <r>
    <n v="359"/>
    <s v="Ruben Dunn"/>
    <x v="4"/>
    <s v="Curtains"/>
    <d v="2025-02-04T00:00:00"/>
    <d v="2025-02-19T00:00:00"/>
    <n v="2"/>
    <n v="530"/>
    <x v="1"/>
    <x v="0"/>
    <s v="Bank Transfer"/>
    <x v="1"/>
    <x v="7"/>
    <s v="Tue"/>
    <n v="15"/>
    <n v="689"/>
    <n v="1060"/>
    <n v="371"/>
  </r>
  <r>
    <n v="360"/>
    <s v="Jason Bauer"/>
    <x v="4"/>
    <s v="Table Lamp"/>
    <d v="2025-04-12T00:00:00"/>
    <d v="2025-04-20T00:00:00"/>
    <n v="7"/>
    <n v="744"/>
    <x v="0"/>
    <x v="2"/>
    <s v="Credit Card"/>
    <x v="1"/>
    <x v="11"/>
    <s v="Sat"/>
    <n v="8"/>
    <n v="3906"/>
    <n v="5208"/>
    <n v="1302"/>
  </r>
  <r>
    <n v="361"/>
    <s v="Lynn Andrews"/>
    <x v="3"/>
    <s v="Milk"/>
    <d v="2025-08-23T00:00:00"/>
    <d v="2025-09-03T00:00:00"/>
    <n v="4"/>
    <n v="444"/>
    <x v="1"/>
    <x v="3"/>
    <s v="Mobile Money"/>
    <x v="1"/>
    <x v="9"/>
    <s v="Sat"/>
    <n v="11"/>
    <n v="888"/>
    <n v="1776"/>
    <n v="888"/>
  </r>
  <r>
    <n v="362"/>
    <s v="Heather Ashley"/>
    <x v="3"/>
    <s v="Juice"/>
    <d v="2025-07-20T00:00:00"/>
    <d v="2025-07-28T00:00:00"/>
    <n v="7"/>
    <n v="474"/>
    <x v="0"/>
    <x v="2"/>
    <s v="Mobile Money"/>
    <x v="1"/>
    <x v="2"/>
    <s v="Sun"/>
    <n v="8"/>
    <n v="1825"/>
    <n v="3318"/>
    <n v="1493"/>
  </r>
  <r>
    <n v="363"/>
    <s v="Haley Quinn"/>
    <x v="0"/>
    <s v="Headphones"/>
    <d v="2025-10-01T00:00:00"/>
    <d v="2025-10-06T00:00:00"/>
    <n v="8"/>
    <n v="731"/>
    <x v="0"/>
    <x v="4"/>
    <s v="Bank Transfer"/>
    <x v="1"/>
    <x v="1"/>
    <s v="Wed"/>
    <n v="5"/>
    <n v="3801"/>
    <n v="5848"/>
    <n v="2047"/>
  </r>
  <r>
    <n v="364"/>
    <s v="Catherine Taylor"/>
    <x v="1"/>
    <s v="Fiction"/>
    <d v="2025-05-27T00:00:00"/>
    <d v="2025-06-03T00:00:00"/>
    <n v="2"/>
    <n v="288"/>
    <x v="0"/>
    <x v="4"/>
    <s v="Bank Transfer"/>
    <x v="1"/>
    <x v="0"/>
    <s v="Tue"/>
    <n v="7"/>
    <n v="288"/>
    <n v="576"/>
    <n v="288"/>
  </r>
  <r>
    <n v="365"/>
    <s v="Emily Collins"/>
    <x v="2"/>
    <s v="Jacket"/>
    <d v="2025-12-16T00:00:00"/>
    <d v="2025-12-31T00:00:00"/>
    <n v="8"/>
    <n v="179"/>
    <x v="1"/>
    <x v="3"/>
    <s v="Cash"/>
    <x v="1"/>
    <x v="6"/>
    <s v="Tue"/>
    <n v="15"/>
    <n v="1146"/>
    <n v="1432"/>
    <n v="286"/>
  </r>
  <r>
    <n v="366"/>
    <s v="Mitchell Jackson"/>
    <x v="1"/>
    <s v="Biography"/>
    <d v="2025-03-09T00:00:00"/>
    <d v="2025-03-14T00:00:00"/>
    <n v="6"/>
    <n v="788"/>
    <x v="0"/>
    <x v="1"/>
    <s v="Bank Transfer"/>
    <x v="1"/>
    <x v="3"/>
    <s v="Sun"/>
    <n v="5"/>
    <n v="2600"/>
    <n v="4728"/>
    <n v="2128"/>
  </r>
  <r>
    <n v="367"/>
    <s v="Jessica Martinez"/>
    <x v="2"/>
    <s v="T-Shirt"/>
    <d v="2025-08-14T00:00:00"/>
    <d v="2025-08-16T00:00:00"/>
    <n v="3"/>
    <n v="949"/>
    <x v="0"/>
    <x v="3"/>
    <s v="Cash"/>
    <x v="1"/>
    <x v="9"/>
    <s v="Thu"/>
    <n v="2"/>
    <n v="1851"/>
    <n v="2847"/>
    <n v="996"/>
  </r>
  <r>
    <n v="368"/>
    <s v="Michelle Pierce"/>
    <x v="1"/>
    <s v="Non-Fiction"/>
    <d v="2025-11-16T00:00:00"/>
    <d v="2025-11-25T00:00:00"/>
    <n v="8"/>
    <n v="137"/>
    <x v="0"/>
    <x v="2"/>
    <s v="Mobile Money"/>
    <x v="1"/>
    <x v="4"/>
    <s v="Sun"/>
    <n v="9"/>
    <n v="548"/>
    <n v="1096"/>
    <n v="548"/>
  </r>
  <r>
    <n v="369"/>
    <s v="William Conner"/>
    <x v="0"/>
    <s v="Headphones"/>
    <d v="2025-08-26T00:00:00"/>
    <d v="2025-08-29T00:00:00"/>
    <n v="2"/>
    <n v="968"/>
    <x v="1"/>
    <x v="0"/>
    <s v="Bank Transfer"/>
    <x v="1"/>
    <x v="9"/>
    <s v="Tue"/>
    <n v="3"/>
    <n v="1258"/>
    <n v="1936"/>
    <n v="678"/>
  </r>
  <r>
    <n v="370"/>
    <s v="Ana Sanders"/>
    <x v="3"/>
    <s v="Juice"/>
    <d v="2025-09-13T00:00:00"/>
    <d v="2025-09-22T00:00:00"/>
    <n v="9"/>
    <n v="605"/>
    <x v="1"/>
    <x v="2"/>
    <s v="Bank Transfer"/>
    <x v="1"/>
    <x v="8"/>
    <s v="Sat"/>
    <n v="9"/>
    <n v="2995"/>
    <n v="5445"/>
    <n v="2450"/>
  </r>
  <r>
    <n v="371"/>
    <s v="Evan Jones"/>
    <x v="3"/>
    <s v="Cereal"/>
    <d v="2025-10-02T00:00:00"/>
    <d v="2025-10-12T00:00:00"/>
    <n v="5"/>
    <n v="50"/>
    <x v="1"/>
    <x v="4"/>
    <s v="Credit Card"/>
    <x v="1"/>
    <x v="1"/>
    <s v="Thu"/>
    <n v="10"/>
    <n v="138"/>
    <n v="250"/>
    <n v="112"/>
  </r>
  <r>
    <n v="372"/>
    <s v="Emma Travis"/>
    <x v="0"/>
    <s v="Smartphone"/>
    <d v="2025-12-12T00:00:00"/>
    <d v="2025-12-23T00:00:00"/>
    <n v="9"/>
    <n v="647"/>
    <x v="0"/>
    <x v="1"/>
    <s v="Cash"/>
    <x v="1"/>
    <x v="6"/>
    <s v="Fri"/>
    <n v="11"/>
    <n v="4367"/>
    <n v="5823"/>
    <n v="1456"/>
  </r>
  <r>
    <n v="373"/>
    <s v="Emma Owens"/>
    <x v="2"/>
    <s v="Jacket"/>
    <d v="2025-05-13T00:00:00"/>
    <d v="2025-05-16T00:00:00"/>
    <n v="10"/>
    <n v="253"/>
    <x v="0"/>
    <x v="1"/>
    <s v="Credit Card"/>
    <x v="1"/>
    <x v="0"/>
    <s v="Tue"/>
    <n v="3"/>
    <n v="2024"/>
    <n v="2530"/>
    <n v="506"/>
  </r>
  <r>
    <n v="374"/>
    <s v="Dylan Hughes"/>
    <x v="1"/>
    <s v="Children's Book"/>
    <d v="2025-06-13T00:00:00"/>
    <d v="2025-06-20T00:00:00"/>
    <n v="10"/>
    <n v="525"/>
    <x v="1"/>
    <x v="1"/>
    <s v="Bank Transfer"/>
    <x v="1"/>
    <x v="5"/>
    <s v="Fri"/>
    <n v="7"/>
    <n v="3150"/>
    <n v="5250"/>
    <n v="2100"/>
  </r>
  <r>
    <n v="375"/>
    <s v="Andrew Williams"/>
    <x v="2"/>
    <s v="Jeans"/>
    <d v="2025-02-16T00:00:00"/>
    <d v="2025-02-22T00:00:00"/>
    <n v="6"/>
    <n v="678"/>
    <x v="1"/>
    <x v="0"/>
    <s v="Bank Transfer"/>
    <x v="1"/>
    <x v="7"/>
    <s v="Sun"/>
    <n v="6"/>
    <n v="2848"/>
    <n v="4068"/>
    <n v="1220"/>
  </r>
  <r>
    <n v="376"/>
    <s v="Reginald Knapp"/>
    <x v="2"/>
    <s v="Jeans"/>
    <d v="2025-09-05T00:00:00"/>
    <d v="2025-09-07T00:00:00"/>
    <n v="6"/>
    <n v="117"/>
    <x v="0"/>
    <x v="4"/>
    <s v="Mobile Money"/>
    <x v="1"/>
    <x v="8"/>
    <s v="Fri"/>
    <n v="2"/>
    <n v="491"/>
    <n v="702"/>
    <n v="211"/>
  </r>
  <r>
    <n v="377"/>
    <s v="Mary Burgess"/>
    <x v="2"/>
    <s v="Jeans"/>
    <d v="2025-02-13T00:00:00"/>
    <d v="2025-02-27T00:00:00"/>
    <n v="3"/>
    <n v="262"/>
    <x v="1"/>
    <x v="2"/>
    <s v="Credit Card"/>
    <x v="1"/>
    <x v="7"/>
    <s v="Thu"/>
    <n v="14"/>
    <n v="550"/>
    <n v="786"/>
    <n v="236"/>
  </r>
  <r>
    <n v="378"/>
    <s v="Brooke Delgado"/>
    <x v="3"/>
    <s v="Juice"/>
    <d v="2025-07-10T00:00:00"/>
    <d v="2025-07-18T00:00:00"/>
    <n v="8"/>
    <n v="360"/>
    <x v="1"/>
    <x v="2"/>
    <s v="Cash"/>
    <x v="1"/>
    <x v="2"/>
    <s v="Thu"/>
    <n v="8"/>
    <n v="1584"/>
    <n v="2880"/>
    <n v="1296"/>
  </r>
  <r>
    <n v="379"/>
    <s v="Casey Gillespie"/>
    <x v="3"/>
    <s v="Milk"/>
    <d v="2025-10-22T00:00:00"/>
    <d v="2025-10-23T00:00:00"/>
    <n v="10"/>
    <n v="279"/>
    <x v="0"/>
    <x v="1"/>
    <s v="Bank Transfer"/>
    <x v="1"/>
    <x v="1"/>
    <s v="Wed"/>
    <n v="1"/>
    <n v="1395"/>
    <n v="2790"/>
    <n v="1395"/>
  </r>
  <r>
    <n v="380"/>
    <s v="Corey Rodriguez"/>
    <x v="1"/>
    <s v="Non-Fiction"/>
    <d v="2025-01-18T00:00:00"/>
    <d v="2025-01-21T00:00:00"/>
    <n v="4"/>
    <n v="801"/>
    <x v="0"/>
    <x v="2"/>
    <s v="Mobile Money"/>
    <x v="1"/>
    <x v="10"/>
    <s v="Sat"/>
    <n v="3"/>
    <n v="1602"/>
    <n v="3204"/>
    <n v="1602"/>
  </r>
  <r>
    <n v="381"/>
    <s v="Cathy Taylor"/>
    <x v="4"/>
    <s v="Table Lamp"/>
    <d v="2025-11-28T00:00:00"/>
    <d v="2025-12-02T00:00:00"/>
    <n v="4"/>
    <n v="346"/>
    <x v="1"/>
    <x v="0"/>
    <s v="Cash"/>
    <x v="1"/>
    <x v="4"/>
    <s v="Fri"/>
    <n v="4"/>
    <n v="1038"/>
    <n v="1384"/>
    <n v="346"/>
  </r>
  <r>
    <n v="382"/>
    <s v="Tiffany Turner"/>
    <x v="2"/>
    <s v="Jeans"/>
    <d v="2025-02-07T00:00:00"/>
    <d v="2025-02-18T00:00:00"/>
    <n v="5"/>
    <n v="215"/>
    <x v="1"/>
    <x v="3"/>
    <s v="Credit Card"/>
    <x v="1"/>
    <x v="7"/>
    <s v="Fri"/>
    <n v="11"/>
    <n v="753"/>
    <n v="1075"/>
    <n v="322"/>
  </r>
  <r>
    <n v="383"/>
    <s v="Michael Durham"/>
    <x v="0"/>
    <s v="Laptop"/>
    <d v="2025-04-17T00:00:00"/>
    <d v="2025-04-22T00:00:00"/>
    <n v="9"/>
    <n v="860"/>
    <x v="0"/>
    <x v="4"/>
    <s v="Bank Transfer"/>
    <x v="1"/>
    <x v="11"/>
    <s v="Thu"/>
    <n v="5"/>
    <n v="6579"/>
    <n v="7740"/>
    <n v="1161"/>
  </r>
  <r>
    <n v="384"/>
    <s v="Donald Hawkins"/>
    <x v="2"/>
    <s v="Sneakers"/>
    <d v="2025-02-07T00:00:00"/>
    <d v="2025-02-16T00:00:00"/>
    <n v="2"/>
    <n v="461"/>
    <x v="1"/>
    <x v="1"/>
    <s v="Credit Card"/>
    <x v="1"/>
    <x v="7"/>
    <s v="Fri"/>
    <n v="9"/>
    <n v="692"/>
    <n v="922"/>
    <n v="230"/>
  </r>
  <r>
    <n v="385"/>
    <s v="Sarah Davis"/>
    <x v="3"/>
    <s v="Cereal"/>
    <d v="2025-11-27T00:00:00"/>
    <d v="2025-12-06T00:00:00"/>
    <n v="7"/>
    <n v="579"/>
    <x v="0"/>
    <x v="0"/>
    <s v="Bank Transfer"/>
    <x v="1"/>
    <x v="4"/>
    <s v="Thu"/>
    <n v="9"/>
    <n v="2229"/>
    <n v="4053"/>
    <n v="1824"/>
  </r>
  <r>
    <n v="386"/>
    <s v="Autumn Key"/>
    <x v="0"/>
    <s v="Smartphone"/>
    <d v="2025-10-19T00:00:00"/>
    <d v="2025-10-23T00:00:00"/>
    <n v="3"/>
    <n v="982"/>
    <x v="1"/>
    <x v="0"/>
    <s v="Bank Transfer"/>
    <x v="1"/>
    <x v="1"/>
    <s v="Sun"/>
    <n v="4"/>
    <n v="2210"/>
    <n v="2946"/>
    <n v="736"/>
  </r>
  <r>
    <n v="387"/>
    <s v="Kristen Rowe"/>
    <x v="3"/>
    <s v="Juice"/>
    <d v="2025-07-04T00:00:00"/>
    <d v="2025-07-11T00:00:00"/>
    <n v="2"/>
    <n v="969"/>
    <x v="0"/>
    <x v="3"/>
    <s v="Bank Transfer"/>
    <x v="1"/>
    <x v="2"/>
    <s v="Fri"/>
    <n v="7"/>
    <n v="1066"/>
    <n v="1938"/>
    <n v="872"/>
  </r>
  <r>
    <n v="388"/>
    <s v="Kelly Sanchez"/>
    <x v="1"/>
    <s v="Fiction"/>
    <d v="2025-01-22T00:00:00"/>
    <d v="2025-01-29T00:00:00"/>
    <n v="6"/>
    <n v="563"/>
    <x v="0"/>
    <x v="0"/>
    <s v="Bank Transfer"/>
    <x v="1"/>
    <x v="10"/>
    <s v="Wed"/>
    <n v="7"/>
    <n v="1689"/>
    <n v="3378"/>
    <n v="1689"/>
  </r>
  <r>
    <n v="389"/>
    <s v="Alan Bowen"/>
    <x v="2"/>
    <s v="Jeans"/>
    <d v="2025-08-12T00:00:00"/>
    <d v="2025-08-22T00:00:00"/>
    <n v="7"/>
    <n v="894"/>
    <x v="0"/>
    <x v="2"/>
    <s v="Mobile Money"/>
    <x v="1"/>
    <x v="9"/>
    <s v="Tue"/>
    <n v="10"/>
    <n v="4381"/>
    <n v="6258"/>
    <n v="1877"/>
  </r>
  <r>
    <n v="390"/>
    <s v="Susan Rodriguez"/>
    <x v="4"/>
    <s v="Table Lamp"/>
    <d v="2025-08-12T00:00:00"/>
    <d v="2025-08-13T00:00:00"/>
    <n v="8"/>
    <n v="177"/>
    <x v="0"/>
    <x v="0"/>
    <s v="Mobile Money"/>
    <x v="1"/>
    <x v="9"/>
    <s v="Tue"/>
    <n v="1"/>
    <n v="1062"/>
    <n v="1416"/>
    <n v="354"/>
  </r>
  <r>
    <n v="391"/>
    <s v="Tyler Stevens"/>
    <x v="1"/>
    <s v="Children's Book"/>
    <d v="2025-12-28T00:00:00"/>
    <d v="2025-12-30T00:00:00"/>
    <n v="9"/>
    <n v="455"/>
    <x v="0"/>
    <x v="4"/>
    <s v="Cash"/>
    <x v="1"/>
    <x v="6"/>
    <s v="Sun"/>
    <n v="2"/>
    <n v="2457"/>
    <n v="4095"/>
    <n v="1638"/>
  </r>
  <r>
    <n v="392"/>
    <s v="Amanda Mcfarland"/>
    <x v="2"/>
    <s v="Jeans"/>
    <d v="2025-03-21T00:00:00"/>
    <d v="2025-03-30T00:00:00"/>
    <n v="6"/>
    <n v="565"/>
    <x v="0"/>
    <x v="1"/>
    <s v="Bank Transfer"/>
    <x v="1"/>
    <x v="3"/>
    <s v="Fri"/>
    <n v="9"/>
    <n v="2373"/>
    <n v="3390"/>
    <n v="1017"/>
  </r>
  <r>
    <n v="393"/>
    <s v="Tanya Evans"/>
    <x v="0"/>
    <s v="Headphones"/>
    <d v="2025-09-24T00:00:00"/>
    <d v="2025-10-01T00:00:00"/>
    <n v="3"/>
    <n v="565"/>
    <x v="0"/>
    <x v="3"/>
    <s v="Mobile Money"/>
    <x v="1"/>
    <x v="8"/>
    <s v="Wed"/>
    <n v="7"/>
    <n v="1102"/>
    <n v="1695"/>
    <n v="593"/>
  </r>
  <r>
    <n v="394"/>
    <s v="Valerie Brown"/>
    <x v="2"/>
    <s v="Sneakers"/>
    <d v="2025-08-26T00:00:00"/>
    <d v="2025-08-27T00:00:00"/>
    <n v="10"/>
    <n v="572"/>
    <x v="0"/>
    <x v="3"/>
    <s v="Credit Card"/>
    <x v="1"/>
    <x v="9"/>
    <s v="Tue"/>
    <n v="1"/>
    <n v="4290"/>
    <n v="5720"/>
    <n v="1430"/>
  </r>
  <r>
    <n v="395"/>
    <s v="Richard Moore"/>
    <x v="1"/>
    <s v="Children's Book"/>
    <d v="2025-03-02T00:00:00"/>
    <d v="2025-03-09T00:00:00"/>
    <n v="9"/>
    <n v="616"/>
    <x v="1"/>
    <x v="1"/>
    <s v="Bank Transfer"/>
    <x v="1"/>
    <x v="3"/>
    <s v="Sun"/>
    <n v="7"/>
    <n v="3326"/>
    <n v="5544"/>
    <n v="2218"/>
  </r>
  <r>
    <n v="396"/>
    <s v="Philip Garcia"/>
    <x v="1"/>
    <s v="Biography"/>
    <d v="2025-04-27T00:00:00"/>
    <d v="2025-05-04T00:00:00"/>
    <n v="1"/>
    <n v="692"/>
    <x v="1"/>
    <x v="2"/>
    <s v="Credit Card"/>
    <x v="1"/>
    <x v="11"/>
    <s v="Sun"/>
    <n v="7"/>
    <n v="381"/>
    <n v="692"/>
    <n v="311"/>
  </r>
  <r>
    <n v="397"/>
    <s v="Rachel Shields"/>
    <x v="1"/>
    <s v="Non-Fiction"/>
    <d v="2025-07-23T00:00:00"/>
    <d v="2025-07-31T00:00:00"/>
    <n v="6"/>
    <n v="366"/>
    <x v="0"/>
    <x v="0"/>
    <s v="Bank Transfer"/>
    <x v="1"/>
    <x v="2"/>
    <s v="Wed"/>
    <n v="8"/>
    <n v="1098"/>
    <n v="2196"/>
    <n v="1098"/>
  </r>
  <r>
    <n v="398"/>
    <s v="Douglas Hartman"/>
    <x v="1"/>
    <s v="Fiction"/>
    <d v="2025-01-04T00:00:00"/>
    <d v="2025-01-11T00:00:00"/>
    <n v="2"/>
    <n v="132"/>
    <x v="1"/>
    <x v="2"/>
    <s v="Cash"/>
    <x v="1"/>
    <x v="10"/>
    <s v="Sat"/>
    <n v="7"/>
    <n v="132"/>
    <n v="264"/>
    <n v="132"/>
  </r>
  <r>
    <n v="399"/>
    <s v="Sheila Barnes"/>
    <x v="0"/>
    <s v="Smartphone"/>
    <d v="2025-01-21T00:00:00"/>
    <d v="2025-02-05T00:00:00"/>
    <n v="1"/>
    <n v="102"/>
    <x v="1"/>
    <x v="0"/>
    <s v="Credit Card"/>
    <x v="1"/>
    <x v="10"/>
    <s v="Tue"/>
    <n v="15"/>
    <n v="77"/>
    <n v="102"/>
    <n v="25"/>
  </r>
  <r>
    <n v="400"/>
    <s v="Daniel Burgess"/>
    <x v="2"/>
    <s v="Sneakers"/>
    <d v="2025-10-09T00:00:00"/>
    <d v="2025-10-19T00:00:00"/>
    <n v="5"/>
    <n v="644"/>
    <x v="0"/>
    <x v="3"/>
    <s v="Cash"/>
    <x v="1"/>
    <x v="1"/>
    <s v="Thu"/>
    <n v="10"/>
    <n v="2415"/>
    <n v="3220"/>
    <n v="805"/>
  </r>
  <r>
    <n v="401"/>
    <s v="Thomas Miller"/>
    <x v="4"/>
    <s v="Vase"/>
    <d v="2025-03-12T00:00:00"/>
    <d v="2025-03-18T00:00:00"/>
    <n v="7"/>
    <n v="171"/>
    <x v="1"/>
    <x v="1"/>
    <s v="Mobile Money"/>
    <x v="1"/>
    <x v="3"/>
    <s v="Wed"/>
    <n v="6"/>
    <n v="898"/>
    <n v="1197"/>
    <n v="299"/>
  </r>
  <r>
    <n v="402"/>
    <s v="Christopher Castro"/>
    <x v="2"/>
    <s v="Jacket"/>
    <d v="2025-09-01T00:00:00"/>
    <d v="2025-09-03T00:00:00"/>
    <n v="8"/>
    <n v="204"/>
    <x v="1"/>
    <x v="3"/>
    <s v="Mobile Money"/>
    <x v="1"/>
    <x v="8"/>
    <s v="Mon"/>
    <n v="2"/>
    <n v="1306"/>
    <n v="1632"/>
    <n v="326"/>
  </r>
  <r>
    <n v="403"/>
    <s v="Jessica Johnson"/>
    <x v="3"/>
    <s v="Juice"/>
    <d v="2025-11-14T00:00:00"/>
    <d v="2025-11-24T00:00:00"/>
    <n v="1"/>
    <n v="410"/>
    <x v="1"/>
    <x v="1"/>
    <s v="Credit Card"/>
    <x v="1"/>
    <x v="4"/>
    <s v="Fri"/>
    <n v="10"/>
    <n v="226"/>
    <n v="410"/>
    <n v="184"/>
  </r>
  <r>
    <n v="404"/>
    <s v="Michael Mcbride"/>
    <x v="3"/>
    <s v="Milk"/>
    <d v="2025-05-05T00:00:00"/>
    <d v="2025-05-08T00:00:00"/>
    <n v="2"/>
    <n v="874"/>
    <x v="0"/>
    <x v="0"/>
    <s v="Cash"/>
    <x v="1"/>
    <x v="0"/>
    <s v="Mon"/>
    <n v="3"/>
    <n v="874"/>
    <n v="1748"/>
    <n v="874"/>
  </r>
  <r>
    <n v="405"/>
    <s v="Jennifer Taylor"/>
    <x v="1"/>
    <s v="Non-Fiction"/>
    <d v="2025-02-19T00:00:00"/>
    <d v="2025-02-23T00:00:00"/>
    <n v="7"/>
    <n v="855"/>
    <x v="1"/>
    <x v="2"/>
    <s v="Mobile Money"/>
    <x v="1"/>
    <x v="7"/>
    <s v="Wed"/>
    <n v="4"/>
    <n v="2993"/>
    <n v="5985"/>
    <n v="2992"/>
  </r>
  <r>
    <n v="406"/>
    <s v="Maria Cooke"/>
    <x v="4"/>
    <s v="Wall Art"/>
    <d v="2025-04-06T00:00:00"/>
    <d v="2025-04-13T00:00:00"/>
    <n v="1"/>
    <n v="386"/>
    <x v="0"/>
    <x v="0"/>
    <s v="Credit Card"/>
    <x v="1"/>
    <x v="11"/>
    <s v="Sun"/>
    <n v="7"/>
    <n v="270"/>
    <n v="386"/>
    <n v="116"/>
  </r>
  <r>
    <n v="407"/>
    <s v="Kari Lee"/>
    <x v="1"/>
    <s v="Biography"/>
    <d v="2025-03-16T00:00:00"/>
    <d v="2025-03-27T00:00:00"/>
    <n v="9"/>
    <n v="309"/>
    <x v="1"/>
    <x v="4"/>
    <s v="Bank Transfer"/>
    <x v="1"/>
    <x v="3"/>
    <s v="Sun"/>
    <n v="11"/>
    <n v="1530"/>
    <n v="2781"/>
    <n v="1251"/>
  </r>
  <r>
    <n v="408"/>
    <s v="Xavier Rowe"/>
    <x v="4"/>
    <s v="Vase"/>
    <d v="2025-02-21T00:00:00"/>
    <d v="2025-03-03T00:00:00"/>
    <n v="3"/>
    <n v="97"/>
    <x v="0"/>
    <x v="2"/>
    <s v="Mobile Money"/>
    <x v="1"/>
    <x v="7"/>
    <s v="Fri"/>
    <n v="10"/>
    <n v="218"/>
    <n v="291"/>
    <n v="73"/>
  </r>
  <r>
    <n v="409"/>
    <s v="Tiffany Robertson"/>
    <x v="1"/>
    <s v="Biography"/>
    <d v="2025-11-09T00:00:00"/>
    <d v="2025-11-20T00:00:00"/>
    <n v="4"/>
    <n v="180"/>
    <x v="1"/>
    <x v="1"/>
    <s v="Bank Transfer"/>
    <x v="1"/>
    <x v="4"/>
    <s v="Sun"/>
    <n v="11"/>
    <n v="396"/>
    <n v="720"/>
    <n v="324"/>
  </r>
  <r>
    <n v="410"/>
    <s v="Samantha Simpson"/>
    <x v="2"/>
    <s v="Sneakers"/>
    <d v="2025-06-28T00:00:00"/>
    <d v="2025-07-04T00:00:00"/>
    <n v="1"/>
    <n v="187"/>
    <x v="1"/>
    <x v="0"/>
    <s v="Credit Card"/>
    <x v="1"/>
    <x v="5"/>
    <s v="Sat"/>
    <n v="6"/>
    <n v="140"/>
    <n v="187"/>
    <n v="47"/>
  </r>
  <r>
    <n v="411"/>
    <s v="Rachel Shannon"/>
    <x v="4"/>
    <s v="Table Lamp"/>
    <d v="2025-09-26T00:00:00"/>
    <d v="2025-10-04T00:00:00"/>
    <n v="9"/>
    <n v="286"/>
    <x v="1"/>
    <x v="3"/>
    <s v="Bank Transfer"/>
    <x v="1"/>
    <x v="8"/>
    <s v="Fri"/>
    <n v="8"/>
    <n v="1931"/>
    <n v="2574"/>
    <n v="643"/>
  </r>
  <r>
    <n v="412"/>
    <s v="Brandon Lewis"/>
    <x v="4"/>
    <s v="Vase"/>
    <d v="2025-01-18T00:00:00"/>
    <d v="2025-01-31T00:00:00"/>
    <n v="6"/>
    <n v="541"/>
    <x v="1"/>
    <x v="0"/>
    <s v="Mobile Money"/>
    <x v="1"/>
    <x v="10"/>
    <s v="Sat"/>
    <n v="13"/>
    <n v="2435"/>
    <n v="3246"/>
    <n v="811"/>
  </r>
  <r>
    <n v="413"/>
    <s v="Edwin Reyes"/>
    <x v="1"/>
    <s v="Children's Book"/>
    <d v="2025-07-12T00:00:00"/>
    <d v="2025-07-20T00:00:00"/>
    <n v="8"/>
    <n v="779"/>
    <x v="0"/>
    <x v="2"/>
    <s v="Cash"/>
    <x v="1"/>
    <x v="2"/>
    <s v="Sat"/>
    <n v="8"/>
    <n v="3739"/>
    <n v="6232"/>
    <n v="2493"/>
  </r>
  <r>
    <n v="414"/>
    <s v="Lisa Ramos"/>
    <x v="0"/>
    <s v="Laptop"/>
    <d v="2025-09-09T00:00:00"/>
    <d v="2025-09-11T00:00:00"/>
    <n v="4"/>
    <n v="249"/>
    <x v="1"/>
    <x v="0"/>
    <s v="Mobile Money"/>
    <x v="1"/>
    <x v="8"/>
    <s v="Tue"/>
    <n v="2"/>
    <n v="847"/>
    <n v="996"/>
    <n v="149"/>
  </r>
  <r>
    <n v="415"/>
    <s v="Peggy Vaughn"/>
    <x v="0"/>
    <s v="Headphones"/>
    <d v="2025-07-16T00:00:00"/>
    <d v="2025-07-29T00:00:00"/>
    <n v="2"/>
    <n v="146"/>
    <x v="1"/>
    <x v="4"/>
    <s v="Bank Transfer"/>
    <x v="1"/>
    <x v="2"/>
    <s v="Wed"/>
    <n v="13"/>
    <n v="190"/>
    <n v="292"/>
    <n v="102"/>
  </r>
  <r>
    <n v="416"/>
    <s v="Bonnie Valencia"/>
    <x v="3"/>
    <s v="Cereal"/>
    <d v="2025-01-08T00:00:00"/>
    <d v="2025-01-21T00:00:00"/>
    <n v="1"/>
    <n v="333"/>
    <x v="1"/>
    <x v="3"/>
    <s v="Mobile Money"/>
    <x v="1"/>
    <x v="10"/>
    <s v="Wed"/>
    <n v="13"/>
    <n v="183"/>
    <n v="333"/>
    <n v="150"/>
  </r>
  <r>
    <n v="417"/>
    <s v="Austin Baker"/>
    <x v="3"/>
    <s v="Milk"/>
    <d v="2025-08-28T00:00:00"/>
    <d v="2025-09-04T00:00:00"/>
    <n v="9"/>
    <n v="687"/>
    <x v="1"/>
    <x v="4"/>
    <s v="Cash"/>
    <x v="1"/>
    <x v="9"/>
    <s v="Thu"/>
    <n v="7"/>
    <n v="3092"/>
    <n v="6183"/>
    <n v="3091"/>
  </r>
  <r>
    <n v="418"/>
    <s v="James Davidson"/>
    <x v="2"/>
    <s v="Jacket"/>
    <d v="2025-07-09T00:00:00"/>
    <d v="2025-07-19T00:00:00"/>
    <n v="6"/>
    <n v="342"/>
    <x v="0"/>
    <x v="3"/>
    <s v="Cash"/>
    <x v="1"/>
    <x v="2"/>
    <s v="Wed"/>
    <n v="10"/>
    <n v="1642"/>
    <n v="2052"/>
    <n v="410"/>
  </r>
  <r>
    <n v="419"/>
    <s v="Kevin Hines"/>
    <x v="4"/>
    <s v="Table Lamp"/>
    <d v="2025-11-11T00:00:00"/>
    <d v="2025-11-16T00:00:00"/>
    <n v="6"/>
    <n v="461"/>
    <x v="0"/>
    <x v="2"/>
    <s v="Mobile Money"/>
    <x v="1"/>
    <x v="4"/>
    <s v="Tue"/>
    <n v="5"/>
    <n v="2075"/>
    <n v="2766"/>
    <n v="691"/>
  </r>
  <r>
    <n v="420"/>
    <s v="Lee Parker"/>
    <x v="4"/>
    <s v="Wall Art"/>
    <d v="2025-02-19T00:00:00"/>
    <d v="2025-03-01T00:00:00"/>
    <n v="4"/>
    <n v="371"/>
    <x v="1"/>
    <x v="1"/>
    <s v="Bank Transfer"/>
    <x v="1"/>
    <x v="7"/>
    <s v="Wed"/>
    <n v="10"/>
    <n v="1039"/>
    <n v="1484"/>
    <n v="445"/>
  </r>
  <r>
    <n v="421"/>
    <s v="Patricia Johnson"/>
    <x v="1"/>
    <s v="Biography"/>
    <d v="2025-02-10T00:00:00"/>
    <d v="2025-02-19T00:00:00"/>
    <n v="1"/>
    <n v="200"/>
    <x v="1"/>
    <x v="1"/>
    <s v="Credit Card"/>
    <x v="1"/>
    <x v="7"/>
    <s v="Mon"/>
    <n v="9"/>
    <n v="110"/>
    <n v="200"/>
    <n v="90"/>
  </r>
  <r>
    <n v="422"/>
    <s v="Megan Wilson"/>
    <x v="0"/>
    <s v="Smartphone"/>
    <d v="2025-02-06T00:00:00"/>
    <d v="2025-02-15T00:00:00"/>
    <n v="3"/>
    <n v="356"/>
    <x v="0"/>
    <x v="1"/>
    <s v="Bank Transfer"/>
    <x v="1"/>
    <x v="7"/>
    <s v="Thu"/>
    <n v="9"/>
    <n v="801"/>
    <n v="1068"/>
    <n v="267"/>
  </r>
  <r>
    <n v="423"/>
    <s v="Roger Duncan"/>
    <x v="1"/>
    <s v="Fiction"/>
    <d v="2025-03-04T00:00:00"/>
    <d v="2025-03-05T00:00:00"/>
    <n v="4"/>
    <n v="587"/>
    <x v="0"/>
    <x v="4"/>
    <s v="Bank Transfer"/>
    <x v="1"/>
    <x v="3"/>
    <s v="Tue"/>
    <n v="1"/>
    <n v="1174"/>
    <n v="2348"/>
    <n v="1174"/>
  </r>
  <r>
    <n v="424"/>
    <s v="April Sandoval"/>
    <x v="1"/>
    <s v="Fiction"/>
    <d v="2025-06-27T00:00:00"/>
    <d v="2025-07-05T00:00:00"/>
    <n v="4"/>
    <n v="441"/>
    <x v="0"/>
    <x v="3"/>
    <s v="Mobile Money"/>
    <x v="1"/>
    <x v="5"/>
    <s v="Fri"/>
    <n v="8"/>
    <n v="882"/>
    <n v="1764"/>
    <n v="882"/>
  </r>
  <r>
    <n v="425"/>
    <s v="Dillon Jones"/>
    <x v="1"/>
    <s v="Non-Fiction"/>
    <d v="2025-12-22T00:00:00"/>
    <d v="2025-12-31T00:00:00"/>
    <n v="8"/>
    <n v="953"/>
    <x v="0"/>
    <x v="1"/>
    <s v="Cash"/>
    <x v="1"/>
    <x v="6"/>
    <s v="Mon"/>
    <n v="9"/>
    <n v="3812"/>
    <n v="7624"/>
    <n v="3812"/>
  </r>
  <r>
    <n v="426"/>
    <s v="Bryan Howard"/>
    <x v="4"/>
    <s v="Vase"/>
    <d v="2025-02-05T00:00:00"/>
    <d v="2025-02-14T00:00:00"/>
    <n v="10"/>
    <n v="356"/>
    <x v="0"/>
    <x v="4"/>
    <s v="Bank Transfer"/>
    <x v="1"/>
    <x v="7"/>
    <s v="Wed"/>
    <n v="9"/>
    <n v="2670"/>
    <n v="3560"/>
    <n v="890"/>
  </r>
  <r>
    <n v="427"/>
    <s v="Angela Osborn"/>
    <x v="2"/>
    <s v="Sneakers"/>
    <d v="2025-07-24T00:00:00"/>
    <d v="2025-07-27T00:00:00"/>
    <n v="9"/>
    <n v="855"/>
    <x v="1"/>
    <x v="3"/>
    <s v="Credit Card"/>
    <x v="1"/>
    <x v="2"/>
    <s v="Thu"/>
    <n v="3"/>
    <n v="5771"/>
    <n v="7695"/>
    <n v="1924"/>
  </r>
  <r>
    <n v="428"/>
    <s v="Daniel Lopez"/>
    <x v="1"/>
    <s v="Non-Fiction"/>
    <d v="2025-04-26T00:00:00"/>
    <d v="2025-05-10T00:00:00"/>
    <n v="1"/>
    <n v="320"/>
    <x v="1"/>
    <x v="0"/>
    <s v="Mobile Money"/>
    <x v="1"/>
    <x v="11"/>
    <s v="Sat"/>
    <n v="14"/>
    <n v="160"/>
    <n v="320"/>
    <n v="160"/>
  </r>
  <r>
    <n v="429"/>
    <s v="Vickie Price"/>
    <x v="2"/>
    <s v="Jacket"/>
    <d v="2025-12-20T00:00:00"/>
    <d v="2025-12-30T00:00:00"/>
    <n v="10"/>
    <n v="308"/>
    <x v="1"/>
    <x v="0"/>
    <s v="Bank Transfer"/>
    <x v="1"/>
    <x v="6"/>
    <s v="Sat"/>
    <n v="10"/>
    <n v="2464"/>
    <n v="3080"/>
    <n v="616"/>
  </r>
  <r>
    <n v="430"/>
    <s v="Morgan Kim"/>
    <x v="2"/>
    <s v="Sneakers"/>
    <d v="2025-12-16T00:00:00"/>
    <d v="2025-12-29T00:00:00"/>
    <n v="8"/>
    <n v="259"/>
    <x v="1"/>
    <x v="1"/>
    <s v="Cash"/>
    <x v="1"/>
    <x v="6"/>
    <s v="Tue"/>
    <n v="13"/>
    <n v="1554"/>
    <n v="2072"/>
    <n v="518"/>
  </r>
  <r>
    <n v="431"/>
    <s v="Kevin Thompson"/>
    <x v="2"/>
    <s v="Sneakers"/>
    <d v="2025-01-27T00:00:00"/>
    <d v="2025-01-29T00:00:00"/>
    <n v="8"/>
    <n v="684"/>
    <x v="0"/>
    <x v="1"/>
    <s v="Cash"/>
    <x v="1"/>
    <x v="10"/>
    <s v="Mon"/>
    <n v="2"/>
    <n v="4104"/>
    <n v="5472"/>
    <n v="1368"/>
  </r>
  <r>
    <n v="432"/>
    <s v="Heather Bennett"/>
    <x v="2"/>
    <s v="Jacket"/>
    <d v="2025-09-25T00:00:00"/>
    <d v="2025-09-30T00:00:00"/>
    <n v="6"/>
    <n v="993"/>
    <x v="1"/>
    <x v="4"/>
    <s v="Mobile Money"/>
    <x v="1"/>
    <x v="8"/>
    <s v="Thu"/>
    <n v="5"/>
    <n v="4766"/>
    <n v="5958"/>
    <n v="1192"/>
  </r>
  <r>
    <n v="433"/>
    <s v="Karen Davis"/>
    <x v="4"/>
    <s v="Curtains"/>
    <d v="2025-05-21T00:00:00"/>
    <d v="2025-05-27T00:00:00"/>
    <n v="1"/>
    <n v="773"/>
    <x v="1"/>
    <x v="3"/>
    <s v="Mobile Money"/>
    <x v="1"/>
    <x v="0"/>
    <s v="Wed"/>
    <n v="6"/>
    <n v="502"/>
    <n v="773"/>
    <n v="271"/>
  </r>
  <r>
    <n v="434"/>
    <s v="Leah Spencer"/>
    <x v="0"/>
    <s v="Laptop"/>
    <d v="2025-01-06T00:00:00"/>
    <d v="2025-01-12T00:00:00"/>
    <n v="8"/>
    <n v="527"/>
    <x v="1"/>
    <x v="0"/>
    <s v="Bank Transfer"/>
    <x v="1"/>
    <x v="10"/>
    <s v="Mon"/>
    <n v="6"/>
    <n v="3584"/>
    <n v="4216"/>
    <n v="632"/>
  </r>
  <r>
    <n v="435"/>
    <s v="Lisa Martinez"/>
    <x v="2"/>
    <s v="Jacket"/>
    <d v="2025-12-01T00:00:00"/>
    <d v="2025-12-11T00:00:00"/>
    <n v="10"/>
    <n v="752"/>
    <x v="0"/>
    <x v="0"/>
    <s v="Mobile Money"/>
    <x v="1"/>
    <x v="6"/>
    <s v="Mon"/>
    <n v="10"/>
    <n v="6016"/>
    <n v="7520"/>
    <n v="1504"/>
  </r>
  <r>
    <n v="436"/>
    <s v="Lisa Mills"/>
    <x v="3"/>
    <s v="Milk"/>
    <d v="2025-11-27T00:00:00"/>
    <d v="2025-12-04T00:00:00"/>
    <n v="1"/>
    <n v="821"/>
    <x v="0"/>
    <x v="1"/>
    <s v="Mobile Money"/>
    <x v="1"/>
    <x v="4"/>
    <s v="Thu"/>
    <n v="7"/>
    <n v="411"/>
    <n v="821"/>
    <n v="410"/>
  </r>
  <r>
    <n v="437"/>
    <s v="Traci Garcia"/>
    <x v="2"/>
    <s v="Jeans"/>
    <d v="2025-09-28T00:00:00"/>
    <d v="2025-10-04T00:00:00"/>
    <n v="9"/>
    <n v="733"/>
    <x v="1"/>
    <x v="2"/>
    <s v="Cash"/>
    <x v="1"/>
    <x v="8"/>
    <s v="Sun"/>
    <n v="6"/>
    <n v="4618"/>
    <n v="6597"/>
    <n v="1979"/>
  </r>
  <r>
    <n v="438"/>
    <s v="Ryan Garrison"/>
    <x v="3"/>
    <s v="Juice"/>
    <d v="2025-02-19T00:00:00"/>
    <d v="2025-02-25T00:00:00"/>
    <n v="7"/>
    <n v="471"/>
    <x v="1"/>
    <x v="0"/>
    <s v="Bank Transfer"/>
    <x v="1"/>
    <x v="7"/>
    <s v="Wed"/>
    <n v="6"/>
    <n v="1813"/>
    <n v="3297"/>
    <n v="1484"/>
  </r>
  <r>
    <n v="439"/>
    <s v="Ann Alexander"/>
    <x v="4"/>
    <s v="Curtains"/>
    <d v="2025-03-22T00:00:00"/>
    <d v="2025-03-29T00:00:00"/>
    <n v="2"/>
    <n v="566"/>
    <x v="1"/>
    <x v="2"/>
    <s v="Credit Card"/>
    <x v="1"/>
    <x v="3"/>
    <s v="Sat"/>
    <n v="7"/>
    <n v="736"/>
    <n v="1132"/>
    <n v="396"/>
  </r>
  <r>
    <n v="440"/>
    <s v="Hailey Monroe"/>
    <x v="2"/>
    <s v="Sneakers"/>
    <d v="2025-07-01T00:00:00"/>
    <d v="2025-07-08T00:00:00"/>
    <n v="1"/>
    <n v="284"/>
    <x v="0"/>
    <x v="2"/>
    <s v="Bank Transfer"/>
    <x v="1"/>
    <x v="2"/>
    <s v="Tue"/>
    <n v="7"/>
    <n v="213"/>
    <n v="284"/>
    <n v="71"/>
  </r>
  <r>
    <n v="441"/>
    <s v="Donald Nguyen"/>
    <x v="0"/>
    <s v="Smartphone"/>
    <d v="2025-08-17T00:00:00"/>
    <d v="2025-08-18T00:00:00"/>
    <n v="8"/>
    <n v="48"/>
    <x v="0"/>
    <x v="3"/>
    <s v="Bank Transfer"/>
    <x v="1"/>
    <x v="9"/>
    <s v="Sun"/>
    <n v="1"/>
    <n v="288"/>
    <n v="384"/>
    <n v="96"/>
  </r>
  <r>
    <n v="442"/>
    <s v="Cynthia Brown"/>
    <x v="2"/>
    <s v="Sneakers"/>
    <d v="2025-08-05T00:00:00"/>
    <d v="2025-08-11T00:00:00"/>
    <n v="3"/>
    <n v="262"/>
    <x v="1"/>
    <x v="3"/>
    <s v="Cash"/>
    <x v="1"/>
    <x v="9"/>
    <s v="Tue"/>
    <n v="6"/>
    <n v="590"/>
    <n v="786"/>
    <n v="196"/>
  </r>
  <r>
    <n v="443"/>
    <s v="Jason Price"/>
    <x v="2"/>
    <s v="T-Shirt"/>
    <d v="2025-02-28T00:00:00"/>
    <d v="2025-03-10T00:00:00"/>
    <n v="8"/>
    <n v="733"/>
    <x v="0"/>
    <x v="0"/>
    <s v="Bank Transfer"/>
    <x v="1"/>
    <x v="7"/>
    <s v="Fri"/>
    <n v="10"/>
    <n v="3812"/>
    <n v="5864"/>
    <n v="2052"/>
  </r>
  <r>
    <n v="444"/>
    <s v="William Orozco"/>
    <x v="2"/>
    <s v="Sneakers"/>
    <d v="2025-04-11T00:00:00"/>
    <d v="2025-04-14T00:00:00"/>
    <n v="8"/>
    <n v="258"/>
    <x v="0"/>
    <x v="4"/>
    <s v="Mobile Money"/>
    <x v="1"/>
    <x v="11"/>
    <s v="Fri"/>
    <n v="3"/>
    <n v="1548"/>
    <n v="2064"/>
    <n v="516"/>
  </r>
  <r>
    <n v="445"/>
    <s v="Christopher Walters"/>
    <x v="2"/>
    <s v="Sneakers"/>
    <d v="2025-03-26T00:00:00"/>
    <d v="2025-04-01T00:00:00"/>
    <n v="10"/>
    <n v="405"/>
    <x v="0"/>
    <x v="3"/>
    <s v="Bank Transfer"/>
    <x v="1"/>
    <x v="3"/>
    <s v="Wed"/>
    <n v="6"/>
    <n v="3038"/>
    <n v="4050"/>
    <n v="1012"/>
  </r>
  <r>
    <n v="446"/>
    <s v="Katherine Christensen MD"/>
    <x v="2"/>
    <s v="Jacket"/>
    <d v="2025-09-24T00:00:00"/>
    <d v="2025-09-25T00:00:00"/>
    <n v="6"/>
    <n v="252"/>
    <x v="0"/>
    <x v="0"/>
    <s v="Mobile Money"/>
    <x v="1"/>
    <x v="8"/>
    <s v="Wed"/>
    <n v="1"/>
    <n v="1210"/>
    <n v="1512"/>
    <n v="302"/>
  </r>
  <r>
    <n v="447"/>
    <s v="Elizabeth Williams"/>
    <x v="4"/>
    <s v="Curtains"/>
    <d v="2025-11-04T00:00:00"/>
    <d v="2025-11-10T00:00:00"/>
    <n v="10"/>
    <n v="85"/>
    <x v="0"/>
    <x v="4"/>
    <s v="Cash"/>
    <x v="1"/>
    <x v="4"/>
    <s v="Tue"/>
    <n v="6"/>
    <n v="553"/>
    <n v="850"/>
    <n v="297"/>
  </r>
  <r>
    <n v="448"/>
    <s v="Ashley Scott"/>
    <x v="4"/>
    <s v="Curtains"/>
    <d v="2025-04-21T00:00:00"/>
    <d v="2025-04-25T00:00:00"/>
    <n v="9"/>
    <n v="67"/>
    <x v="0"/>
    <x v="0"/>
    <s v="Mobile Money"/>
    <x v="1"/>
    <x v="11"/>
    <s v="Mon"/>
    <n v="4"/>
    <n v="392"/>
    <n v="603"/>
    <n v="211"/>
  </r>
  <r>
    <n v="449"/>
    <s v="Meghan White"/>
    <x v="2"/>
    <s v="Jeans"/>
    <d v="2025-06-04T00:00:00"/>
    <d v="2025-06-10T00:00:00"/>
    <n v="3"/>
    <n v="723"/>
    <x v="0"/>
    <x v="0"/>
    <s v="Bank Transfer"/>
    <x v="1"/>
    <x v="5"/>
    <s v="Wed"/>
    <n v="6"/>
    <n v="1518"/>
    <n v="2169"/>
    <n v="651"/>
  </r>
  <r>
    <n v="450"/>
    <s v="Michael Cruz"/>
    <x v="4"/>
    <s v="Vase"/>
    <d v="2025-04-15T00:00:00"/>
    <d v="2025-04-19T00:00:00"/>
    <n v="2"/>
    <n v="919"/>
    <x v="0"/>
    <x v="0"/>
    <s v="Credit Card"/>
    <x v="1"/>
    <x v="11"/>
    <s v="Tue"/>
    <n v="4"/>
    <n v="1379"/>
    <n v="1838"/>
    <n v="459"/>
  </r>
  <r>
    <n v="451"/>
    <s v="David Stevens"/>
    <x v="0"/>
    <s v="Laptop"/>
    <d v="2025-08-02T00:00:00"/>
    <d v="2025-08-08T00:00:00"/>
    <n v="2"/>
    <n v="315"/>
    <x v="0"/>
    <x v="3"/>
    <s v="Bank Transfer"/>
    <x v="1"/>
    <x v="9"/>
    <s v="Sat"/>
    <n v="6"/>
    <n v="536"/>
    <n v="630"/>
    <n v="94"/>
  </r>
  <r>
    <n v="452"/>
    <s v="Heidi Brown"/>
    <x v="0"/>
    <s v="Camera"/>
    <d v="2025-03-23T00:00:00"/>
    <d v="2025-03-29T00:00:00"/>
    <n v="3"/>
    <n v="561"/>
    <x v="0"/>
    <x v="3"/>
    <s v="Cash"/>
    <x v="1"/>
    <x v="3"/>
    <s v="Sun"/>
    <n v="6"/>
    <n v="1346"/>
    <n v="1683"/>
    <n v="337"/>
  </r>
  <r>
    <n v="453"/>
    <s v="Peter Walker"/>
    <x v="0"/>
    <s v="Smartphone"/>
    <d v="2025-06-26T00:00:00"/>
    <d v="2025-06-30T00:00:00"/>
    <n v="1"/>
    <n v="934"/>
    <x v="0"/>
    <x v="3"/>
    <s v="Mobile Money"/>
    <x v="1"/>
    <x v="5"/>
    <s v="Thu"/>
    <n v="4"/>
    <n v="701"/>
    <n v="934"/>
    <n v="233"/>
  </r>
  <r>
    <n v="454"/>
    <s v="Levi Lopez"/>
    <x v="0"/>
    <s v="Laptop"/>
    <d v="2025-12-17T00:00:00"/>
    <d v="2025-12-22T00:00:00"/>
    <n v="1"/>
    <n v="979"/>
    <x v="1"/>
    <x v="0"/>
    <s v="Cash"/>
    <x v="1"/>
    <x v="6"/>
    <s v="Wed"/>
    <n v="5"/>
    <n v="832"/>
    <n v="979"/>
    <n v="147"/>
  </r>
  <r>
    <n v="455"/>
    <s v="Peter Williams"/>
    <x v="4"/>
    <s v="Vase"/>
    <d v="2025-09-17T00:00:00"/>
    <d v="2025-09-23T00:00:00"/>
    <n v="1"/>
    <n v="805"/>
    <x v="1"/>
    <x v="1"/>
    <s v="Cash"/>
    <x v="1"/>
    <x v="8"/>
    <s v="Wed"/>
    <n v="6"/>
    <n v="604"/>
    <n v="805"/>
    <n v="201"/>
  </r>
  <r>
    <n v="456"/>
    <s v="Jessica Richards"/>
    <x v="1"/>
    <s v="Fiction"/>
    <d v="2025-01-09T00:00:00"/>
    <d v="2025-01-16T00:00:00"/>
    <n v="3"/>
    <n v="319"/>
    <x v="0"/>
    <x v="0"/>
    <s v="Bank Transfer"/>
    <x v="1"/>
    <x v="10"/>
    <s v="Thu"/>
    <n v="7"/>
    <n v="479"/>
    <n v="957"/>
    <n v="478"/>
  </r>
  <r>
    <n v="457"/>
    <s v="Tammy Anderson"/>
    <x v="1"/>
    <s v="Children's Book"/>
    <d v="2025-05-02T00:00:00"/>
    <d v="2025-05-12T00:00:00"/>
    <n v="4"/>
    <n v="872"/>
    <x v="0"/>
    <x v="2"/>
    <s v="Cash"/>
    <x v="1"/>
    <x v="0"/>
    <s v="Fri"/>
    <n v="10"/>
    <n v="2093"/>
    <n v="3488"/>
    <n v="1395"/>
  </r>
  <r>
    <n v="458"/>
    <s v="Stephanie Ferguson"/>
    <x v="3"/>
    <s v="Juice"/>
    <d v="2025-03-12T00:00:00"/>
    <d v="2025-03-16T00:00:00"/>
    <n v="3"/>
    <n v="154"/>
    <x v="1"/>
    <x v="2"/>
    <s v="Cash"/>
    <x v="1"/>
    <x v="3"/>
    <s v="Wed"/>
    <n v="4"/>
    <n v="254"/>
    <n v="462"/>
    <n v="208"/>
  </r>
  <r>
    <n v="459"/>
    <s v="Ashley Parrish"/>
    <x v="0"/>
    <s v="Smartphone"/>
    <d v="2025-07-04T00:00:00"/>
    <d v="2025-07-06T00:00:00"/>
    <n v="10"/>
    <n v="674"/>
    <x v="1"/>
    <x v="1"/>
    <s v="Credit Card"/>
    <x v="1"/>
    <x v="2"/>
    <s v="Fri"/>
    <n v="2"/>
    <n v="5055"/>
    <n v="6740"/>
    <n v="1685"/>
  </r>
  <r>
    <n v="460"/>
    <s v="Kimberly Morrison"/>
    <x v="1"/>
    <s v="Fiction"/>
    <d v="2025-09-25T00:00:00"/>
    <d v="2025-09-30T00:00:00"/>
    <n v="8"/>
    <n v="203"/>
    <x v="0"/>
    <x v="4"/>
    <s v="Credit Card"/>
    <x v="1"/>
    <x v="8"/>
    <s v="Thu"/>
    <n v="5"/>
    <n v="812"/>
    <n v="1624"/>
    <n v="812"/>
  </r>
  <r>
    <n v="461"/>
    <s v="Timothy Gilbert"/>
    <x v="4"/>
    <s v="Wall Art"/>
    <d v="2025-04-12T00:00:00"/>
    <d v="2025-04-18T00:00:00"/>
    <n v="5"/>
    <n v="608"/>
    <x v="1"/>
    <x v="0"/>
    <s v="Bank Transfer"/>
    <x v="1"/>
    <x v="11"/>
    <s v="Sat"/>
    <n v="6"/>
    <n v="2128"/>
    <n v="3040"/>
    <n v="912"/>
  </r>
  <r>
    <n v="462"/>
    <s v="Erin Carter"/>
    <x v="4"/>
    <s v="Curtains"/>
    <d v="2025-04-21T00:00:00"/>
    <d v="2025-04-25T00:00:00"/>
    <n v="5"/>
    <n v="664"/>
    <x v="1"/>
    <x v="3"/>
    <s v="Credit Card"/>
    <x v="1"/>
    <x v="11"/>
    <s v="Mon"/>
    <n v="4"/>
    <n v="2158"/>
    <n v="3320"/>
    <n v="1162"/>
  </r>
  <r>
    <n v="463"/>
    <s v="Jaime Lang"/>
    <x v="4"/>
    <s v="Curtains"/>
    <d v="2025-05-25T00:00:00"/>
    <d v="2025-06-06T00:00:00"/>
    <n v="9"/>
    <n v="164"/>
    <x v="1"/>
    <x v="4"/>
    <s v="Mobile Money"/>
    <x v="1"/>
    <x v="0"/>
    <s v="Sun"/>
    <n v="12"/>
    <n v="959"/>
    <n v="1476"/>
    <n v="517"/>
  </r>
  <r>
    <n v="464"/>
    <s v="Amanda Jones"/>
    <x v="2"/>
    <s v="Sneakers"/>
    <d v="2025-01-26T00:00:00"/>
    <d v="2025-01-29T00:00:00"/>
    <n v="4"/>
    <n v="200"/>
    <x v="0"/>
    <x v="1"/>
    <s v="Bank Transfer"/>
    <x v="1"/>
    <x v="10"/>
    <s v="Sun"/>
    <n v="3"/>
    <n v="600"/>
    <n v="800"/>
    <n v="200"/>
  </r>
  <r>
    <n v="465"/>
    <s v="Elizabeth Miller"/>
    <x v="3"/>
    <s v="Milk"/>
    <d v="2025-05-16T00:00:00"/>
    <d v="2025-05-25T00:00:00"/>
    <n v="4"/>
    <n v="959"/>
    <x v="0"/>
    <x v="2"/>
    <s v="Cash"/>
    <x v="1"/>
    <x v="0"/>
    <s v="Fri"/>
    <n v="9"/>
    <n v="1918"/>
    <n v="3836"/>
    <n v="1918"/>
  </r>
  <r>
    <n v="466"/>
    <s v="Joseph Taylor"/>
    <x v="3"/>
    <s v="Milk"/>
    <d v="2025-10-12T00:00:00"/>
    <d v="2025-10-15T00:00:00"/>
    <n v="3"/>
    <n v="960"/>
    <x v="0"/>
    <x v="4"/>
    <s v="Bank Transfer"/>
    <x v="1"/>
    <x v="1"/>
    <s v="Sun"/>
    <n v="3"/>
    <n v="1440"/>
    <n v="2880"/>
    <n v="1440"/>
  </r>
  <r>
    <n v="467"/>
    <s v="Traci Camacho"/>
    <x v="3"/>
    <s v="Juice"/>
    <d v="2025-08-09T00:00:00"/>
    <d v="2025-08-13T00:00:00"/>
    <n v="1"/>
    <n v="269"/>
    <x v="0"/>
    <x v="2"/>
    <s v="Mobile Money"/>
    <x v="1"/>
    <x v="9"/>
    <s v="Sat"/>
    <n v="4"/>
    <n v="148"/>
    <n v="269"/>
    <n v="121"/>
  </r>
  <r>
    <n v="468"/>
    <s v="Kenneth Long"/>
    <x v="0"/>
    <s v="Headphones"/>
    <d v="2025-01-23T00:00:00"/>
    <d v="2025-02-01T00:00:00"/>
    <n v="9"/>
    <n v="498"/>
    <x v="0"/>
    <x v="0"/>
    <s v="Bank Transfer"/>
    <x v="1"/>
    <x v="10"/>
    <s v="Thu"/>
    <n v="9"/>
    <n v="2913"/>
    <n v="4482"/>
    <n v="1569"/>
  </r>
  <r>
    <n v="469"/>
    <s v="Michael Young"/>
    <x v="2"/>
    <s v="Jacket"/>
    <d v="2025-03-20T00:00:00"/>
    <d v="2025-03-27T00:00:00"/>
    <n v="6"/>
    <n v="662"/>
    <x v="0"/>
    <x v="2"/>
    <s v="Bank Transfer"/>
    <x v="1"/>
    <x v="3"/>
    <s v="Thu"/>
    <n v="7"/>
    <n v="3178"/>
    <n v="3972"/>
    <n v="794"/>
  </r>
  <r>
    <n v="470"/>
    <s v="Matthew Steele"/>
    <x v="3"/>
    <s v="Milk"/>
    <d v="2025-01-24T00:00:00"/>
    <d v="2025-02-03T00:00:00"/>
    <n v="1"/>
    <n v="909"/>
    <x v="1"/>
    <x v="3"/>
    <s v="Mobile Money"/>
    <x v="1"/>
    <x v="10"/>
    <s v="Fri"/>
    <n v="10"/>
    <n v="455"/>
    <n v="909"/>
    <n v="454"/>
  </r>
  <r>
    <n v="471"/>
    <s v="Reginald Diaz"/>
    <x v="4"/>
    <s v="Vase"/>
    <d v="2025-12-21T00:00:00"/>
    <d v="2025-12-24T00:00:00"/>
    <n v="8"/>
    <n v="189"/>
    <x v="0"/>
    <x v="0"/>
    <s v="Cash"/>
    <x v="1"/>
    <x v="6"/>
    <s v="Sun"/>
    <n v="3"/>
    <n v="1134"/>
    <n v="1512"/>
    <n v="378"/>
  </r>
  <r>
    <n v="472"/>
    <s v="Amanda Juarez"/>
    <x v="3"/>
    <s v="Cereal"/>
    <d v="2025-04-23T00:00:00"/>
    <d v="2025-05-02T00:00:00"/>
    <n v="4"/>
    <n v="689"/>
    <x v="1"/>
    <x v="1"/>
    <s v="Credit Card"/>
    <x v="1"/>
    <x v="11"/>
    <s v="Wed"/>
    <n v="9"/>
    <n v="1516"/>
    <n v="2756"/>
    <n v="1240"/>
  </r>
  <r>
    <n v="473"/>
    <s v="Courtney Sullivan"/>
    <x v="1"/>
    <s v="Children's Book"/>
    <d v="2025-09-21T00:00:00"/>
    <d v="2025-09-28T00:00:00"/>
    <n v="9"/>
    <n v="485"/>
    <x v="1"/>
    <x v="2"/>
    <s v="Cash"/>
    <x v="1"/>
    <x v="8"/>
    <s v="Sun"/>
    <n v="7"/>
    <n v="2619"/>
    <n v="4365"/>
    <n v="1746"/>
  </r>
  <r>
    <n v="474"/>
    <s v="Linda Elliott"/>
    <x v="3"/>
    <s v="Cereal"/>
    <d v="2025-09-09T00:00:00"/>
    <d v="2025-09-11T00:00:00"/>
    <n v="2"/>
    <n v="31"/>
    <x v="1"/>
    <x v="4"/>
    <s v="Mobile Money"/>
    <x v="1"/>
    <x v="8"/>
    <s v="Tue"/>
    <n v="2"/>
    <n v="34"/>
    <n v="62"/>
    <n v="28"/>
  </r>
  <r>
    <n v="475"/>
    <s v="Sherry Schmidt"/>
    <x v="1"/>
    <s v="Biography"/>
    <d v="2025-09-12T00:00:00"/>
    <d v="2025-09-14T00:00:00"/>
    <n v="6"/>
    <n v="806"/>
    <x v="0"/>
    <x v="3"/>
    <s v="Mobile Money"/>
    <x v="1"/>
    <x v="8"/>
    <s v="Fri"/>
    <n v="2"/>
    <n v="2660"/>
    <n v="4836"/>
    <n v="2176"/>
  </r>
  <r>
    <n v="476"/>
    <s v="Jacqueline Williams"/>
    <x v="4"/>
    <s v="Curtains"/>
    <d v="2025-10-08T00:00:00"/>
    <d v="2025-10-10T00:00:00"/>
    <n v="5"/>
    <n v="720"/>
    <x v="0"/>
    <x v="0"/>
    <s v="Cash"/>
    <x v="1"/>
    <x v="1"/>
    <s v="Wed"/>
    <n v="2"/>
    <n v="2340"/>
    <n v="3600"/>
    <n v="1260"/>
  </r>
  <r>
    <n v="477"/>
    <s v="Brian Simmons"/>
    <x v="4"/>
    <s v="Curtains"/>
    <d v="2025-07-17T00:00:00"/>
    <d v="2025-07-23T00:00:00"/>
    <n v="2"/>
    <n v="420"/>
    <x v="0"/>
    <x v="1"/>
    <s v="Bank Transfer"/>
    <x v="1"/>
    <x v="2"/>
    <s v="Thu"/>
    <n v="6"/>
    <n v="546"/>
    <n v="840"/>
    <n v="294"/>
  </r>
  <r>
    <n v="478"/>
    <s v="Richard Avery"/>
    <x v="3"/>
    <s v="Juice"/>
    <d v="2025-12-16T00:00:00"/>
    <d v="2025-12-26T00:00:00"/>
    <n v="3"/>
    <n v="10"/>
    <x v="0"/>
    <x v="3"/>
    <s v="Bank Transfer"/>
    <x v="1"/>
    <x v="6"/>
    <s v="Tue"/>
    <n v="10"/>
    <n v="17"/>
    <n v="30"/>
    <n v="13"/>
  </r>
  <r>
    <n v="479"/>
    <s v="Abigail Davis"/>
    <x v="1"/>
    <s v="Fiction"/>
    <d v="2025-10-23T00:00:00"/>
    <d v="2025-11-02T00:00:00"/>
    <n v="1"/>
    <n v="950"/>
    <x v="0"/>
    <x v="1"/>
    <s v="Credit Card"/>
    <x v="1"/>
    <x v="1"/>
    <s v="Thu"/>
    <n v="10"/>
    <n v="475"/>
    <n v="950"/>
    <n v="475"/>
  </r>
  <r>
    <n v="480"/>
    <s v="Andrew Cruz"/>
    <x v="2"/>
    <s v="T-Shirt"/>
    <d v="2025-02-28T00:00:00"/>
    <d v="2025-03-06T00:00:00"/>
    <n v="7"/>
    <n v="996"/>
    <x v="0"/>
    <x v="4"/>
    <s v="Mobile Money"/>
    <x v="1"/>
    <x v="7"/>
    <s v="Fri"/>
    <n v="6"/>
    <n v="4532"/>
    <n v="6972"/>
    <n v="2440"/>
  </r>
  <r>
    <n v="481"/>
    <s v="Laura Benson"/>
    <x v="1"/>
    <s v="Biography"/>
    <d v="2025-02-01T00:00:00"/>
    <d v="2025-02-05T00:00:00"/>
    <n v="4"/>
    <n v="439"/>
    <x v="0"/>
    <x v="2"/>
    <s v="Cash"/>
    <x v="1"/>
    <x v="7"/>
    <s v="Sat"/>
    <n v="4"/>
    <n v="966"/>
    <n v="1756"/>
    <n v="790"/>
  </r>
  <r>
    <n v="482"/>
    <s v="Pamela Weaver"/>
    <x v="1"/>
    <s v="Biography"/>
    <d v="2025-01-03T00:00:00"/>
    <d v="2025-01-10T00:00:00"/>
    <n v="9"/>
    <n v="727"/>
    <x v="0"/>
    <x v="0"/>
    <s v="Mobile Money"/>
    <x v="1"/>
    <x v="10"/>
    <s v="Fri"/>
    <n v="7"/>
    <n v="3599"/>
    <n v="6543"/>
    <n v="2944"/>
  </r>
  <r>
    <n v="483"/>
    <s v="Robert Mendoza"/>
    <x v="0"/>
    <s v="Headphones"/>
    <d v="2025-02-16T00:00:00"/>
    <d v="2025-02-20T00:00:00"/>
    <n v="5"/>
    <n v="314"/>
    <x v="0"/>
    <x v="3"/>
    <s v="Cash"/>
    <x v="1"/>
    <x v="7"/>
    <s v="Sun"/>
    <n v="4"/>
    <n v="1021"/>
    <n v="1570"/>
    <n v="549"/>
  </r>
  <r>
    <n v="484"/>
    <s v="Veronica Parks"/>
    <x v="4"/>
    <s v="Table Lamp"/>
    <d v="2025-09-20T00:00:00"/>
    <d v="2025-09-24T00:00:00"/>
    <n v="8"/>
    <n v="419"/>
    <x v="1"/>
    <x v="0"/>
    <s v="Bank Transfer"/>
    <x v="1"/>
    <x v="8"/>
    <s v="Sat"/>
    <n v="4"/>
    <n v="2514"/>
    <n v="3352"/>
    <n v="838"/>
  </r>
  <r>
    <n v="485"/>
    <s v="Pamela Romero"/>
    <x v="1"/>
    <s v="Children's Book"/>
    <d v="2025-11-26T00:00:00"/>
    <d v="2025-12-05T00:00:00"/>
    <n v="5"/>
    <n v="900"/>
    <x v="1"/>
    <x v="1"/>
    <s v="Bank Transfer"/>
    <x v="1"/>
    <x v="4"/>
    <s v="Wed"/>
    <n v="9"/>
    <n v="2700"/>
    <n v="4500"/>
    <n v="1800"/>
  </r>
  <r>
    <n v="486"/>
    <s v="Tammy Sellers"/>
    <x v="3"/>
    <s v="Cereal"/>
    <d v="2025-11-27T00:00:00"/>
    <d v="2025-12-03T00:00:00"/>
    <n v="7"/>
    <n v="444"/>
    <x v="1"/>
    <x v="1"/>
    <s v="Bank Transfer"/>
    <x v="1"/>
    <x v="4"/>
    <s v="Thu"/>
    <n v="6"/>
    <n v="1709"/>
    <n v="3108"/>
    <n v="1399"/>
  </r>
  <r>
    <n v="487"/>
    <s v="Joseph Obrien"/>
    <x v="3"/>
    <s v="Cereal"/>
    <d v="2025-06-06T00:00:00"/>
    <d v="2025-06-09T00:00:00"/>
    <n v="5"/>
    <n v="615"/>
    <x v="1"/>
    <x v="1"/>
    <s v="Mobile Money"/>
    <x v="1"/>
    <x v="5"/>
    <s v="Fri"/>
    <n v="3"/>
    <n v="1691"/>
    <n v="3075"/>
    <n v="1384"/>
  </r>
  <r>
    <n v="488"/>
    <s v="Austin Smith"/>
    <x v="1"/>
    <s v="Non-Fiction"/>
    <d v="2025-12-15T00:00:00"/>
    <d v="2025-12-16T00:00:00"/>
    <n v="7"/>
    <n v="595"/>
    <x v="0"/>
    <x v="0"/>
    <s v="Credit Card"/>
    <x v="1"/>
    <x v="6"/>
    <s v="Mon"/>
    <n v="1"/>
    <n v="2083"/>
    <n v="4165"/>
    <n v="2082"/>
  </r>
  <r>
    <n v="489"/>
    <s v="David Caldwell"/>
    <x v="4"/>
    <s v="Wall Art"/>
    <d v="2025-01-03T00:00:00"/>
    <d v="2025-01-12T00:00:00"/>
    <n v="1"/>
    <n v="669"/>
    <x v="0"/>
    <x v="0"/>
    <s v="Credit Card"/>
    <x v="1"/>
    <x v="10"/>
    <s v="Fri"/>
    <n v="9"/>
    <n v="468"/>
    <n v="669"/>
    <n v="201"/>
  </r>
  <r>
    <n v="490"/>
    <s v="Matthew Gomez"/>
    <x v="2"/>
    <s v="T-Shirt"/>
    <d v="2025-08-10T00:00:00"/>
    <d v="2025-08-13T00:00:00"/>
    <n v="9"/>
    <n v="967"/>
    <x v="0"/>
    <x v="3"/>
    <s v="Credit Card"/>
    <x v="1"/>
    <x v="9"/>
    <s v="Sun"/>
    <n v="3"/>
    <n v="5657"/>
    <n v="8703"/>
    <n v="3046"/>
  </r>
  <r>
    <n v="491"/>
    <s v="Maria Brown"/>
    <x v="0"/>
    <s v="Smartphone"/>
    <d v="2025-04-12T00:00:00"/>
    <d v="2025-04-18T00:00:00"/>
    <n v="5"/>
    <n v="874"/>
    <x v="0"/>
    <x v="3"/>
    <s v="Bank Transfer"/>
    <x v="1"/>
    <x v="11"/>
    <s v="Sat"/>
    <n v="6"/>
    <n v="3278"/>
    <n v="4370"/>
    <n v="1092"/>
  </r>
  <r>
    <n v="492"/>
    <s v="Clifford Ford"/>
    <x v="3"/>
    <s v="Milk"/>
    <d v="2025-10-18T00:00:00"/>
    <d v="2025-10-25T00:00:00"/>
    <n v="6"/>
    <n v="124"/>
    <x v="1"/>
    <x v="0"/>
    <s v="Bank Transfer"/>
    <x v="1"/>
    <x v="1"/>
    <s v="Sat"/>
    <n v="7"/>
    <n v="372"/>
    <n v="744"/>
    <n v="372"/>
  </r>
  <r>
    <n v="493"/>
    <s v="Tammy Allison"/>
    <x v="1"/>
    <s v="Children's Book"/>
    <d v="2025-10-26T00:00:00"/>
    <d v="2025-11-01T00:00:00"/>
    <n v="6"/>
    <n v="894"/>
    <x v="1"/>
    <x v="3"/>
    <s v="Mobile Money"/>
    <x v="1"/>
    <x v="1"/>
    <s v="Sun"/>
    <n v="6"/>
    <n v="3218"/>
    <n v="5364"/>
    <n v="2146"/>
  </r>
  <r>
    <n v="494"/>
    <s v="Rachel Gibson"/>
    <x v="2"/>
    <s v="Jeans"/>
    <d v="2025-05-23T00:00:00"/>
    <d v="2025-05-26T00:00:00"/>
    <n v="4"/>
    <n v="740"/>
    <x v="0"/>
    <x v="1"/>
    <s v="Cash"/>
    <x v="1"/>
    <x v="0"/>
    <s v="Fri"/>
    <n v="3"/>
    <n v="2072"/>
    <n v="2960"/>
    <n v="888"/>
  </r>
  <r>
    <n v="495"/>
    <s v="Lauren Daniels"/>
    <x v="4"/>
    <s v="Wall Art"/>
    <d v="2025-09-16T00:00:00"/>
    <d v="2025-09-19T00:00:00"/>
    <n v="10"/>
    <n v="741"/>
    <x v="1"/>
    <x v="4"/>
    <s v="Bank Transfer"/>
    <x v="1"/>
    <x v="8"/>
    <s v="Tue"/>
    <n v="3"/>
    <n v="5187"/>
    <n v="7410"/>
    <n v="2223"/>
  </r>
  <r>
    <n v="496"/>
    <s v="Joseph Obrien"/>
    <x v="0"/>
    <s v="Smartphone"/>
    <d v="2025-02-21T00:00:00"/>
    <d v="2025-03-02T00:00:00"/>
    <n v="1"/>
    <n v="474"/>
    <x v="1"/>
    <x v="3"/>
    <s v="Cash"/>
    <x v="1"/>
    <x v="7"/>
    <s v="Fri"/>
    <n v="9"/>
    <n v="356"/>
    <n v="474"/>
    <n v="118"/>
  </r>
  <r>
    <n v="497"/>
    <s v="Amanda Miller"/>
    <x v="4"/>
    <s v="Table Lamp"/>
    <d v="2025-02-03T00:00:00"/>
    <d v="2025-02-08T00:00:00"/>
    <n v="7"/>
    <n v="811"/>
    <x v="1"/>
    <x v="2"/>
    <s v="Mobile Money"/>
    <x v="1"/>
    <x v="7"/>
    <s v="Mon"/>
    <n v="5"/>
    <n v="4258"/>
    <n v="5677"/>
    <n v="1419"/>
  </r>
  <r>
    <n v="498"/>
    <s v="Michael Evans"/>
    <x v="3"/>
    <s v="Cereal"/>
    <d v="2025-03-25T00:00:00"/>
    <d v="2025-03-29T00:00:00"/>
    <n v="4"/>
    <n v="247"/>
    <x v="0"/>
    <x v="3"/>
    <s v="Bank Transfer"/>
    <x v="1"/>
    <x v="3"/>
    <s v="Tue"/>
    <n v="4"/>
    <n v="543"/>
    <n v="988"/>
    <n v="445"/>
  </r>
  <r>
    <n v="499"/>
    <s v="Angel Lewis MD"/>
    <x v="4"/>
    <s v="Vase"/>
    <d v="2025-03-25T00:00:00"/>
    <d v="2025-04-05T00:00:00"/>
    <n v="3"/>
    <n v="774"/>
    <x v="1"/>
    <x v="4"/>
    <s v="Credit Card"/>
    <x v="1"/>
    <x v="3"/>
    <s v="Tue"/>
    <n v="11"/>
    <n v="1742"/>
    <n v="2322"/>
    <n v="580"/>
  </r>
  <r>
    <n v="500"/>
    <s v="Joshua Turner"/>
    <x v="2"/>
    <s v="Jacket"/>
    <d v="2025-04-06T00:00:00"/>
    <d v="2025-04-12T00:00:00"/>
    <n v="5"/>
    <n v="63"/>
    <x v="0"/>
    <x v="1"/>
    <s v="Bank Transfer"/>
    <x v="1"/>
    <x v="11"/>
    <s v="Sun"/>
    <n v="6"/>
    <n v="252"/>
    <n v="315"/>
    <n v="63"/>
  </r>
  <r>
    <n v="501"/>
    <s v="Douglas Clark"/>
    <x v="4"/>
    <s v="Vase"/>
    <d v="2025-04-17T00:00:00"/>
    <d v="2025-04-23T00:00:00"/>
    <n v="1"/>
    <n v="30"/>
    <x v="1"/>
    <x v="3"/>
    <s v="Mobile Money"/>
    <x v="1"/>
    <x v="11"/>
    <s v="Thu"/>
    <n v="6"/>
    <n v="23"/>
    <n v="30"/>
    <n v="7"/>
  </r>
  <r>
    <n v="502"/>
    <s v="Kimberly Davenport"/>
    <x v="0"/>
    <s v="Smartphone"/>
    <d v="2025-10-01T00:00:00"/>
    <d v="2025-10-03T00:00:00"/>
    <n v="7"/>
    <n v="149"/>
    <x v="1"/>
    <x v="0"/>
    <s v="Cash"/>
    <x v="1"/>
    <x v="1"/>
    <s v="Wed"/>
    <n v="2"/>
    <n v="782"/>
    <n v="1043"/>
    <n v="261"/>
  </r>
  <r>
    <n v="503"/>
    <s v="Richard Rodriguez"/>
    <x v="4"/>
    <s v="Curtains"/>
    <d v="2025-01-05T00:00:00"/>
    <d v="2025-01-06T00:00:00"/>
    <n v="4"/>
    <n v="212"/>
    <x v="0"/>
    <x v="2"/>
    <s v="Mobile Money"/>
    <x v="1"/>
    <x v="10"/>
    <s v="Sun"/>
    <n v="1"/>
    <n v="551"/>
    <n v="848"/>
    <n v="297"/>
  </r>
  <r>
    <n v="504"/>
    <s v="Matthew Ross"/>
    <x v="3"/>
    <s v="Juice"/>
    <d v="2025-01-12T00:00:00"/>
    <d v="2025-01-27T00:00:00"/>
    <n v="10"/>
    <n v="639"/>
    <x v="1"/>
    <x v="4"/>
    <s v="Bank Transfer"/>
    <x v="1"/>
    <x v="10"/>
    <s v="Sun"/>
    <n v="15"/>
    <n v="3515"/>
    <n v="6390"/>
    <n v="2875"/>
  </r>
  <r>
    <n v="505"/>
    <s v="Victoria Johnson"/>
    <x v="1"/>
    <s v="Children's Book"/>
    <d v="2025-01-25T00:00:00"/>
    <d v="2025-01-26T00:00:00"/>
    <n v="7"/>
    <n v="785"/>
    <x v="0"/>
    <x v="4"/>
    <s v="Credit Card"/>
    <x v="1"/>
    <x v="10"/>
    <s v="Sat"/>
    <n v="1"/>
    <n v="3297"/>
    <n v="5495"/>
    <n v="2198"/>
  </r>
  <r>
    <n v="506"/>
    <s v="Stephanie Lee"/>
    <x v="2"/>
    <s v="Jeans"/>
    <d v="2025-09-15T00:00:00"/>
    <d v="2025-09-18T00:00:00"/>
    <n v="8"/>
    <n v="656"/>
    <x v="0"/>
    <x v="0"/>
    <s v="Bank Transfer"/>
    <x v="1"/>
    <x v="8"/>
    <s v="Mon"/>
    <n v="3"/>
    <n v="3674"/>
    <n v="5248"/>
    <n v="1574"/>
  </r>
  <r>
    <n v="507"/>
    <s v="Benjamin Beck"/>
    <x v="2"/>
    <s v="Jacket"/>
    <d v="2025-02-03T00:00:00"/>
    <d v="2025-02-11T00:00:00"/>
    <n v="3"/>
    <n v="703"/>
    <x v="0"/>
    <x v="4"/>
    <s v="Cash"/>
    <x v="1"/>
    <x v="7"/>
    <s v="Mon"/>
    <n v="8"/>
    <n v="1687"/>
    <n v="2109"/>
    <n v="422"/>
  </r>
  <r>
    <n v="508"/>
    <s v="Stephanie Gilbert"/>
    <x v="1"/>
    <s v="Fiction"/>
    <d v="2025-10-06T00:00:00"/>
    <d v="2025-10-10T00:00:00"/>
    <n v="3"/>
    <n v="908"/>
    <x v="1"/>
    <x v="4"/>
    <s v="Mobile Money"/>
    <x v="1"/>
    <x v="1"/>
    <s v="Mon"/>
    <n v="4"/>
    <n v="1362"/>
    <n v="2724"/>
    <n v="1362"/>
  </r>
  <r>
    <n v="509"/>
    <s v="Jeffrey Carpenter"/>
    <x v="4"/>
    <s v="Wall Art"/>
    <d v="2025-10-19T00:00:00"/>
    <d v="2025-10-31T00:00:00"/>
    <n v="7"/>
    <n v="50"/>
    <x v="1"/>
    <x v="2"/>
    <s v="Cash"/>
    <x v="1"/>
    <x v="1"/>
    <s v="Sun"/>
    <n v="12"/>
    <n v="245"/>
    <n v="350"/>
    <n v="105"/>
  </r>
  <r>
    <n v="510"/>
    <s v="Curtis Johnson"/>
    <x v="2"/>
    <s v="Jeans"/>
    <d v="2025-05-27T00:00:00"/>
    <d v="2025-06-04T00:00:00"/>
    <n v="10"/>
    <n v="723"/>
    <x v="1"/>
    <x v="1"/>
    <s v="Cash"/>
    <x v="1"/>
    <x v="0"/>
    <s v="Tue"/>
    <n v="8"/>
    <n v="5061"/>
    <n v="7230"/>
    <n v="2169"/>
  </r>
  <r>
    <n v="511"/>
    <s v="Michael Snyder"/>
    <x v="2"/>
    <s v="Jeans"/>
    <d v="2025-11-06T00:00:00"/>
    <d v="2025-11-12T00:00:00"/>
    <n v="7"/>
    <n v="568"/>
    <x v="1"/>
    <x v="4"/>
    <s v="Bank Transfer"/>
    <x v="1"/>
    <x v="4"/>
    <s v="Thu"/>
    <n v="6"/>
    <n v="2783"/>
    <n v="3976"/>
    <n v="1193"/>
  </r>
  <r>
    <n v="512"/>
    <s v="Melissa Marshall"/>
    <x v="2"/>
    <s v="Jacket"/>
    <d v="2025-11-11T00:00:00"/>
    <d v="2025-11-26T00:00:00"/>
    <n v="6"/>
    <n v="250"/>
    <x v="1"/>
    <x v="2"/>
    <s v="Cash"/>
    <x v="1"/>
    <x v="4"/>
    <s v="Tue"/>
    <n v="15"/>
    <n v="1200"/>
    <n v="1500"/>
    <n v="300"/>
  </r>
  <r>
    <n v="513"/>
    <s v="Michelle Wagner"/>
    <x v="0"/>
    <s v="Laptop"/>
    <d v="2025-02-05T00:00:00"/>
    <d v="2025-02-06T00:00:00"/>
    <n v="4"/>
    <n v="572"/>
    <x v="0"/>
    <x v="2"/>
    <s v="Cash"/>
    <x v="1"/>
    <x v="7"/>
    <s v="Wed"/>
    <n v="1"/>
    <n v="1945"/>
    <n v="2288"/>
    <n v="343"/>
  </r>
  <r>
    <n v="514"/>
    <s v="Sara Ramirez"/>
    <x v="4"/>
    <s v="Curtains"/>
    <d v="2025-01-21T00:00:00"/>
    <d v="2025-02-04T00:00:00"/>
    <n v="8"/>
    <n v="849"/>
    <x v="1"/>
    <x v="0"/>
    <s v="Credit Card"/>
    <x v="1"/>
    <x v="10"/>
    <s v="Tue"/>
    <n v="14"/>
    <n v="4415"/>
    <n v="6792"/>
    <n v="2377"/>
  </r>
  <r>
    <n v="515"/>
    <s v="George Orozco"/>
    <x v="3"/>
    <s v="Cereal"/>
    <d v="2025-03-17T00:00:00"/>
    <d v="2025-03-20T00:00:00"/>
    <n v="8"/>
    <n v="858"/>
    <x v="1"/>
    <x v="4"/>
    <s v="Credit Card"/>
    <x v="1"/>
    <x v="3"/>
    <s v="Mon"/>
    <n v="3"/>
    <n v="3775"/>
    <n v="6864"/>
    <n v="3089"/>
  </r>
  <r>
    <n v="516"/>
    <s v="Joshua Perry"/>
    <x v="1"/>
    <s v="Children's Book"/>
    <d v="2025-07-06T00:00:00"/>
    <d v="2025-07-14T00:00:00"/>
    <n v="1"/>
    <n v="256"/>
    <x v="0"/>
    <x v="3"/>
    <s v="Bank Transfer"/>
    <x v="1"/>
    <x v="2"/>
    <s v="Sun"/>
    <n v="8"/>
    <n v="154"/>
    <n v="256"/>
    <n v="102"/>
  </r>
  <r>
    <n v="517"/>
    <s v="Aaron Bell"/>
    <x v="0"/>
    <s v="Smartphone"/>
    <d v="2025-05-22T00:00:00"/>
    <d v="2025-05-29T00:00:00"/>
    <n v="8"/>
    <n v="453"/>
    <x v="1"/>
    <x v="1"/>
    <s v="Credit Card"/>
    <x v="1"/>
    <x v="0"/>
    <s v="Thu"/>
    <n v="7"/>
    <n v="2718"/>
    <n v="3624"/>
    <n v="906"/>
  </r>
  <r>
    <n v="518"/>
    <s v="Stephanie Freeman"/>
    <x v="3"/>
    <s v="Cereal"/>
    <d v="2025-06-14T00:00:00"/>
    <d v="2025-06-28T00:00:00"/>
    <n v="6"/>
    <n v="218"/>
    <x v="1"/>
    <x v="3"/>
    <s v="Mobile Money"/>
    <x v="1"/>
    <x v="5"/>
    <s v="Sat"/>
    <n v="14"/>
    <n v="719"/>
    <n v="1308"/>
    <n v="589"/>
  </r>
  <r>
    <n v="519"/>
    <s v="Rebecca Ramsey"/>
    <x v="1"/>
    <s v="Children's Book"/>
    <d v="2025-12-18T00:00:00"/>
    <d v="2025-12-27T00:00:00"/>
    <n v="7"/>
    <n v="481"/>
    <x v="1"/>
    <x v="1"/>
    <s v="Bank Transfer"/>
    <x v="1"/>
    <x v="6"/>
    <s v="Thu"/>
    <n v="9"/>
    <n v="2020"/>
    <n v="3367"/>
    <n v="1347"/>
  </r>
  <r>
    <n v="520"/>
    <s v="Mary Miller"/>
    <x v="2"/>
    <s v="Sneakers"/>
    <d v="2025-04-09T00:00:00"/>
    <d v="2025-04-17T00:00:00"/>
    <n v="1"/>
    <n v="420"/>
    <x v="0"/>
    <x v="2"/>
    <s v="Cash"/>
    <x v="1"/>
    <x v="11"/>
    <s v="Wed"/>
    <n v="8"/>
    <n v="315"/>
    <n v="420"/>
    <n v="105"/>
  </r>
  <r>
    <n v="521"/>
    <s v="Andre Wright"/>
    <x v="1"/>
    <s v="Fiction"/>
    <d v="2025-08-02T00:00:00"/>
    <d v="2025-08-06T00:00:00"/>
    <n v="1"/>
    <n v="98"/>
    <x v="1"/>
    <x v="2"/>
    <s v="Bank Transfer"/>
    <x v="1"/>
    <x v="9"/>
    <s v="Sat"/>
    <n v="4"/>
    <n v="49"/>
    <n v="98"/>
    <n v="49"/>
  </r>
  <r>
    <n v="522"/>
    <s v="Jeffrey Wood"/>
    <x v="4"/>
    <s v="Table Lamp"/>
    <d v="2025-02-26T00:00:00"/>
    <d v="2025-03-05T00:00:00"/>
    <n v="1"/>
    <n v="444"/>
    <x v="1"/>
    <x v="2"/>
    <s v="Mobile Money"/>
    <x v="1"/>
    <x v="7"/>
    <s v="Wed"/>
    <n v="7"/>
    <n v="333"/>
    <n v="444"/>
    <n v="111"/>
  </r>
  <r>
    <n v="523"/>
    <s v="Samuel Rivas"/>
    <x v="1"/>
    <s v="Non-Fiction"/>
    <d v="2025-12-04T00:00:00"/>
    <d v="2025-12-10T00:00:00"/>
    <n v="5"/>
    <n v="858"/>
    <x v="0"/>
    <x v="1"/>
    <s v="Bank Transfer"/>
    <x v="1"/>
    <x v="6"/>
    <s v="Thu"/>
    <n v="6"/>
    <n v="2145"/>
    <n v="4290"/>
    <n v="2145"/>
  </r>
  <r>
    <n v="524"/>
    <s v="Daniel Salinas"/>
    <x v="1"/>
    <s v="Biography"/>
    <d v="2025-09-05T00:00:00"/>
    <d v="2025-09-15T00:00:00"/>
    <n v="6"/>
    <n v="914"/>
    <x v="0"/>
    <x v="0"/>
    <s v="Bank Transfer"/>
    <x v="1"/>
    <x v="8"/>
    <s v="Fri"/>
    <n v="10"/>
    <n v="3016"/>
    <n v="5484"/>
    <n v="2468"/>
  </r>
  <r>
    <n v="525"/>
    <s v="Michael West"/>
    <x v="0"/>
    <s v="Laptop"/>
    <d v="2025-10-05T00:00:00"/>
    <d v="2025-10-19T00:00:00"/>
    <n v="5"/>
    <n v="163"/>
    <x v="1"/>
    <x v="2"/>
    <s v="Mobile Money"/>
    <x v="1"/>
    <x v="1"/>
    <s v="Sun"/>
    <n v="14"/>
    <n v="693"/>
    <n v="815"/>
    <n v="122"/>
  </r>
  <r>
    <n v="526"/>
    <s v="Elizabeth Ward"/>
    <x v="3"/>
    <s v="Juice"/>
    <d v="2025-11-25T00:00:00"/>
    <d v="2025-12-05T00:00:00"/>
    <n v="9"/>
    <n v="811"/>
    <x v="1"/>
    <x v="0"/>
    <s v="Cash"/>
    <x v="1"/>
    <x v="4"/>
    <s v="Tue"/>
    <n v="10"/>
    <n v="4014"/>
    <n v="7299"/>
    <n v="3285"/>
  </r>
  <r>
    <n v="527"/>
    <s v="Kristen Terry"/>
    <x v="3"/>
    <s v="Cereal"/>
    <d v="2025-11-05T00:00:00"/>
    <d v="2025-11-07T00:00:00"/>
    <n v="9"/>
    <n v="828"/>
    <x v="0"/>
    <x v="1"/>
    <s v="Credit Card"/>
    <x v="1"/>
    <x v="4"/>
    <s v="Wed"/>
    <n v="2"/>
    <n v="4099"/>
    <n v="7452"/>
    <n v="3353"/>
  </r>
  <r>
    <n v="528"/>
    <s v="David Grant"/>
    <x v="4"/>
    <s v="Wall Art"/>
    <d v="2025-02-18T00:00:00"/>
    <d v="2025-02-24T00:00:00"/>
    <n v="8"/>
    <n v="745"/>
    <x v="1"/>
    <x v="3"/>
    <s v="Cash"/>
    <x v="1"/>
    <x v="7"/>
    <s v="Tue"/>
    <n v="6"/>
    <n v="4172"/>
    <n v="5960"/>
    <n v="1788"/>
  </r>
  <r>
    <n v="529"/>
    <s v="Kevin Patterson"/>
    <x v="1"/>
    <s v="Biography"/>
    <d v="2025-09-04T00:00:00"/>
    <d v="2025-09-10T00:00:00"/>
    <n v="7"/>
    <n v="238"/>
    <x v="0"/>
    <x v="2"/>
    <s v="Mobile Money"/>
    <x v="1"/>
    <x v="8"/>
    <s v="Thu"/>
    <n v="6"/>
    <n v="916"/>
    <n v="1666"/>
    <n v="750"/>
  </r>
  <r>
    <n v="530"/>
    <s v="Juan Moore"/>
    <x v="0"/>
    <s v="Smartphone"/>
    <d v="2025-12-12T00:00:00"/>
    <d v="2025-12-22T00:00:00"/>
    <n v="1"/>
    <n v="159"/>
    <x v="0"/>
    <x v="2"/>
    <s v="Mobile Money"/>
    <x v="1"/>
    <x v="6"/>
    <s v="Fri"/>
    <n v="10"/>
    <n v="119"/>
    <n v="159"/>
    <n v="40"/>
  </r>
  <r>
    <n v="531"/>
    <s v="Dwayne Campbell"/>
    <x v="3"/>
    <s v="Juice"/>
    <d v="2025-05-16T00:00:00"/>
    <d v="2025-05-20T00:00:00"/>
    <n v="10"/>
    <n v="102"/>
    <x v="1"/>
    <x v="2"/>
    <s v="Cash"/>
    <x v="1"/>
    <x v="0"/>
    <s v="Fri"/>
    <n v="4"/>
    <n v="561"/>
    <n v="1020"/>
    <n v="459"/>
  </r>
  <r>
    <n v="532"/>
    <s v="Samantha Morse"/>
    <x v="3"/>
    <s v="Cereal"/>
    <d v="2025-12-06T00:00:00"/>
    <d v="2025-12-07T00:00:00"/>
    <n v="2"/>
    <n v="443"/>
    <x v="0"/>
    <x v="4"/>
    <s v="Bank Transfer"/>
    <x v="1"/>
    <x v="6"/>
    <s v="Sat"/>
    <n v="1"/>
    <n v="487"/>
    <n v="886"/>
    <n v="399"/>
  </r>
  <r>
    <n v="533"/>
    <s v="Kathryn Snyder"/>
    <x v="3"/>
    <s v="Milk"/>
    <d v="2025-02-23T00:00:00"/>
    <d v="2025-02-26T00:00:00"/>
    <n v="9"/>
    <n v="10"/>
    <x v="0"/>
    <x v="0"/>
    <s v="Bank Transfer"/>
    <x v="1"/>
    <x v="7"/>
    <s v="Sun"/>
    <n v="3"/>
    <n v="45"/>
    <n v="90"/>
    <n v="45"/>
  </r>
  <r>
    <n v="534"/>
    <s v="Alicia Hubbard"/>
    <x v="4"/>
    <s v="Vase"/>
    <d v="2025-10-12T00:00:00"/>
    <d v="2025-10-25T00:00:00"/>
    <n v="5"/>
    <n v="758"/>
    <x v="1"/>
    <x v="0"/>
    <s v="Credit Card"/>
    <x v="1"/>
    <x v="1"/>
    <s v="Sun"/>
    <n v="13"/>
    <n v="2843"/>
    <n v="3790"/>
    <n v="947"/>
  </r>
  <r>
    <n v="535"/>
    <s v="Tanya Kim"/>
    <x v="0"/>
    <s v="Smartphone"/>
    <d v="2025-08-27T00:00:00"/>
    <d v="2025-08-28T00:00:00"/>
    <n v="10"/>
    <n v="541"/>
    <x v="0"/>
    <x v="1"/>
    <s v="Mobile Money"/>
    <x v="1"/>
    <x v="9"/>
    <s v="Wed"/>
    <n v="1"/>
    <n v="4058"/>
    <n v="5410"/>
    <n v="1352"/>
  </r>
  <r>
    <n v="536"/>
    <s v="Bruce Collier"/>
    <x v="4"/>
    <s v="Wall Art"/>
    <d v="2025-08-21T00:00:00"/>
    <d v="2025-08-22T00:00:00"/>
    <n v="1"/>
    <n v="46"/>
    <x v="0"/>
    <x v="1"/>
    <s v="Cash"/>
    <x v="1"/>
    <x v="9"/>
    <s v="Thu"/>
    <n v="1"/>
    <n v="32"/>
    <n v="46"/>
    <n v="14"/>
  </r>
  <r>
    <n v="537"/>
    <s v="Kimberly Gibson"/>
    <x v="4"/>
    <s v="Curtains"/>
    <d v="2025-07-19T00:00:00"/>
    <d v="2025-07-25T00:00:00"/>
    <n v="4"/>
    <n v="82"/>
    <x v="1"/>
    <x v="2"/>
    <s v="Mobile Money"/>
    <x v="1"/>
    <x v="2"/>
    <s v="Sat"/>
    <n v="6"/>
    <n v="213"/>
    <n v="328"/>
    <n v="115"/>
  </r>
  <r>
    <n v="538"/>
    <s v="Robert Woods"/>
    <x v="3"/>
    <s v="Cereal"/>
    <d v="2025-12-17T00:00:00"/>
    <d v="2025-12-23T00:00:00"/>
    <n v="9"/>
    <n v="891"/>
    <x v="1"/>
    <x v="2"/>
    <s v="Cash"/>
    <x v="1"/>
    <x v="6"/>
    <s v="Wed"/>
    <n v="6"/>
    <n v="4410"/>
    <n v="8019"/>
    <n v="3609"/>
  </r>
  <r>
    <n v="539"/>
    <s v="Jane Mitchell"/>
    <x v="1"/>
    <s v="Non-Fiction"/>
    <d v="2025-05-02T00:00:00"/>
    <d v="2025-05-04T00:00:00"/>
    <n v="4"/>
    <n v="578"/>
    <x v="0"/>
    <x v="0"/>
    <s v="Bank Transfer"/>
    <x v="1"/>
    <x v="0"/>
    <s v="Fri"/>
    <n v="2"/>
    <n v="1156"/>
    <n v="2312"/>
    <n v="1156"/>
  </r>
  <r>
    <n v="540"/>
    <s v="Teresa Adkins"/>
    <x v="0"/>
    <s v="Camera"/>
    <d v="2025-04-16T00:00:00"/>
    <d v="2025-04-20T00:00:00"/>
    <n v="4"/>
    <n v="152"/>
    <x v="1"/>
    <x v="2"/>
    <s v="Bank Transfer"/>
    <x v="1"/>
    <x v="11"/>
    <s v="Wed"/>
    <n v="4"/>
    <n v="486"/>
    <n v="608"/>
    <n v="122"/>
  </r>
  <r>
    <n v="541"/>
    <s v="Randy Warren"/>
    <x v="2"/>
    <s v="Jeans"/>
    <d v="2025-02-10T00:00:00"/>
    <d v="2025-02-11T00:00:00"/>
    <n v="3"/>
    <n v="288"/>
    <x v="0"/>
    <x v="0"/>
    <s v="Bank Transfer"/>
    <x v="1"/>
    <x v="7"/>
    <s v="Mon"/>
    <n v="1"/>
    <n v="605"/>
    <n v="864"/>
    <n v="259"/>
  </r>
  <r>
    <n v="542"/>
    <s v="Brandon Parker"/>
    <x v="3"/>
    <s v="Cereal"/>
    <d v="2025-11-25T00:00:00"/>
    <d v="2025-12-03T00:00:00"/>
    <n v="1"/>
    <n v="321"/>
    <x v="0"/>
    <x v="1"/>
    <s v="Mobile Money"/>
    <x v="1"/>
    <x v="4"/>
    <s v="Tue"/>
    <n v="8"/>
    <n v="177"/>
    <n v="321"/>
    <n v="144"/>
  </r>
  <r>
    <n v="543"/>
    <s v="Mark Williamson"/>
    <x v="4"/>
    <s v="Wall Art"/>
    <d v="2025-04-02T00:00:00"/>
    <d v="2025-04-12T00:00:00"/>
    <n v="7"/>
    <n v="356"/>
    <x v="0"/>
    <x v="1"/>
    <s v="Credit Card"/>
    <x v="1"/>
    <x v="11"/>
    <s v="Wed"/>
    <n v="10"/>
    <n v="1744"/>
    <n v="2492"/>
    <n v="748"/>
  </r>
  <r>
    <n v="544"/>
    <s v="Joseph Lopez"/>
    <x v="0"/>
    <s v="Camera"/>
    <d v="2025-03-10T00:00:00"/>
    <d v="2025-03-21T00:00:00"/>
    <n v="2"/>
    <n v="944"/>
    <x v="1"/>
    <x v="2"/>
    <s v="Credit Card"/>
    <x v="1"/>
    <x v="3"/>
    <s v="Mon"/>
    <n v="11"/>
    <n v="1510"/>
    <n v="1888"/>
    <n v="378"/>
  </r>
  <r>
    <n v="545"/>
    <s v="Ray Boyd"/>
    <x v="4"/>
    <s v="Table Lamp"/>
    <d v="2025-12-17T00:00:00"/>
    <d v="2025-12-27T00:00:00"/>
    <n v="10"/>
    <n v="172"/>
    <x v="0"/>
    <x v="3"/>
    <s v="Credit Card"/>
    <x v="1"/>
    <x v="6"/>
    <s v="Wed"/>
    <n v="10"/>
    <n v="1290"/>
    <n v="1720"/>
    <n v="430"/>
  </r>
  <r>
    <n v="546"/>
    <s v="Donald Wilson"/>
    <x v="2"/>
    <s v="Sneakers"/>
    <d v="2025-08-14T00:00:00"/>
    <d v="2025-08-16T00:00:00"/>
    <n v="7"/>
    <n v="70"/>
    <x v="0"/>
    <x v="4"/>
    <s v="Bank Transfer"/>
    <x v="1"/>
    <x v="9"/>
    <s v="Thu"/>
    <n v="2"/>
    <n v="368"/>
    <n v="490"/>
    <n v="122"/>
  </r>
  <r>
    <n v="547"/>
    <s v="Jonathan Parks"/>
    <x v="0"/>
    <s v="Camera"/>
    <d v="2025-09-19T00:00:00"/>
    <d v="2025-09-22T00:00:00"/>
    <n v="2"/>
    <n v="722"/>
    <x v="0"/>
    <x v="2"/>
    <s v="Bank Transfer"/>
    <x v="1"/>
    <x v="8"/>
    <s v="Fri"/>
    <n v="3"/>
    <n v="1155"/>
    <n v="1444"/>
    <n v="289"/>
  </r>
  <r>
    <n v="548"/>
    <s v="Ashley Freeman"/>
    <x v="3"/>
    <s v="Juice"/>
    <d v="2025-12-11T00:00:00"/>
    <d v="2025-12-19T00:00:00"/>
    <n v="2"/>
    <n v="876"/>
    <x v="1"/>
    <x v="4"/>
    <s v="Mobile Money"/>
    <x v="1"/>
    <x v="6"/>
    <s v="Thu"/>
    <n v="8"/>
    <n v="964"/>
    <n v="1752"/>
    <n v="788"/>
  </r>
  <r>
    <n v="549"/>
    <s v="Kimberly Gibson"/>
    <x v="2"/>
    <s v="Sneakers"/>
    <d v="2025-05-10T00:00:00"/>
    <d v="2025-05-17T00:00:00"/>
    <n v="8"/>
    <n v="281"/>
    <x v="0"/>
    <x v="3"/>
    <s v="Cash"/>
    <x v="1"/>
    <x v="0"/>
    <s v="Sat"/>
    <n v="7"/>
    <n v="1686"/>
    <n v="2248"/>
    <n v="562"/>
  </r>
  <r>
    <n v="550"/>
    <s v="Dawn Diaz"/>
    <x v="0"/>
    <s v="Headphones"/>
    <d v="2025-04-10T00:00:00"/>
    <d v="2025-04-17T00:00:00"/>
    <n v="7"/>
    <n v="390"/>
    <x v="1"/>
    <x v="4"/>
    <s v="Bank Transfer"/>
    <x v="1"/>
    <x v="11"/>
    <s v="Thu"/>
    <n v="7"/>
    <n v="1775"/>
    <n v="2730"/>
    <n v="955"/>
  </r>
  <r>
    <n v="551"/>
    <s v="Morgan Davenport"/>
    <x v="4"/>
    <s v="Table Lamp"/>
    <d v="2025-10-04T00:00:00"/>
    <d v="2025-10-10T00:00:00"/>
    <n v="5"/>
    <n v="953"/>
    <x v="0"/>
    <x v="1"/>
    <s v="Cash"/>
    <x v="1"/>
    <x v="1"/>
    <s v="Sat"/>
    <n v="6"/>
    <n v="3574"/>
    <n v="4765"/>
    <n v="1191"/>
  </r>
  <r>
    <n v="552"/>
    <s v="Theresa Hansen"/>
    <x v="4"/>
    <s v="Curtains"/>
    <d v="2025-01-09T00:00:00"/>
    <d v="2025-01-21T00:00:00"/>
    <n v="6"/>
    <n v="323"/>
    <x v="1"/>
    <x v="4"/>
    <s v="Mobile Money"/>
    <x v="1"/>
    <x v="10"/>
    <s v="Thu"/>
    <n v="12"/>
    <n v="1260"/>
    <n v="1938"/>
    <n v="678"/>
  </r>
  <r>
    <n v="553"/>
    <s v="Krista Shea"/>
    <x v="4"/>
    <s v="Wall Art"/>
    <d v="2025-02-25T00:00:00"/>
    <d v="2025-03-01T00:00:00"/>
    <n v="3"/>
    <n v="380"/>
    <x v="0"/>
    <x v="1"/>
    <s v="Bank Transfer"/>
    <x v="1"/>
    <x v="7"/>
    <s v="Tue"/>
    <n v="4"/>
    <n v="798"/>
    <n v="1140"/>
    <n v="342"/>
  </r>
  <r>
    <n v="554"/>
    <s v="Rebecca Thompson"/>
    <x v="1"/>
    <s v="Fiction"/>
    <d v="2025-08-28T00:00:00"/>
    <d v="2025-09-05T00:00:00"/>
    <n v="10"/>
    <n v="509"/>
    <x v="1"/>
    <x v="4"/>
    <s v="Mobile Money"/>
    <x v="1"/>
    <x v="9"/>
    <s v="Thu"/>
    <n v="8"/>
    <n v="2545"/>
    <n v="5090"/>
    <n v="2545"/>
  </r>
  <r>
    <n v="555"/>
    <s v="Donald Schultz"/>
    <x v="3"/>
    <s v="Cereal"/>
    <d v="2025-03-27T00:00:00"/>
    <d v="2025-04-01T00:00:00"/>
    <n v="1"/>
    <n v="968"/>
    <x v="0"/>
    <x v="3"/>
    <s v="Cash"/>
    <x v="1"/>
    <x v="3"/>
    <s v="Thu"/>
    <n v="5"/>
    <n v="532"/>
    <n v="968"/>
    <n v="436"/>
  </r>
  <r>
    <n v="555"/>
    <s v="Mona"/>
    <x v="0"/>
    <s v="Curtains"/>
    <d v="2025-04-05T00:00:00"/>
    <d v="2025-06-05T00:00:00"/>
    <n v="2"/>
    <n v="180"/>
    <x v="1"/>
    <x v="2"/>
    <s v="Bank Transfer"/>
    <x v="1"/>
    <x v="11"/>
    <s v="Sat"/>
    <n v="61"/>
    <n v="234"/>
    <n v="360"/>
    <n v="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98:B104" firstHeaderRow="1" firstDataRow="1" firstDataCol="1" rowPageCount="1" colPageCount="1"/>
  <pivotFields count="18">
    <pivotField showAll="0"/>
    <pivotField showAll="0"/>
    <pivotField showAll="0">
      <items count="6">
        <item x="2"/>
        <item x="1"/>
        <item x="0"/>
        <item x="3"/>
        <item h="1" x="4"/>
        <item t="default"/>
      </items>
    </pivotField>
    <pivotField showAll="0"/>
    <pivotField numFmtId="14" showAll="0"/>
    <pivotField numFmtId="14" showAll="0"/>
    <pivotField showAll="0"/>
    <pivotField showAll="0"/>
    <pivotField axis="axisPage" showAll="0">
      <items count="3">
        <item x="0"/>
        <item x="1"/>
        <item t="default"/>
      </items>
    </pivotField>
    <pivotField axis="axisRow" showAll="0">
      <items count="8">
        <item h="1" x="6"/>
        <item x="0"/>
        <item x="5"/>
        <item x="2"/>
        <item x="3"/>
        <item x="1"/>
        <item x="4"/>
        <item t="default"/>
      </items>
    </pivotField>
    <pivotField showAll="0"/>
    <pivotField showAll="0">
      <items count="3">
        <item h="1" x="0"/>
        <item x="1"/>
        <item t="default"/>
      </items>
    </pivotField>
    <pivotField showAll="0">
      <items count="13">
        <item x="10"/>
        <item x="7"/>
        <item x="3"/>
        <item x="11"/>
        <item x="0"/>
        <item x="5"/>
        <item x="2"/>
        <item x="9"/>
        <item x="8"/>
        <item x="1"/>
        <item x="4"/>
        <item x="6"/>
        <item t="default"/>
      </items>
    </pivotField>
    <pivotField showAll="0"/>
    <pivotField showAll="0"/>
    <pivotField showAll="0"/>
    <pivotField dataField="1" showAll="0"/>
    <pivotField showAll="0"/>
  </pivotFields>
  <rowFields count="1">
    <field x="9"/>
  </rowFields>
  <rowItems count="6">
    <i>
      <x v="1"/>
    </i>
    <i>
      <x v="3"/>
    </i>
    <i>
      <x v="4"/>
    </i>
    <i>
      <x v="5"/>
    </i>
    <i>
      <x v="6"/>
    </i>
    <i t="grand">
      <x/>
    </i>
  </rowItems>
  <colItems count="1">
    <i/>
  </colItems>
  <pageFields count="1">
    <pageField fld="8" item="0" hier="-1"/>
  </pageFields>
  <dataFields count="1">
    <dataField name="Sales Revenue   " fld="16" baseField="0" baseItem="0"/>
  </dataFields>
  <chartFormats count="2">
    <chartFormat chart="0" format="1"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1:E34" firstHeaderRow="0" firstDataRow="1" firstDataCol="1" rowPageCount="1" colPageCount="1"/>
  <pivotFields count="18">
    <pivotField showAll="0"/>
    <pivotField showAll="0"/>
    <pivotField showAll="0">
      <items count="6">
        <item x="2"/>
        <item x="1"/>
        <item x="0"/>
        <item x="3"/>
        <item h="1" x="4"/>
        <item t="default"/>
      </items>
    </pivotField>
    <pivotField showAll="0"/>
    <pivotField numFmtId="14" showAll="0"/>
    <pivotField numFmtId="14" showAll="0"/>
    <pivotField showAll="0"/>
    <pivotField showAll="0"/>
    <pivotField axis="axisPage" multipleItemSelectionAllowed="1" showAll="0">
      <items count="3">
        <item x="0"/>
        <item h="1" x="1"/>
        <item t="default"/>
      </items>
    </pivotField>
    <pivotField showAll="0">
      <items count="8">
        <item h="1" x="6"/>
        <item x="0"/>
        <item x="5"/>
        <item x="2"/>
        <item x="3"/>
        <item x="1"/>
        <item x="4"/>
        <item t="default"/>
      </items>
    </pivotField>
    <pivotField showAll="0"/>
    <pivotField showAll="0">
      <items count="3">
        <item h="1" x="0"/>
        <item x="1"/>
        <item t="default"/>
      </items>
    </pivotField>
    <pivotField axis="axisRow" showAll="0">
      <items count="13">
        <item x="10"/>
        <item x="7"/>
        <item x="3"/>
        <item x="11"/>
        <item x="0"/>
        <item x="5"/>
        <item x="2"/>
        <item x="9"/>
        <item x="8"/>
        <item x="1"/>
        <item x="4"/>
        <item x="6"/>
        <item t="default"/>
      </items>
    </pivotField>
    <pivotField showAll="0"/>
    <pivotField showAll="0"/>
    <pivotField dataField="1" showAll="0"/>
    <pivotField dataField="1" showAll="0"/>
    <pivotField dataField="1" showAll="0"/>
  </pivotFields>
  <rowFields count="1">
    <field x="12"/>
  </rowFields>
  <rowItems count="13">
    <i>
      <x/>
    </i>
    <i>
      <x v="1"/>
    </i>
    <i>
      <x v="2"/>
    </i>
    <i>
      <x v="3"/>
    </i>
    <i>
      <x v="4"/>
    </i>
    <i>
      <x v="5"/>
    </i>
    <i>
      <x v="6"/>
    </i>
    <i>
      <x v="7"/>
    </i>
    <i>
      <x v="8"/>
    </i>
    <i>
      <x v="9"/>
    </i>
    <i>
      <x v="10"/>
    </i>
    <i>
      <x v="11"/>
    </i>
    <i t="grand">
      <x/>
    </i>
  </rowItems>
  <colFields count="1">
    <field x="-2"/>
  </colFields>
  <colItems count="3">
    <i>
      <x/>
    </i>
    <i i="1">
      <x v="1"/>
    </i>
    <i i="2">
      <x v="2"/>
    </i>
  </colItems>
  <pageFields count="1">
    <pageField fld="8" hier="-1"/>
  </pageFields>
  <dataFields count="3">
    <dataField name="Sum of Total Cost" fld="15" baseField="0" baseItem="0"/>
    <dataField name="Sum of Sales Revenue " fld="16" baseField="0" baseItem="0"/>
    <dataField name="Sum of Net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KPI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F4" firstHeaderRow="1" firstDataRow="1" firstDataCol="0"/>
  <pivotFields count="18">
    <pivotField showAll="0"/>
    <pivotField dataField="1" showAll="0"/>
    <pivotField showAll="0">
      <items count="6">
        <item x="2"/>
        <item x="1"/>
        <item x="0"/>
        <item x="3"/>
        <item h="1" x="4"/>
        <item t="default"/>
      </items>
    </pivotField>
    <pivotField showAll="0"/>
    <pivotField numFmtId="14" showAll="0"/>
    <pivotField numFmtId="14" showAll="0"/>
    <pivotField showAll="0"/>
    <pivotField showAll="0"/>
    <pivotField multipleItemSelectionAllowed="1" showAll="0"/>
    <pivotField showAll="0">
      <items count="8">
        <item h="1" x="6"/>
        <item h="1" x="0"/>
        <item h="1" x="5"/>
        <item h="1" x="2"/>
        <item x="3"/>
        <item h="1" x="1"/>
        <item h="1" x="4"/>
        <item t="default"/>
      </items>
    </pivotField>
    <pivotField showAll="0"/>
    <pivotField showAll="0">
      <items count="3">
        <item h="1" x="0"/>
        <item x="1"/>
        <item t="default"/>
      </items>
    </pivotField>
    <pivotField showAll="0">
      <items count="13">
        <item x="10"/>
        <item x="7"/>
        <item x="3"/>
        <item x="11"/>
        <item x="0"/>
        <item x="5"/>
        <item x="2"/>
        <item x="9"/>
        <item x="8"/>
        <item x="1"/>
        <item x="4"/>
        <item x="6"/>
        <item t="default"/>
      </items>
    </pivotField>
    <pivotField showAll="0"/>
    <pivotField showAll="0"/>
    <pivotField showAll="0"/>
    <pivotField showAll="0"/>
    <pivotField showAll="0"/>
  </pivotFields>
  <rowItems count="1">
    <i/>
  </rowItems>
  <colItems count="1">
    <i/>
  </colItems>
  <dataFields count="1">
    <dataField name="Count of Customer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Statu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B15" firstHeaderRow="1" firstDataRow="1" firstDataCol="1"/>
  <pivotFields count="18">
    <pivotField showAll="0"/>
    <pivotField showAll="0"/>
    <pivotField showAll="0">
      <items count="6">
        <item x="2"/>
        <item x="1"/>
        <item x="0"/>
        <item x="3"/>
        <item h="1" x="4"/>
        <item t="default"/>
      </items>
    </pivotField>
    <pivotField showAll="0"/>
    <pivotField numFmtId="14" showAll="0"/>
    <pivotField numFmtId="14" showAll="0"/>
    <pivotField showAll="0"/>
    <pivotField showAll="0"/>
    <pivotField axis="axisRow" dataField="1" multipleItemSelectionAllowed="1" showAll="0">
      <items count="3">
        <item x="0"/>
        <item x="1"/>
        <item t="default"/>
      </items>
    </pivotField>
    <pivotField showAll="0">
      <items count="8">
        <item h="1" x="6"/>
        <item h="1" x="0"/>
        <item h="1" x="5"/>
        <item h="1" x="2"/>
        <item x="3"/>
        <item h="1" x="1"/>
        <item h="1" x="4"/>
        <item t="default"/>
      </items>
    </pivotField>
    <pivotField showAll="0"/>
    <pivotField showAll="0">
      <items count="3">
        <item h="1" x="0"/>
        <item x="1"/>
        <item t="default"/>
      </items>
    </pivotField>
    <pivotField showAll="0">
      <items count="13">
        <item x="10"/>
        <item x="7"/>
        <item x="3"/>
        <item x="11"/>
        <item x="0"/>
        <item x="5"/>
        <item x="2"/>
        <item x="9"/>
        <item x="8"/>
        <item x="1"/>
        <item x="4"/>
        <item x="6"/>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Count of Statu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E75:F80" firstHeaderRow="1" firstDataRow="1" firstDataCol="1" rowPageCount="1" colPageCount="1"/>
  <pivotFields count="18">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axis="axisRow" dataField="1" showAll="0">
      <items count="6">
        <item x="3"/>
        <item x="2"/>
        <item x="1"/>
        <item x="0"/>
        <item x="4"/>
        <item t="default"/>
      </items>
    </pivotField>
    <pivotField showAll="0"/>
    <pivotField showAll="0">
      <items count="14">
        <item x="10"/>
        <item x="7"/>
        <item x="3"/>
        <item x="11"/>
        <item x="0"/>
        <item x="5"/>
        <item x="2"/>
        <item x="9"/>
        <item x="8"/>
        <item x="1"/>
        <item x="4"/>
        <item x="6"/>
        <item x="12"/>
        <item t="default"/>
      </items>
    </pivotField>
    <pivotField showAll="0">
      <items count="9">
        <item x="4"/>
        <item x="0"/>
        <item x="1"/>
        <item x="2"/>
        <item x="3"/>
        <item x="6"/>
        <item x="5"/>
        <item x="7"/>
        <item t="default"/>
      </items>
    </pivotField>
    <pivotField showAll="0"/>
    <pivotField showAll="0">
      <items count="511">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508"/>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x="509"/>
        <item t="default"/>
      </items>
    </pivotField>
    <pivotField showAll="0">
      <items count="517">
        <item x="39"/>
        <item x="444"/>
        <item x="496"/>
        <item x="281"/>
        <item x="278"/>
        <item x="260"/>
        <item x="315"/>
        <item x="74"/>
        <item x="153"/>
        <item x="261"/>
        <item x="493"/>
        <item x="59"/>
        <item x="483"/>
        <item x="376"/>
        <item x="15"/>
        <item x="18"/>
        <item x="313"/>
        <item x="166"/>
        <item x="42"/>
        <item x="491"/>
        <item x="275"/>
        <item x="291"/>
        <item x="22"/>
        <item x="387"/>
        <item x="262"/>
        <item x="19"/>
        <item x="304"/>
        <item x="25"/>
        <item x="222"/>
        <item x="130"/>
        <item x="116"/>
        <item x="266"/>
        <item x="240"/>
        <item x="79"/>
        <item x="353"/>
        <item x="478"/>
        <item x="132"/>
        <item x="145"/>
        <item x="75"/>
        <item x="437"/>
        <item x="155"/>
        <item x="332"/>
        <item x="211"/>
        <item x="385"/>
        <item x="392"/>
        <item x="111"/>
        <item x="1"/>
        <item x="103"/>
        <item x="58"/>
        <item x="464"/>
        <item x="404"/>
        <item x="502"/>
        <item x="124"/>
        <item x="100"/>
        <item x="497"/>
        <item x="393"/>
        <item x="150"/>
        <item x="471"/>
        <item x="514"/>
        <item x="415"/>
        <item x="383"/>
        <item x="215"/>
        <item x="380"/>
        <item x="482"/>
        <item x="205"/>
        <item x="484"/>
        <item x="430"/>
        <item x="209"/>
        <item x="330"/>
        <item x="460"/>
        <item x="506"/>
        <item x="321"/>
        <item x="283"/>
        <item x="199"/>
        <item x="303"/>
        <item x="69"/>
        <item x="219"/>
        <item x="241"/>
        <item x="162"/>
        <item x="318"/>
        <item x="60"/>
        <item x="346"/>
        <item x="147"/>
        <item x="306"/>
        <item x="420"/>
        <item x="11"/>
        <item x="500"/>
        <item x="48"/>
        <item x="119"/>
        <item x="423"/>
        <item x="52"/>
        <item x="138"/>
        <item x="118"/>
        <item x="454"/>
        <item x="3"/>
        <item x="374"/>
        <item x="358"/>
        <item x="338"/>
        <item x="56"/>
        <item x="294"/>
        <item x="386"/>
        <item x="186"/>
        <item x="285"/>
        <item x="331"/>
        <item x="456"/>
        <item x="134"/>
        <item x="93"/>
        <item x="202"/>
        <item x="29"/>
        <item x="117"/>
        <item x="359"/>
        <item x="435"/>
        <item x="427"/>
        <item x="277"/>
        <item x="109"/>
        <item x="411"/>
        <item x="57"/>
        <item x="131"/>
        <item x="276"/>
        <item x="231"/>
        <item x="443"/>
        <item x="466"/>
        <item x="419"/>
        <item x="61"/>
        <item x="121"/>
        <item x="501"/>
        <item x="156"/>
        <item x="492"/>
        <item x="44"/>
        <item x="257"/>
        <item x="440"/>
        <item x="365"/>
        <item x="97"/>
        <item x="425"/>
        <item x="144"/>
        <item x="445"/>
        <item x="210"/>
        <item x="0"/>
        <item x="428"/>
        <item x="126"/>
        <item x="64"/>
        <item x="513"/>
        <item x="81"/>
        <item x="426"/>
        <item x="282"/>
        <item x="90"/>
        <item x="462"/>
        <item x="228"/>
        <item x="391"/>
        <item x="245"/>
        <item x="108"/>
        <item x="115"/>
        <item x="188"/>
        <item x="177"/>
        <item x="465"/>
        <item x="280"/>
        <item x="141"/>
        <item x="300"/>
        <item x="398"/>
        <item x="24"/>
        <item x="363"/>
        <item x="157"/>
        <item x="154"/>
        <item x="350"/>
        <item x="78"/>
        <item x="333"/>
        <item x="414"/>
        <item x="511"/>
        <item x="127"/>
        <item x="378"/>
        <item x="76"/>
        <item x="244"/>
        <item x="91"/>
        <item x="284"/>
        <item x="113"/>
        <item x="290"/>
        <item x="65"/>
        <item x="196"/>
        <item x="238"/>
        <item x="480"/>
        <item x="106"/>
        <item x="129"/>
        <item x="139"/>
        <item x="28"/>
        <item x="225"/>
        <item x="169"/>
        <item x="309"/>
        <item x="112"/>
        <item x="288"/>
        <item x="362"/>
        <item x="217"/>
        <item x="248"/>
        <item x="242"/>
        <item x="311"/>
        <item x="107"/>
        <item x="307"/>
        <item x="347"/>
        <item x="507"/>
        <item x="208"/>
        <item x="336"/>
        <item x="263"/>
        <item x="23"/>
        <item x="434"/>
        <item x="397"/>
        <item x="474"/>
        <item x="233"/>
        <item x="207"/>
        <item x="73"/>
        <item x="185"/>
        <item x="37"/>
        <item x="30"/>
        <item x="72"/>
        <item x="172"/>
        <item x="247"/>
        <item x="234"/>
        <item x="432"/>
        <item x="379"/>
        <item x="218"/>
        <item x="184"/>
        <item x="128"/>
        <item x="325"/>
        <item x="490"/>
        <item x="7"/>
        <item x="424"/>
        <item x="17"/>
        <item x="372"/>
        <item x="41"/>
        <item x="505"/>
        <item x="310"/>
        <item x="120"/>
        <item x="381"/>
        <item x="508"/>
        <item x="447"/>
        <item x="400"/>
        <item x="259"/>
        <item x="343"/>
        <item x="94"/>
        <item x="45"/>
        <item x="27"/>
        <item x="84"/>
        <item x="422"/>
        <item x="236"/>
        <item x="122"/>
        <item x="267"/>
        <item x="339"/>
        <item x="101"/>
        <item x="98"/>
        <item x="504"/>
        <item x="63"/>
        <item x="293"/>
        <item x="4"/>
        <item x="197"/>
        <item x="351"/>
        <item x="368"/>
        <item x="286"/>
        <item x="47"/>
        <item x="105"/>
        <item x="9"/>
        <item x="110"/>
        <item x="85"/>
        <item x="160"/>
        <item x="395"/>
        <item x="5"/>
        <item x="417"/>
        <item x="406"/>
        <item x="8"/>
        <item x="469"/>
        <item x="49"/>
        <item x="296"/>
        <item x="165"/>
        <item x="421"/>
        <item x="375"/>
        <item x="314"/>
        <item x="6"/>
        <item x="509"/>
        <item x="77"/>
        <item x="192"/>
        <item x="475"/>
        <item x="89"/>
        <item x="71"/>
        <item x="499"/>
        <item x="463"/>
        <item x="268"/>
        <item x="317"/>
        <item x="182"/>
        <item x="399"/>
        <item x="173"/>
        <item x="340"/>
        <item x="271"/>
        <item x="289"/>
        <item x="301"/>
        <item x="264"/>
        <item x="189"/>
        <item x="255"/>
        <item x="86"/>
        <item x="102"/>
        <item x="229"/>
        <item x="12"/>
        <item x="34"/>
        <item x="503"/>
        <item x="246"/>
        <item x="355"/>
        <item x="148"/>
        <item x="388"/>
        <item x="187"/>
        <item x="312"/>
        <item x="220"/>
        <item x="96"/>
        <item x="298"/>
        <item x="38"/>
        <item x="83"/>
        <item x="319"/>
        <item x="174"/>
        <item x="470"/>
        <item x="510"/>
        <item x="21"/>
        <item x="441"/>
        <item x="235"/>
        <item x="396"/>
        <item x="43"/>
        <item x="384"/>
        <item x="164"/>
        <item x="36"/>
        <item x="349"/>
        <item x="114"/>
        <item x="305"/>
        <item x="360"/>
        <item x="191"/>
        <item x="367"/>
        <item x="161"/>
        <item x="458"/>
        <item x="200"/>
        <item x="123"/>
        <item x="32"/>
        <item x="433"/>
        <item x="452"/>
        <item x="405"/>
        <item x="193"/>
        <item x="451"/>
        <item x="322"/>
        <item x="198"/>
        <item x="361"/>
        <item x="206"/>
        <item x="377"/>
        <item x="326"/>
        <item x="389"/>
        <item x="328"/>
        <item x="413"/>
        <item x="344"/>
        <item x="10"/>
        <item x="449"/>
        <item x="190"/>
        <item x="481"/>
        <item x="369"/>
        <item x="329"/>
        <item x="253"/>
        <item x="136"/>
        <item x="274"/>
        <item x="316"/>
        <item x="429"/>
        <item x="297"/>
        <item x="50"/>
        <item x="178"/>
        <item x="402"/>
        <item x="95"/>
        <item x="163"/>
        <item x="479"/>
        <item x="203"/>
        <item x="258"/>
        <item x="176"/>
        <item x="494"/>
        <item x="80"/>
        <item x="436"/>
        <item x="20"/>
        <item x="135"/>
        <item x="55"/>
        <item x="67"/>
        <item x="239"/>
        <item x="439"/>
        <item x="473"/>
        <item x="324"/>
        <item x="337"/>
        <item x="418"/>
        <item x="366"/>
        <item x="357"/>
        <item x="341"/>
        <item x="251"/>
        <item x="371"/>
        <item x="179"/>
        <item x="453"/>
        <item x="104"/>
        <item x="2"/>
        <item x="409"/>
        <item x="175"/>
        <item x="287"/>
        <item x="221"/>
        <item x="485"/>
        <item x="195"/>
        <item x="308"/>
        <item x="87"/>
        <item x="16"/>
        <item x="53"/>
        <item x="455"/>
        <item x="159"/>
        <item x="204"/>
        <item x="438"/>
        <item x="450"/>
        <item x="133"/>
        <item x="252"/>
        <item x="82"/>
        <item x="227"/>
        <item x="226"/>
        <item x="348"/>
        <item x="125"/>
        <item x="442"/>
        <item x="13"/>
        <item x="256"/>
        <item x="243"/>
        <item x="194"/>
        <item x="213"/>
        <item x="140"/>
        <item x="70"/>
        <item x="334"/>
        <item x="265"/>
        <item x="512"/>
        <item x="33"/>
        <item x="88"/>
        <item x="342"/>
        <item x="137"/>
        <item x="356"/>
        <item x="270"/>
        <item x="158"/>
        <item x="457"/>
        <item x="495"/>
        <item x="146"/>
        <item x="352"/>
        <item x="407"/>
        <item x="486"/>
        <item x="468"/>
        <item x="54"/>
        <item x="62"/>
        <item x="152"/>
        <item x="201"/>
        <item x="230"/>
        <item x="142"/>
        <item x="168"/>
        <item x="461"/>
        <item x="269"/>
        <item x="237"/>
        <item x="373"/>
        <item x="151"/>
        <item x="354"/>
        <item x="292"/>
        <item x="335"/>
        <item x="223"/>
        <item x="345"/>
        <item x="416"/>
        <item x="249"/>
        <item x="224"/>
        <item x="408"/>
        <item x="489"/>
        <item x="167"/>
        <item x="382"/>
        <item x="180"/>
        <item x="92"/>
        <item x="250"/>
        <item x="31"/>
        <item x="394"/>
        <item x="295"/>
        <item x="390"/>
        <item x="370"/>
        <item x="467"/>
        <item x="51"/>
        <item x="448"/>
        <item x="40"/>
        <item x="412"/>
        <item x="171"/>
        <item x="279"/>
        <item x="431"/>
        <item x="323"/>
        <item x="320"/>
        <item x="476"/>
        <item x="477"/>
        <item x="35"/>
        <item x="446"/>
        <item x="14"/>
        <item x="299"/>
        <item x="99"/>
        <item x="254"/>
        <item x="272"/>
        <item x="472"/>
        <item x="149"/>
        <item x="487"/>
        <item x="214"/>
        <item x="143"/>
        <item x="459"/>
        <item x="488"/>
        <item x="170"/>
        <item x="212"/>
        <item x="410"/>
        <item x="183"/>
        <item x="401"/>
        <item x="403"/>
        <item x="364"/>
        <item x="26"/>
        <item x="498"/>
        <item x="181"/>
        <item x="66"/>
        <item x="232"/>
        <item x="273"/>
        <item x="46"/>
        <item x="216"/>
        <item x="68"/>
        <item x="327"/>
        <item x="302"/>
        <item x="515"/>
        <item t="default"/>
      </items>
    </pivotField>
    <pivotField showAll="0">
      <items count="476">
        <item x="37"/>
        <item x="429"/>
        <item x="265"/>
        <item x="249"/>
        <item x="410"/>
        <item x="268"/>
        <item x="150"/>
        <item x="352"/>
        <item x="294"/>
        <item x="262"/>
        <item x="296"/>
        <item x="19"/>
        <item x="15"/>
        <item x="71"/>
        <item x="57"/>
        <item x="455"/>
        <item x="245"/>
        <item x="275"/>
        <item x="362"/>
        <item x="446"/>
        <item x="18"/>
        <item x="203"/>
        <item x="253"/>
        <item x="56"/>
        <item x="428"/>
        <item x="114"/>
        <item x="385"/>
        <item x="360"/>
        <item x="101"/>
        <item x="40"/>
        <item x="270"/>
        <item x="142"/>
        <item x="213"/>
        <item x="231"/>
        <item x="371"/>
        <item x="130"/>
        <item x="152"/>
        <item x="386"/>
        <item x="128"/>
        <item x="76"/>
        <item x="24"/>
        <item x="147"/>
        <item x="366"/>
        <item x="109"/>
        <item x="436"/>
        <item x="447"/>
        <item x="132"/>
        <item x="121"/>
        <item x="98"/>
        <item x="459"/>
        <item x="202"/>
        <item x="425"/>
        <item x="72"/>
        <item x="450"/>
        <item x="314"/>
        <item x="473"/>
        <item x="302"/>
        <item x="351"/>
        <item x="311"/>
        <item x="462"/>
        <item x="1"/>
        <item x="219"/>
        <item x="91"/>
        <item x="199"/>
        <item x="28"/>
        <item x="378"/>
        <item x="210"/>
        <item x="123"/>
        <item x="278"/>
        <item x="356"/>
        <item x="166"/>
        <item x="135"/>
        <item x="88"/>
        <item x="58"/>
        <item x="402"/>
        <item x="396"/>
        <item x="181"/>
        <item x="397"/>
        <item x="287"/>
        <item x="267"/>
        <item x="337"/>
        <item x="59"/>
        <item x="116"/>
        <item x="232"/>
        <item x="159"/>
        <item x="316"/>
        <item x="70"/>
        <item x="343"/>
        <item x="69"/>
        <item x="395"/>
        <item x="144"/>
        <item x="338"/>
        <item x="0"/>
        <item x="62"/>
        <item x="11"/>
        <item x="66"/>
        <item x="107"/>
        <item x="106"/>
        <item x="312"/>
        <item x="430"/>
        <item x="284"/>
        <item x="372"/>
        <item x="23"/>
        <item x="196"/>
        <item x="46"/>
        <item x="54"/>
        <item x="328"/>
        <item x="327"/>
        <item x="465"/>
        <item x="55"/>
        <item x="222"/>
        <item x="409"/>
        <item x="391"/>
        <item x="354"/>
        <item x="439"/>
        <item x="89"/>
        <item x="390"/>
        <item x="274"/>
        <item x="153"/>
        <item x="3"/>
        <item x="42"/>
        <item x="321"/>
        <item x="50"/>
        <item x="361"/>
        <item x="95"/>
        <item x="355"/>
        <item x="104"/>
        <item x="127"/>
        <item x="129"/>
        <item x="7"/>
        <item x="124"/>
        <item x="394"/>
        <item x="470"/>
        <item x="440"/>
        <item x="341"/>
        <item x="115"/>
        <item x="234"/>
        <item x="237"/>
        <item x="292"/>
        <item x="236"/>
        <item x="250"/>
        <item x="324"/>
        <item x="422"/>
        <item x="263"/>
        <item x="154"/>
        <item x="35"/>
        <item x="118"/>
        <item x="45"/>
        <item x="384"/>
        <item x="456"/>
        <item x="136"/>
        <item x="246"/>
        <item x="264"/>
        <item x="216"/>
        <item x="209"/>
        <item x="368"/>
        <item x="73"/>
        <item x="138"/>
        <item x="434"/>
        <item x="141"/>
        <item x="39"/>
        <item x="288"/>
        <item x="464"/>
        <item x="472"/>
        <item x="151"/>
        <item x="79"/>
        <item x="269"/>
        <item x="370"/>
        <item x="191"/>
        <item x="224"/>
        <item x="406"/>
        <item x="26"/>
        <item x="393"/>
        <item x="125"/>
        <item x="184"/>
        <item x="411"/>
        <item x="165"/>
        <item x="290"/>
        <item x="225"/>
        <item x="192"/>
        <item x="17"/>
        <item x="113"/>
        <item x="229"/>
        <item x="5"/>
        <item x="388"/>
        <item x="401"/>
        <item x="291"/>
        <item x="94"/>
        <item x="36"/>
        <item x="200"/>
        <item x="171"/>
        <item x="111"/>
        <item x="331"/>
        <item x="415"/>
        <item x="119"/>
        <item x="75"/>
        <item x="467"/>
        <item x="96"/>
        <item x="105"/>
        <item x="87"/>
        <item x="179"/>
        <item x="427"/>
        <item x="133"/>
        <item x="170"/>
        <item x="444"/>
        <item x="323"/>
        <item x="258"/>
        <item x="320"/>
        <item x="27"/>
        <item x="157"/>
        <item x="12"/>
        <item x="110"/>
        <item x="92"/>
        <item x="208"/>
        <item x="169"/>
        <item x="380"/>
        <item x="363"/>
        <item x="162"/>
        <item x="227"/>
        <item x="307"/>
        <item x="392"/>
        <item x="211"/>
        <item x="319"/>
        <item x="4"/>
        <item x="183"/>
        <item x="332"/>
        <item x="315"/>
        <item x="180"/>
        <item x="226"/>
        <item x="369"/>
        <item x="117"/>
        <item x="9"/>
        <item x="201"/>
        <item x="301"/>
        <item x="82"/>
        <item x="84"/>
        <item x="22"/>
        <item x="345"/>
        <item x="254"/>
        <item x="126"/>
        <item x="463"/>
        <item x="454"/>
        <item x="238"/>
        <item x="295"/>
        <item x="466"/>
        <item x="413"/>
        <item x="405"/>
        <item x="186"/>
        <item x="248"/>
        <item x="155"/>
        <item x="353"/>
        <item x="364"/>
        <item x="399"/>
        <item x="298"/>
        <item x="43"/>
        <item x="21"/>
        <item x="306"/>
        <item x="416"/>
        <item x="285"/>
        <item x="99"/>
        <item x="61"/>
        <item x="277"/>
        <item x="182"/>
        <item x="280"/>
        <item x="78"/>
        <item x="346"/>
        <item x="357"/>
        <item x="281"/>
        <item x="271"/>
        <item x="374"/>
        <item x="103"/>
        <item x="145"/>
        <item x="376"/>
        <item x="443"/>
        <item x="400"/>
        <item x="83"/>
        <item x="197"/>
        <item x="255"/>
        <item x="81"/>
        <item x="322"/>
        <item x="233"/>
        <item x="457"/>
        <item x="122"/>
        <item x="468"/>
        <item x="251"/>
        <item x="41"/>
        <item x="53"/>
        <item x="161"/>
        <item x="100"/>
        <item x="235"/>
        <item x="330"/>
        <item x="108"/>
        <item x="6"/>
        <item x="389"/>
        <item x="74"/>
        <item x="185"/>
        <item x="68"/>
        <item x="187"/>
        <item x="293"/>
        <item x="2"/>
        <item x="8"/>
        <item x="48"/>
        <item x="47"/>
        <item x="272"/>
        <item x="243"/>
        <item x="93"/>
        <item x="421"/>
        <item x="350"/>
        <item x="220"/>
        <item x="228"/>
        <item x="173"/>
        <item x="242"/>
        <item x="461"/>
        <item x="342"/>
        <item x="10"/>
        <item x="214"/>
        <item x="373"/>
        <item x="194"/>
        <item x="469"/>
        <item x="273"/>
        <item x="438"/>
        <item x="261"/>
        <item x="297"/>
        <item x="336"/>
        <item x="29"/>
        <item x="32"/>
        <item x="188"/>
        <item x="359"/>
        <item x="408"/>
        <item x="193"/>
        <item x="31"/>
        <item x="339"/>
        <item x="289"/>
        <item x="16"/>
        <item x="282"/>
        <item x="158"/>
        <item x="299"/>
        <item x="120"/>
        <item x="20"/>
        <item x="445"/>
        <item x="30"/>
        <item x="458"/>
        <item x="300"/>
        <item x="435"/>
        <item x="379"/>
        <item x="419"/>
        <item x="230"/>
        <item x="149"/>
        <item x="418"/>
        <item x="164"/>
        <item x="303"/>
        <item x="426"/>
        <item x="34"/>
        <item x="348"/>
        <item x="112"/>
        <item x="160"/>
        <item x="175"/>
        <item x="334"/>
        <item x="309"/>
        <item x="383"/>
        <item x="325"/>
        <item x="212"/>
        <item x="381"/>
        <item x="252"/>
        <item x="310"/>
        <item x="240"/>
        <item x="77"/>
        <item x="156"/>
        <item x="198"/>
        <item x="404"/>
        <item x="433"/>
        <item x="64"/>
        <item x="174"/>
        <item x="340"/>
        <item x="347"/>
        <item x="218"/>
        <item x="60"/>
        <item x="398"/>
        <item x="247"/>
        <item x="256"/>
        <item x="172"/>
        <item x="13"/>
        <item x="244"/>
        <item x="51"/>
        <item x="14"/>
        <item x="317"/>
        <item x="283"/>
        <item x="215"/>
        <item x="453"/>
        <item x="417"/>
        <item x="90"/>
        <item x="146"/>
        <item x="344"/>
        <item x="204"/>
        <item x="143"/>
        <item x="403"/>
        <item x="377"/>
        <item x="52"/>
        <item x="221"/>
        <item x="139"/>
        <item x="189"/>
        <item x="205"/>
        <item x="382"/>
        <item x="305"/>
        <item x="168"/>
        <item x="148"/>
        <item x="63"/>
        <item x="241"/>
        <item x="326"/>
        <item x="387"/>
        <item x="420"/>
        <item x="313"/>
        <item x="80"/>
        <item x="102"/>
        <item x="134"/>
        <item x="335"/>
        <item x="257"/>
        <item x="97"/>
        <item x="329"/>
        <item x="448"/>
        <item x="423"/>
        <item x="190"/>
        <item x="437"/>
        <item x="85"/>
        <item x="407"/>
        <item x="279"/>
        <item x="432"/>
        <item x="140"/>
        <item x="349"/>
        <item x="424"/>
        <item x="217"/>
        <item x="67"/>
        <item x="65"/>
        <item x="131"/>
        <item x="38"/>
        <item x="266"/>
        <item x="86"/>
        <item x="441"/>
        <item x="33"/>
        <item x="286"/>
        <item x="412"/>
        <item x="333"/>
        <item x="449"/>
        <item x="137"/>
        <item x="365"/>
        <item x="471"/>
        <item x="206"/>
        <item x="260"/>
        <item x="276"/>
        <item x="318"/>
        <item x="239"/>
        <item x="163"/>
        <item x="176"/>
        <item x="195"/>
        <item x="431"/>
        <item x="414"/>
        <item x="358"/>
        <item x="44"/>
        <item x="207"/>
        <item x="442"/>
        <item x="367"/>
        <item x="49"/>
        <item x="177"/>
        <item x="259"/>
        <item x="451"/>
        <item x="452"/>
        <item x="304"/>
        <item x="178"/>
        <item x="460"/>
        <item x="167"/>
        <item x="375"/>
        <item x="25"/>
        <item x="223"/>
        <item x="308"/>
        <item x="474"/>
        <item t="default"/>
      </items>
    </pivotField>
  </pivotFields>
  <rowFields count="1">
    <field x="10"/>
  </rowFields>
  <rowItems count="5">
    <i>
      <x/>
    </i>
    <i>
      <x v="1"/>
    </i>
    <i>
      <x v="2"/>
    </i>
    <i>
      <x v="3"/>
    </i>
    <i t="grand">
      <x/>
    </i>
  </rowItems>
  <colItems count="1">
    <i/>
  </colItems>
  <pageFields count="1">
    <pageField fld="8" item="0" hier="-1"/>
  </pageFields>
  <dataFields count="1">
    <dataField name="Count of Payment Method" fld="10" subtotal="count" baseField="0" baseItem="0"/>
  </dataFields>
  <chartFormats count="12">
    <chartFormat chart="4" format="1"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10" count="1" selected="0">
            <x v="0"/>
          </reference>
        </references>
      </pivotArea>
    </chartFormat>
    <chartFormat chart="19" format="9">
      <pivotArea type="data" outline="0" fieldPosition="0">
        <references count="2">
          <reference field="4294967294" count="1" selected="0">
            <x v="0"/>
          </reference>
          <reference field="10" count="1" selected="0">
            <x v="1"/>
          </reference>
        </references>
      </pivotArea>
    </chartFormat>
    <chartFormat chart="19" format="10">
      <pivotArea type="data" outline="0" fieldPosition="0">
        <references count="2">
          <reference field="4294967294" count="1" selected="0">
            <x v="0"/>
          </reference>
          <reference field="10" count="1" selected="0">
            <x v="2"/>
          </reference>
        </references>
      </pivotArea>
    </chartFormat>
    <chartFormat chart="19" format="11">
      <pivotArea type="data" outline="0" fieldPosition="0">
        <references count="2">
          <reference field="4294967294" count="1" selected="0">
            <x v="0"/>
          </reference>
          <reference field="10" count="1" selected="0">
            <x v="3"/>
          </reference>
        </references>
      </pivotArea>
    </chartFormat>
    <chartFormat chart="17" format="2">
      <pivotArea type="data" outline="0" fieldPosition="0">
        <references count="2">
          <reference field="4294967294" count="1" selected="0">
            <x v="0"/>
          </reference>
          <reference field="10" count="1" selected="0">
            <x v="0"/>
          </reference>
        </references>
      </pivotArea>
    </chartFormat>
    <chartFormat chart="17" format="3">
      <pivotArea type="data" outline="0" fieldPosition="0">
        <references count="2">
          <reference field="4294967294" count="1" selected="0">
            <x v="0"/>
          </reference>
          <reference field="10" count="1" selected="0">
            <x v="1"/>
          </reference>
        </references>
      </pivotArea>
    </chartFormat>
    <chartFormat chart="17" format="4">
      <pivotArea type="data" outline="0" fieldPosition="0">
        <references count="2">
          <reference field="4294967294" count="1" selected="0">
            <x v="0"/>
          </reference>
          <reference field="10" count="1" selected="0">
            <x v="2"/>
          </reference>
        </references>
      </pivotArea>
    </chartFormat>
    <chartFormat chart="17" format="5">
      <pivotArea type="data" outline="0" fieldPosition="0">
        <references count="2">
          <reference field="4294967294" count="1" selected="0">
            <x v="0"/>
          </reference>
          <reference field="10" count="1" selected="0">
            <x v="3"/>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C142:D147" firstHeaderRow="1" firstDataRow="1" firstDataCol="1" rowPageCount="1" colPageCount="1"/>
  <pivotFields count="18">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axis="axisRow" showAll="0">
      <items count="6">
        <item x="3"/>
        <item x="2"/>
        <item x="1"/>
        <item x="0"/>
        <item x="4"/>
        <item t="default"/>
      </items>
    </pivotField>
    <pivotField showAll="0"/>
    <pivotField showAll="0">
      <items count="14">
        <item x="10"/>
        <item x="7"/>
        <item x="3"/>
        <item x="11"/>
        <item x="0"/>
        <item x="5"/>
        <item x="2"/>
        <item x="9"/>
        <item x="8"/>
        <item x="1"/>
        <item x="4"/>
        <item x="6"/>
        <item x="12"/>
        <item t="default"/>
      </items>
    </pivotField>
    <pivotField showAll="0">
      <items count="9">
        <item x="4"/>
        <item x="0"/>
        <item x="1"/>
        <item x="2"/>
        <item x="3"/>
        <item x="6"/>
        <item x="5"/>
        <item x="7"/>
        <item t="default"/>
      </items>
    </pivotField>
    <pivotField showAll="0"/>
    <pivotField showAll="0">
      <items count="511">
        <item x="38"/>
        <item x="435"/>
        <item x="455"/>
        <item x="489"/>
        <item x="73"/>
        <item x="257"/>
        <item x="486"/>
        <item x="274"/>
        <item x="475"/>
        <item x="149"/>
        <item x="58"/>
        <item x="18"/>
        <item x="15"/>
        <item x="162"/>
        <item x="41"/>
        <item x="297"/>
        <item x="25"/>
        <item x="306"/>
        <item x="389"/>
        <item x="126"/>
        <item x="219"/>
        <item x="22"/>
        <item x="258"/>
        <item x="285"/>
        <item x="347"/>
        <item x="380"/>
        <item x="1"/>
        <item x="76"/>
        <item x="271"/>
        <item x="325"/>
        <item x="470"/>
        <item x="236"/>
        <item x="395"/>
        <item x="112"/>
        <item x="19"/>
        <item x="128"/>
        <item x="151"/>
        <item x="494"/>
        <item x="262"/>
        <item x="385"/>
        <item x="141"/>
        <item x="107"/>
        <item x="119"/>
        <item x="97"/>
        <item x="406"/>
        <item x="378"/>
        <item x="373"/>
        <item x="208"/>
        <item x="100"/>
        <item x="508"/>
        <item x="146"/>
        <item x="463"/>
        <item x="253"/>
        <item x="57"/>
        <item x="454"/>
        <item x="419"/>
        <item x="296"/>
        <item x="376"/>
        <item x="203"/>
        <item x="340"/>
        <item x="68"/>
        <item x="212"/>
        <item x="474"/>
        <item x="197"/>
        <item x="51"/>
        <item x="237"/>
        <item x="113"/>
        <item x="476"/>
        <item x="158"/>
        <item x="47"/>
        <item x="207"/>
        <item x="143"/>
        <item x="451"/>
        <item x="11"/>
        <item x="498"/>
        <item x="59"/>
        <item x="447"/>
        <item x="3"/>
        <item x="368"/>
        <item x="216"/>
        <item x="299"/>
        <item x="314"/>
        <item x="410"/>
        <item x="379"/>
        <item x="121"/>
        <item x="114"/>
        <item x="273"/>
        <item x="402"/>
        <item x="55"/>
        <item x="280"/>
        <item x="278"/>
        <item x="310"/>
        <item x="429"/>
        <item x="134"/>
        <item x="272"/>
        <item x="445"/>
        <item x="116"/>
        <item x="436"/>
        <item x="417"/>
        <item x="323"/>
        <item x="492"/>
        <item x="485"/>
        <item x="351"/>
        <item x="254"/>
        <item x="127"/>
        <item x="200"/>
        <item x="183"/>
        <item x="111"/>
        <item x="140"/>
        <item x="507"/>
        <item x="287"/>
        <item x="413"/>
        <item x="56"/>
        <item x="277"/>
        <item x="228"/>
        <item x="434"/>
        <item x="344"/>
        <item x="352"/>
        <item x="457"/>
        <item x="409"/>
        <item x="283"/>
        <item x="75"/>
        <item x="484"/>
        <item x="152"/>
        <item x="106"/>
        <item x="43"/>
        <item x="407"/>
        <item x="90"/>
        <item x="424"/>
        <item x="94"/>
        <item x="416"/>
        <item x="493"/>
        <item x="64"/>
        <item x="29"/>
        <item x="122"/>
        <item x="137"/>
        <item x="130"/>
        <item x="60"/>
        <item x="150"/>
        <item x="279"/>
        <item x="109"/>
        <item x="335"/>
        <item x="123"/>
        <item x="359"/>
        <item x="479"/>
        <item x="415"/>
        <item x="153"/>
        <item x="0"/>
        <item x="472"/>
        <item x="63"/>
        <item x="174"/>
        <item x="206"/>
        <item x="313"/>
        <item x="23"/>
        <item x="405"/>
        <item x="28"/>
        <item x="357"/>
        <item x="108"/>
        <item x="166"/>
        <item x="214"/>
        <item x="105"/>
        <item x="234"/>
        <item x="74"/>
        <item x="456"/>
        <item x="87"/>
        <item x="293"/>
        <item x="505"/>
        <item x="390"/>
        <item x="330"/>
        <item x="24"/>
        <item x="421"/>
        <item x="185"/>
        <item x="194"/>
        <item x="326"/>
        <item x="318"/>
        <item x="182"/>
        <item x="276"/>
        <item x="241"/>
        <item x="225"/>
        <item x="384"/>
        <item x="104"/>
        <item x="374"/>
        <item x="392"/>
        <item x="165"/>
        <item x="302"/>
        <item x="337"/>
        <item x="371"/>
        <item x="327"/>
        <item x="88"/>
        <item x="284"/>
        <item x="124"/>
        <item x="483"/>
        <item x="30"/>
        <item x="332"/>
        <item x="135"/>
        <item x="169"/>
        <item x="222"/>
        <item x="423"/>
        <item x="500"/>
        <item x="438"/>
        <item x="256"/>
        <item x="244"/>
        <item x="205"/>
        <item x="103"/>
        <item x="125"/>
        <item x="300"/>
        <item x="44"/>
        <item x="440"/>
        <item x="98"/>
        <item x="356"/>
        <item x="388"/>
        <item x="62"/>
        <item x="115"/>
        <item x="8"/>
        <item x="239"/>
        <item x="304"/>
        <item x="48"/>
        <item x="181"/>
        <item x="281"/>
        <item x="102"/>
        <item x="259"/>
        <item x="81"/>
        <item x="369"/>
        <item x="365"/>
        <item x="263"/>
        <item x="82"/>
        <item x="230"/>
        <item x="430"/>
        <item x="36"/>
        <item x="341"/>
        <item x="499"/>
        <item x="491"/>
        <item x="91"/>
        <item x="391"/>
        <item x="17"/>
        <item x="282"/>
        <item x="466"/>
        <item x="232"/>
        <item x="303"/>
        <item x="215"/>
        <item x="6"/>
        <item x="4"/>
        <item x="345"/>
        <item x="504"/>
        <item x="70"/>
        <item x="40"/>
        <item x="289"/>
        <item x="72"/>
        <item x="497"/>
        <item x="9"/>
        <item x="117"/>
        <item x="372"/>
        <item x="71"/>
        <item x="291"/>
        <item x="95"/>
        <item x="7"/>
        <item x="311"/>
        <item x="414"/>
        <item x="226"/>
        <item x="243"/>
        <item x="462"/>
        <item x="27"/>
        <item x="412"/>
        <item x="264"/>
        <item x="354"/>
        <item x="35"/>
        <item x="156"/>
        <item x="110"/>
        <item x="298"/>
        <item x="426"/>
        <item x="260"/>
        <item x="195"/>
        <item x="307"/>
        <item x="251"/>
        <item x="99"/>
        <item x="189"/>
        <item x="161"/>
        <item x="496"/>
        <item x="309"/>
        <item x="431"/>
        <item x="411"/>
        <item x="377"/>
        <item x="5"/>
        <item x="408"/>
        <item x="184"/>
        <item x="397"/>
        <item x="294"/>
        <item x="305"/>
        <item x="46"/>
        <item x="186"/>
        <item x="353"/>
        <item x="78"/>
        <item x="355"/>
        <item x="157"/>
        <item x="118"/>
        <item x="32"/>
        <item x="144"/>
        <item x="501"/>
        <item x="461"/>
        <item x="362"/>
        <item x="443"/>
        <item x="83"/>
        <item x="442"/>
        <item x="86"/>
        <item x="80"/>
        <item x="315"/>
        <item x="453"/>
        <item x="495"/>
        <item x="238"/>
        <item x="170"/>
        <item x="242"/>
        <item x="333"/>
        <item x="502"/>
        <item x="267"/>
        <item x="198"/>
        <item x="321"/>
        <item x="42"/>
        <item x="404"/>
        <item x="160"/>
        <item x="338"/>
        <item x="12"/>
        <item x="343"/>
        <item x="322"/>
        <item x="191"/>
        <item x="132"/>
        <item x="188"/>
        <item x="196"/>
        <item x="425"/>
        <item x="190"/>
        <item x="21"/>
        <item x="381"/>
        <item x="467"/>
        <item x="175"/>
        <item x="217"/>
        <item x="179"/>
        <item x="317"/>
        <item x="473"/>
        <item x="349"/>
        <item x="247"/>
        <item x="255"/>
        <item x="231"/>
        <item x="449"/>
        <item x="387"/>
        <item x="444"/>
        <item x="418"/>
        <item x="101"/>
        <item x="93"/>
        <item x="37"/>
        <item x="422"/>
        <item x="477"/>
        <item x="171"/>
        <item x="193"/>
        <item x="10"/>
        <item x="159"/>
        <item x="84"/>
        <item x="361"/>
        <item x="360"/>
        <item x="223"/>
        <item x="270"/>
        <item x="308"/>
        <item x="129"/>
        <item x="77"/>
        <item x="433"/>
        <item x="249"/>
        <item x="66"/>
        <item x="370"/>
        <item x="382"/>
        <item x="364"/>
        <item x="396"/>
        <item x="49"/>
        <item x="136"/>
        <item x="20"/>
        <item x="92"/>
        <item x="506"/>
        <item x="79"/>
        <item x="172"/>
        <item x="235"/>
        <item x="319"/>
        <item x="342"/>
        <item x="52"/>
        <item x="290"/>
        <item x="173"/>
        <item x="432"/>
        <item x="393"/>
        <item x="176"/>
        <item x="187"/>
        <item x="441"/>
        <item x="471"/>
        <item x="204"/>
        <item x="69"/>
        <item x="201"/>
        <item x="465"/>
        <item x="218"/>
        <item x="199"/>
        <item x="487"/>
        <item x="155"/>
        <item x="85"/>
        <item x="202"/>
        <item x="427"/>
        <item x="54"/>
        <item x="192"/>
        <item x="210"/>
        <item x="375"/>
        <item x="346"/>
        <item x="478"/>
        <item x="301"/>
        <item x="16"/>
        <item x="386"/>
        <item x="2"/>
        <item x="133"/>
        <item x="350"/>
        <item x="428"/>
        <item x="13"/>
        <item x="266"/>
        <item x="252"/>
        <item x="50"/>
        <item x="286"/>
        <item x="329"/>
        <item x="448"/>
        <item x="245"/>
        <item x="334"/>
        <item x="328"/>
        <item x="446"/>
        <item x="163"/>
        <item x="459"/>
        <item x="131"/>
        <item x="177"/>
        <item x="367"/>
        <item x="316"/>
        <item x="331"/>
        <item x="248"/>
        <item x="224"/>
        <item x="458"/>
        <item x="261"/>
        <item x="142"/>
        <item x="503"/>
        <item x="400"/>
        <item x="439"/>
        <item x="53"/>
        <item x="227"/>
        <item x="138"/>
        <item x="460"/>
        <item x="167"/>
        <item x="383"/>
        <item x="147"/>
        <item x="469"/>
        <item x="339"/>
        <item x="120"/>
        <item x="324"/>
        <item x="33"/>
        <item x="61"/>
        <item x="26"/>
        <item x="336"/>
        <item x="268"/>
        <item x="240"/>
        <item x="265"/>
        <item x="480"/>
        <item x="288"/>
        <item x="488"/>
        <item x="229"/>
        <item x="481"/>
        <item x="398"/>
        <item x="180"/>
        <item x="221"/>
        <item x="482"/>
        <item x="148"/>
        <item x="89"/>
        <item x="164"/>
        <item x="452"/>
        <item x="39"/>
        <item x="366"/>
        <item x="275"/>
        <item x="348"/>
        <item x="363"/>
        <item x="490"/>
        <item x="468"/>
        <item x="34"/>
        <item x="437"/>
        <item x="233"/>
        <item x="154"/>
        <item x="246"/>
        <item x="320"/>
        <item x="403"/>
        <item x="168"/>
        <item x="220"/>
        <item x="211"/>
        <item x="399"/>
        <item x="178"/>
        <item x="31"/>
        <item x="96"/>
        <item x="420"/>
        <item x="464"/>
        <item x="139"/>
        <item x="450"/>
        <item x="14"/>
        <item x="292"/>
        <item x="312"/>
        <item x="145"/>
        <item x="45"/>
        <item x="209"/>
        <item x="213"/>
        <item x="394"/>
        <item x="269"/>
        <item x="401"/>
        <item x="250"/>
        <item x="65"/>
        <item x="358"/>
        <item x="67"/>
        <item x="295"/>
        <item x="509"/>
        <item t="default"/>
      </items>
    </pivotField>
    <pivotField dataField="1" showAll="0">
      <items count="517">
        <item x="39"/>
        <item x="444"/>
        <item x="496"/>
        <item x="281"/>
        <item x="278"/>
        <item x="260"/>
        <item x="315"/>
        <item x="74"/>
        <item x="153"/>
        <item x="261"/>
        <item x="493"/>
        <item x="59"/>
        <item x="483"/>
        <item x="376"/>
        <item x="15"/>
        <item x="18"/>
        <item x="313"/>
        <item x="166"/>
        <item x="42"/>
        <item x="491"/>
        <item x="275"/>
        <item x="291"/>
        <item x="22"/>
        <item x="387"/>
        <item x="262"/>
        <item x="19"/>
        <item x="304"/>
        <item x="25"/>
        <item x="222"/>
        <item x="130"/>
        <item x="116"/>
        <item x="266"/>
        <item x="240"/>
        <item x="79"/>
        <item x="353"/>
        <item x="478"/>
        <item x="132"/>
        <item x="145"/>
        <item x="75"/>
        <item x="437"/>
        <item x="155"/>
        <item x="332"/>
        <item x="211"/>
        <item x="385"/>
        <item x="392"/>
        <item x="111"/>
        <item x="1"/>
        <item x="103"/>
        <item x="58"/>
        <item x="464"/>
        <item x="404"/>
        <item x="502"/>
        <item x="124"/>
        <item x="100"/>
        <item x="497"/>
        <item x="393"/>
        <item x="150"/>
        <item x="471"/>
        <item x="514"/>
        <item x="415"/>
        <item x="383"/>
        <item x="215"/>
        <item x="380"/>
        <item x="482"/>
        <item x="205"/>
        <item x="484"/>
        <item x="430"/>
        <item x="209"/>
        <item x="330"/>
        <item x="460"/>
        <item x="506"/>
        <item x="321"/>
        <item x="283"/>
        <item x="199"/>
        <item x="303"/>
        <item x="69"/>
        <item x="219"/>
        <item x="241"/>
        <item x="162"/>
        <item x="318"/>
        <item x="60"/>
        <item x="346"/>
        <item x="147"/>
        <item x="306"/>
        <item x="420"/>
        <item x="11"/>
        <item x="500"/>
        <item x="48"/>
        <item x="119"/>
        <item x="423"/>
        <item x="52"/>
        <item x="138"/>
        <item x="118"/>
        <item x="454"/>
        <item x="3"/>
        <item x="374"/>
        <item x="358"/>
        <item x="338"/>
        <item x="56"/>
        <item x="294"/>
        <item x="386"/>
        <item x="186"/>
        <item x="285"/>
        <item x="331"/>
        <item x="456"/>
        <item x="134"/>
        <item x="93"/>
        <item x="202"/>
        <item x="29"/>
        <item x="117"/>
        <item x="359"/>
        <item x="435"/>
        <item x="427"/>
        <item x="277"/>
        <item x="109"/>
        <item x="411"/>
        <item x="57"/>
        <item x="131"/>
        <item x="276"/>
        <item x="231"/>
        <item x="443"/>
        <item x="466"/>
        <item x="419"/>
        <item x="61"/>
        <item x="121"/>
        <item x="501"/>
        <item x="156"/>
        <item x="492"/>
        <item x="44"/>
        <item x="257"/>
        <item x="440"/>
        <item x="365"/>
        <item x="97"/>
        <item x="425"/>
        <item x="144"/>
        <item x="445"/>
        <item x="210"/>
        <item x="0"/>
        <item x="428"/>
        <item x="126"/>
        <item x="64"/>
        <item x="513"/>
        <item x="81"/>
        <item x="426"/>
        <item x="282"/>
        <item x="90"/>
        <item x="462"/>
        <item x="228"/>
        <item x="391"/>
        <item x="245"/>
        <item x="108"/>
        <item x="115"/>
        <item x="188"/>
        <item x="177"/>
        <item x="465"/>
        <item x="280"/>
        <item x="141"/>
        <item x="300"/>
        <item x="398"/>
        <item x="24"/>
        <item x="363"/>
        <item x="157"/>
        <item x="154"/>
        <item x="350"/>
        <item x="78"/>
        <item x="333"/>
        <item x="414"/>
        <item x="511"/>
        <item x="127"/>
        <item x="378"/>
        <item x="76"/>
        <item x="244"/>
        <item x="91"/>
        <item x="284"/>
        <item x="113"/>
        <item x="290"/>
        <item x="65"/>
        <item x="196"/>
        <item x="238"/>
        <item x="480"/>
        <item x="106"/>
        <item x="129"/>
        <item x="139"/>
        <item x="28"/>
        <item x="225"/>
        <item x="169"/>
        <item x="309"/>
        <item x="112"/>
        <item x="288"/>
        <item x="362"/>
        <item x="217"/>
        <item x="248"/>
        <item x="242"/>
        <item x="311"/>
        <item x="107"/>
        <item x="307"/>
        <item x="347"/>
        <item x="507"/>
        <item x="208"/>
        <item x="336"/>
        <item x="263"/>
        <item x="23"/>
        <item x="434"/>
        <item x="397"/>
        <item x="474"/>
        <item x="233"/>
        <item x="207"/>
        <item x="73"/>
        <item x="185"/>
        <item x="37"/>
        <item x="30"/>
        <item x="72"/>
        <item x="172"/>
        <item x="247"/>
        <item x="234"/>
        <item x="432"/>
        <item x="379"/>
        <item x="218"/>
        <item x="184"/>
        <item x="128"/>
        <item x="325"/>
        <item x="490"/>
        <item x="7"/>
        <item x="424"/>
        <item x="17"/>
        <item x="372"/>
        <item x="41"/>
        <item x="505"/>
        <item x="310"/>
        <item x="120"/>
        <item x="381"/>
        <item x="508"/>
        <item x="447"/>
        <item x="400"/>
        <item x="259"/>
        <item x="343"/>
        <item x="94"/>
        <item x="45"/>
        <item x="27"/>
        <item x="84"/>
        <item x="422"/>
        <item x="236"/>
        <item x="122"/>
        <item x="267"/>
        <item x="339"/>
        <item x="101"/>
        <item x="98"/>
        <item x="504"/>
        <item x="63"/>
        <item x="293"/>
        <item x="4"/>
        <item x="197"/>
        <item x="351"/>
        <item x="368"/>
        <item x="286"/>
        <item x="47"/>
        <item x="105"/>
        <item x="9"/>
        <item x="110"/>
        <item x="85"/>
        <item x="160"/>
        <item x="395"/>
        <item x="5"/>
        <item x="417"/>
        <item x="406"/>
        <item x="8"/>
        <item x="469"/>
        <item x="49"/>
        <item x="296"/>
        <item x="165"/>
        <item x="421"/>
        <item x="375"/>
        <item x="314"/>
        <item x="6"/>
        <item x="509"/>
        <item x="77"/>
        <item x="192"/>
        <item x="475"/>
        <item x="89"/>
        <item x="71"/>
        <item x="499"/>
        <item x="463"/>
        <item x="268"/>
        <item x="317"/>
        <item x="182"/>
        <item x="399"/>
        <item x="173"/>
        <item x="340"/>
        <item x="271"/>
        <item x="289"/>
        <item x="301"/>
        <item x="264"/>
        <item x="189"/>
        <item x="255"/>
        <item x="86"/>
        <item x="102"/>
        <item x="229"/>
        <item x="12"/>
        <item x="34"/>
        <item x="503"/>
        <item x="246"/>
        <item x="355"/>
        <item x="148"/>
        <item x="388"/>
        <item x="187"/>
        <item x="312"/>
        <item x="220"/>
        <item x="96"/>
        <item x="298"/>
        <item x="38"/>
        <item x="83"/>
        <item x="319"/>
        <item x="174"/>
        <item x="470"/>
        <item x="510"/>
        <item x="21"/>
        <item x="441"/>
        <item x="235"/>
        <item x="396"/>
        <item x="43"/>
        <item x="384"/>
        <item x="164"/>
        <item x="36"/>
        <item x="349"/>
        <item x="114"/>
        <item x="305"/>
        <item x="360"/>
        <item x="191"/>
        <item x="367"/>
        <item x="161"/>
        <item x="458"/>
        <item x="200"/>
        <item x="123"/>
        <item x="32"/>
        <item x="433"/>
        <item x="452"/>
        <item x="405"/>
        <item x="193"/>
        <item x="451"/>
        <item x="322"/>
        <item x="198"/>
        <item x="361"/>
        <item x="206"/>
        <item x="377"/>
        <item x="326"/>
        <item x="389"/>
        <item x="328"/>
        <item x="413"/>
        <item x="344"/>
        <item x="10"/>
        <item x="449"/>
        <item x="190"/>
        <item x="481"/>
        <item x="369"/>
        <item x="329"/>
        <item x="253"/>
        <item x="136"/>
        <item x="274"/>
        <item x="316"/>
        <item x="429"/>
        <item x="297"/>
        <item x="50"/>
        <item x="178"/>
        <item x="402"/>
        <item x="95"/>
        <item x="163"/>
        <item x="479"/>
        <item x="203"/>
        <item x="258"/>
        <item x="176"/>
        <item x="494"/>
        <item x="80"/>
        <item x="436"/>
        <item x="20"/>
        <item x="135"/>
        <item x="55"/>
        <item x="67"/>
        <item x="239"/>
        <item x="439"/>
        <item x="473"/>
        <item x="324"/>
        <item x="337"/>
        <item x="418"/>
        <item x="366"/>
        <item x="357"/>
        <item x="341"/>
        <item x="251"/>
        <item x="371"/>
        <item x="179"/>
        <item x="453"/>
        <item x="104"/>
        <item x="2"/>
        <item x="409"/>
        <item x="175"/>
        <item x="287"/>
        <item x="221"/>
        <item x="485"/>
        <item x="195"/>
        <item x="308"/>
        <item x="87"/>
        <item x="16"/>
        <item x="53"/>
        <item x="455"/>
        <item x="159"/>
        <item x="204"/>
        <item x="438"/>
        <item x="450"/>
        <item x="133"/>
        <item x="252"/>
        <item x="82"/>
        <item x="227"/>
        <item x="226"/>
        <item x="348"/>
        <item x="125"/>
        <item x="442"/>
        <item x="13"/>
        <item x="256"/>
        <item x="243"/>
        <item x="194"/>
        <item x="213"/>
        <item x="140"/>
        <item x="70"/>
        <item x="334"/>
        <item x="265"/>
        <item x="512"/>
        <item x="33"/>
        <item x="88"/>
        <item x="342"/>
        <item x="137"/>
        <item x="356"/>
        <item x="270"/>
        <item x="158"/>
        <item x="457"/>
        <item x="495"/>
        <item x="146"/>
        <item x="352"/>
        <item x="407"/>
        <item x="486"/>
        <item x="468"/>
        <item x="54"/>
        <item x="62"/>
        <item x="152"/>
        <item x="201"/>
        <item x="230"/>
        <item x="142"/>
        <item x="168"/>
        <item x="461"/>
        <item x="269"/>
        <item x="237"/>
        <item x="373"/>
        <item x="151"/>
        <item x="354"/>
        <item x="292"/>
        <item x="335"/>
        <item x="223"/>
        <item x="345"/>
        <item x="416"/>
        <item x="249"/>
        <item x="224"/>
        <item x="408"/>
        <item x="489"/>
        <item x="167"/>
        <item x="382"/>
        <item x="180"/>
        <item x="92"/>
        <item x="250"/>
        <item x="31"/>
        <item x="394"/>
        <item x="295"/>
        <item x="390"/>
        <item x="370"/>
        <item x="467"/>
        <item x="51"/>
        <item x="448"/>
        <item x="40"/>
        <item x="412"/>
        <item x="171"/>
        <item x="279"/>
        <item x="431"/>
        <item x="323"/>
        <item x="320"/>
        <item x="476"/>
        <item x="477"/>
        <item x="35"/>
        <item x="446"/>
        <item x="14"/>
        <item x="299"/>
        <item x="99"/>
        <item x="254"/>
        <item x="272"/>
        <item x="472"/>
        <item x="149"/>
        <item x="487"/>
        <item x="214"/>
        <item x="143"/>
        <item x="459"/>
        <item x="488"/>
        <item x="170"/>
        <item x="212"/>
        <item x="410"/>
        <item x="183"/>
        <item x="401"/>
        <item x="403"/>
        <item x="364"/>
        <item x="26"/>
        <item x="498"/>
        <item x="181"/>
        <item x="66"/>
        <item x="232"/>
        <item x="273"/>
        <item x="46"/>
        <item x="216"/>
        <item x="68"/>
        <item x="327"/>
        <item x="302"/>
        <item x="515"/>
        <item t="default"/>
      </items>
    </pivotField>
    <pivotField showAll="0">
      <items count="476">
        <item x="37"/>
        <item x="429"/>
        <item x="265"/>
        <item x="249"/>
        <item x="410"/>
        <item x="268"/>
        <item x="150"/>
        <item x="352"/>
        <item x="294"/>
        <item x="262"/>
        <item x="296"/>
        <item x="19"/>
        <item x="15"/>
        <item x="71"/>
        <item x="57"/>
        <item x="455"/>
        <item x="245"/>
        <item x="275"/>
        <item x="362"/>
        <item x="446"/>
        <item x="18"/>
        <item x="203"/>
        <item x="253"/>
        <item x="56"/>
        <item x="428"/>
        <item x="114"/>
        <item x="385"/>
        <item x="360"/>
        <item x="101"/>
        <item x="40"/>
        <item x="270"/>
        <item x="142"/>
        <item x="213"/>
        <item x="231"/>
        <item x="371"/>
        <item x="130"/>
        <item x="152"/>
        <item x="386"/>
        <item x="128"/>
        <item x="76"/>
        <item x="24"/>
        <item x="147"/>
        <item x="366"/>
        <item x="109"/>
        <item x="436"/>
        <item x="447"/>
        <item x="132"/>
        <item x="121"/>
        <item x="98"/>
        <item x="459"/>
        <item x="202"/>
        <item x="425"/>
        <item x="72"/>
        <item x="450"/>
        <item x="314"/>
        <item x="473"/>
        <item x="302"/>
        <item x="351"/>
        <item x="311"/>
        <item x="462"/>
        <item x="1"/>
        <item x="219"/>
        <item x="91"/>
        <item x="199"/>
        <item x="28"/>
        <item x="378"/>
        <item x="210"/>
        <item x="123"/>
        <item x="278"/>
        <item x="356"/>
        <item x="166"/>
        <item x="135"/>
        <item x="88"/>
        <item x="58"/>
        <item x="402"/>
        <item x="396"/>
        <item x="181"/>
        <item x="397"/>
        <item x="287"/>
        <item x="267"/>
        <item x="337"/>
        <item x="59"/>
        <item x="116"/>
        <item x="232"/>
        <item x="159"/>
        <item x="316"/>
        <item x="70"/>
        <item x="343"/>
        <item x="69"/>
        <item x="395"/>
        <item x="144"/>
        <item x="338"/>
        <item x="0"/>
        <item x="62"/>
        <item x="11"/>
        <item x="66"/>
        <item x="107"/>
        <item x="106"/>
        <item x="312"/>
        <item x="430"/>
        <item x="284"/>
        <item x="372"/>
        <item x="23"/>
        <item x="196"/>
        <item x="46"/>
        <item x="54"/>
        <item x="328"/>
        <item x="327"/>
        <item x="465"/>
        <item x="55"/>
        <item x="222"/>
        <item x="409"/>
        <item x="391"/>
        <item x="354"/>
        <item x="439"/>
        <item x="89"/>
        <item x="390"/>
        <item x="274"/>
        <item x="153"/>
        <item x="3"/>
        <item x="42"/>
        <item x="321"/>
        <item x="50"/>
        <item x="361"/>
        <item x="95"/>
        <item x="355"/>
        <item x="104"/>
        <item x="127"/>
        <item x="129"/>
        <item x="7"/>
        <item x="124"/>
        <item x="394"/>
        <item x="470"/>
        <item x="440"/>
        <item x="341"/>
        <item x="115"/>
        <item x="234"/>
        <item x="237"/>
        <item x="292"/>
        <item x="236"/>
        <item x="250"/>
        <item x="324"/>
        <item x="422"/>
        <item x="263"/>
        <item x="154"/>
        <item x="35"/>
        <item x="118"/>
        <item x="45"/>
        <item x="384"/>
        <item x="456"/>
        <item x="136"/>
        <item x="246"/>
        <item x="264"/>
        <item x="216"/>
        <item x="209"/>
        <item x="368"/>
        <item x="73"/>
        <item x="138"/>
        <item x="434"/>
        <item x="141"/>
        <item x="39"/>
        <item x="288"/>
        <item x="464"/>
        <item x="472"/>
        <item x="151"/>
        <item x="79"/>
        <item x="269"/>
        <item x="370"/>
        <item x="191"/>
        <item x="224"/>
        <item x="406"/>
        <item x="26"/>
        <item x="393"/>
        <item x="125"/>
        <item x="184"/>
        <item x="411"/>
        <item x="165"/>
        <item x="290"/>
        <item x="225"/>
        <item x="192"/>
        <item x="17"/>
        <item x="113"/>
        <item x="229"/>
        <item x="5"/>
        <item x="388"/>
        <item x="401"/>
        <item x="291"/>
        <item x="94"/>
        <item x="36"/>
        <item x="200"/>
        <item x="171"/>
        <item x="111"/>
        <item x="331"/>
        <item x="415"/>
        <item x="119"/>
        <item x="75"/>
        <item x="467"/>
        <item x="96"/>
        <item x="105"/>
        <item x="87"/>
        <item x="179"/>
        <item x="427"/>
        <item x="133"/>
        <item x="170"/>
        <item x="444"/>
        <item x="323"/>
        <item x="258"/>
        <item x="320"/>
        <item x="27"/>
        <item x="157"/>
        <item x="12"/>
        <item x="110"/>
        <item x="92"/>
        <item x="208"/>
        <item x="169"/>
        <item x="380"/>
        <item x="363"/>
        <item x="162"/>
        <item x="227"/>
        <item x="307"/>
        <item x="392"/>
        <item x="211"/>
        <item x="319"/>
        <item x="4"/>
        <item x="183"/>
        <item x="332"/>
        <item x="315"/>
        <item x="180"/>
        <item x="226"/>
        <item x="369"/>
        <item x="117"/>
        <item x="9"/>
        <item x="201"/>
        <item x="301"/>
        <item x="82"/>
        <item x="84"/>
        <item x="22"/>
        <item x="345"/>
        <item x="254"/>
        <item x="126"/>
        <item x="463"/>
        <item x="454"/>
        <item x="238"/>
        <item x="295"/>
        <item x="466"/>
        <item x="413"/>
        <item x="405"/>
        <item x="186"/>
        <item x="248"/>
        <item x="155"/>
        <item x="353"/>
        <item x="364"/>
        <item x="399"/>
        <item x="298"/>
        <item x="43"/>
        <item x="21"/>
        <item x="306"/>
        <item x="416"/>
        <item x="285"/>
        <item x="99"/>
        <item x="61"/>
        <item x="277"/>
        <item x="182"/>
        <item x="280"/>
        <item x="78"/>
        <item x="346"/>
        <item x="357"/>
        <item x="281"/>
        <item x="271"/>
        <item x="374"/>
        <item x="103"/>
        <item x="145"/>
        <item x="376"/>
        <item x="443"/>
        <item x="400"/>
        <item x="83"/>
        <item x="197"/>
        <item x="255"/>
        <item x="81"/>
        <item x="322"/>
        <item x="233"/>
        <item x="457"/>
        <item x="122"/>
        <item x="468"/>
        <item x="251"/>
        <item x="41"/>
        <item x="53"/>
        <item x="161"/>
        <item x="100"/>
        <item x="235"/>
        <item x="330"/>
        <item x="108"/>
        <item x="6"/>
        <item x="389"/>
        <item x="74"/>
        <item x="185"/>
        <item x="68"/>
        <item x="187"/>
        <item x="293"/>
        <item x="2"/>
        <item x="8"/>
        <item x="48"/>
        <item x="47"/>
        <item x="272"/>
        <item x="243"/>
        <item x="93"/>
        <item x="421"/>
        <item x="350"/>
        <item x="220"/>
        <item x="228"/>
        <item x="173"/>
        <item x="242"/>
        <item x="461"/>
        <item x="342"/>
        <item x="10"/>
        <item x="214"/>
        <item x="373"/>
        <item x="194"/>
        <item x="469"/>
        <item x="273"/>
        <item x="438"/>
        <item x="261"/>
        <item x="297"/>
        <item x="336"/>
        <item x="29"/>
        <item x="32"/>
        <item x="188"/>
        <item x="359"/>
        <item x="408"/>
        <item x="193"/>
        <item x="31"/>
        <item x="339"/>
        <item x="289"/>
        <item x="16"/>
        <item x="282"/>
        <item x="158"/>
        <item x="299"/>
        <item x="120"/>
        <item x="20"/>
        <item x="445"/>
        <item x="30"/>
        <item x="458"/>
        <item x="300"/>
        <item x="435"/>
        <item x="379"/>
        <item x="419"/>
        <item x="230"/>
        <item x="149"/>
        <item x="418"/>
        <item x="164"/>
        <item x="303"/>
        <item x="426"/>
        <item x="34"/>
        <item x="348"/>
        <item x="112"/>
        <item x="160"/>
        <item x="175"/>
        <item x="334"/>
        <item x="309"/>
        <item x="383"/>
        <item x="325"/>
        <item x="212"/>
        <item x="381"/>
        <item x="252"/>
        <item x="310"/>
        <item x="240"/>
        <item x="77"/>
        <item x="156"/>
        <item x="198"/>
        <item x="404"/>
        <item x="433"/>
        <item x="64"/>
        <item x="174"/>
        <item x="340"/>
        <item x="347"/>
        <item x="218"/>
        <item x="60"/>
        <item x="398"/>
        <item x="247"/>
        <item x="256"/>
        <item x="172"/>
        <item x="13"/>
        <item x="244"/>
        <item x="51"/>
        <item x="14"/>
        <item x="317"/>
        <item x="283"/>
        <item x="215"/>
        <item x="453"/>
        <item x="417"/>
        <item x="90"/>
        <item x="146"/>
        <item x="344"/>
        <item x="204"/>
        <item x="143"/>
        <item x="403"/>
        <item x="377"/>
        <item x="52"/>
        <item x="221"/>
        <item x="139"/>
        <item x="189"/>
        <item x="205"/>
        <item x="382"/>
        <item x="305"/>
        <item x="168"/>
        <item x="148"/>
        <item x="63"/>
        <item x="241"/>
        <item x="326"/>
        <item x="387"/>
        <item x="420"/>
        <item x="313"/>
        <item x="80"/>
        <item x="102"/>
        <item x="134"/>
        <item x="335"/>
        <item x="257"/>
        <item x="97"/>
        <item x="329"/>
        <item x="448"/>
        <item x="423"/>
        <item x="190"/>
        <item x="437"/>
        <item x="85"/>
        <item x="407"/>
        <item x="279"/>
        <item x="432"/>
        <item x="140"/>
        <item x="349"/>
        <item x="424"/>
        <item x="217"/>
        <item x="67"/>
        <item x="65"/>
        <item x="131"/>
        <item x="38"/>
        <item x="266"/>
        <item x="86"/>
        <item x="441"/>
        <item x="33"/>
        <item x="286"/>
        <item x="412"/>
        <item x="333"/>
        <item x="449"/>
        <item x="137"/>
        <item x="365"/>
        <item x="471"/>
        <item x="206"/>
        <item x="260"/>
        <item x="276"/>
        <item x="318"/>
        <item x="239"/>
        <item x="163"/>
        <item x="176"/>
        <item x="195"/>
        <item x="431"/>
        <item x="414"/>
        <item x="358"/>
        <item x="44"/>
        <item x="207"/>
        <item x="442"/>
        <item x="367"/>
        <item x="49"/>
        <item x="177"/>
        <item x="259"/>
        <item x="451"/>
        <item x="452"/>
        <item x="304"/>
        <item x="178"/>
        <item x="460"/>
        <item x="167"/>
        <item x="375"/>
        <item x="25"/>
        <item x="223"/>
        <item x="308"/>
        <item x="474"/>
        <item t="default"/>
      </items>
    </pivotField>
  </pivotFields>
  <rowFields count="1">
    <field x="10"/>
  </rowFields>
  <rowItems count="5">
    <i>
      <x/>
    </i>
    <i>
      <x v="1"/>
    </i>
    <i>
      <x v="2"/>
    </i>
    <i>
      <x v="3"/>
    </i>
    <i t="grand">
      <x/>
    </i>
  </rowItems>
  <colItems count="1">
    <i/>
  </colItems>
  <pageFields count="1">
    <pageField fld="8" item="0" hier="-1"/>
  </pageFields>
  <dataFields count="1">
    <dataField name="Sum of Sales Revenue " fld="16" baseField="10" baseItem="0"/>
  </dataFields>
  <chartFormats count="1">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KPI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rowPageCount="1" colPageCount="1"/>
  <pivotFields count="18">
    <pivotField showAll="0"/>
    <pivotField showAll="0"/>
    <pivotField showAll="0">
      <items count="6">
        <item x="2"/>
        <item x="1"/>
        <item x="0"/>
        <item x="3"/>
        <item h="1" x="4"/>
        <item t="default"/>
      </items>
    </pivotField>
    <pivotField showAll="0"/>
    <pivotField numFmtId="14" showAll="0"/>
    <pivotField numFmtId="14" showAll="0"/>
    <pivotField showAll="0"/>
    <pivotField showAll="0"/>
    <pivotField axis="axisPage" multipleItemSelectionAllowed="1" showAll="0">
      <items count="3">
        <item x="0"/>
        <item h="1" x="1"/>
        <item t="default"/>
      </items>
    </pivotField>
    <pivotField showAll="0">
      <items count="8">
        <item h="1" x="6"/>
        <item x="0"/>
        <item x="5"/>
        <item x="2"/>
        <item x="3"/>
        <item x="1"/>
        <item x="4"/>
        <item t="default"/>
      </items>
    </pivotField>
    <pivotField showAll="0"/>
    <pivotField showAll="0">
      <items count="3">
        <item h="1" x="0"/>
        <item x="1"/>
        <item t="default"/>
      </items>
    </pivotField>
    <pivotField showAll="0">
      <items count="13">
        <item x="10"/>
        <item x="7"/>
        <item x="3"/>
        <item x="11"/>
        <item x="0"/>
        <item x="5"/>
        <item x="2"/>
        <item x="9"/>
        <item x="8"/>
        <item x="1"/>
        <item x="4"/>
        <item x="6"/>
        <item t="default"/>
      </items>
    </pivotField>
    <pivotField showAll="0"/>
    <pivotField showAll="0"/>
    <pivotField dataField="1" showAll="0"/>
    <pivotField dataField="1" showAll="0"/>
    <pivotField dataField="1" showAll="0"/>
  </pivotFields>
  <rowItems count="1">
    <i/>
  </rowItems>
  <colFields count="1">
    <field x="-2"/>
  </colFields>
  <colItems count="3">
    <i>
      <x/>
    </i>
    <i i="1">
      <x v="1"/>
    </i>
    <i i="2">
      <x v="2"/>
    </i>
  </colItems>
  <pageFields count="1">
    <pageField fld="8" hier="-1"/>
  </pageFields>
  <dataFields count="3">
    <dataField name="Sum of Total Cost" fld="15" baseField="0" baseItem="0"/>
    <dataField name="Sum of Sales Revenue " fld="16" baseField="0" baseItem="0"/>
    <dataField name="Sum of Net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58:C185" firstHeaderRow="1" firstDataRow="1" firstDataCol="1"/>
  <pivotFields count="18">
    <pivotField showAll="0"/>
    <pivotField showAll="0"/>
    <pivotField showAll="0"/>
    <pivotField axis="axisRow" showAll="0">
      <items count="27">
        <item x="14"/>
        <item x="6"/>
        <item x="3"/>
        <item x="10"/>
        <item x="16"/>
        <item x="9"/>
        <item x="20"/>
        <item x="12"/>
        <item x="1"/>
        <item x="4"/>
        <item x="21"/>
        <item x="13"/>
        <item x="18"/>
        <item x="15"/>
        <item x="7"/>
        <item x="17"/>
        <item x="23"/>
        <item x="24"/>
        <item x="0"/>
        <item x="2"/>
        <item x="19"/>
        <item x="22"/>
        <item x="8"/>
        <item x="5"/>
        <item x="11"/>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76">
        <item x="37"/>
        <item x="429"/>
        <item x="265"/>
        <item x="249"/>
        <item x="410"/>
        <item x="268"/>
        <item x="150"/>
        <item x="352"/>
        <item x="294"/>
        <item x="262"/>
        <item x="296"/>
        <item x="19"/>
        <item x="15"/>
        <item x="71"/>
        <item x="57"/>
        <item x="455"/>
        <item x="245"/>
        <item x="275"/>
        <item x="362"/>
        <item x="446"/>
        <item x="18"/>
        <item x="203"/>
        <item x="253"/>
        <item x="56"/>
        <item x="428"/>
        <item x="114"/>
        <item x="385"/>
        <item x="360"/>
        <item x="101"/>
        <item x="40"/>
        <item x="270"/>
        <item x="142"/>
        <item x="213"/>
        <item x="231"/>
        <item x="371"/>
        <item x="130"/>
        <item x="152"/>
        <item x="386"/>
        <item x="128"/>
        <item x="76"/>
        <item x="24"/>
        <item x="147"/>
        <item x="366"/>
        <item x="109"/>
        <item x="436"/>
        <item x="447"/>
        <item x="132"/>
        <item x="121"/>
        <item x="98"/>
        <item x="459"/>
        <item x="202"/>
        <item x="425"/>
        <item x="72"/>
        <item x="450"/>
        <item x="314"/>
        <item x="473"/>
        <item x="302"/>
        <item x="351"/>
        <item x="311"/>
        <item x="462"/>
        <item x="1"/>
        <item x="219"/>
        <item x="91"/>
        <item x="199"/>
        <item x="28"/>
        <item x="378"/>
        <item x="210"/>
        <item x="123"/>
        <item x="278"/>
        <item x="356"/>
        <item x="166"/>
        <item x="135"/>
        <item x="88"/>
        <item x="58"/>
        <item x="402"/>
        <item x="396"/>
        <item x="181"/>
        <item x="397"/>
        <item x="287"/>
        <item x="267"/>
        <item x="337"/>
        <item x="59"/>
        <item x="116"/>
        <item x="232"/>
        <item x="159"/>
        <item x="316"/>
        <item x="70"/>
        <item x="343"/>
        <item x="69"/>
        <item x="395"/>
        <item x="144"/>
        <item x="338"/>
        <item x="0"/>
        <item x="62"/>
        <item x="11"/>
        <item x="66"/>
        <item x="107"/>
        <item x="106"/>
        <item x="312"/>
        <item x="430"/>
        <item x="284"/>
        <item x="372"/>
        <item x="23"/>
        <item x="196"/>
        <item x="46"/>
        <item x="54"/>
        <item x="328"/>
        <item x="327"/>
        <item x="465"/>
        <item x="55"/>
        <item x="222"/>
        <item x="409"/>
        <item x="391"/>
        <item x="354"/>
        <item x="439"/>
        <item x="89"/>
        <item x="390"/>
        <item x="274"/>
        <item x="153"/>
        <item x="3"/>
        <item x="42"/>
        <item x="321"/>
        <item x="50"/>
        <item x="361"/>
        <item x="95"/>
        <item x="355"/>
        <item x="104"/>
        <item x="127"/>
        <item x="129"/>
        <item x="7"/>
        <item x="124"/>
        <item x="394"/>
        <item x="470"/>
        <item x="440"/>
        <item x="341"/>
        <item x="115"/>
        <item x="234"/>
        <item x="237"/>
        <item x="292"/>
        <item x="236"/>
        <item x="250"/>
        <item x="324"/>
        <item x="422"/>
        <item x="263"/>
        <item x="154"/>
        <item x="35"/>
        <item x="118"/>
        <item x="45"/>
        <item x="384"/>
        <item x="456"/>
        <item x="136"/>
        <item x="246"/>
        <item x="264"/>
        <item x="216"/>
        <item x="209"/>
        <item x="368"/>
        <item x="73"/>
        <item x="138"/>
        <item x="434"/>
        <item x="141"/>
        <item x="39"/>
        <item x="288"/>
        <item x="464"/>
        <item x="472"/>
        <item x="151"/>
        <item x="79"/>
        <item x="269"/>
        <item x="370"/>
        <item x="191"/>
        <item x="224"/>
        <item x="406"/>
        <item x="26"/>
        <item x="393"/>
        <item x="125"/>
        <item x="184"/>
        <item x="411"/>
        <item x="165"/>
        <item x="290"/>
        <item x="225"/>
        <item x="192"/>
        <item x="17"/>
        <item x="113"/>
        <item x="229"/>
        <item x="5"/>
        <item x="388"/>
        <item x="401"/>
        <item x="291"/>
        <item x="94"/>
        <item x="36"/>
        <item x="200"/>
        <item x="171"/>
        <item x="111"/>
        <item x="331"/>
        <item x="415"/>
        <item x="119"/>
        <item x="75"/>
        <item x="467"/>
        <item x="96"/>
        <item x="105"/>
        <item x="87"/>
        <item x="179"/>
        <item x="427"/>
        <item x="133"/>
        <item x="170"/>
        <item x="444"/>
        <item x="323"/>
        <item x="258"/>
        <item x="320"/>
        <item x="27"/>
        <item x="157"/>
        <item x="12"/>
        <item x="110"/>
        <item x="92"/>
        <item x="208"/>
        <item x="169"/>
        <item x="380"/>
        <item x="363"/>
        <item x="162"/>
        <item x="227"/>
        <item x="307"/>
        <item x="392"/>
        <item x="211"/>
        <item x="319"/>
        <item x="4"/>
        <item x="183"/>
        <item x="332"/>
        <item x="315"/>
        <item x="180"/>
        <item x="226"/>
        <item x="369"/>
        <item x="117"/>
        <item x="9"/>
        <item x="201"/>
        <item x="301"/>
        <item x="82"/>
        <item x="84"/>
        <item x="22"/>
        <item x="345"/>
        <item x="254"/>
        <item x="126"/>
        <item x="463"/>
        <item x="454"/>
        <item x="238"/>
        <item x="295"/>
        <item x="466"/>
        <item x="413"/>
        <item x="405"/>
        <item x="186"/>
        <item x="248"/>
        <item x="155"/>
        <item x="353"/>
        <item x="364"/>
        <item x="399"/>
        <item x="298"/>
        <item x="43"/>
        <item x="21"/>
        <item x="306"/>
        <item x="416"/>
        <item x="285"/>
        <item x="99"/>
        <item x="61"/>
        <item x="277"/>
        <item x="182"/>
        <item x="280"/>
        <item x="78"/>
        <item x="346"/>
        <item x="357"/>
        <item x="281"/>
        <item x="271"/>
        <item x="374"/>
        <item x="103"/>
        <item x="145"/>
        <item x="376"/>
        <item x="443"/>
        <item x="400"/>
        <item x="83"/>
        <item x="197"/>
        <item x="255"/>
        <item x="81"/>
        <item x="322"/>
        <item x="233"/>
        <item x="457"/>
        <item x="122"/>
        <item x="468"/>
        <item x="251"/>
        <item x="41"/>
        <item x="53"/>
        <item x="161"/>
        <item x="100"/>
        <item x="235"/>
        <item x="330"/>
        <item x="108"/>
        <item x="6"/>
        <item x="389"/>
        <item x="74"/>
        <item x="185"/>
        <item x="68"/>
        <item x="187"/>
        <item x="293"/>
        <item x="2"/>
        <item x="8"/>
        <item x="48"/>
        <item x="47"/>
        <item x="272"/>
        <item x="243"/>
        <item x="93"/>
        <item x="421"/>
        <item x="350"/>
        <item x="220"/>
        <item x="228"/>
        <item x="173"/>
        <item x="242"/>
        <item x="461"/>
        <item x="342"/>
        <item x="10"/>
        <item x="214"/>
        <item x="373"/>
        <item x="194"/>
        <item x="469"/>
        <item x="273"/>
        <item x="438"/>
        <item x="261"/>
        <item x="297"/>
        <item x="336"/>
        <item x="29"/>
        <item x="32"/>
        <item x="188"/>
        <item x="359"/>
        <item x="408"/>
        <item x="193"/>
        <item x="31"/>
        <item x="339"/>
        <item x="289"/>
        <item x="16"/>
        <item x="282"/>
        <item x="158"/>
        <item x="299"/>
        <item x="120"/>
        <item x="20"/>
        <item x="445"/>
        <item x="30"/>
        <item x="458"/>
        <item x="300"/>
        <item x="435"/>
        <item x="379"/>
        <item x="419"/>
        <item x="230"/>
        <item x="149"/>
        <item x="418"/>
        <item x="164"/>
        <item x="303"/>
        <item x="426"/>
        <item x="34"/>
        <item x="348"/>
        <item x="112"/>
        <item x="160"/>
        <item x="175"/>
        <item x="334"/>
        <item x="309"/>
        <item x="383"/>
        <item x="325"/>
        <item x="212"/>
        <item x="381"/>
        <item x="252"/>
        <item x="310"/>
        <item x="240"/>
        <item x="77"/>
        <item x="156"/>
        <item x="198"/>
        <item x="404"/>
        <item x="433"/>
        <item x="64"/>
        <item x="174"/>
        <item x="340"/>
        <item x="347"/>
        <item x="218"/>
        <item x="60"/>
        <item x="398"/>
        <item x="247"/>
        <item x="256"/>
        <item x="172"/>
        <item x="13"/>
        <item x="244"/>
        <item x="51"/>
        <item x="14"/>
        <item x="317"/>
        <item x="283"/>
        <item x="215"/>
        <item x="453"/>
        <item x="417"/>
        <item x="90"/>
        <item x="146"/>
        <item x="344"/>
        <item x="204"/>
        <item x="143"/>
        <item x="403"/>
        <item x="377"/>
        <item x="52"/>
        <item x="221"/>
        <item x="139"/>
        <item x="189"/>
        <item x="205"/>
        <item x="382"/>
        <item x="305"/>
        <item x="168"/>
        <item x="148"/>
        <item x="63"/>
        <item x="241"/>
        <item x="326"/>
        <item x="387"/>
        <item x="420"/>
        <item x="313"/>
        <item x="80"/>
        <item x="102"/>
        <item x="134"/>
        <item x="335"/>
        <item x="257"/>
        <item x="97"/>
        <item x="329"/>
        <item x="448"/>
        <item x="423"/>
        <item x="190"/>
        <item x="437"/>
        <item x="85"/>
        <item x="407"/>
        <item x="279"/>
        <item x="432"/>
        <item x="140"/>
        <item x="349"/>
        <item x="424"/>
        <item x="217"/>
        <item x="67"/>
        <item x="65"/>
        <item x="131"/>
        <item x="38"/>
        <item x="266"/>
        <item x="86"/>
        <item x="441"/>
        <item x="33"/>
        <item x="286"/>
        <item x="412"/>
        <item x="333"/>
        <item x="449"/>
        <item x="137"/>
        <item x="365"/>
        <item x="471"/>
        <item x="206"/>
        <item x="260"/>
        <item x="276"/>
        <item x="318"/>
        <item x="239"/>
        <item x="163"/>
        <item x="176"/>
        <item x="195"/>
        <item x="431"/>
        <item x="414"/>
        <item x="358"/>
        <item x="44"/>
        <item x="207"/>
        <item x="442"/>
        <item x="367"/>
        <item x="49"/>
        <item x="177"/>
        <item x="259"/>
        <item x="451"/>
        <item x="452"/>
        <item x="304"/>
        <item x="178"/>
        <item x="460"/>
        <item x="167"/>
        <item x="375"/>
        <item x="25"/>
        <item x="223"/>
        <item x="308"/>
        <item x="474"/>
        <item t="default"/>
      </items>
    </pivotField>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Net Profit" fld="17" subtotal="count" baseField="0" baseItem="0"/>
  </dataFields>
  <conditionalFormats count="1">
    <conditionalFormat priority="1">
      <pivotAreas count="1">
        <pivotArea type="data" collapsedLevelsAreSubtotals="1" fieldPosition="0">
          <references count="2">
            <reference field="4294967294" count="1" selected="0">
              <x v="0"/>
            </reference>
            <reference field="3" count="25">
              <x v="0"/>
              <x v="1"/>
              <x v="2"/>
              <x v="3"/>
              <x v="4"/>
              <x v="5"/>
              <x v="6"/>
              <x v="7"/>
              <x v="8"/>
              <x v="9"/>
              <x v="10"/>
              <x v="11"/>
              <x v="12"/>
              <x v="13"/>
              <x v="14"/>
              <x v="15"/>
              <x v="16"/>
              <x v="17"/>
              <x v="18"/>
              <x v="19"/>
              <x v="20"/>
              <x v="21"/>
              <x v="22"/>
              <x v="23"/>
              <x v="24"/>
            </reference>
          </references>
        </pivotArea>
      </pivotAreas>
    </conditionalFormat>
  </conditional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85:F94" firstHeaderRow="1" firstDataRow="1" firstDataCol="1"/>
  <pivotFields count="18">
    <pivotField showAll="0"/>
    <pivotField showAll="0"/>
    <pivotField showAll="0"/>
    <pivotField showAll="0"/>
    <pivotField showAll="0"/>
    <pivotField showAll="0"/>
    <pivotField showAll="0"/>
    <pivotField showAll="0"/>
    <pivotField showAll="0"/>
    <pivotField axis="axisRow" showAll="0">
      <items count="9">
        <item x="6"/>
        <item x="0"/>
        <item x="5"/>
        <item x="2"/>
        <item x="3"/>
        <item x="1"/>
        <item x="4"/>
        <item x="7"/>
        <item t="default"/>
      </items>
    </pivotField>
    <pivotField showAll="0"/>
    <pivotField showAll="0"/>
    <pivotField showAll="0"/>
    <pivotField showAll="0"/>
    <pivotField showAll="0"/>
    <pivotField showAll="0"/>
    <pivotField dataField="1" showAll="0">
      <items count="517">
        <item x="39"/>
        <item x="444"/>
        <item x="496"/>
        <item x="281"/>
        <item x="278"/>
        <item x="260"/>
        <item x="315"/>
        <item x="74"/>
        <item x="153"/>
        <item x="261"/>
        <item x="493"/>
        <item x="59"/>
        <item x="483"/>
        <item x="376"/>
        <item x="15"/>
        <item x="18"/>
        <item x="313"/>
        <item x="166"/>
        <item x="42"/>
        <item x="491"/>
        <item x="275"/>
        <item x="291"/>
        <item x="22"/>
        <item x="387"/>
        <item x="262"/>
        <item x="19"/>
        <item x="304"/>
        <item x="25"/>
        <item x="222"/>
        <item x="130"/>
        <item x="116"/>
        <item x="266"/>
        <item x="240"/>
        <item x="79"/>
        <item x="353"/>
        <item x="478"/>
        <item x="132"/>
        <item x="145"/>
        <item x="75"/>
        <item x="437"/>
        <item x="155"/>
        <item x="332"/>
        <item x="211"/>
        <item x="385"/>
        <item x="392"/>
        <item x="111"/>
        <item x="1"/>
        <item x="103"/>
        <item x="58"/>
        <item x="464"/>
        <item x="404"/>
        <item x="502"/>
        <item x="124"/>
        <item x="100"/>
        <item x="497"/>
        <item x="393"/>
        <item x="150"/>
        <item x="471"/>
        <item x="514"/>
        <item x="415"/>
        <item x="383"/>
        <item x="215"/>
        <item x="380"/>
        <item x="482"/>
        <item x="205"/>
        <item x="484"/>
        <item x="430"/>
        <item x="209"/>
        <item x="330"/>
        <item x="460"/>
        <item x="506"/>
        <item x="321"/>
        <item x="283"/>
        <item x="199"/>
        <item x="303"/>
        <item x="69"/>
        <item x="219"/>
        <item x="241"/>
        <item x="162"/>
        <item x="318"/>
        <item x="60"/>
        <item x="346"/>
        <item x="147"/>
        <item x="306"/>
        <item x="420"/>
        <item x="11"/>
        <item x="500"/>
        <item x="48"/>
        <item x="119"/>
        <item x="423"/>
        <item x="52"/>
        <item x="138"/>
        <item x="118"/>
        <item x="454"/>
        <item x="3"/>
        <item x="374"/>
        <item x="358"/>
        <item x="338"/>
        <item x="56"/>
        <item x="294"/>
        <item x="386"/>
        <item x="186"/>
        <item x="285"/>
        <item x="331"/>
        <item x="456"/>
        <item x="134"/>
        <item x="93"/>
        <item x="202"/>
        <item x="29"/>
        <item x="117"/>
        <item x="359"/>
        <item x="435"/>
        <item x="427"/>
        <item x="277"/>
        <item x="109"/>
        <item x="411"/>
        <item x="57"/>
        <item x="131"/>
        <item x="276"/>
        <item x="231"/>
        <item x="443"/>
        <item x="466"/>
        <item x="419"/>
        <item x="61"/>
        <item x="121"/>
        <item x="501"/>
        <item x="156"/>
        <item x="492"/>
        <item x="44"/>
        <item x="257"/>
        <item x="440"/>
        <item x="365"/>
        <item x="97"/>
        <item x="425"/>
        <item x="144"/>
        <item x="445"/>
        <item x="210"/>
        <item x="0"/>
        <item x="428"/>
        <item x="126"/>
        <item x="64"/>
        <item x="513"/>
        <item x="81"/>
        <item x="426"/>
        <item x="282"/>
        <item x="90"/>
        <item x="462"/>
        <item x="228"/>
        <item x="391"/>
        <item x="245"/>
        <item x="108"/>
        <item x="115"/>
        <item x="188"/>
        <item x="177"/>
        <item x="465"/>
        <item x="280"/>
        <item x="141"/>
        <item x="300"/>
        <item x="398"/>
        <item x="24"/>
        <item x="363"/>
        <item x="157"/>
        <item x="154"/>
        <item x="350"/>
        <item x="78"/>
        <item x="333"/>
        <item x="414"/>
        <item x="511"/>
        <item x="127"/>
        <item x="378"/>
        <item x="76"/>
        <item x="244"/>
        <item x="91"/>
        <item x="284"/>
        <item x="113"/>
        <item x="290"/>
        <item x="65"/>
        <item x="196"/>
        <item x="238"/>
        <item x="480"/>
        <item x="106"/>
        <item x="129"/>
        <item x="139"/>
        <item x="28"/>
        <item x="225"/>
        <item x="169"/>
        <item x="309"/>
        <item x="112"/>
        <item x="288"/>
        <item x="362"/>
        <item x="217"/>
        <item x="248"/>
        <item x="242"/>
        <item x="311"/>
        <item x="107"/>
        <item x="307"/>
        <item x="347"/>
        <item x="507"/>
        <item x="208"/>
        <item x="336"/>
        <item x="263"/>
        <item x="23"/>
        <item x="434"/>
        <item x="397"/>
        <item x="474"/>
        <item x="233"/>
        <item x="207"/>
        <item x="73"/>
        <item x="185"/>
        <item x="37"/>
        <item x="30"/>
        <item x="72"/>
        <item x="172"/>
        <item x="247"/>
        <item x="234"/>
        <item x="432"/>
        <item x="379"/>
        <item x="218"/>
        <item x="184"/>
        <item x="128"/>
        <item x="325"/>
        <item x="490"/>
        <item x="7"/>
        <item x="424"/>
        <item x="17"/>
        <item x="372"/>
        <item x="41"/>
        <item x="505"/>
        <item x="310"/>
        <item x="120"/>
        <item x="381"/>
        <item x="508"/>
        <item x="447"/>
        <item x="400"/>
        <item x="259"/>
        <item x="343"/>
        <item x="94"/>
        <item x="45"/>
        <item x="27"/>
        <item x="84"/>
        <item x="422"/>
        <item x="236"/>
        <item x="122"/>
        <item x="267"/>
        <item x="339"/>
        <item x="101"/>
        <item x="98"/>
        <item x="504"/>
        <item x="63"/>
        <item x="293"/>
        <item x="4"/>
        <item x="197"/>
        <item x="351"/>
        <item x="368"/>
        <item x="286"/>
        <item x="47"/>
        <item x="105"/>
        <item x="9"/>
        <item x="110"/>
        <item x="85"/>
        <item x="160"/>
        <item x="395"/>
        <item x="5"/>
        <item x="417"/>
        <item x="406"/>
        <item x="8"/>
        <item x="469"/>
        <item x="49"/>
        <item x="296"/>
        <item x="165"/>
        <item x="421"/>
        <item x="375"/>
        <item x="314"/>
        <item x="6"/>
        <item x="509"/>
        <item x="77"/>
        <item x="192"/>
        <item x="475"/>
        <item x="89"/>
        <item x="71"/>
        <item x="499"/>
        <item x="463"/>
        <item x="268"/>
        <item x="317"/>
        <item x="182"/>
        <item x="399"/>
        <item x="173"/>
        <item x="340"/>
        <item x="271"/>
        <item x="289"/>
        <item x="301"/>
        <item x="264"/>
        <item x="189"/>
        <item x="255"/>
        <item x="86"/>
        <item x="102"/>
        <item x="229"/>
        <item x="12"/>
        <item x="34"/>
        <item x="503"/>
        <item x="246"/>
        <item x="355"/>
        <item x="148"/>
        <item x="388"/>
        <item x="187"/>
        <item x="312"/>
        <item x="220"/>
        <item x="96"/>
        <item x="298"/>
        <item x="38"/>
        <item x="83"/>
        <item x="319"/>
        <item x="174"/>
        <item x="470"/>
        <item x="510"/>
        <item x="21"/>
        <item x="441"/>
        <item x="235"/>
        <item x="396"/>
        <item x="43"/>
        <item x="384"/>
        <item x="164"/>
        <item x="36"/>
        <item x="349"/>
        <item x="114"/>
        <item x="305"/>
        <item x="360"/>
        <item x="191"/>
        <item x="367"/>
        <item x="161"/>
        <item x="458"/>
        <item x="200"/>
        <item x="123"/>
        <item x="32"/>
        <item x="433"/>
        <item x="452"/>
        <item x="405"/>
        <item x="193"/>
        <item x="451"/>
        <item x="322"/>
        <item x="198"/>
        <item x="361"/>
        <item x="206"/>
        <item x="377"/>
        <item x="326"/>
        <item x="389"/>
        <item x="328"/>
        <item x="413"/>
        <item x="344"/>
        <item x="10"/>
        <item x="449"/>
        <item x="190"/>
        <item x="481"/>
        <item x="369"/>
        <item x="329"/>
        <item x="253"/>
        <item x="136"/>
        <item x="274"/>
        <item x="316"/>
        <item x="429"/>
        <item x="297"/>
        <item x="50"/>
        <item x="178"/>
        <item x="402"/>
        <item x="95"/>
        <item x="163"/>
        <item x="479"/>
        <item x="203"/>
        <item x="258"/>
        <item x="176"/>
        <item x="494"/>
        <item x="80"/>
        <item x="436"/>
        <item x="20"/>
        <item x="135"/>
        <item x="55"/>
        <item x="67"/>
        <item x="239"/>
        <item x="439"/>
        <item x="473"/>
        <item x="324"/>
        <item x="337"/>
        <item x="418"/>
        <item x="366"/>
        <item x="357"/>
        <item x="341"/>
        <item x="251"/>
        <item x="371"/>
        <item x="179"/>
        <item x="453"/>
        <item x="104"/>
        <item x="2"/>
        <item x="409"/>
        <item x="175"/>
        <item x="287"/>
        <item x="221"/>
        <item x="485"/>
        <item x="195"/>
        <item x="308"/>
        <item x="87"/>
        <item x="16"/>
        <item x="53"/>
        <item x="455"/>
        <item x="159"/>
        <item x="204"/>
        <item x="438"/>
        <item x="450"/>
        <item x="133"/>
        <item x="252"/>
        <item x="82"/>
        <item x="227"/>
        <item x="226"/>
        <item x="348"/>
        <item x="125"/>
        <item x="442"/>
        <item x="13"/>
        <item x="256"/>
        <item x="243"/>
        <item x="194"/>
        <item x="213"/>
        <item x="140"/>
        <item x="70"/>
        <item x="334"/>
        <item x="265"/>
        <item x="512"/>
        <item x="33"/>
        <item x="88"/>
        <item x="342"/>
        <item x="137"/>
        <item x="356"/>
        <item x="270"/>
        <item x="158"/>
        <item x="457"/>
        <item x="495"/>
        <item x="146"/>
        <item x="352"/>
        <item x="407"/>
        <item x="486"/>
        <item x="468"/>
        <item x="54"/>
        <item x="62"/>
        <item x="152"/>
        <item x="201"/>
        <item x="230"/>
        <item x="142"/>
        <item x="168"/>
        <item x="461"/>
        <item x="269"/>
        <item x="237"/>
        <item x="373"/>
        <item x="151"/>
        <item x="354"/>
        <item x="292"/>
        <item x="335"/>
        <item x="223"/>
        <item x="345"/>
        <item x="416"/>
        <item x="249"/>
        <item x="224"/>
        <item x="408"/>
        <item x="489"/>
        <item x="167"/>
        <item x="382"/>
        <item x="180"/>
        <item x="92"/>
        <item x="250"/>
        <item x="31"/>
        <item x="394"/>
        <item x="295"/>
        <item x="390"/>
        <item x="370"/>
        <item x="467"/>
        <item x="51"/>
        <item x="448"/>
        <item x="40"/>
        <item x="412"/>
        <item x="171"/>
        <item x="279"/>
        <item x="431"/>
        <item x="323"/>
        <item x="320"/>
        <item x="476"/>
        <item x="477"/>
        <item x="35"/>
        <item x="446"/>
        <item x="14"/>
        <item x="299"/>
        <item x="99"/>
        <item x="254"/>
        <item x="272"/>
        <item x="472"/>
        <item x="149"/>
        <item x="487"/>
        <item x="214"/>
        <item x="143"/>
        <item x="459"/>
        <item x="488"/>
        <item x="170"/>
        <item x="212"/>
        <item x="410"/>
        <item x="183"/>
        <item x="401"/>
        <item x="403"/>
        <item x="364"/>
        <item x="26"/>
        <item x="498"/>
        <item x="181"/>
        <item x="66"/>
        <item x="232"/>
        <item x="273"/>
        <item x="46"/>
        <item x="216"/>
        <item x="68"/>
        <item x="327"/>
        <item x="302"/>
        <item x="515"/>
        <item t="default"/>
      </items>
    </pivotField>
    <pivotField showAll="0"/>
  </pivotFields>
  <rowFields count="1">
    <field x="9"/>
  </rowFields>
  <rowItems count="9">
    <i>
      <x/>
    </i>
    <i>
      <x v="1"/>
    </i>
    <i>
      <x v="2"/>
    </i>
    <i>
      <x v="3"/>
    </i>
    <i>
      <x v="4"/>
    </i>
    <i>
      <x v="5"/>
    </i>
    <i>
      <x v="6"/>
    </i>
    <i>
      <x v="7"/>
    </i>
    <i t="grand">
      <x/>
    </i>
  </rowItems>
  <colItems count="1">
    <i/>
  </colItems>
  <dataFields count="1">
    <dataField name="Count of Sales Revenue "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E62:H67" firstHeaderRow="0" firstDataRow="1" firstDataCol="1" rowPageCount="1" colPageCount="1"/>
  <pivotFields count="18">
    <pivotField showAll="0"/>
    <pivotField showAll="0"/>
    <pivotField axis="axisRow" showAll="0">
      <items count="6">
        <item x="2"/>
        <item x="1"/>
        <item x="0"/>
        <item x="3"/>
        <item h="1" x="4"/>
        <item t="default"/>
      </items>
    </pivotField>
    <pivotField showAll="0"/>
    <pivotField numFmtId="14" showAll="0"/>
    <pivotField numFmtId="14" showAll="0"/>
    <pivotField showAll="0"/>
    <pivotField showAll="0"/>
    <pivotField axis="axisPage" showAll="0">
      <items count="3">
        <item x="0"/>
        <item x="1"/>
        <item t="default"/>
      </items>
    </pivotField>
    <pivotField showAll="0">
      <items count="8">
        <item h="1" x="6"/>
        <item x="0"/>
        <item x="5"/>
        <item x="2"/>
        <item x="3"/>
        <item x="1"/>
        <item x="4"/>
        <item t="default"/>
      </items>
    </pivotField>
    <pivotField showAll="0"/>
    <pivotField showAll="0">
      <items count="3">
        <item h="1" x="0"/>
        <item x="1"/>
        <item t="default"/>
      </items>
    </pivotField>
    <pivotField showAll="0">
      <items count="13">
        <item x="10"/>
        <item x="7"/>
        <item x="3"/>
        <item x="11"/>
        <item x="0"/>
        <item x="5"/>
        <item x="2"/>
        <item x="9"/>
        <item x="8"/>
        <item x="1"/>
        <item x="4"/>
        <item x="6"/>
        <item t="default"/>
      </items>
    </pivotField>
    <pivotField showAll="0"/>
    <pivotField showAll="0"/>
    <pivotField dataField="1" showAll="0"/>
    <pivotField dataField="1" showAll="0"/>
    <pivotField dataField="1" showAll="0"/>
  </pivotFields>
  <rowFields count="1">
    <field x="2"/>
  </rowFields>
  <rowItems count="5">
    <i>
      <x/>
    </i>
    <i>
      <x v="1"/>
    </i>
    <i>
      <x v="2"/>
    </i>
    <i>
      <x v="3"/>
    </i>
    <i t="grand">
      <x/>
    </i>
  </rowItems>
  <colFields count="1">
    <field x="-2"/>
  </colFields>
  <colItems count="3">
    <i>
      <x/>
    </i>
    <i i="1">
      <x v="1"/>
    </i>
    <i i="2">
      <x v="2"/>
    </i>
  </colItems>
  <pageFields count="1">
    <pageField fld="8" item="0" hier="-1"/>
  </pageFields>
  <dataFields count="3">
    <dataField name="Total Costs" fld="15" baseField="0" baseItem="0"/>
    <dataField name="Sales Revenue   " fld="16" baseField="0" baseItem="0"/>
    <dataField name="Net Profit  " fld="17"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monthtabl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0:A53" firstHeaderRow="1" firstDataRow="1" firstDataCol="1"/>
  <pivotFields count="18">
    <pivotField showAll="0"/>
    <pivotField showAll="0"/>
    <pivotField showAll="0">
      <items count="6">
        <item h="1" x="2"/>
        <item h="1" x="1"/>
        <item x="0"/>
        <item h="1" x="3"/>
        <item h="1" x="4"/>
        <item t="default"/>
      </items>
    </pivotField>
    <pivotField showAll="0"/>
    <pivotField numFmtId="14" showAll="0"/>
    <pivotField numFmtId="14" showAll="0"/>
    <pivotField showAll="0"/>
    <pivotField showAll="0"/>
    <pivotField multipleItemSelectionAllowed="1" showAll="0"/>
    <pivotField showAll="0">
      <items count="8">
        <item h="1" x="6"/>
        <item h="1" x="0"/>
        <item x="5"/>
        <item h="1" x="2"/>
        <item h="1" x="3"/>
        <item h="1" x="1"/>
        <item h="1" x="4"/>
        <item t="default"/>
      </items>
    </pivotField>
    <pivotField showAll="0"/>
    <pivotField showAll="0">
      <items count="3">
        <item x="0"/>
        <item h="1" x="1"/>
        <item t="default"/>
      </items>
    </pivotField>
    <pivotField axis="axisRow" showAll="0">
      <items count="13">
        <item x="10"/>
        <item x="7"/>
        <item x="3"/>
        <item x="11"/>
        <item x="0"/>
        <item x="5"/>
        <item x="2"/>
        <item x="9"/>
        <item x="8"/>
        <item x="1"/>
        <item x="4"/>
        <item x="6"/>
        <item t="default"/>
      </items>
    </pivotField>
    <pivotField showAll="0"/>
    <pivotField showAll="0"/>
    <pivotField showAll="0"/>
    <pivotField showAll="0"/>
    <pivotField showAll="0"/>
  </pivotFields>
  <rowFields count="1">
    <field x="12"/>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order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0:C74" firstHeaderRow="1" firstDataRow="1" firstDataCol="1"/>
  <pivotFields count="18">
    <pivotField showAll="0"/>
    <pivotField dataField="1" showAll="0">
      <items count="502">
        <item x="40"/>
        <item x="135"/>
        <item x="173"/>
        <item x="477"/>
        <item x="279"/>
        <item x="387"/>
        <item x="249"/>
        <item x="89"/>
        <item x="226"/>
        <item x="130"/>
        <item x="277"/>
        <item x="63"/>
        <item x="57"/>
        <item x="238"/>
        <item x="260"/>
        <item x="312"/>
        <item x="0"/>
        <item x="462"/>
        <item x="470"/>
        <item x="390"/>
        <item x="20"/>
        <item x="62"/>
        <item x="297"/>
        <item x="368"/>
        <item x="44"/>
        <item x="84"/>
        <item x="478"/>
        <item x="300"/>
        <item x="5"/>
        <item x="373"/>
        <item x="22"/>
        <item x="251"/>
        <item x="254"/>
        <item x="425"/>
        <item x="437"/>
        <item x="69"/>
        <item x="80"/>
        <item x="242"/>
        <item x="187"/>
        <item x="7"/>
        <item x="183"/>
        <item x="128"/>
        <item x="149"/>
        <item x="188"/>
        <item x="422"/>
        <item x="493"/>
        <item x="167"/>
        <item x="457"/>
        <item x="446"/>
        <item x="123"/>
        <item x="166"/>
        <item x="415"/>
        <item x="12"/>
        <item x="384"/>
        <item x="229"/>
        <item x="30"/>
        <item x="107"/>
        <item x="207"/>
        <item x="108"/>
        <item x="296"/>
        <item x="414"/>
        <item x="247"/>
        <item x="169"/>
        <item x="410"/>
        <item x="487"/>
        <item x="258"/>
        <item x="119"/>
        <item x="2"/>
        <item x="118"/>
        <item x="217"/>
        <item x="239"/>
        <item x="475"/>
        <item x="68"/>
        <item x="376"/>
        <item x="59"/>
        <item x="424"/>
        <item x="211"/>
        <item x="304"/>
        <item x="343"/>
        <item x="283"/>
        <item x="310"/>
        <item x="215"/>
        <item x="377"/>
        <item x="362"/>
        <item x="379"/>
        <item x="168"/>
        <item x="232"/>
        <item x="322"/>
        <item x="335"/>
        <item x="311"/>
        <item x="400"/>
        <item x="83"/>
        <item x="443"/>
        <item x="16"/>
        <item x="287"/>
        <item x="146"/>
        <item x="378"/>
        <item x="212"/>
        <item x="125"/>
        <item x="471"/>
        <item x="219"/>
        <item x="349"/>
        <item x="348"/>
        <item x="33"/>
        <item x="191"/>
        <item x="440"/>
        <item x="65"/>
        <item x="206"/>
        <item x="185"/>
        <item x="294"/>
        <item x="398"/>
        <item x="250"/>
        <item x="426"/>
        <item x="316"/>
        <item x="47"/>
        <item x="190"/>
        <item x="307"/>
        <item x="13"/>
        <item x="299"/>
        <item x="51"/>
        <item x="71"/>
        <item x="449"/>
        <item x="329"/>
        <item x="494"/>
        <item x="291"/>
        <item x="271"/>
        <item x="257"/>
        <item x="205"/>
        <item x="154"/>
        <item x="333"/>
        <item x="423"/>
        <item x="382"/>
        <item x="439"/>
        <item x="139"/>
        <item x="78"/>
        <item x="491"/>
        <item x="141"/>
        <item x="244"/>
        <item x="24"/>
        <item x="396"/>
        <item x="295"/>
        <item x="351"/>
        <item x="54"/>
        <item x="372"/>
        <item x="3"/>
        <item x="220"/>
        <item x="411"/>
        <item x="463"/>
        <item x="72"/>
        <item x="49"/>
        <item x="445"/>
        <item x="363"/>
        <item x="79"/>
        <item x="164"/>
        <item x="331"/>
        <item x="176"/>
        <item x="371"/>
        <item x="370"/>
        <item x="87"/>
        <item x="266"/>
        <item x="162"/>
        <item x="237"/>
        <item x="460"/>
        <item x="157"/>
        <item x="369"/>
        <item x="354"/>
        <item x="200"/>
        <item x="328"/>
        <item x="259"/>
        <item x="95"/>
        <item x="38"/>
        <item x="124"/>
        <item x="281"/>
        <item x="293"/>
        <item x="438"/>
        <item x="361"/>
        <item x="270"/>
        <item x="274"/>
        <item x="360"/>
        <item x="430"/>
        <item x="292"/>
        <item x="450"/>
        <item x="101"/>
        <item x="252"/>
        <item x="320"/>
        <item x="96"/>
        <item x="182"/>
        <item x="302"/>
        <item x="474"/>
        <item x="461"/>
        <item x="216"/>
        <item x="416"/>
        <item x="114"/>
        <item x="150"/>
        <item x="484"/>
        <item x="240"/>
        <item x="358"/>
        <item x="280"/>
        <item x="288"/>
        <item x="142"/>
        <item x="136"/>
        <item x="314"/>
        <item x="441"/>
        <item x="235"/>
        <item x="160"/>
        <item x="32"/>
        <item x="45"/>
        <item x="175"/>
        <item x="152"/>
        <item x="273"/>
        <item x="202"/>
        <item x="403"/>
        <item x="113"/>
        <item x="341"/>
        <item x="179"/>
        <item x="303"/>
        <item x="267"/>
        <item x="401"/>
        <item x="365"/>
        <item x="454"/>
        <item x="77"/>
        <item x="165"/>
        <item x="140"/>
        <item x="67"/>
        <item x="93"/>
        <item x="278"/>
        <item x="492"/>
        <item x="100"/>
        <item x="81"/>
        <item x="145"/>
        <item x="262"/>
        <item x="323"/>
        <item x="223"/>
        <item x="330"/>
        <item x="334"/>
        <item x="489"/>
        <item x="11"/>
        <item x="195"/>
        <item x="464"/>
        <item x="39"/>
        <item x="23"/>
        <item x="225"/>
        <item x="53"/>
        <item x="272"/>
        <item x="138"/>
        <item x="133"/>
        <item x="356"/>
        <item x="209"/>
        <item x="431"/>
        <item x="234"/>
        <item x="405"/>
        <item x="85"/>
        <item x="94"/>
        <item x="444"/>
        <item x="276"/>
        <item x="106"/>
        <item x="192"/>
        <item x="56"/>
        <item x="184"/>
        <item x="120"/>
        <item x="352"/>
        <item x="148"/>
        <item x="90"/>
        <item x="386"/>
        <item x="466"/>
        <item x="189"/>
        <item x="91"/>
        <item x="193"/>
        <item x="417"/>
        <item x="153"/>
        <item x="52"/>
        <item x="429"/>
        <item x="25"/>
        <item x="60"/>
        <item x="458"/>
        <item x="264"/>
        <item x="284"/>
        <item x="497"/>
        <item x="332"/>
        <item x="385"/>
        <item x="50"/>
        <item x="75"/>
        <item x="144"/>
        <item x="194"/>
        <item x="116"/>
        <item x="1"/>
        <item x="345"/>
        <item x="479"/>
        <item x="105"/>
        <item x="19"/>
        <item x="432"/>
        <item x="418"/>
        <item x="452"/>
        <item x="472"/>
        <item x="268"/>
        <item x="433"/>
        <item x="434"/>
        <item x="246"/>
        <item x="412"/>
        <item x="201"/>
        <item x="161"/>
        <item x="359"/>
        <item x="213"/>
        <item x="15"/>
        <item x="404"/>
        <item x="170"/>
        <item x="488"/>
        <item x="227"/>
        <item x="110"/>
        <item x="375"/>
        <item x="43"/>
        <item x="282"/>
        <item x="228"/>
        <item x="177"/>
        <item x="306"/>
        <item x="14"/>
        <item x="253"/>
        <item x="27"/>
        <item x="468"/>
        <item x="129"/>
        <item x="298"/>
        <item x="355"/>
        <item x="346"/>
        <item x="420"/>
        <item x="313"/>
        <item x="447"/>
        <item x="4"/>
        <item x="35"/>
        <item x="186"/>
        <item x="448"/>
        <item x="381"/>
        <item x="21"/>
        <item x="245"/>
        <item x="336"/>
        <item x="402"/>
        <item x="230"/>
        <item x="143"/>
        <item x="34"/>
        <item x="137"/>
        <item x="74"/>
        <item x="86"/>
        <item x="48"/>
        <item x="467"/>
        <item x="66"/>
        <item x="122"/>
        <item x="366"/>
        <item x="155"/>
        <item x="36"/>
        <item x="199"/>
        <item x="319"/>
        <item x="364"/>
        <item x="499"/>
        <item x="117"/>
        <item x="495"/>
        <item x="428"/>
        <item x="324"/>
        <item x="275"/>
        <item x="241"/>
        <item x="6"/>
        <item x="131"/>
        <item x="318"/>
        <item x="9"/>
        <item x="480"/>
        <item x="338"/>
        <item x="197"/>
        <item x="181"/>
        <item x="419"/>
        <item x="171"/>
        <item x="317"/>
        <item x="347"/>
        <item x="413"/>
        <item x="222"/>
        <item x="269"/>
        <item x="214"/>
        <item x="451"/>
        <item x="453"/>
        <item x="394"/>
        <item x="82"/>
        <item x="99"/>
        <item x="18"/>
        <item x="353"/>
        <item x="409"/>
        <item x="395"/>
        <item x="286"/>
        <item x="158"/>
        <item x="486"/>
        <item x="490"/>
        <item x="172"/>
        <item x="261"/>
        <item x="315"/>
        <item x="42"/>
        <item x="76"/>
        <item x="498"/>
        <item x="92"/>
        <item x="326"/>
        <item x="340"/>
        <item x="469"/>
        <item x="374"/>
        <item x="61"/>
        <item x="163"/>
        <item x="476"/>
        <item x="344"/>
        <item x="243"/>
        <item x="393"/>
        <item x="26"/>
        <item x="70"/>
        <item x="147"/>
        <item x="321"/>
        <item x="481"/>
        <item x="263"/>
        <item x="233"/>
        <item x="483"/>
        <item x="301"/>
        <item x="421"/>
        <item x="248"/>
        <item x="357"/>
        <item x="436"/>
        <item x="159"/>
        <item x="342"/>
        <item x="103"/>
        <item x="178"/>
        <item x="55"/>
        <item x="408"/>
        <item x="46"/>
        <item x="290"/>
        <item x="203"/>
        <item x="37"/>
        <item x="285"/>
        <item x="383"/>
        <item x="255"/>
        <item x="218"/>
        <item x="196"/>
        <item x="64"/>
        <item x="231"/>
        <item x="156"/>
        <item x="325"/>
        <item x="8"/>
        <item x="224"/>
        <item x="115"/>
        <item x="397"/>
        <item x="473"/>
        <item x="256"/>
        <item x="350"/>
        <item x="132"/>
        <item x="456"/>
        <item x="41"/>
        <item x="31"/>
        <item x="102"/>
        <item x="29"/>
        <item x="112"/>
        <item x="221"/>
        <item x="210"/>
        <item x="204"/>
        <item x="134"/>
        <item x="174"/>
        <item x="339"/>
        <item x="388"/>
        <item x="327"/>
        <item x="151"/>
        <item x="17"/>
        <item x="455"/>
        <item x="10"/>
        <item x="337"/>
        <item x="391"/>
        <item x="58"/>
        <item x="309"/>
        <item x="485"/>
        <item x="73"/>
        <item x="496"/>
        <item x="88"/>
        <item x="399"/>
        <item x="208"/>
        <item x="289"/>
        <item x="407"/>
        <item x="380"/>
        <item x="459"/>
        <item x="126"/>
        <item x="127"/>
        <item x="109"/>
        <item x="465"/>
        <item x="435"/>
        <item x="98"/>
        <item x="111"/>
        <item x="180"/>
        <item x="308"/>
        <item x="389"/>
        <item x="392"/>
        <item x="236"/>
        <item x="482"/>
        <item x="121"/>
        <item x="427"/>
        <item x="28"/>
        <item x="305"/>
        <item x="97"/>
        <item x="265"/>
        <item x="367"/>
        <item x="104"/>
        <item x="198"/>
        <item x="442"/>
        <item x="406"/>
        <item x="500"/>
        <item t="default"/>
      </items>
    </pivotField>
    <pivotField showAll="0"/>
    <pivotField showAll="0"/>
    <pivotField showAll="0"/>
    <pivotField showAll="0"/>
    <pivotField showAll="0"/>
    <pivotField showAll="0"/>
    <pivotField showAll="0"/>
    <pivotField showAll="0"/>
    <pivotField showAll="0"/>
    <pivotField showAll="0"/>
    <pivotField axis="axisRow" showAll="0">
      <items count="14">
        <item x="10"/>
        <item x="7"/>
        <item x="3"/>
        <item x="11"/>
        <item x="0"/>
        <item x="5"/>
        <item x="2"/>
        <item x="9"/>
        <item x="8"/>
        <item x="1"/>
        <item x="4"/>
        <item x="6"/>
        <item n="blank)" x="12"/>
        <item t="default"/>
      </items>
    </pivotField>
    <pivotField showAll="0"/>
    <pivotField showAll="0"/>
    <pivotField showAll="0"/>
    <pivotField showAll="0"/>
    <pivotField showAll="0"/>
  </pivotFields>
  <rowFields count="1">
    <field x="12"/>
  </rowFields>
  <rowItems count="14">
    <i>
      <x/>
    </i>
    <i>
      <x v="1"/>
    </i>
    <i>
      <x v="2"/>
    </i>
    <i>
      <x v="3"/>
    </i>
    <i>
      <x v="4"/>
    </i>
    <i>
      <x v="5"/>
    </i>
    <i>
      <x v="6"/>
    </i>
    <i>
      <x v="7"/>
    </i>
    <i>
      <x v="8"/>
    </i>
    <i>
      <x v="9"/>
    </i>
    <i>
      <x v="10"/>
    </i>
    <i>
      <x v="11"/>
    </i>
    <i>
      <x v="12"/>
    </i>
    <i t="grand">
      <x/>
    </i>
  </rowItems>
  <colItems count="1">
    <i/>
  </colItems>
  <dataFields count="1">
    <dataField name="Count of Customer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9" name="monthtable"/>
    <pivotTable tabId="9" name="KPI1"/>
    <pivotTable tabId="9" name="KPI2"/>
    <pivotTable tabId="9" name="Status"/>
    <pivotTable tabId="9" name="PivotTable1"/>
    <pivotTable tabId="9" name="PivotTable4"/>
    <pivotTable tabId="9" name="PivotTable5"/>
  </pivotTables>
  <data>
    <tabular pivotCacheId="1">
      <items count="12">
        <i x="10" s="1"/>
        <i x="7" s="1"/>
        <i x="3" s="1"/>
        <i x="11" s="1"/>
        <i x="0" s="1"/>
        <i x="5" s="1"/>
        <i x="2" s="1"/>
        <i x="9" s="1"/>
        <i x="8"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9" name="KPI1"/>
    <pivotTable tabId="9" name="KPI2"/>
    <pivotTable tabId="9" name="Status"/>
    <pivotTable tabId="9" name="PivotTable4"/>
    <pivotTable tabId="9" name="PivotTable1"/>
    <pivotTable tabId="9" name="PivotTable5"/>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9" name="KPI1"/>
    <pivotTable tabId="9" name="PivotTable1"/>
    <pivotTable tabId="9" name="PivotTable4"/>
    <pivotTable tabId="9" name="PivotTable5"/>
  </pivotTables>
  <data>
    <tabular pivotCacheId="1">
      <items count="7">
        <i x="0" s="1"/>
        <i x="2" s="1"/>
        <i x="3" s="1"/>
        <i x="1" s="1"/>
        <i x="4" s="1"/>
        <i x="6"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9" name="PivotTable4"/>
    <pivotTable tabId="9" name="KPI1"/>
    <pivotTable tabId="9" name="PivotTable1"/>
    <pivotTable tabId="9" name="PivotTable5"/>
    <pivotTable tabId="9" name="KPI2"/>
    <pivotTable tabId="9" name="Status"/>
  </pivotTables>
  <data>
    <tabular pivotCacheId="1">
      <items count="5">
        <i x="2" s="1"/>
        <i x="1" s="1"/>
        <i x="0" s="1"/>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Year" cache="Slicer_Year" caption="Year" rowHeight="241300"/>
  <slicer name="Country" cache="Slicer_Country" caption="Country" rowHeight="241300"/>
  <slicer name="Product Category"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12" showCaption="0" style="data_professionals" rowHeight="241300"/>
  <slicer name="Year 1" cache="Slicer_Year" caption="Year" columnCount="2" showCaption="0" style="data_professionals" rowHeight="241300"/>
  <slicer name="Country 1" cache="Slicer_Country" caption="Country" style="data_professionals" rowHeight="241300"/>
  <slicer name="Product Category 1" cache="Slicer_Product_Category" caption="Category" style="data_professionals" rowHeight="241300"/>
</slicers>
</file>

<file path=xl/tables/table1.xml><?xml version="1.0" encoding="utf-8"?>
<table xmlns="http://schemas.openxmlformats.org/spreadsheetml/2006/main" id="1" name="Table1" displayName="Table1" ref="A1:R557" totalsRowShown="0">
  <autoFilter ref="A1:R557">
    <filterColumn colId="8">
      <filters>
        <filter val="Returned"/>
      </filters>
    </filterColumn>
  </autoFilter>
  <tableColumns count="18">
    <tableColumn id="1" name="Order ID"/>
    <tableColumn id="2" name="Customer Name"/>
    <tableColumn id="3" name="Product Category"/>
    <tableColumn id="4" name="Product Name"/>
    <tableColumn id="5" name="Order Date" dataDxfId="18"/>
    <tableColumn id="6" name="Delivered Date" dataDxfId="17"/>
    <tableColumn id="7" name="Quantity"/>
    <tableColumn id="8" name="Unit Price"/>
    <tableColumn id="9" name="Status"/>
    <tableColumn id="10" name="Country"/>
    <tableColumn id="11" name="Payment Method"/>
    <tableColumn id="13" name="Year" dataDxfId="16">
      <calculatedColumnFormula>TEXT(E2,"YYYY")</calculatedColumnFormula>
    </tableColumn>
    <tableColumn id="14" name="Month" dataDxfId="15">
      <calculatedColumnFormula>TEXT(E2,"MMM")</calculatedColumnFormula>
    </tableColumn>
    <tableColumn id="15" name="Date " dataDxfId="14">
      <calculatedColumnFormula>TEXT(E2,"DDD")</calculatedColumnFormula>
    </tableColumn>
    <tableColumn id="16" name="Delivery Time " dataDxfId="13">
      <calculatedColumnFormula>DATEDIF(E2,F2,"D")</calculatedColumnFormula>
    </tableColumn>
    <tableColumn id="17" name="Total Cost" dataDxfId="12">
      <calculatedColumnFormula>ROUND(G2*H2*VLOOKUP(D2,Table2[#All],2,FALSE),0)</calculatedColumnFormula>
    </tableColumn>
    <tableColumn id="18" name="Sales Revenue " dataDxfId="11">
      <calculatedColumnFormula>Table1[[#This Row],[Quantity]]*Table1[[#This Row],[Unit Price]]</calculatedColumnFormula>
    </tableColumn>
    <tableColumn id="19" name="Net Profit" dataDxfId="10">
      <calculatedColumnFormula>Table1[[#This Row],[Sales Revenue ]]-Table1[[#This Row],[Total Cost]]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B26" totalsRowShown="0">
  <autoFilter ref="A1:B26"/>
  <tableColumns count="2">
    <tableColumn id="1" name="Product Name"/>
    <tableColumn id="2" name="Cost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N581"/>
  <sheetViews>
    <sheetView topLeftCell="C22" zoomScale="90" zoomScaleNormal="90" workbookViewId="0">
      <selection activeCell="J41" sqref="J41"/>
    </sheetView>
  </sheetViews>
  <sheetFormatPr defaultRowHeight="15" x14ac:dyDescent="0.25"/>
  <cols>
    <col min="3" max="3" width="15.5703125" customWidth="1"/>
    <col min="4" max="4" width="12.7109375" customWidth="1"/>
    <col min="5" max="5" width="14.140625" customWidth="1"/>
    <col min="6" max="6" width="28.28515625" customWidth="1"/>
    <col min="7" max="7" width="22.140625" customWidth="1"/>
    <col min="8" max="8" width="13.85546875" customWidth="1"/>
    <col min="9" max="9" width="15.85546875" customWidth="1"/>
    <col min="10" max="10" width="16.28515625" customWidth="1"/>
    <col min="11" max="11" width="17.42578125" customWidth="1"/>
    <col min="12" max="12" width="15.140625" customWidth="1"/>
    <col min="13" max="13" width="17.5703125" customWidth="1"/>
    <col min="14" max="14" width="18.42578125" customWidth="1"/>
    <col min="15" max="15" width="13.42578125" customWidth="1"/>
    <col min="16" max="16" width="14.85546875" customWidth="1"/>
  </cols>
  <sheetData>
    <row r="4" spans="3:14" ht="26.25" x14ac:dyDescent="0.4">
      <c r="C4" s="43" t="s">
        <v>577</v>
      </c>
      <c r="D4" s="44"/>
      <c r="E4" s="44"/>
      <c r="F4" s="44"/>
      <c r="G4" s="44"/>
      <c r="H4" s="44"/>
      <c r="I4" s="44"/>
      <c r="J4" s="44"/>
      <c r="K4" s="44"/>
      <c r="L4" s="44"/>
      <c r="M4" s="44"/>
      <c r="N4" s="44"/>
    </row>
    <row r="5" spans="3:14" ht="15.75" thickBot="1" x14ac:dyDescent="0.3"/>
    <row r="6" spans="3:14" x14ac:dyDescent="0.25">
      <c r="C6" s="51" t="s">
        <v>574</v>
      </c>
      <c r="D6" s="52"/>
      <c r="E6" s="57" t="s">
        <v>575</v>
      </c>
      <c r="F6" s="58"/>
      <c r="G6" s="63" t="s">
        <v>576</v>
      </c>
      <c r="H6" s="64"/>
      <c r="I6" s="75" t="s">
        <v>573</v>
      </c>
      <c r="J6" s="76"/>
      <c r="K6" s="81" t="s">
        <v>6</v>
      </c>
      <c r="L6" s="82"/>
      <c r="M6" s="69" t="s">
        <v>7</v>
      </c>
      <c r="N6" s="70"/>
    </row>
    <row r="7" spans="3:14" x14ac:dyDescent="0.25">
      <c r="C7" s="53"/>
      <c r="D7" s="54"/>
      <c r="E7" s="59"/>
      <c r="F7" s="60"/>
      <c r="G7" s="65"/>
      <c r="H7" s="66"/>
      <c r="I7" s="77"/>
      <c r="J7" s="78"/>
      <c r="K7" s="83"/>
      <c r="L7" s="84"/>
      <c r="M7" s="71"/>
      <c r="N7" s="72"/>
    </row>
    <row r="8" spans="3:14" x14ac:dyDescent="0.25">
      <c r="C8" s="53" t="s">
        <v>554</v>
      </c>
      <c r="D8" s="54">
        <v>7.8519855595667867</v>
      </c>
      <c r="E8" s="59" t="s">
        <v>554</v>
      </c>
      <c r="F8" s="60">
        <v>1726.6028880866427</v>
      </c>
      <c r="G8" s="65" t="s">
        <v>554</v>
      </c>
      <c r="H8" s="66">
        <v>2654.5108303249099</v>
      </c>
      <c r="I8" s="77" t="s">
        <v>554</v>
      </c>
      <c r="J8" s="78">
        <v>927.9079422382672</v>
      </c>
      <c r="K8" s="83" t="s">
        <v>554</v>
      </c>
      <c r="L8" s="84">
        <v>5.4036036036036039</v>
      </c>
      <c r="M8" s="71" t="s">
        <v>554</v>
      </c>
      <c r="N8" s="72">
        <v>496.95135135135138</v>
      </c>
    </row>
    <row r="9" spans="3:14" x14ac:dyDescent="0.25">
      <c r="C9" s="53" t="s">
        <v>555</v>
      </c>
      <c r="D9" s="54">
        <v>0.16511032340899329</v>
      </c>
      <c r="E9" s="59" t="s">
        <v>555</v>
      </c>
      <c r="F9" s="60">
        <v>62.666907891395581</v>
      </c>
      <c r="G9" s="65" t="s">
        <v>555</v>
      </c>
      <c r="H9" s="66">
        <v>93.45576461719844</v>
      </c>
      <c r="I9" s="77" t="s">
        <v>555</v>
      </c>
      <c r="J9" s="78">
        <v>35.651051155047895</v>
      </c>
      <c r="K9" s="83" t="s">
        <v>555</v>
      </c>
      <c r="L9" s="84">
        <v>0.12491377053492385</v>
      </c>
      <c r="M9" s="71" t="s">
        <v>555</v>
      </c>
      <c r="N9" s="72">
        <v>12.169854646017843</v>
      </c>
    </row>
    <row r="10" spans="3:14" x14ac:dyDescent="0.25">
      <c r="C10" s="53" t="s">
        <v>556</v>
      </c>
      <c r="D10" s="54">
        <v>7</v>
      </c>
      <c r="E10" s="59" t="s">
        <v>556</v>
      </c>
      <c r="F10" s="60">
        <v>1270.5</v>
      </c>
      <c r="G10" s="65" t="s">
        <v>556</v>
      </c>
      <c r="H10" s="66">
        <v>1945</v>
      </c>
      <c r="I10" s="77" t="s">
        <v>556</v>
      </c>
      <c r="J10" s="78">
        <v>652.5</v>
      </c>
      <c r="K10" s="83" t="s">
        <v>556</v>
      </c>
      <c r="L10" s="84">
        <v>5</v>
      </c>
      <c r="M10" s="71" t="s">
        <v>556</v>
      </c>
      <c r="N10" s="72">
        <v>486</v>
      </c>
    </row>
    <row r="11" spans="3:14" x14ac:dyDescent="0.25">
      <c r="C11" s="53" t="s">
        <v>557</v>
      </c>
      <c r="D11" s="54">
        <v>6</v>
      </c>
      <c r="E11" s="59" t="s">
        <v>557</v>
      </c>
      <c r="F11" s="60">
        <v>34</v>
      </c>
      <c r="G11" s="65" t="s">
        <v>557</v>
      </c>
      <c r="H11" s="66">
        <v>1512</v>
      </c>
      <c r="I11" s="77" t="s">
        <v>557</v>
      </c>
      <c r="J11" s="78">
        <v>616</v>
      </c>
      <c r="K11" s="83" t="s">
        <v>557</v>
      </c>
      <c r="L11" s="84">
        <v>3</v>
      </c>
      <c r="M11" s="71" t="s">
        <v>557</v>
      </c>
      <c r="N11" s="72">
        <v>200</v>
      </c>
    </row>
    <row r="12" spans="3:14" x14ac:dyDescent="0.25">
      <c r="C12" s="53" t="s">
        <v>558</v>
      </c>
      <c r="D12" s="54">
        <v>3.8862354623088891</v>
      </c>
      <c r="E12" s="59" t="s">
        <v>558</v>
      </c>
      <c r="F12" s="60">
        <v>1475.0038321802544</v>
      </c>
      <c r="G12" s="65" t="s">
        <v>558</v>
      </c>
      <c r="H12" s="66">
        <v>2199.6874520855458</v>
      </c>
      <c r="I12" s="77" t="s">
        <v>558</v>
      </c>
      <c r="J12" s="78">
        <v>839.12608495192933</v>
      </c>
      <c r="K12" s="83" t="s">
        <v>558</v>
      </c>
      <c r="L12" s="84">
        <v>2.9427733158424969</v>
      </c>
      <c r="M12" s="71" t="s">
        <v>558</v>
      </c>
      <c r="N12" s="72">
        <v>286.70276588897281</v>
      </c>
    </row>
    <row r="13" spans="3:14" x14ac:dyDescent="0.25">
      <c r="C13" s="53" t="s">
        <v>559</v>
      </c>
      <c r="D13" s="54">
        <v>15.102826068507184</v>
      </c>
      <c r="E13" s="59" t="s">
        <v>559</v>
      </c>
      <c r="F13" s="60">
        <v>2175636.3049464361</v>
      </c>
      <c r="G13" s="65" t="s">
        <v>559</v>
      </c>
      <c r="H13" s="66">
        <v>4838624.8868626002</v>
      </c>
      <c r="I13" s="77" t="s">
        <v>559</v>
      </c>
      <c r="J13" s="78">
        <v>704132.58644675254</v>
      </c>
      <c r="K13" s="83" t="s">
        <v>559</v>
      </c>
      <c r="L13" s="84">
        <v>8.6599147884346444</v>
      </c>
      <c r="M13" s="71" t="s">
        <v>559</v>
      </c>
      <c r="N13" s="72">
        <v>82198.475968387153</v>
      </c>
    </row>
    <row r="14" spans="3:14" x14ac:dyDescent="0.25">
      <c r="C14" s="53" t="s">
        <v>560</v>
      </c>
      <c r="D14" s="54">
        <v>-0.304785907968395</v>
      </c>
      <c r="E14" s="59" t="s">
        <v>560</v>
      </c>
      <c r="F14" s="60">
        <v>0.5460450660570384</v>
      </c>
      <c r="G14" s="65" t="s">
        <v>560</v>
      </c>
      <c r="H14" s="66">
        <v>-6.471341206868475E-2</v>
      </c>
      <c r="I14" s="77" t="s">
        <v>560</v>
      </c>
      <c r="J14" s="78">
        <v>1.436086299523577</v>
      </c>
      <c r="K14" s="83" t="s">
        <v>560</v>
      </c>
      <c r="L14" s="84">
        <v>-1.3130806502004244</v>
      </c>
      <c r="M14" s="71" t="s">
        <v>560</v>
      </c>
      <c r="N14" s="72">
        <v>-1.1947453110672963</v>
      </c>
    </row>
    <row r="15" spans="3:14" x14ac:dyDescent="0.25">
      <c r="C15" s="53" t="s">
        <v>561</v>
      </c>
      <c r="D15" s="54">
        <v>0.37991142825576019</v>
      </c>
      <c r="E15" s="59" t="s">
        <v>561</v>
      </c>
      <c r="F15" s="60">
        <v>1.0781189022355033</v>
      </c>
      <c r="G15" s="65" t="s">
        <v>561</v>
      </c>
      <c r="H15" s="66">
        <v>0.91432732326070854</v>
      </c>
      <c r="I15" s="77" t="s">
        <v>561</v>
      </c>
      <c r="J15" s="78">
        <v>1.2828898998016167</v>
      </c>
      <c r="K15" s="83" t="s">
        <v>561</v>
      </c>
      <c r="L15" s="84">
        <v>2.4776099799179902E-2</v>
      </c>
      <c r="M15" s="71" t="s">
        <v>561</v>
      </c>
      <c r="N15" s="72">
        <v>7.0906229971402029E-2</v>
      </c>
    </row>
    <row r="16" spans="3:14" x14ac:dyDescent="0.25">
      <c r="C16" s="53" t="s">
        <v>562</v>
      </c>
      <c r="D16" s="54">
        <v>21</v>
      </c>
      <c r="E16" s="59" t="s">
        <v>562</v>
      </c>
      <c r="F16" s="60">
        <v>7297</v>
      </c>
      <c r="G16" s="65" t="s">
        <v>562</v>
      </c>
      <c r="H16" s="66">
        <v>9727</v>
      </c>
      <c r="I16" s="77" t="s">
        <v>562</v>
      </c>
      <c r="J16" s="78">
        <v>4610</v>
      </c>
      <c r="K16" s="83" t="s">
        <v>562</v>
      </c>
      <c r="L16" s="84">
        <v>9</v>
      </c>
      <c r="M16" s="71" t="s">
        <v>562</v>
      </c>
      <c r="N16" s="72">
        <v>988</v>
      </c>
    </row>
    <row r="17" spans="3:14" x14ac:dyDescent="0.25">
      <c r="C17" s="53" t="s">
        <v>563</v>
      </c>
      <c r="D17" s="54">
        <v>1</v>
      </c>
      <c r="E17" s="59" t="s">
        <v>563</v>
      </c>
      <c r="F17" s="60">
        <v>8</v>
      </c>
      <c r="G17" s="65" t="s">
        <v>563</v>
      </c>
      <c r="H17" s="66">
        <v>13</v>
      </c>
      <c r="I17" s="77" t="s">
        <v>563</v>
      </c>
      <c r="J17" s="78">
        <v>5</v>
      </c>
      <c r="K17" s="83" t="s">
        <v>563</v>
      </c>
      <c r="L17" s="84">
        <v>1</v>
      </c>
      <c r="M17" s="71" t="s">
        <v>563</v>
      </c>
      <c r="N17" s="72">
        <v>10</v>
      </c>
    </row>
    <row r="18" spans="3:14" x14ac:dyDescent="0.25">
      <c r="C18" s="53" t="s">
        <v>564</v>
      </c>
      <c r="D18" s="54">
        <v>22</v>
      </c>
      <c r="E18" s="59" t="s">
        <v>564</v>
      </c>
      <c r="F18" s="60">
        <v>7305</v>
      </c>
      <c r="G18" s="65" t="s">
        <v>564</v>
      </c>
      <c r="H18" s="66">
        <v>9740</v>
      </c>
      <c r="I18" s="77" t="s">
        <v>564</v>
      </c>
      <c r="J18" s="78">
        <v>4615</v>
      </c>
      <c r="K18" s="83" t="s">
        <v>564</v>
      </c>
      <c r="L18" s="84">
        <v>10</v>
      </c>
      <c r="M18" s="71" t="s">
        <v>564</v>
      </c>
      <c r="N18" s="72">
        <v>998</v>
      </c>
    </row>
    <row r="19" spans="3:14" x14ac:dyDescent="0.25">
      <c r="C19" s="53" t="s">
        <v>565</v>
      </c>
      <c r="D19" s="54">
        <v>4350</v>
      </c>
      <c r="E19" s="59" t="s">
        <v>565</v>
      </c>
      <c r="F19" s="60">
        <v>956538</v>
      </c>
      <c r="G19" s="65" t="s">
        <v>565</v>
      </c>
      <c r="H19" s="66">
        <v>1470599</v>
      </c>
      <c r="I19" s="77" t="s">
        <v>565</v>
      </c>
      <c r="J19" s="78">
        <v>514061</v>
      </c>
      <c r="K19" s="83" t="s">
        <v>565</v>
      </c>
      <c r="L19" s="84">
        <v>2999</v>
      </c>
      <c r="M19" s="71" t="s">
        <v>565</v>
      </c>
      <c r="N19" s="72">
        <v>275808</v>
      </c>
    </row>
    <row r="20" spans="3:14" ht="15.75" thickBot="1" x14ac:dyDescent="0.3">
      <c r="C20" s="55" t="s">
        <v>566</v>
      </c>
      <c r="D20" s="56">
        <v>554</v>
      </c>
      <c r="E20" s="61" t="s">
        <v>566</v>
      </c>
      <c r="F20" s="62">
        <v>554</v>
      </c>
      <c r="G20" s="67" t="s">
        <v>566</v>
      </c>
      <c r="H20" s="68">
        <v>554</v>
      </c>
      <c r="I20" s="79" t="s">
        <v>566</v>
      </c>
      <c r="J20" s="80">
        <v>554</v>
      </c>
      <c r="K20" s="85" t="s">
        <v>566</v>
      </c>
      <c r="L20" s="86">
        <v>555</v>
      </c>
      <c r="M20" s="73" t="s">
        <v>566</v>
      </c>
      <c r="N20" s="74">
        <v>555</v>
      </c>
    </row>
    <row r="22" spans="3:14" ht="15.75" thickBot="1" x14ac:dyDescent="0.3"/>
    <row r="23" spans="3:14" ht="32.25" thickBot="1" x14ac:dyDescent="0.55000000000000004">
      <c r="C23" s="45" t="s">
        <v>578</v>
      </c>
      <c r="D23" s="46"/>
      <c r="E23" s="46"/>
      <c r="F23" s="46"/>
      <c r="G23" s="46"/>
      <c r="H23" s="46"/>
      <c r="I23" s="46"/>
      <c r="J23" s="46"/>
      <c r="K23" s="46"/>
      <c r="L23" s="46"/>
      <c r="M23" s="46"/>
      <c r="N23" s="47"/>
    </row>
    <row r="25" spans="3:14" ht="26.25" x14ac:dyDescent="0.4">
      <c r="C25" s="3" t="s">
        <v>579</v>
      </c>
    </row>
    <row r="26" spans="3:14" ht="15.75" thickBot="1" x14ac:dyDescent="0.3">
      <c r="C26" s="41" t="s">
        <v>661</v>
      </c>
      <c r="D26" s="41"/>
      <c r="E26" s="41"/>
      <c r="F26" s="41"/>
      <c r="M26" t="s">
        <v>584</v>
      </c>
      <c r="N26" t="s">
        <v>28</v>
      </c>
    </row>
    <row r="27" spans="3:14" x14ac:dyDescent="0.25">
      <c r="I27" s="89"/>
      <c r="J27" s="89" t="s">
        <v>584</v>
      </c>
      <c r="K27" s="89" t="s">
        <v>28</v>
      </c>
      <c r="M27">
        <v>4</v>
      </c>
      <c r="N27">
        <v>16</v>
      </c>
    </row>
    <row r="28" spans="3:14" ht="21" x14ac:dyDescent="0.35">
      <c r="C28" s="4" t="s">
        <v>580</v>
      </c>
      <c r="I28" s="90" t="s">
        <v>554</v>
      </c>
      <c r="J28" s="90">
        <v>7.8450450450450449</v>
      </c>
      <c r="K28" s="90">
        <v>8.7686567164179099</v>
      </c>
      <c r="M28">
        <v>6</v>
      </c>
      <c r="N28">
        <v>12</v>
      </c>
    </row>
    <row r="29" spans="3:14" x14ac:dyDescent="0.25">
      <c r="C29" s="41" t="s">
        <v>581</v>
      </c>
      <c r="D29" s="41"/>
      <c r="E29" s="41"/>
      <c r="F29" s="41"/>
      <c r="I29" s="90" t="s">
        <v>585</v>
      </c>
      <c r="J29" s="90">
        <v>15.102299411324678</v>
      </c>
      <c r="K29" s="90">
        <v>16.073620660741238</v>
      </c>
      <c r="M29">
        <v>10</v>
      </c>
      <c r="N29">
        <v>15</v>
      </c>
    </row>
    <row r="30" spans="3:14" x14ac:dyDescent="0.25">
      <c r="I30" s="90" t="s">
        <v>586</v>
      </c>
      <c r="J30" s="90">
        <v>555</v>
      </c>
      <c r="K30" s="90">
        <v>268</v>
      </c>
      <c r="M30">
        <v>5</v>
      </c>
      <c r="N30">
        <v>10</v>
      </c>
    </row>
    <row r="31" spans="3:14" ht="21" x14ac:dyDescent="0.35">
      <c r="C31" s="4" t="s">
        <v>582</v>
      </c>
      <c r="D31" s="4"/>
      <c r="I31" s="90" t="s">
        <v>587</v>
      </c>
      <c r="J31" s="90">
        <v>0</v>
      </c>
      <c r="K31" s="90"/>
      <c r="M31">
        <v>16</v>
      </c>
      <c r="N31">
        <v>14</v>
      </c>
    </row>
    <row r="32" spans="3:14" x14ac:dyDescent="0.25">
      <c r="C32" s="41" t="s">
        <v>583</v>
      </c>
      <c r="D32" s="41"/>
      <c r="E32" s="41"/>
      <c r="F32" s="41"/>
      <c r="I32" s="90" t="s">
        <v>588</v>
      </c>
      <c r="J32" s="90">
        <v>513</v>
      </c>
      <c r="K32" s="90"/>
      <c r="M32">
        <v>6</v>
      </c>
      <c r="N32">
        <v>8</v>
      </c>
    </row>
    <row r="33" spans="3:14" x14ac:dyDescent="0.25">
      <c r="I33" s="90" t="s">
        <v>589</v>
      </c>
      <c r="J33" s="90">
        <v>-3.1279671490979375</v>
      </c>
      <c r="K33" s="90"/>
      <c r="M33">
        <v>12</v>
      </c>
      <c r="N33">
        <v>8</v>
      </c>
    </row>
    <row r="34" spans="3:14" x14ac:dyDescent="0.25">
      <c r="I34" s="90" t="s">
        <v>590</v>
      </c>
      <c r="J34" s="90">
        <v>9.3009747406042639E-4</v>
      </c>
      <c r="K34" s="90"/>
      <c r="M34">
        <v>10</v>
      </c>
      <c r="N34">
        <v>12</v>
      </c>
    </row>
    <row r="35" spans="3:14" ht="15.75" x14ac:dyDescent="0.25">
      <c r="C35" s="5" t="s">
        <v>594</v>
      </c>
      <c r="I35" s="90" t="s">
        <v>591</v>
      </c>
      <c r="J35" s="90">
        <v>1.6478293410117169</v>
      </c>
      <c r="K35" s="90"/>
      <c r="M35">
        <v>4</v>
      </c>
      <c r="N35">
        <v>11</v>
      </c>
    </row>
    <row r="36" spans="3:14" x14ac:dyDescent="0.25">
      <c r="C36" s="87" t="s">
        <v>595</v>
      </c>
      <c r="D36" s="87"/>
      <c r="E36" s="87"/>
      <c r="F36" s="87"/>
      <c r="G36" s="87"/>
      <c r="I36" s="90" t="s">
        <v>592</v>
      </c>
      <c r="J36" s="90">
        <v>1.8601949481208528E-3</v>
      </c>
      <c r="K36" s="90"/>
      <c r="M36">
        <v>15</v>
      </c>
      <c r="N36">
        <v>5</v>
      </c>
    </row>
    <row r="37" spans="3:14" ht="15.75" thickBot="1" x14ac:dyDescent="0.3">
      <c r="C37" s="87" t="s">
        <v>596</v>
      </c>
      <c r="D37" s="87"/>
      <c r="E37" s="87"/>
      <c r="F37" s="87"/>
      <c r="G37" s="87"/>
      <c r="I37" s="91" t="s">
        <v>593</v>
      </c>
      <c r="J37" s="91">
        <v>1.9645990389270254</v>
      </c>
      <c r="K37" s="91"/>
      <c r="M37">
        <v>9</v>
      </c>
      <c r="N37">
        <v>14</v>
      </c>
    </row>
    <row r="38" spans="3:14" x14ac:dyDescent="0.25">
      <c r="M38">
        <v>3</v>
      </c>
      <c r="N38">
        <v>5</v>
      </c>
    </row>
    <row r="39" spans="3:14" ht="15.75" x14ac:dyDescent="0.25">
      <c r="C39" s="5" t="s">
        <v>598</v>
      </c>
      <c r="M39">
        <v>10</v>
      </c>
      <c r="N39">
        <v>4</v>
      </c>
    </row>
    <row r="40" spans="3:14" x14ac:dyDescent="0.25">
      <c r="C40" s="88" t="s">
        <v>597</v>
      </c>
      <c r="D40" s="88"/>
      <c r="E40" s="88"/>
      <c r="F40" s="88"/>
      <c r="M40">
        <v>14</v>
      </c>
      <c r="N40">
        <v>6</v>
      </c>
    </row>
    <row r="41" spans="3:14" x14ac:dyDescent="0.25">
      <c r="M41">
        <v>9</v>
      </c>
      <c r="N41">
        <v>11</v>
      </c>
    </row>
    <row r="42" spans="3:14" x14ac:dyDescent="0.25">
      <c r="M42">
        <v>8</v>
      </c>
      <c r="N42">
        <v>3</v>
      </c>
    </row>
    <row r="43" spans="3:14" x14ac:dyDescent="0.25">
      <c r="M43">
        <v>8</v>
      </c>
      <c r="N43">
        <v>14</v>
      </c>
    </row>
    <row r="44" spans="3:14" x14ac:dyDescent="0.25">
      <c r="M44">
        <v>9</v>
      </c>
      <c r="N44">
        <v>7</v>
      </c>
    </row>
    <row r="45" spans="3:14" x14ac:dyDescent="0.25">
      <c r="M45">
        <v>10</v>
      </c>
      <c r="N45">
        <v>3</v>
      </c>
    </row>
    <row r="46" spans="3:14" x14ac:dyDescent="0.25">
      <c r="M46">
        <v>6</v>
      </c>
      <c r="N46">
        <v>10</v>
      </c>
    </row>
    <row r="47" spans="3:14" x14ac:dyDescent="0.25">
      <c r="M47">
        <v>3</v>
      </c>
      <c r="N47">
        <v>7</v>
      </c>
    </row>
    <row r="48" spans="3:14" x14ac:dyDescent="0.25">
      <c r="M48">
        <v>12</v>
      </c>
      <c r="N48">
        <v>4</v>
      </c>
    </row>
    <row r="49" spans="13:14" x14ac:dyDescent="0.25">
      <c r="M49">
        <v>3</v>
      </c>
      <c r="N49">
        <v>10</v>
      </c>
    </row>
    <row r="50" spans="13:14" x14ac:dyDescent="0.25">
      <c r="M50">
        <v>10</v>
      </c>
      <c r="N50">
        <v>14</v>
      </c>
    </row>
    <row r="51" spans="13:14" x14ac:dyDescent="0.25">
      <c r="M51">
        <v>11</v>
      </c>
      <c r="N51">
        <v>4</v>
      </c>
    </row>
    <row r="52" spans="13:14" x14ac:dyDescent="0.25">
      <c r="M52">
        <v>11</v>
      </c>
      <c r="N52">
        <v>13</v>
      </c>
    </row>
    <row r="53" spans="13:14" x14ac:dyDescent="0.25">
      <c r="M53">
        <v>3</v>
      </c>
      <c r="N53">
        <v>12</v>
      </c>
    </row>
    <row r="54" spans="13:14" x14ac:dyDescent="0.25">
      <c r="M54">
        <v>12</v>
      </c>
      <c r="N54">
        <v>11</v>
      </c>
    </row>
    <row r="55" spans="13:14" x14ac:dyDescent="0.25">
      <c r="M55">
        <v>14</v>
      </c>
      <c r="N55">
        <v>6</v>
      </c>
    </row>
    <row r="56" spans="13:14" x14ac:dyDescent="0.25">
      <c r="M56">
        <v>7</v>
      </c>
      <c r="N56">
        <v>13</v>
      </c>
    </row>
    <row r="57" spans="13:14" x14ac:dyDescent="0.25">
      <c r="M57">
        <v>3</v>
      </c>
      <c r="N57">
        <v>13</v>
      </c>
    </row>
    <row r="58" spans="13:14" x14ac:dyDescent="0.25">
      <c r="M58">
        <v>5</v>
      </c>
      <c r="N58">
        <v>6</v>
      </c>
    </row>
    <row r="59" spans="13:14" x14ac:dyDescent="0.25">
      <c r="M59">
        <v>13</v>
      </c>
      <c r="N59">
        <v>14</v>
      </c>
    </row>
    <row r="60" spans="13:14" x14ac:dyDescent="0.25">
      <c r="M60">
        <v>5</v>
      </c>
      <c r="N60">
        <v>13</v>
      </c>
    </row>
    <row r="61" spans="13:14" x14ac:dyDescent="0.25">
      <c r="M61">
        <v>5</v>
      </c>
      <c r="N61">
        <v>14</v>
      </c>
    </row>
    <row r="62" spans="13:14" x14ac:dyDescent="0.25">
      <c r="M62">
        <v>5</v>
      </c>
      <c r="N62">
        <v>5</v>
      </c>
    </row>
    <row r="63" spans="13:14" x14ac:dyDescent="0.25">
      <c r="M63">
        <v>14</v>
      </c>
      <c r="N63">
        <v>12</v>
      </c>
    </row>
    <row r="64" spans="13:14" x14ac:dyDescent="0.25">
      <c r="M64">
        <v>12</v>
      </c>
      <c r="N64">
        <v>3</v>
      </c>
    </row>
    <row r="65" spans="13:14" x14ac:dyDescent="0.25">
      <c r="M65">
        <v>5</v>
      </c>
      <c r="N65">
        <v>11</v>
      </c>
    </row>
    <row r="66" spans="13:14" x14ac:dyDescent="0.25">
      <c r="M66">
        <v>14</v>
      </c>
      <c r="N66">
        <v>7</v>
      </c>
    </row>
    <row r="67" spans="13:14" x14ac:dyDescent="0.25">
      <c r="M67">
        <v>4</v>
      </c>
      <c r="N67">
        <v>12</v>
      </c>
    </row>
    <row r="68" spans="13:14" x14ac:dyDescent="0.25">
      <c r="M68">
        <v>7</v>
      </c>
      <c r="N68">
        <v>7</v>
      </c>
    </row>
    <row r="69" spans="13:14" x14ac:dyDescent="0.25">
      <c r="M69">
        <v>6</v>
      </c>
      <c r="N69">
        <v>12</v>
      </c>
    </row>
    <row r="70" spans="13:14" x14ac:dyDescent="0.25">
      <c r="M70">
        <v>4</v>
      </c>
      <c r="N70">
        <v>10</v>
      </c>
    </row>
    <row r="71" spans="13:14" x14ac:dyDescent="0.25">
      <c r="M71">
        <v>11</v>
      </c>
      <c r="N71">
        <v>9</v>
      </c>
    </row>
    <row r="72" spans="13:14" x14ac:dyDescent="0.25">
      <c r="M72">
        <v>8</v>
      </c>
      <c r="N72">
        <v>7</v>
      </c>
    </row>
    <row r="73" spans="13:14" x14ac:dyDescent="0.25">
      <c r="M73">
        <v>3</v>
      </c>
      <c r="N73">
        <v>10</v>
      </c>
    </row>
    <row r="74" spans="13:14" x14ac:dyDescent="0.25">
      <c r="M74">
        <v>14</v>
      </c>
      <c r="N74">
        <v>6</v>
      </c>
    </row>
    <row r="75" spans="13:14" x14ac:dyDescent="0.25">
      <c r="M75">
        <v>7</v>
      </c>
      <c r="N75">
        <v>5</v>
      </c>
    </row>
    <row r="76" spans="13:14" x14ac:dyDescent="0.25">
      <c r="M76">
        <v>3</v>
      </c>
      <c r="N76">
        <v>7</v>
      </c>
    </row>
    <row r="77" spans="13:14" x14ac:dyDescent="0.25">
      <c r="M77">
        <v>10</v>
      </c>
      <c r="N77">
        <v>5</v>
      </c>
    </row>
    <row r="78" spans="13:14" x14ac:dyDescent="0.25">
      <c r="M78">
        <v>7</v>
      </c>
      <c r="N78">
        <v>4</v>
      </c>
    </row>
    <row r="79" spans="13:14" x14ac:dyDescent="0.25">
      <c r="M79">
        <v>11</v>
      </c>
      <c r="N79">
        <v>5</v>
      </c>
    </row>
    <row r="80" spans="13:14" x14ac:dyDescent="0.25">
      <c r="M80">
        <v>6</v>
      </c>
      <c r="N80">
        <v>4</v>
      </c>
    </row>
    <row r="81" spans="13:14" x14ac:dyDescent="0.25">
      <c r="M81">
        <v>5</v>
      </c>
      <c r="N81">
        <v>14</v>
      </c>
    </row>
    <row r="82" spans="13:14" x14ac:dyDescent="0.25">
      <c r="M82">
        <v>4</v>
      </c>
      <c r="N82">
        <v>21</v>
      </c>
    </row>
    <row r="83" spans="13:14" x14ac:dyDescent="0.25">
      <c r="M83">
        <v>10</v>
      </c>
      <c r="N83">
        <v>4</v>
      </c>
    </row>
    <row r="84" spans="13:14" x14ac:dyDescent="0.25">
      <c r="M84">
        <v>11</v>
      </c>
      <c r="N84">
        <v>13</v>
      </c>
    </row>
    <row r="85" spans="13:14" x14ac:dyDescent="0.25">
      <c r="M85">
        <v>4</v>
      </c>
      <c r="N85">
        <v>6</v>
      </c>
    </row>
    <row r="86" spans="13:14" x14ac:dyDescent="0.25">
      <c r="M86">
        <v>14</v>
      </c>
      <c r="N86">
        <v>12</v>
      </c>
    </row>
    <row r="87" spans="13:14" x14ac:dyDescent="0.25">
      <c r="M87">
        <v>7</v>
      </c>
      <c r="N87">
        <v>7</v>
      </c>
    </row>
    <row r="88" spans="13:14" x14ac:dyDescent="0.25">
      <c r="M88">
        <v>4</v>
      </c>
      <c r="N88">
        <v>12</v>
      </c>
    </row>
    <row r="89" spans="13:14" x14ac:dyDescent="0.25">
      <c r="M89">
        <v>13</v>
      </c>
      <c r="N89">
        <v>10</v>
      </c>
    </row>
    <row r="90" spans="13:14" x14ac:dyDescent="0.25">
      <c r="M90">
        <v>9</v>
      </c>
      <c r="N90">
        <v>11</v>
      </c>
    </row>
    <row r="91" spans="13:14" x14ac:dyDescent="0.25">
      <c r="M91">
        <v>8</v>
      </c>
      <c r="N91">
        <v>6</v>
      </c>
    </row>
    <row r="92" spans="13:14" x14ac:dyDescent="0.25">
      <c r="M92">
        <v>12</v>
      </c>
      <c r="N92">
        <v>6</v>
      </c>
    </row>
    <row r="93" spans="13:14" x14ac:dyDescent="0.25">
      <c r="M93">
        <v>13</v>
      </c>
      <c r="N93">
        <v>5</v>
      </c>
    </row>
    <row r="94" spans="13:14" x14ac:dyDescent="0.25">
      <c r="M94">
        <v>11</v>
      </c>
      <c r="N94">
        <v>5</v>
      </c>
    </row>
    <row r="95" spans="13:14" x14ac:dyDescent="0.25">
      <c r="M95">
        <v>6</v>
      </c>
      <c r="N95">
        <v>14</v>
      </c>
    </row>
    <row r="96" spans="13:14" x14ac:dyDescent="0.25">
      <c r="M96">
        <v>13</v>
      </c>
      <c r="N96">
        <v>11</v>
      </c>
    </row>
    <row r="97" spans="13:14" x14ac:dyDescent="0.25">
      <c r="M97">
        <v>6</v>
      </c>
      <c r="N97">
        <v>9</v>
      </c>
    </row>
    <row r="98" spans="13:14" x14ac:dyDescent="0.25">
      <c r="M98">
        <v>13</v>
      </c>
      <c r="N98">
        <v>19</v>
      </c>
    </row>
    <row r="99" spans="13:14" x14ac:dyDescent="0.25">
      <c r="M99">
        <v>14</v>
      </c>
      <c r="N99">
        <v>7</v>
      </c>
    </row>
    <row r="100" spans="13:14" x14ac:dyDescent="0.25">
      <c r="M100">
        <v>9</v>
      </c>
      <c r="N100">
        <v>8</v>
      </c>
    </row>
    <row r="101" spans="13:14" x14ac:dyDescent="0.25">
      <c r="M101">
        <v>14</v>
      </c>
      <c r="N101">
        <v>20</v>
      </c>
    </row>
    <row r="102" spans="13:14" x14ac:dyDescent="0.25">
      <c r="M102">
        <v>6</v>
      </c>
      <c r="N102">
        <v>13</v>
      </c>
    </row>
    <row r="103" spans="13:14" x14ac:dyDescent="0.25">
      <c r="M103">
        <v>11</v>
      </c>
      <c r="N103">
        <v>13</v>
      </c>
    </row>
    <row r="104" spans="13:14" x14ac:dyDescent="0.25">
      <c r="M104">
        <v>13</v>
      </c>
      <c r="N104">
        <v>8</v>
      </c>
    </row>
    <row r="105" spans="13:14" x14ac:dyDescent="0.25">
      <c r="M105">
        <v>7</v>
      </c>
      <c r="N105">
        <v>11</v>
      </c>
    </row>
    <row r="106" spans="13:14" x14ac:dyDescent="0.25">
      <c r="M106">
        <v>6</v>
      </c>
      <c r="N106">
        <v>10</v>
      </c>
    </row>
    <row r="107" spans="13:14" x14ac:dyDescent="0.25">
      <c r="M107">
        <v>14</v>
      </c>
      <c r="N107">
        <v>4</v>
      </c>
    </row>
    <row r="108" spans="13:14" x14ac:dyDescent="0.25">
      <c r="M108">
        <v>13</v>
      </c>
      <c r="N108">
        <v>13</v>
      </c>
    </row>
    <row r="109" spans="13:14" x14ac:dyDescent="0.25">
      <c r="M109">
        <v>14</v>
      </c>
      <c r="N109">
        <v>12</v>
      </c>
    </row>
    <row r="110" spans="13:14" x14ac:dyDescent="0.25">
      <c r="M110">
        <v>5</v>
      </c>
      <c r="N110">
        <v>3</v>
      </c>
    </row>
    <row r="111" spans="13:14" x14ac:dyDescent="0.25">
      <c r="M111">
        <v>12</v>
      </c>
      <c r="N111">
        <v>15</v>
      </c>
    </row>
    <row r="112" spans="13:14" x14ac:dyDescent="0.25">
      <c r="M112">
        <v>5</v>
      </c>
      <c r="N112">
        <v>5</v>
      </c>
    </row>
    <row r="113" spans="13:14" x14ac:dyDescent="0.25">
      <c r="M113">
        <v>10</v>
      </c>
      <c r="N113">
        <v>12</v>
      </c>
    </row>
    <row r="114" spans="13:14" x14ac:dyDescent="0.25">
      <c r="M114">
        <v>4</v>
      </c>
      <c r="N114">
        <v>8</v>
      </c>
    </row>
    <row r="115" spans="13:14" x14ac:dyDescent="0.25">
      <c r="M115">
        <v>3</v>
      </c>
      <c r="N115">
        <v>14</v>
      </c>
    </row>
    <row r="116" spans="13:14" x14ac:dyDescent="0.25">
      <c r="M116">
        <v>13</v>
      </c>
      <c r="N116">
        <v>4</v>
      </c>
    </row>
    <row r="117" spans="13:14" x14ac:dyDescent="0.25">
      <c r="M117">
        <v>4</v>
      </c>
      <c r="N117">
        <v>6</v>
      </c>
    </row>
    <row r="118" spans="13:14" x14ac:dyDescent="0.25">
      <c r="M118">
        <v>14</v>
      </c>
      <c r="N118">
        <v>12</v>
      </c>
    </row>
    <row r="119" spans="13:14" x14ac:dyDescent="0.25">
      <c r="M119">
        <v>11</v>
      </c>
      <c r="N119">
        <v>13</v>
      </c>
    </row>
    <row r="120" spans="13:14" x14ac:dyDescent="0.25">
      <c r="M120">
        <v>7</v>
      </c>
      <c r="N120">
        <v>7</v>
      </c>
    </row>
    <row r="121" spans="13:14" x14ac:dyDescent="0.25">
      <c r="M121">
        <v>12</v>
      </c>
      <c r="N121">
        <v>12</v>
      </c>
    </row>
    <row r="122" spans="13:14" x14ac:dyDescent="0.25">
      <c r="M122">
        <v>12</v>
      </c>
      <c r="N122">
        <v>12</v>
      </c>
    </row>
    <row r="123" spans="13:14" x14ac:dyDescent="0.25">
      <c r="M123">
        <v>7</v>
      </c>
      <c r="N123">
        <v>11</v>
      </c>
    </row>
    <row r="124" spans="13:14" x14ac:dyDescent="0.25">
      <c r="M124">
        <v>12</v>
      </c>
      <c r="N124">
        <v>13</v>
      </c>
    </row>
    <row r="125" spans="13:14" x14ac:dyDescent="0.25">
      <c r="M125">
        <v>4</v>
      </c>
      <c r="N125">
        <v>9</v>
      </c>
    </row>
    <row r="126" spans="13:14" x14ac:dyDescent="0.25">
      <c r="M126">
        <v>4</v>
      </c>
      <c r="N126">
        <v>7</v>
      </c>
    </row>
    <row r="127" spans="13:14" x14ac:dyDescent="0.25">
      <c r="M127">
        <v>7</v>
      </c>
      <c r="N127">
        <v>8</v>
      </c>
    </row>
    <row r="128" spans="13:14" x14ac:dyDescent="0.25">
      <c r="M128">
        <v>11</v>
      </c>
      <c r="N128">
        <v>12</v>
      </c>
    </row>
    <row r="129" spans="13:14" x14ac:dyDescent="0.25">
      <c r="M129">
        <v>6</v>
      </c>
      <c r="N129">
        <v>12</v>
      </c>
    </row>
    <row r="130" spans="13:14" x14ac:dyDescent="0.25">
      <c r="M130">
        <v>10</v>
      </c>
      <c r="N130">
        <v>10</v>
      </c>
    </row>
    <row r="131" spans="13:14" x14ac:dyDescent="0.25">
      <c r="M131">
        <v>9</v>
      </c>
      <c r="N131">
        <v>3</v>
      </c>
    </row>
    <row r="132" spans="13:14" x14ac:dyDescent="0.25">
      <c r="M132">
        <v>7</v>
      </c>
      <c r="N132">
        <v>20</v>
      </c>
    </row>
    <row r="133" spans="13:14" x14ac:dyDescent="0.25">
      <c r="M133">
        <v>10</v>
      </c>
      <c r="N133">
        <v>9</v>
      </c>
    </row>
    <row r="134" spans="13:14" x14ac:dyDescent="0.25">
      <c r="M134">
        <v>6</v>
      </c>
      <c r="N134">
        <v>3</v>
      </c>
    </row>
    <row r="135" spans="13:14" x14ac:dyDescent="0.25">
      <c r="M135">
        <v>5</v>
      </c>
      <c r="N135">
        <v>7</v>
      </c>
    </row>
    <row r="136" spans="13:14" x14ac:dyDescent="0.25">
      <c r="M136">
        <v>7</v>
      </c>
      <c r="N136">
        <v>9</v>
      </c>
    </row>
    <row r="137" spans="13:14" x14ac:dyDescent="0.25">
      <c r="M137">
        <v>4</v>
      </c>
      <c r="N137">
        <v>13</v>
      </c>
    </row>
    <row r="138" spans="13:14" x14ac:dyDescent="0.25">
      <c r="M138">
        <v>6</v>
      </c>
      <c r="N138">
        <v>13</v>
      </c>
    </row>
    <row r="139" spans="13:14" x14ac:dyDescent="0.25">
      <c r="M139">
        <v>8</v>
      </c>
      <c r="N139">
        <v>8</v>
      </c>
    </row>
    <row r="140" spans="13:14" x14ac:dyDescent="0.25">
      <c r="M140">
        <v>8</v>
      </c>
      <c r="N140">
        <v>13</v>
      </c>
    </row>
    <row r="141" spans="13:14" x14ac:dyDescent="0.25">
      <c r="M141">
        <v>6</v>
      </c>
      <c r="N141">
        <v>13</v>
      </c>
    </row>
    <row r="142" spans="13:14" x14ac:dyDescent="0.25">
      <c r="M142">
        <v>10</v>
      </c>
      <c r="N142">
        <v>14</v>
      </c>
    </row>
    <row r="143" spans="13:14" x14ac:dyDescent="0.25">
      <c r="M143">
        <v>4</v>
      </c>
      <c r="N143">
        <v>11</v>
      </c>
    </row>
    <row r="144" spans="13:14" x14ac:dyDescent="0.25">
      <c r="M144">
        <v>11</v>
      </c>
      <c r="N144">
        <v>6</v>
      </c>
    </row>
    <row r="145" spans="13:14" x14ac:dyDescent="0.25">
      <c r="M145">
        <v>5</v>
      </c>
      <c r="N145">
        <v>4</v>
      </c>
    </row>
    <row r="146" spans="13:14" x14ac:dyDescent="0.25">
      <c r="M146">
        <v>4</v>
      </c>
      <c r="N146">
        <v>6</v>
      </c>
    </row>
    <row r="147" spans="13:14" x14ac:dyDescent="0.25">
      <c r="M147">
        <v>5</v>
      </c>
      <c r="N147">
        <v>3</v>
      </c>
    </row>
    <row r="148" spans="13:14" x14ac:dyDescent="0.25">
      <c r="M148">
        <v>4</v>
      </c>
      <c r="N148">
        <v>22</v>
      </c>
    </row>
    <row r="149" spans="13:14" x14ac:dyDescent="0.25">
      <c r="M149">
        <v>4</v>
      </c>
      <c r="N149">
        <v>8</v>
      </c>
    </row>
    <row r="150" spans="13:14" x14ac:dyDescent="0.25">
      <c r="M150">
        <v>14</v>
      </c>
      <c r="N150">
        <v>13</v>
      </c>
    </row>
    <row r="151" spans="13:14" x14ac:dyDescent="0.25">
      <c r="M151">
        <v>21</v>
      </c>
      <c r="N151">
        <v>8</v>
      </c>
    </row>
    <row r="152" spans="13:14" x14ac:dyDescent="0.25">
      <c r="M152">
        <v>4</v>
      </c>
      <c r="N152">
        <v>5</v>
      </c>
    </row>
    <row r="153" spans="13:14" x14ac:dyDescent="0.25">
      <c r="M153">
        <v>8</v>
      </c>
      <c r="N153">
        <v>10</v>
      </c>
    </row>
    <row r="154" spans="13:14" x14ac:dyDescent="0.25">
      <c r="M154">
        <v>9</v>
      </c>
      <c r="N154">
        <v>12</v>
      </c>
    </row>
    <row r="155" spans="13:14" x14ac:dyDescent="0.25">
      <c r="M155">
        <v>3</v>
      </c>
      <c r="N155">
        <v>4</v>
      </c>
    </row>
    <row r="156" spans="13:14" x14ac:dyDescent="0.25">
      <c r="M156">
        <v>12</v>
      </c>
      <c r="N156">
        <v>12</v>
      </c>
    </row>
    <row r="157" spans="13:14" x14ac:dyDescent="0.25">
      <c r="M157">
        <v>3</v>
      </c>
      <c r="N157">
        <v>14</v>
      </c>
    </row>
    <row r="158" spans="13:14" x14ac:dyDescent="0.25">
      <c r="M158">
        <v>14</v>
      </c>
      <c r="N158">
        <v>4</v>
      </c>
    </row>
    <row r="159" spans="13:14" x14ac:dyDescent="0.25">
      <c r="M159">
        <v>13</v>
      </c>
      <c r="N159">
        <v>13</v>
      </c>
    </row>
    <row r="160" spans="13:14" x14ac:dyDescent="0.25">
      <c r="M160">
        <v>6</v>
      </c>
      <c r="N160">
        <v>4</v>
      </c>
    </row>
    <row r="161" spans="13:14" x14ac:dyDescent="0.25">
      <c r="M161">
        <v>12</v>
      </c>
      <c r="N161">
        <v>7</v>
      </c>
    </row>
    <row r="162" spans="13:14" x14ac:dyDescent="0.25">
      <c r="M162">
        <v>7</v>
      </c>
      <c r="N162">
        <v>11</v>
      </c>
    </row>
    <row r="163" spans="13:14" x14ac:dyDescent="0.25">
      <c r="M163">
        <v>8</v>
      </c>
      <c r="N163">
        <v>6</v>
      </c>
    </row>
    <row r="164" spans="13:14" x14ac:dyDescent="0.25">
      <c r="M164">
        <v>12</v>
      </c>
      <c r="N164">
        <v>6</v>
      </c>
    </row>
    <row r="165" spans="13:14" x14ac:dyDescent="0.25">
      <c r="M165">
        <v>10</v>
      </c>
      <c r="N165">
        <v>12</v>
      </c>
    </row>
    <row r="166" spans="13:14" x14ac:dyDescent="0.25">
      <c r="M166">
        <v>3</v>
      </c>
      <c r="N166">
        <v>7</v>
      </c>
    </row>
    <row r="167" spans="13:14" x14ac:dyDescent="0.25">
      <c r="M167">
        <v>11</v>
      </c>
      <c r="N167">
        <v>3</v>
      </c>
    </row>
    <row r="168" spans="13:14" x14ac:dyDescent="0.25">
      <c r="M168">
        <v>4</v>
      </c>
      <c r="N168">
        <v>4</v>
      </c>
    </row>
    <row r="169" spans="13:14" x14ac:dyDescent="0.25">
      <c r="M169">
        <v>6</v>
      </c>
      <c r="N169">
        <v>3</v>
      </c>
    </row>
    <row r="170" spans="13:14" x14ac:dyDescent="0.25">
      <c r="M170">
        <v>5</v>
      </c>
      <c r="N170">
        <v>14</v>
      </c>
    </row>
    <row r="171" spans="13:14" x14ac:dyDescent="0.25">
      <c r="M171">
        <v>9</v>
      </c>
      <c r="N171">
        <v>14</v>
      </c>
    </row>
    <row r="172" spans="13:14" x14ac:dyDescent="0.25">
      <c r="M172">
        <v>14</v>
      </c>
      <c r="N172">
        <v>7</v>
      </c>
    </row>
    <row r="173" spans="13:14" x14ac:dyDescent="0.25">
      <c r="M173">
        <v>6</v>
      </c>
      <c r="N173">
        <v>13</v>
      </c>
    </row>
    <row r="174" spans="13:14" x14ac:dyDescent="0.25">
      <c r="M174">
        <v>5</v>
      </c>
      <c r="N174">
        <v>10</v>
      </c>
    </row>
    <row r="175" spans="13:14" x14ac:dyDescent="0.25">
      <c r="M175">
        <v>5</v>
      </c>
      <c r="N175">
        <v>4</v>
      </c>
    </row>
    <row r="176" spans="13:14" x14ac:dyDescent="0.25">
      <c r="M176">
        <v>5</v>
      </c>
      <c r="N176">
        <v>11</v>
      </c>
    </row>
    <row r="177" spans="13:14" x14ac:dyDescent="0.25">
      <c r="M177">
        <v>6</v>
      </c>
      <c r="N177">
        <v>15</v>
      </c>
    </row>
    <row r="178" spans="13:14" x14ac:dyDescent="0.25">
      <c r="M178">
        <v>9</v>
      </c>
      <c r="N178">
        <v>6</v>
      </c>
    </row>
    <row r="179" spans="13:14" x14ac:dyDescent="0.25">
      <c r="M179">
        <v>8</v>
      </c>
      <c r="N179">
        <v>13</v>
      </c>
    </row>
    <row r="180" spans="13:14" x14ac:dyDescent="0.25">
      <c r="M180">
        <v>12</v>
      </c>
      <c r="N180">
        <v>8</v>
      </c>
    </row>
    <row r="181" spans="13:14" x14ac:dyDescent="0.25">
      <c r="M181">
        <v>14</v>
      </c>
      <c r="N181">
        <v>11</v>
      </c>
    </row>
    <row r="182" spans="13:14" x14ac:dyDescent="0.25">
      <c r="M182">
        <v>11</v>
      </c>
      <c r="N182">
        <v>5</v>
      </c>
    </row>
    <row r="183" spans="13:14" x14ac:dyDescent="0.25">
      <c r="M183">
        <v>5</v>
      </c>
      <c r="N183">
        <v>14</v>
      </c>
    </row>
    <row r="184" spans="13:14" x14ac:dyDescent="0.25">
      <c r="M184">
        <v>9</v>
      </c>
      <c r="N184">
        <v>5</v>
      </c>
    </row>
    <row r="185" spans="13:14" x14ac:dyDescent="0.25">
      <c r="M185">
        <v>7</v>
      </c>
      <c r="N185">
        <v>6</v>
      </c>
    </row>
    <row r="186" spans="13:14" x14ac:dyDescent="0.25">
      <c r="M186">
        <v>19</v>
      </c>
      <c r="N186">
        <v>11</v>
      </c>
    </row>
    <row r="187" spans="13:14" x14ac:dyDescent="0.25">
      <c r="M187">
        <v>4</v>
      </c>
      <c r="N187">
        <v>15</v>
      </c>
    </row>
    <row r="188" spans="13:14" x14ac:dyDescent="0.25">
      <c r="M188">
        <v>14</v>
      </c>
      <c r="N188">
        <v>4</v>
      </c>
    </row>
    <row r="189" spans="13:14" x14ac:dyDescent="0.25">
      <c r="M189">
        <v>7</v>
      </c>
      <c r="N189">
        <v>9</v>
      </c>
    </row>
    <row r="190" spans="13:14" x14ac:dyDescent="0.25">
      <c r="M190">
        <v>8</v>
      </c>
      <c r="N190">
        <v>10</v>
      </c>
    </row>
    <row r="191" spans="13:14" x14ac:dyDescent="0.25">
      <c r="M191">
        <v>14</v>
      </c>
      <c r="N191">
        <v>5</v>
      </c>
    </row>
    <row r="192" spans="13:14" x14ac:dyDescent="0.25">
      <c r="M192">
        <v>20</v>
      </c>
      <c r="N192">
        <v>9</v>
      </c>
    </row>
    <row r="193" spans="13:14" x14ac:dyDescent="0.25">
      <c r="M193">
        <v>13</v>
      </c>
      <c r="N193">
        <v>6</v>
      </c>
    </row>
    <row r="194" spans="13:14" x14ac:dyDescent="0.25">
      <c r="M194">
        <v>7</v>
      </c>
      <c r="N194">
        <v>4</v>
      </c>
    </row>
    <row r="195" spans="13:14" x14ac:dyDescent="0.25">
      <c r="M195">
        <v>13</v>
      </c>
      <c r="N195">
        <v>7</v>
      </c>
    </row>
    <row r="196" spans="13:14" x14ac:dyDescent="0.25">
      <c r="M196">
        <v>13</v>
      </c>
      <c r="N196">
        <v>6</v>
      </c>
    </row>
    <row r="197" spans="13:14" x14ac:dyDescent="0.25">
      <c r="M197">
        <v>13</v>
      </c>
      <c r="N197">
        <v>9</v>
      </c>
    </row>
    <row r="198" spans="13:14" x14ac:dyDescent="0.25">
      <c r="M198">
        <v>10</v>
      </c>
      <c r="N198">
        <v>2</v>
      </c>
    </row>
    <row r="199" spans="13:14" x14ac:dyDescent="0.25">
      <c r="M199">
        <v>7</v>
      </c>
      <c r="N199">
        <v>10</v>
      </c>
    </row>
    <row r="200" spans="13:14" x14ac:dyDescent="0.25">
      <c r="M200">
        <v>8</v>
      </c>
      <c r="N200">
        <v>5</v>
      </c>
    </row>
    <row r="201" spans="13:14" x14ac:dyDescent="0.25">
      <c r="M201">
        <v>8</v>
      </c>
      <c r="N201">
        <v>13</v>
      </c>
    </row>
    <row r="202" spans="13:14" x14ac:dyDescent="0.25">
      <c r="M202">
        <v>11</v>
      </c>
      <c r="N202">
        <v>15</v>
      </c>
    </row>
    <row r="203" spans="13:14" x14ac:dyDescent="0.25">
      <c r="M203">
        <v>10</v>
      </c>
      <c r="N203">
        <v>11</v>
      </c>
    </row>
    <row r="204" spans="13:14" x14ac:dyDescent="0.25">
      <c r="M204">
        <v>4</v>
      </c>
      <c r="N204">
        <v>15</v>
      </c>
    </row>
    <row r="205" spans="13:14" x14ac:dyDescent="0.25">
      <c r="M205">
        <v>12</v>
      </c>
      <c r="N205">
        <v>3</v>
      </c>
    </row>
    <row r="206" spans="13:14" x14ac:dyDescent="0.25">
      <c r="M206">
        <v>10</v>
      </c>
      <c r="N206">
        <v>9</v>
      </c>
    </row>
    <row r="207" spans="13:14" x14ac:dyDescent="0.25">
      <c r="M207">
        <v>4</v>
      </c>
      <c r="N207">
        <v>10</v>
      </c>
    </row>
    <row r="208" spans="13:14" x14ac:dyDescent="0.25">
      <c r="M208">
        <v>12</v>
      </c>
      <c r="N208">
        <v>7</v>
      </c>
    </row>
    <row r="209" spans="13:14" x14ac:dyDescent="0.25">
      <c r="M209">
        <v>7</v>
      </c>
      <c r="N209">
        <v>6</v>
      </c>
    </row>
    <row r="210" spans="13:14" x14ac:dyDescent="0.25">
      <c r="M210">
        <v>13</v>
      </c>
      <c r="N210">
        <v>14</v>
      </c>
    </row>
    <row r="211" spans="13:14" x14ac:dyDescent="0.25">
      <c r="M211">
        <v>12</v>
      </c>
      <c r="N211">
        <v>8</v>
      </c>
    </row>
    <row r="212" spans="13:14" x14ac:dyDescent="0.25">
      <c r="M212">
        <v>3</v>
      </c>
      <c r="N212">
        <v>4</v>
      </c>
    </row>
    <row r="213" spans="13:14" x14ac:dyDescent="0.25">
      <c r="M213">
        <v>12</v>
      </c>
      <c r="N213">
        <v>11</v>
      </c>
    </row>
    <row r="214" spans="13:14" x14ac:dyDescent="0.25">
      <c r="M214">
        <v>15</v>
      </c>
      <c r="N214">
        <v>9</v>
      </c>
    </row>
    <row r="215" spans="13:14" x14ac:dyDescent="0.25">
      <c r="M215">
        <v>5</v>
      </c>
      <c r="N215">
        <v>4</v>
      </c>
    </row>
    <row r="216" spans="13:14" x14ac:dyDescent="0.25">
      <c r="M216">
        <v>12</v>
      </c>
      <c r="N216">
        <v>7</v>
      </c>
    </row>
    <row r="217" spans="13:14" x14ac:dyDescent="0.25">
      <c r="M217">
        <v>8</v>
      </c>
      <c r="N217">
        <v>7</v>
      </c>
    </row>
    <row r="218" spans="13:14" x14ac:dyDescent="0.25">
      <c r="M218">
        <v>14</v>
      </c>
      <c r="N218">
        <v>7</v>
      </c>
    </row>
    <row r="219" spans="13:14" x14ac:dyDescent="0.25">
      <c r="M219">
        <v>13</v>
      </c>
      <c r="N219">
        <v>15</v>
      </c>
    </row>
    <row r="220" spans="13:14" x14ac:dyDescent="0.25">
      <c r="M220">
        <v>7</v>
      </c>
      <c r="N220">
        <v>6</v>
      </c>
    </row>
    <row r="221" spans="13:14" x14ac:dyDescent="0.25">
      <c r="M221">
        <v>14</v>
      </c>
      <c r="N221">
        <v>2</v>
      </c>
    </row>
    <row r="222" spans="13:14" x14ac:dyDescent="0.25">
      <c r="M222">
        <v>4</v>
      </c>
      <c r="N222">
        <v>10</v>
      </c>
    </row>
    <row r="223" spans="13:14" x14ac:dyDescent="0.25">
      <c r="M223">
        <v>6</v>
      </c>
      <c r="N223">
        <v>4</v>
      </c>
    </row>
    <row r="224" spans="13:14" x14ac:dyDescent="0.25">
      <c r="M224">
        <v>11</v>
      </c>
      <c r="N224">
        <v>11</v>
      </c>
    </row>
    <row r="225" spans="13:14" x14ac:dyDescent="0.25">
      <c r="M225">
        <v>6</v>
      </c>
      <c r="N225">
        <v>11</v>
      </c>
    </row>
    <row r="226" spans="13:14" x14ac:dyDescent="0.25">
      <c r="M226">
        <v>4</v>
      </c>
      <c r="N226">
        <v>6</v>
      </c>
    </row>
    <row r="227" spans="13:14" x14ac:dyDescent="0.25">
      <c r="M227">
        <v>12</v>
      </c>
      <c r="N227">
        <v>8</v>
      </c>
    </row>
    <row r="228" spans="13:14" x14ac:dyDescent="0.25">
      <c r="M228">
        <v>13</v>
      </c>
      <c r="N228">
        <v>13</v>
      </c>
    </row>
    <row r="229" spans="13:14" x14ac:dyDescent="0.25">
      <c r="M229">
        <v>7</v>
      </c>
      <c r="N229">
        <v>2</v>
      </c>
    </row>
    <row r="230" spans="13:14" x14ac:dyDescent="0.25">
      <c r="M230">
        <v>12</v>
      </c>
      <c r="N230">
        <v>13</v>
      </c>
    </row>
    <row r="231" spans="13:14" x14ac:dyDescent="0.25">
      <c r="M231">
        <v>6</v>
      </c>
      <c r="N231">
        <v>13</v>
      </c>
    </row>
    <row r="232" spans="13:14" x14ac:dyDescent="0.25">
      <c r="M232">
        <v>7</v>
      </c>
      <c r="N232">
        <v>7</v>
      </c>
    </row>
    <row r="233" spans="13:14" x14ac:dyDescent="0.25">
      <c r="M233">
        <v>10</v>
      </c>
      <c r="N233">
        <v>10</v>
      </c>
    </row>
    <row r="234" spans="13:14" x14ac:dyDescent="0.25">
      <c r="M234">
        <v>8</v>
      </c>
      <c r="N234">
        <v>9</v>
      </c>
    </row>
    <row r="235" spans="13:14" x14ac:dyDescent="0.25">
      <c r="M235">
        <v>12</v>
      </c>
      <c r="N235">
        <v>3</v>
      </c>
    </row>
    <row r="236" spans="13:14" x14ac:dyDescent="0.25">
      <c r="M236">
        <v>3</v>
      </c>
      <c r="N236">
        <v>14</v>
      </c>
    </row>
    <row r="237" spans="13:14" x14ac:dyDescent="0.25">
      <c r="M237">
        <v>5</v>
      </c>
      <c r="N237">
        <v>10</v>
      </c>
    </row>
    <row r="238" spans="13:14" x14ac:dyDescent="0.25">
      <c r="M238">
        <v>11</v>
      </c>
      <c r="N238">
        <v>13</v>
      </c>
    </row>
    <row r="239" spans="13:14" x14ac:dyDescent="0.25">
      <c r="M239">
        <v>10</v>
      </c>
      <c r="N239">
        <v>5</v>
      </c>
    </row>
    <row r="240" spans="13:14" x14ac:dyDescent="0.25">
      <c r="M240">
        <v>13</v>
      </c>
      <c r="N240">
        <v>6</v>
      </c>
    </row>
    <row r="241" spans="13:14" x14ac:dyDescent="0.25">
      <c r="M241">
        <v>13</v>
      </c>
      <c r="N241">
        <v>6</v>
      </c>
    </row>
    <row r="242" spans="13:14" x14ac:dyDescent="0.25">
      <c r="M242">
        <v>9</v>
      </c>
      <c r="N242">
        <v>6</v>
      </c>
    </row>
    <row r="243" spans="13:14" x14ac:dyDescent="0.25">
      <c r="M243">
        <v>7</v>
      </c>
      <c r="N243">
        <v>6</v>
      </c>
    </row>
    <row r="244" spans="13:14" x14ac:dyDescent="0.25">
      <c r="M244">
        <v>8</v>
      </c>
      <c r="N244">
        <v>7</v>
      </c>
    </row>
    <row r="245" spans="13:14" x14ac:dyDescent="0.25">
      <c r="M245">
        <v>12</v>
      </c>
      <c r="N245">
        <v>6</v>
      </c>
    </row>
    <row r="246" spans="13:14" x14ac:dyDescent="0.25">
      <c r="M246">
        <v>12</v>
      </c>
      <c r="N246">
        <v>5</v>
      </c>
    </row>
    <row r="247" spans="13:14" x14ac:dyDescent="0.25">
      <c r="M247">
        <v>3</v>
      </c>
      <c r="N247">
        <v>6</v>
      </c>
    </row>
    <row r="248" spans="13:14" x14ac:dyDescent="0.25">
      <c r="M248">
        <v>14</v>
      </c>
      <c r="N248">
        <v>4</v>
      </c>
    </row>
    <row r="249" spans="13:14" x14ac:dyDescent="0.25">
      <c r="M249">
        <v>13</v>
      </c>
      <c r="N249">
        <v>2</v>
      </c>
    </row>
    <row r="250" spans="13:14" x14ac:dyDescent="0.25">
      <c r="M250">
        <v>10</v>
      </c>
      <c r="N250">
        <v>6</v>
      </c>
    </row>
    <row r="251" spans="13:14" x14ac:dyDescent="0.25">
      <c r="M251">
        <v>3</v>
      </c>
      <c r="N251">
        <v>4</v>
      </c>
    </row>
    <row r="252" spans="13:14" x14ac:dyDescent="0.25">
      <c r="M252">
        <v>20</v>
      </c>
      <c r="N252">
        <v>12</v>
      </c>
    </row>
    <row r="253" spans="13:14" x14ac:dyDescent="0.25">
      <c r="M253">
        <v>9</v>
      </c>
      <c r="N253">
        <v>10</v>
      </c>
    </row>
    <row r="254" spans="13:14" x14ac:dyDescent="0.25">
      <c r="M254">
        <v>3</v>
      </c>
      <c r="N254">
        <v>9</v>
      </c>
    </row>
    <row r="255" spans="13:14" x14ac:dyDescent="0.25">
      <c r="M255">
        <v>11</v>
      </c>
      <c r="N255">
        <v>7</v>
      </c>
    </row>
    <row r="256" spans="13:14" x14ac:dyDescent="0.25">
      <c r="M256">
        <v>7</v>
      </c>
      <c r="N256">
        <v>2</v>
      </c>
    </row>
    <row r="257" spans="13:14" x14ac:dyDescent="0.25">
      <c r="M257">
        <v>9</v>
      </c>
      <c r="N257">
        <v>4</v>
      </c>
    </row>
    <row r="258" spans="13:14" x14ac:dyDescent="0.25">
      <c r="M258">
        <v>13</v>
      </c>
      <c r="N258">
        <v>9</v>
      </c>
    </row>
    <row r="259" spans="13:14" x14ac:dyDescent="0.25">
      <c r="M259">
        <v>13</v>
      </c>
      <c r="N259">
        <v>6</v>
      </c>
    </row>
    <row r="260" spans="13:14" x14ac:dyDescent="0.25">
      <c r="M260">
        <v>9</v>
      </c>
      <c r="N260">
        <v>3</v>
      </c>
    </row>
    <row r="261" spans="13:14" x14ac:dyDescent="0.25">
      <c r="M261">
        <v>13</v>
      </c>
      <c r="N261">
        <v>7</v>
      </c>
    </row>
    <row r="262" spans="13:14" x14ac:dyDescent="0.25">
      <c r="M262">
        <v>8</v>
      </c>
      <c r="N262">
        <v>6</v>
      </c>
    </row>
    <row r="263" spans="13:14" x14ac:dyDescent="0.25">
      <c r="M263">
        <v>13</v>
      </c>
      <c r="N263">
        <v>3</v>
      </c>
    </row>
    <row r="264" spans="13:14" x14ac:dyDescent="0.25">
      <c r="M264">
        <v>9</v>
      </c>
      <c r="N264">
        <v>9</v>
      </c>
    </row>
    <row r="265" spans="13:14" x14ac:dyDescent="0.25">
      <c r="M265">
        <v>13</v>
      </c>
      <c r="N265">
        <v>5</v>
      </c>
    </row>
    <row r="266" spans="13:14" x14ac:dyDescent="0.25">
      <c r="M266">
        <v>14</v>
      </c>
      <c r="N266">
        <v>11</v>
      </c>
    </row>
    <row r="267" spans="13:14" x14ac:dyDescent="0.25">
      <c r="M267">
        <v>11</v>
      </c>
      <c r="N267">
        <v>6</v>
      </c>
    </row>
    <row r="268" spans="13:14" x14ac:dyDescent="0.25">
      <c r="M268">
        <v>5</v>
      </c>
      <c r="N268">
        <v>2</v>
      </c>
    </row>
    <row r="269" spans="13:14" x14ac:dyDescent="0.25">
      <c r="M269">
        <v>6</v>
      </c>
      <c r="N269">
        <v>15</v>
      </c>
    </row>
    <row r="270" spans="13:14" x14ac:dyDescent="0.25">
      <c r="M270">
        <v>4</v>
      </c>
      <c r="N270">
        <v>4</v>
      </c>
    </row>
    <row r="271" spans="13:14" x14ac:dyDescent="0.25">
      <c r="M271">
        <v>6</v>
      </c>
      <c r="N271">
        <v>12</v>
      </c>
    </row>
    <row r="272" spans="13:14" x14ac:dyDescent="0.25">
      <c r="M272">
        <v>3</v>
      </c>
      <c r="N272">
        <v>8</v>
      </c>
    </row>
    <row r="273" spans="13:14" x14ac:dyDescent="0.25">
      <c r="M273">
        <v>9</v>
      </c>
      <c r="N273">
        <v>6</v>
      </c>
    </row>
    <row r="274" spans="13:14" x14ac:dyDescent="0.25">
      <c r="M274">
        <v>22</v>
      </c>
      <c r="N274">
        <v>15</v>
      </c>
    </row>
    <row r="275" spans="13:14" x14ac:dyDescent="0.25">
      <c r="M275">
        <v>8</v>
      </c>
      <c r="N275">
        <v>14</v>
      </c>
    </row>
    <row r="276" spans="13:14" x14ac:dyDescent="0.25">
      <c r="M276">
        <v>13</v>
      </c>
      <c r="N276">
        <v>3</v>
      </c>
    </row>
    <row r="277" spans="13:14" x14ac:dyDescent="0.25">
      <c r="M277">
        <v>8</v>
      </c>
      <c r="N277">
        <v>7</v>
      </c>
    </row>
    <row r="278" spans="13:14" x14ac:dyDescent="0.25">
      <c r="M278">
        <v>8</v>
      </c>
      <c r="N278">
        <v>14</v>
      </c>
    </row>
    <row r="279" spans="13:14" x14ac:dyDescent="0.25">
      <c r="M279">
        <v>5</v>
      </c>
      <c r="N279">
        <v>9</v>
      </c>
    </row>
    <row r="280" spans="13:14" x14ac:dyDescent="0.25">
      <c r="M280">
        <v>10</v>
      </c>
      <c r="N280">
        <v>4</v>
      </c>
    </row>
    <row r="281" spans="13:14" x14ac:dyDescent="0.25">
      <c r="M281">
        <v>14</v>
      </c>
      <c r="N281">
        <v>7</v>
      </c>
    </row>
    <row r="282" spans="13:14" x14ac:dyDescent="0.25">
      <c r="M282">
        <v>10</v>
      </c>
      <c r="N282">
        <v>14</v>
      </c>
    </row>
    <row r="283" spans="13:14" x14ac:dyDescent="0.25">
      <c r="M283">
        <v>12</v>
      </c>
      <c r="N283">
        <v>10</v>
      </c>
    </row>
    <row r="284" spans="13:14" x14ac:dyDescent="0.25">
      <c r="M284">
        <v>4</v>
      </c>
      <c r="N284">
        <v>6</v>
      </c>
    </row>
    <row r="285" spans="13:14" x14ac:dyDescent="0.25">
      <c r="M285">
        <v>12</v>
      </c>
      <c r="N285">
        <v>4</v>
      </c>
    </row>
    <row r="286" spans="13:14" x14ac:dyDescent="0.25">
      <c r="M286">
        <v>10</v>
      </c>
      <c r="N286">
        <v>13</v>
      </c>
    </row>
    <row r="287" spans="13:14" x14ac:dyDescent="0.25">
      <c r="M287">
        <v>14</v>
      </c>
      <c r="N287">
        <v>6</v>
      </c>
    </row>
    <row r="288" spans="13:14" x14ac:dyDescent="0.25">
      <c r="M288">
        <v>4</v>
      </c>
      <c r="N288">
        <v>6</v>
      </c>
    </row>
    <row r="289" spans="13:14" x14ac:dyDescent="0.25">
      <c r="M289">
        <v>13</v>
      </c>
      <c r="N289">
        <v>4</v>
      </c>
    </row>
    <row r="290" spans="13:14" x14ac:dyDescent="0.25">
      <c r="M290">
        <v>4</v>
      </c>
      <c r="N290">
        <v>11</v>
      </c>
    </row>
    <row r="291" spans="13:14" x14ac:dyDescent="0.25">
      <c r="M291">
        <v>7</v>
      </c>
      <c r="N291">
        <v>8</v>
      </c>
    </row>
    <row r="292" spans="13:14" x14ac:dyDescent="0.25">
      <c r="M292">
        <v>13</v>
      </c>
      <c r="N292">
        <v>7</v>
      </c>
    </row>
    <row r="293" spans="13:14" x14ac:dyDescent="0.25">
      <c r="M293">
        <v>11</v>
      </c>
      <c r="N293">
        <v>12</v>
      </c>
    </row>
    <row r="294" spans="13:14" x14ac:dyDescent="0.25">
      <c r="M294">
        <v>6</v>
      </c>
      <c r="N294">
        <v>8</v>
      </c>
    </row>
    <row r="295" spans="13:14" x14ac:dyDescent="0.25">
      <c r="M295">
        <v>6</v>
      </c>
    </row>
    <row r="296" spans="13:14" x14ac:dyDescent="0.25">
      <c r="M296">
        <v>9</v>
      </c>
    </row>
    <row r="297" spans="13:14" x14ac:dyDescent="0.25">
      <c r="M297">
        <v>4</v>
      </c>
    </row>
    <row r="298" spans="13:14" x14ac:dyDescent="0.25">
      <c r="M298">
        <v>4</v>
      </c>
    </row>
    <row r="299" spans="13:14" x14ac:dyDescent="0.25">
      <c r="M299">
        <v>12</v>
      </c>
    </row>
    <row r="300" spans="13:14" x14ac:dyDescent="0.25">
      <c r="M300">
        <v>7</v>
      </c>
    </row>
    <row r="301" spans="13:14" x14ac:dyDescent="0.25">
      <c r="M301">
        <v>9</v>
      </c>
    </row>
    <row r="302" spans="13:14" x14ac:dyDescent="0.25">
      <c r="M302">
        <v>7</v>
      </c>
    </row>
    <row r="303" spans="13:14" x14ac:dyDescent="0.25">
      <c r="M303">
        <v>13</v>
      </c>
    </row>
    <row r="304" spans="13:14" x14ac:dyDescent="0.25">
      <c r="M304">
        <v>11</v>
      </c>
    </row>
    <row r="305" spans="13:13" x14ac:dyDescent="0.25">
      <c r="M305">
        <v>6</v>
      </c>
    </row>
    <row r="306" spans="13:13" x14ac:dyDescent="0.25">
      <c r="M306">
        <v>13</v>
      </c>
    </row>
    <row r="307" spans="13:13" x14ac:dyDescent="0.25">
      <c r="M307">
        <v>3</v>
      </c>
    </row>
    <row r="308" spans="13:13" x14ac:dyDescent="0.25">
      <c r="M308">
        <v>4</v>
      </c>
    </row>
    <row r="309" spans="13:13" x14ac:dyDescent="0.25">
      <c r="M309">
        <v>5</v>
      </c>
    </row>
    <row r="310" spans="13:13" x14ac:dyDescent="0.25">
      <c r="M310">
        <v>3</v>
      </c>
    </row>
    <row r="311" spans="13:13" x14ac:dyDescent="0.25">
      <c r="M311">
        <v>14</v>
      </c>
    </row>
    <row r="312" spans="13:13" x14ac:dyDescent="0.25">
      <c r="M312">
        <v>14</v>
      </c>
    </row>
    <row r="313" spans="13:13" x14ac:dyDescent="0.25">
      <c r="M313">
        <v>4</v>
      </c>
    </row>
    <row r="314" spans="13:13" x14ac:dyDescent="0.25">
      <c r="M314">
        <v>7</v>
      </c>
    </row>
    <row r="315" spans="13:13" x14ac:dyDescent="0.25">
      <c r="M315">
        <v>13</v>
      </c>
    </row>
    <row r="316" spans="13:13" x14ac:dyDescent="0.25">
      <c r="M316">
        <v>10</v>
      </c>
    </row>
    <row r="317" spans="13:13" x14ac:dyDescent="0.25">
      <c r="M317">
        <v>3</v>
      </c>
    </row>
    <row r="318" spans="13:13" x14ac:dyDescent="0.25">
      <c r="M318">
        <v>13</v>
      </c>
    </row>
    <row r="319" spans="13:13" x14ac:dyDescent="0.25">
      <c r="M319">
        <v>6</v>
      </c>
    </row>
    <row r="320" spans="13:13" x14ac:dyDescent="0.25">
      <c r="M320">
        <v>4</v>
      </c>
    </row>
    <row r="321" spans="13:13" x14ac:dyDescent="0.25">
      <c r="M321">
        <v>4</v>
      </c>
    </row>
    <row r="322" spans="13:13" x14ac:dyDescent="0.25">
      <c r="M322">
        <v>11</v>
      </c>
    </row>
    <row r="323" spans="13:13" x14ac:dyDescent="0.25">
      <c r="M323">
        <v>14</v>
      </c>
    </row>
    <row r="324" spans="13:13" x14ac:dyDescent="0.25">
      <c r="M324">
        <v>10</v>
      </c>
    </row>
    <row r="325" spans="13:13" x14ac:dyDescent="0.25">
      <c r="M325">
        <v>15</v>
      </c>
    </row>
    <row r="326" spans="13:13" x14ac:dyDescent="0.25">
      <c r="M326">
        <v>3</v>
      </c>
    </row>
    <row r="327" spans="13:13" x14ac:dyDescent="0.25">
      <c r="M327">
        <v>13</v>
      </c>
    </row>
    <row r="328" spans="13:13" x14ac:dyDescent="0.25">
      <c r="M328">
        <v>12</v>
      </c>
    </row>
    <row r="329" spans="13:13" x14ac:dyDescent="0.25">
      <c r="M329">
        <v>5</v>
      </c>
    </row>
    <row r="330" spans="13:13" x14ac:dyDescent="0.25">
      <c r="M330">
        <v>11</v>
      </c>
    </row>
    <row r="331" spans="13:13" x14ac:dyDescent="0.25">
      <c r="M331">
        <v>6</v>
      </c>
    </row>
    <row r="332" spans="13:13" x14ac:dyDescent="0.25">
      <c r="M332">
        <v>10</v>
      </c>
    </row>
    <row r="333" spans="13:13" x14ac:dyDescent="0.25">
      <c r="M333">
        <v>6</v>
      </c>
    </row>
    <row r="334" spans="13:13" x14ac:dyDescent="0.25">
      <c r="M334">
        <v>13</v>
      </c>
    </row>
    <row r="335" spans="13:13" x14ac:dyDescent="0.25">
      <c r="M335">
        <v>8</v>
      </c>
    </row>
    <row r="336" spans="13:13" x14ac:dyDescent="0.25">
      <c r="M336">
        <v>11</v>
      </c>
    </row>
    <row r="337" spans="13:13" x14ac:dyDescent="0.25">
      <c r="M337">
        <v>5</v>
      </c>
    </row>
    <row r="338" spans="13:13" x14ac:dyDescent="0.25">
      <c r="M338">
        <v>4</v>
      </c>
    </row>
    <row r="339" spans="13:13" x14ac:dyDescent="0.25">
      <c r="M339">
        <v>7</v>
      </c>
    </row>
    <row r="340" spans="13:13" x14ac:dyDescent="0.25">
      <c r="M340">
        <v>14</v>
      </c>
    </row>
    <row r="341" spans="13:13" x14ac:dyDescent="0.25">
      <c r="M341">
        <v>9</v>
      </c>
    </row>
    <row r="342" spans="13:13" x14ac:dyDescent="0.25">
      <c r="M342">
        <v>5</v>
      </c>
    </row>
    <row r="343" spans="13:13" x14ac:dyDescent="0.25">
      <c r="M343">
        <v>5</v>
      </c>
    </row>
    <row r="344" spans="13:13" x14ac:dyDescent="0.25">
      <c r="M344">
        <v>5</v>
      </c>
    </row>
    <row r="345" spans="13:13" x14ac:dyDescent="0.25">
      <c r="M345">
        <v>6</v>
      </c>
    </row>
    <row r="346" spans="13:13" x14ac:dyDescent="0.25">
      <c r="M346">
        <v>6</v>
      </c>
    </row>
    <row r="347" spans="13:13" x14ac:dyDescent="0.25">
      <c r="M347">
        <v>6</v>
      </c>
    </row>
    <row r="348" spans="13:13" x14ac:dyDescent="0.25">
      <c r="M348">
        <v>6</v>
      </c>
    </row>
    <row r="349" spans="13:13" x14ac:dyDescent="0.25">
      <c r="M349">
        <v>6</v>
      </c>
    </row>
    <row r="350" spans="13:13" x14ac:dyDescent="0.25">
      <c r="M350">
        <v>9</v>
      </c>
    </row>
    <row r="351" spans="13:13" x14ac:dyDescent="0.25">
      <c r="M351">
        <v>6</v>
      </c>
    </row>
    <row r="352" spans="13:13" x14ac:dyDescent="0.25">
      <c r="M352">
        <v>9</v>
      </c>
    </row>
    <row r="353" spans="13:13" x14ac:dyDescent="0.25">
      <c r="M353">
        <v>11</v>
      </c>
    </row>
    <row r="354" spans="13:13" x14ac:dyDescent="0.25">
      <c r="M354">
        <v>15</v>
      </c>
    </row>
    <row r="355" spans="13:13" x14ac:dyDescent="0.25">
      <c r="M355">
        <v>4</v>
      </c>
    </row>
    <row r="356" spans="13:13" x14ac:dyDescent="0.25">
      <c r="M356">
        <v>9</v>
      </c>
    </row>
    <row r="357" spans="13:13" x14ac:dyDescent="0.25">
      <c r="M357">
        <v>1</v>
      </c>
    </row>
    <row r="358" spans="13:13" x14ac:dyDescent="0.25">
      <c r="M358">
        <v>5</v>
      </c>
    </row>
    <row r="359" spans="13:13" x14ac:dyDescent="0.25">
      <c r="M359">
        <v>10</v>
      </c>
    </row>
    <row r="360" spans="13:13" x14ac:dyDescent="0.25">
      <c r="M360">
        <v>4</v>
      </c>
    </row>
    <row r="361" spans="13:13" x14ac:dyDescent="0.25">
      <c r="M361">
        <v>5</v>
      </c>
    </row>
    <row r="362" spans="13:13" x14ac:dyDescent="0.25">
      <c r="M362">
        <v>9</v>
      </c>
    </row>
    <row r="363" spans="13:13" x14ac:dyDescent="0.25">
      <c r="M363">
        <v>1</v>
      </c>
    </row>
    <row r="364" spans="13:13" x14ac:dyDescent="0.25">
      <c r="M364">
        <v>3</v>
      </c>
    </row>
    <row r="365" spans="13:13" x14ac:dyDescent="0.25">
      <c r="M365">
        <v>8</v>
      </c>
    </row>
    <row r="366" spans="13:13" x14ac:dyDescent="0.25">
      <c r="M366">
        <v>6</v>
      </c>
    </row>
    <row r="367" spans="13:13" x14ac:dyDescent="0.25">
      <c r="M367">
        <v>2</v>
      </c>
    </row>
    <row r="368" spans="13:13" x14ac:dyDescent="0.25">
      <c r="M368">
        <v>8</v>
      </c>
    </row>
    <row r="369" spans="13:13" x14ac:dyDescent="0.25">
      <c r="M369">
        <v>4</v>
      </c>
    </row>
    <row r="370" spans="13:13" x14ac:dyDescent="0.25">
      <c r="M370">
        <v>5</v>
      </c>
    </row>
    <row r="371" spans="13:13" x14ac:dyDescent="0.25">
      <c r="M371">
        <v>7</v>
      </c>
    </row>
    <row r="372" spans="13:13" x14ac:dyDescent="0.25">
      <c r="M372">
        <v>7</v>
      </c>
    </row>
    <row r="373" spans="13:13" x14ac:dyDescent="0.25">
      <c r="M373">
        <v>6</v>
      </c>
    </row>
    <row r="374" spans="13:13" x14ac:dyDescent="0.25">
      <c r="M374">
        <v>1</v>
      </c>
    </row>
    <row r="375" spans="13:13" x14ac:dyDescent="0.25">
      <c r="M375">
        <v>9</v>
      </c>
    </row>
    <row r="376" spans="13:13" x14ac:dyDescent="0.25">
      <c r="M376">
        <v>2</v>
      </c>
    </row>
    <row r="377" spans="13:13" x14ac:dyDescent="0.25">
      <c r="M377">
        <v>10</v>
      </c>
    </row>
    <row r="378" spans="13:13" x14ac:dyDescent="0.25">
      <c r="M378">
        <v>7</v>
      </c>
    </row>
    <row r="379" spans="13:13" x14ac:dyDescent="0.25">
      <c r="M379">
        <v>7</v>
      </c>
    </row>
    <row r="380" spans="13:13" x14ac:dyDescent="0.25">
      <c r="M380">
        <v>5</v>
      </c>
    </row>
    <row r="381" spans="13:13" x14ac:dyDescent="0.25">
      <c r="M381">
        <v>5</v>
      </c>
    </row>
    <row r="382" spans="13:13" x14ac:dyDescent="0.25">
      <c r="M382">
        <v>13</v>
      </c>
    </row>
    <row r="383" spans="13:13" x14ac:dyDescent="0.25">
      <c r="M383">
        <v>5</v>
      </c>
    </row>
    <row r="384" spans="13:13" x14ac:dyDescent="0.25">
      <c r="M384">
        <v>1</v>
      </c>
    </row>
    <row r="385" spans="13:13" x14ac:dyDescent="0.25">
      <c r="M385">
        <v>15</v>
      </c>
    </row>
    <row r="386" spans="13:13" x14ac:dyDescent="0.25">
      <c r="M386">
        <v>8</v>
      </c>
    </row>
    <row r="387" spans="13:13" x14ac:dyDescent="0.25">
      <c r="M387">
        <v>11</v>
      </c>
    </row>
    <row r="388" spans="13:13" x14ac:dyDescent="0.25">
      <c r="M388">
        <v>8</v>
      </c>
    </row>
    <row r="389" spans="13:13" x14ac:dyDescent="0.25">
      <c r="M389">
        <v>5</v>
      </c>
    </row>
    <row r="390" spans="13:13" x14ac:dyDescent="0.25">
      <c r="M390">
        <v>7</v>
      </c>
    </row>
    <row r="391" spans="13:13" x14ac:dyDescent="0.25">
      <c r="M391">
        <v>15</v>
      </c>
    </row>
    <row r="392" spans="13:13" x14ac:dyDescent="0.25">
      <c r="M392">
        <v>5</v>
      </c>
    </row>
    <row r="393" spans="13:13" x14ac:dyDescent="0.25">
      <c r="M393">
        <v>2</v>
      </c>
    </row>
    <row r="394" spans="13:13" x14ac:dyDescent="0.25">
      <c r="M394">
        <v>9</v>
      </c>
    </row>
    <row r="395" spans="13:13" x14ac:dyDescent="0.25">
      <c r="M395">
        <v>3</v>
      </c>
    </row>
    <row r="396" spans="13:13" x14ac:dyDescent="0.25">
      <c r="M396">
        <v>9</v>
      </c>
    </row>
    <row r="397" spans="13:13" x14ac:dyDescent="0.25">
      <c r="M397">
        <v>10</v>
      </c>
    </row>
    <row r="398" spans="13:13" x14ac:dyDescent="0.25">
      <c r="M398">
        <v>11</v>
      </c>
    </row>
    <row r="399" spans="13:13" x14ac:dyDescent="0.25">
      <c r="M399">
        <v>3</v>
      </c>
    </row>
    <row r="400" spans="13:13" x14ac:dyDescent="0.25">
      <c r="M400">
        <v>7</v>
      </c>
    </row>
    <row r="401" spans="13:13" x14ac:dyDescent="0.25">
      <c r="M401">
        <v>6</v>
      </c>
    </row>
    <row r="402" spans="13:13" x14ac:dyDescent="0.25">
      <c r="M402">
        <v>2</v>
      </c>
    </row>
    <row r="403" spans="13:13" x14ac:dyDescent="0.25">
      <c r="M403">
        <v>14</v>
      </c>
    </row>
    <row r="404" spans="13:13" x14ac:dyDescent="0.25">
      <c r="M404">
        <v>8</v>
      </c>
    </row>
    <row r="405" spans="13:13" x14ac:dyDescent="0.25">
      <c r="M405">
        <v>1</v>
      </c>
    </row>
    <row r="406" spans="13:13" x14ac:dyDescent="0.25">
      <c r="M406">
        <v>3</v>
      </c>
    </row>
    <row r="407" spans="13:13" x14ac:dyDescent="0.25">
      <c r="M407">
        <v>4</v>
      </c>
    </row>
    <row r="408" spans="13:13" x14ac:dyDescent="0.25">
      <c r="M408">
        <v>11</v>
      </c>
    </row>
    <row r="409" spans="13:13" x14ac:dyDescent="0.25">
      <c r="M409">
        <v>5</v>
      </c>
    </row>
    <row r="410" spans="13:13" x14ac:dyDescent="0.25">
      <c r="M410">
        <v>9</v>
      </c>
    </row>
    <row r="411" spans="13:13" x14ac:dyDescent="0.25">
      <c r="M411">
        <v>9</v>
      </c>
    </row>
    <row r="412" spans="13:13" x14ac:dyDescent="0.25">
      <c r="M412">
        <v>4</v>
      </c>
    </row>
    <row r="413" spans="13:13" x14ac:dyDescent="0.25">
      <c r="M413">
        <v>7</v>
      </c>
    </row>
    <row r="414" spans="13:13" x14ac:dyDescent="0.25">
      <c r="M414">
        <v>7</v>
      </c>
    </row>
    <row r="415" spans="13:13" x14ac:dyDescent="0.25">
      <c r="M415">
        <v>10</v>
      </c>
    </row>
    <row r="416" spans="13:13" x14ac:dyDescent="0.25">
      <c r="M416">
        <v>1</v>
      </c>
    </row>
    <row r="417" spans="13:13" x14ac:dyDescent="0.25">
      <c r="M417">
        <v>2</v>
      </c>
    </row>
    <row r="418" spans="13:13" x14ac:dyDescent="0.25">
      <c r="M418">
        <v>9</v>
      </c>
    </row>
    <row r="419" spans="13:13" x14ac:dyDescent="0.25">
      <c r="M419">
        <v>7</v>
      </c>
    </row>
    <row r="420" spans="13:13" x14ac:dyDescent="0.25">
      <c r="M420">
        <v>1</v>
      </c>
    </row>
    <row r="421" spans="13:13" x14ac:dyDescent="0.25">
      <c r="M421">
        <v>7</v>
      </c>
    </row>
    <row r="422" spans="13:13" x14ac:dyDescent="0.25">
      <c r="M422">
        <v>7</v>
      </c>
    </row>
    <row r="423" spans="13:13" x14ac:dyDescent="0.25">
      <c r="M423">
        <v>8</v>
      </c>
    </row>
    <row r="424" spans="13:13" x14ac:dyDescent="0.25">
      <c r="M424">
        <v>7</v>
      </c>
    </row>
    <row r="425" spans="13:13" x14ac:dyDescent="0.25">
      <c r="M425">
        <v>15</v>
      </c>
    </row>
    <row r="426" spans="13:13" x14ac:dyDescent="0.25">
      <c r="M426">
        <v>10</v>
      </c>
    </row>
    <row r="427" spans="13:13" x14ac:dyDescent="0.25">
      <c r="M427">
        <v>6</v>
      </c>
    </row>
    <row r="428" spans="13:13" x14ac:dyDescent="0.25">
      <c r="M428">
        <v>2</v>
      </c>
    </row>
    <row r="429" spans="13:13" x14ac:dyDescent="0.25">
      <c r="M429">
        <v>10</v>
      </c>
    </row>
    <row r="430" spans="13:13" x14ac:dyDescent="0.25">
      <c r="M430">
        <v>3</v>
      </c>
    </row>
    <row r="431" spans="13:13" x14ac:dyDescent="0.25">
      <c r="M431">
        <v>4</v>
      </c>
    </row>
    <row r="432" spans="13:13" x14ac:dyDescent="0.25">
      <c r="M432">
        <v>7</v>
      </c>
    </row>
    <row r="433" spans="13:13" x14ac:dyDescent="0.25">
      <c r="M433">
        <v>11</v>
      </c>
    </row>
    <row r="434" spans="13:13" x14ac:dyDescent="0.25">
      <c r="M434">
        <v>10</v>
      </c>
    </row>
    <row r="435" spans="13:13" x14ac:dyDescent="0.25">
      <c r="M435">
        <v>11</v>
      </c>
    </row>
    <row r="436" spans="13:13" x14ac:dyDescent="0.25">
      <c r="M436">
        <v>6</v>
      </c>
    </row>
    <row r="437" spans="13:13" x14ac:dyDescent="0.25">
      <c r="M437">
        <v>8</v>
      </c>
    </row>
    <row r="438" spans="13:13" x14ac:dyDescent="0.25">
      <c r="M438">
        <v>13</v>
      </c>
    </row>
    <row r="439" spans="13:13" x14ac:dyDescent="0.25">
      <c r="M439">
        <v>8</v>
      </c>
    </row>
    <row r="440" spans="13:13" x14ac:dyDescent="0.25">
      <c r="M440">
        <v>2</v>
      </c>
    </row>
    <row r="441" spans="13:13" x14ac:dyDescent="0.25">
      <c r="M441">
        <v>13</v>
      </c>
    </row>
    <row r="442" spans="13:13" x14ac:dyDescent="0.25">
      <c r="M442">
        <v>13</v>
      </c>
    </row>
    <row r="443" spans="13:13" x14ac:dyDescent="0.25">
      <c r="M443">
        <v>7</v>
      </c>
    </row>
    <row r="444" spans="13:13" x14ac:dyDescent="0.25">
      <c r="M444">
        <v>10</v>
      </c>
    </row>
    <row r="445" spans="13:13" x14ac:dyDescent="0.25">
      <c r="M445">
        <v>5</v>
      </c>
    </row>
    <row r="446" spans="13:13" x14ac:dyDescent="0.25">
      <c r="M446">
        <v>10</v>
      </c>
    </row>
    <row r="447" spans="13:13" x14ac:dyDescent="0.25">
      <c r="M447">
        <v>9</v>
      </c>
    </row>
    <row r="448" spans="13:13" x14ac:dyDescent="0.25">
      <c r="M448">
        <v>9</v>
      </c>
    </row>
    <row r="449" spans="13:13" x14ac:dyDescent="0.25">
      <c r="M449">
        <v>1</v>
      </c>
    </row>
    <row r="450" spans="13:13" x14ac:dyDescent="0.25">
      <c r="M450">
        <v>8</v>
      </c>
    </row>
    <row r="451" spans="13:13" x14ac:dyDescent="0.25">
      <c r="M451">
        <v>9</v>
      </c>
    </row>
    <row r="452" spans="13:13" x14ac:dyDescent="0.25">
      <c r="M452">
        <v>9</v>
      </c>
    </row>
    <row r="453" spans="13:13" x14ac:dyDescent="0.25">
      <c r="M453">
        <v>3</v>
      </c>
    </row>
    <row r="454" spans="13:13" x14ac:dyDescent="0.25">
      <c r="M454">
        <v>14</v>
      </c>
    </row>
    <row r="455" spans="13:13" x14ac:dyDescent="0.25">
      <c r="M455">
        <v>10</v>
      </c>
    </row>
    <row r="456" spans="13:13" x14ac:dyDescent="0.25">
      <c r="M456">
        <v>13</v>
      </c>
    </row>
    <row r="457" spans="13:13" x14ac:dyDescent="0.25">
      <c r="M457">
        <v>2</v>
      </c>
    </row>
    <row r="458" spans="13:13" x14ac:dyDescent="0.25">
      <c r="M458">
        <v>5</v>
      </c>
    </row>
    <row r="459" spans="13:13" x14ac:dyDescent="0.25">
      <c r="M459">
        <v>6</v>
      </c>
    </row>
    <row r="460" spans="13:13" x14ac:dyDescent="0.25">
      <c r="M460">
        <v>6</v>
      </c>
    </row>
    <row r="461" spans="13:13" x14ac:dyDescent="0.25">
      <c r="M461">
        <v>10</v>
      </c>
    </row>
    <row r="462" spans="13:13" x14ac:dyDescent="0.25">
      <c r="M462">
        <v>7</v>
      </c>
    </row>
    <row r="463" spans="13:13" x14ac:dyDescent="0.25">
      <c r="M463">
        <v>6</v>
      </c>
    </row>
    <row r="464" spans="13:13" x14ac:dyDescent="0.25">
      <c r="M464">
        <v>6</v>
      </c>
    </row>
    <row r="465" spans="13:13" x14ac:dyDescent="0.25">
      <c r="M465">
        <v>7</v>
      </c>
    </row>
    <row r="466" spans="13:13" x14ac:dyDescent="0.25">
      <c r="M466">
        <v>7</v>
      </c>
    </row>
    <row r="467" spans="13:13" x14ac:dyDescent="0.25">
      <c r="M467">
        <v>1</v>
      </c>
    </row>
    <row r="468" spans="13:13" x14ac:dyDescent="0.25">
      <c r="M468">
        <v>6</v>
      </c>
    </row>
    <row r="469" spans="13:13" x14ac:dyDescent="0.25">
      <c r="M469">
        <v>10</v>
      </c>
    </row>
    <row r="470" spans="13:13" x14ac:dyDescent="0.25">
      <c r="M470">
        <v>3</v>
      </c>
    </row>
    <row r="471" spans="13:13" x14ac:dyDescent="0.25">
      <c r="M471">
        <v>6</v>
      </c>
    </row>
    <row r="472" spans="13:13" x14ac:dyDescent="0.25">
      <c r="M472">
        <v>1</v>
      </c>
    </row>
    <row r="473" spans="13:13" x14ac:dyDescent="0.25">
      <c r="M473">
        <v>6</v>
      </c>
    </row>
    <row r="474" spans="13:13" x14ac:dyDescent="0.25">
      <c r="M474">
        <v>4</v>
      </c>
    </row>
    <row r="475" spans="13:13" x14ac:dyDescent="0.25">
      <c r="M475">
        <v>6</v>
      </c>
    </row>
    <row r="476" spans="13:13" x14ac:dyDescent="0.25">
      <c r="M476">
        <v>4</v>
      </c>
    </row>
    <row r="477" spans="13:13" x14ac:dyDescent="0.25">
      <c r="M477">
        <v>6</v>
      </c>
    </row>
    <row r="478" spans="13:13" x14ac:dyDescent="0.25">
      <c r="M478">
        <v>6</v>
      </c>
    </row>
    <row r="479" spans="13:13" x14ac:dyDescent="0.25">
      <c r="M479">
        <v>4</v>
      </c>
    </row>
    <row r="480" spans="13:13" x14ac:dyDescent="0.25">
      <c r="M480">
        <v>5</v>
      </c>
    </row>
    <row r="481" spans="13:13" x14ac:dyDescent="0.25">
      <c r="M481">
        <v>6</v>
      </c>
    </row>
    <row r="482" spans="13:13" x14ac:dyDescent="0.25">
      <c r="M482">
        <v>7</v>
      </c>
    </row>
    <row r="483" spans="13:13" x14ac:dyDescent="0.25">
      <c r="M483">
        <v>10</v>
      </c>
    </row>
    <row r="484" spans="13:13" x14ac:dyDescent="0.25">
      <c r="M484">
        <v>4</v>
      </c>
    </row>
    <row r="485" spans="13:13" x14ac:dyDescent="0.25">
      <c r="M485">
        <v>2</v>
      </c>
    </row>
    <row r="486" spans="13:13" x14ac:dyDescent="0.25">
      <c r="M486">
        <v>5</v>
      </c>
    </row>
    <row r="487" spans="13:13" x14ac:dyDescent="0.25">
      <c r="M487">
        <v>6</v>
      </c>
    </row>
    <row r="488" spans="13:13" x14ac:dyDescent="0.25">
      <c r="M488">
        <v>4</v>
      </c>
    </row>
    <row r="489" spans="13:13" x14ac:dyDescent="0.25">
      <c r="M489">
        <v>12</v>
      </c>
    </row>
    <row r="490" spans="13:13" x14ac:dyDescent="0.25">
      <c r="M490">
        <v>3</v>
      </c>
    </row>
    <row r="491" spans="13:13" x14ac:dyDescent="0.25">
      <c r="M491">
        <v>9</v>
      </c>
    </row>
    <row r="492" spans="13:13" x14ac:dyDescent="0.25">
      <c r="M492">
        <v>3</v>
      </c>
    </row>
    <row r="493" spans="13:13" x14ac:dyDescent="0.25">
      <c r="M493">
        <v>4</v>
      </c>
    </row>
    <row r="494" spans="13:13" x14ac:dyDescent="0.25">
      <c r="M494">
        <v>9</v>
      </c>
    </row>
    <row r="495" spans="13:13" x14ac:dyDescent="0.25">
      <c r="M495">
        <v>7</v>
      </c>
    </row>
    <row r="496" spans="13:13" x14ac:dyDescent="0.25">
      <c r="M496">
        <v>10</v>
      </c>
    </row>
    <row r="497" spans="13:13" x14ac:dyDescent="0.25">
      <c r="M497">
        <v>3</v>
      </c>
    </row>
    <row r="498" spans="13:13" x14ac:dyDescent="0.25">
      <c r="M498">
        <v>9</v>
      </c>
    </row>
    <row r="499" spans="13:13" x14ac:dyDescent="0.25">
      <c r="M499">
        <v>7</v>
      </c>
    </row>
    <row r="500" spans="13:13" x14ac:dyDescent="0.25">
      <c r="M500">
        <v>2</v>
      </c>
    </row>
    <row r="501" spans="13:13" x14ac:dyDescent="0.25">
      <c r="M501">
        <v>2</v>
      </c>
    </row>
    <row r="502" spans="13:13" x14ac:dyDescent="0.25">
      <c r="M502">
        <v>2</v>
      </c>
    </row>
    <row r="503" spans="13:13" x14ac:dyDescent="0.25">
      <c r="M503">
        <v>6</v>
      </c>
    </row>
    <row r="504" spans="13:13" x14ac:dyDescent="0.25">
      <c r="M504">
        <v>10</v>
      </c>
    </row>
    <row r="505" spans="13:13" x14ac:dyDescent="0.25">
      <c r="M505">
        <v>10</v>
      </c>
    </row>
    <row r="506" spans="13:13" x14ac:dyDescent="0.25">
      <c r="M506">
        <v>6</v>
      </c>
    </row>
    <row r="507" spans="13:13" x14ac:dyDescent="0.25">
      <c r="M507">
        <v>4</v>
      </c>
    </row>
    <row r="508" spans="13:13" x14ac:dyDescent="0.25">
      <c r="M508">
        <v>7</v>
      </c>
    </row>
    <row r="509" spans="13:13" x14ac:dyDescent="0.25">
      <c r="M509">
        <v>4</v>
      </c>
    </row>
    <row r="510" spans="13:13" x14ac:dyDescent="0.25">
      <c r="M510">
        <v>4</v>
      </c>
    </row>
    <row r="511" spans="13:13" x14ac:dyDescent="0.25">
      <c r="M511">
        <v>9</v>
      </c>
    </row>
    <row r="512" spans="13:13" x14ac:dyDescent="0.25">
      <c r="M512">
        <v>6</v>
      </c>
    </row>
    <row r="513" spans="13:13" x14ac:dyDescent="0.25">
      <c r="M513">
        <v>3</v>
      </c>
    </row>
    <row r="514" spans="13:13" x14ac:dyDescent="0.25">
      <c r="M514">
        <v>1</v>
      </c>
    </row>
    <row r="515" spans="13:13" x14ac:dyDescent="0.25">
      <c r="M515">
        <v>9</v>
      </c>
    </row>
    <row r="516" spans="13:13" x14ac:dyDescent="0.25">
      <c r="M516">
        <v>3</v>
      </c>
    </row>
    <row r="517" spans="13:13" x14ac:dyDescent="0.25">
      <c r="M517">
        <v>6</v>
      </c>
    </row>
    <row r="518" spans="13:13" x14ac:dyDescent="0.25">
      <c r="M518">
        <v>7</v>
      </c>
    </row>
    <row r="519" spans="13:13" x14ac:dyDescent="0.25">
      <c r="M519">
        <v>6</v>
      </c>
    </row>
    <row r="520" spans="13:13" x14ac:dyDescent="0.25">
      <c r="M520">
        <v>3</v>
      </c>
    </row>
    <row r="521" spans="13:13" x14ac:dyDescent="0.25">
      <c r="M521">
        <v>3</v>
      </c>
    </row>
    <row r="522" spans="13:13" x14ac:dyDescent="0.25">
      <c r="M522">
        <v>9</v>
      </c>
    </row>
    <row r="523" spans="13:13" x14ac:dyDescent="0.25">
      <c r="M523">
        <v>5</v>
      </c>
    </row>
    <row r="524" spans="13:13" x14ac:dyDescent="0.25">
      <c r="M524">
        <v>4</v>
      </c>
    </row>
    <row r="525" spans="13:13" x14ac:dyDescent="0.25">
      <c r="M525">
        <v>11</v>
      </c>
    </row>
    <row r="526" spans="13:13" x14ac:dyDescent="0.25">
      <c r="M526">
        <v>6</v>
      </c>
    </row>
    <row r="527" spans="13:13" x14ac:dyDescent="0.25">
      <c r="M527">
        <v>6</v>
      </c>
    </row>
    <row r="528" spans="13:13" x14ac:dyDescent="0.25">
      <c r="M528">
        <v>2</v>
      </c>
    </row>
    <row r="529" spans="13:13" x14ac:dyDescent="0.25">
      <c r="M529">
        <v>1</v>
      </c>
    </row>
    <row r="530" spans="13:13" x14ac:dyDescent="0.25">
      <c r="M530">
        <v>15</v>
      </c>
    </row>
    <row r="531" spans="13:13" x14ac:dyDescent="0.25">
      <c r="M531">
        <v>1</v>
      </c>
    </row>
    <row r="532" spans="13:13" x14ac:dyDescent="0.25">
      <c r="M532">
        <v>3</v>
      </c>
    </row>
    <row r="533" spans="13:13" x14ac:dyDescent="0.25">
      <c r="M533">
        <v>8</v>
      </c>
    </row>
    <row r="534" spans="13:13" x14ac:dyDescent="0.25">
      <c r="M534">
        <v>4</v>
      </c>
    </row>
    <row r="535" spans="13:13" x14ac:dyDescent="0.25">
      <c r="M535">
        <v>12</v>
      </c>
    </row>
    <row r="536" spans="13:13" x14ac:dyDescent="0.25">
      <c r="M536">
        <v>8</v>
      </c>
    </row>
    <row r="537" spans="13:13" x14ac:dyDescent="0.25">
      <c r="M537">
        <v>6</v>
      </c>
    </row>
    <row r="538" spans="13:13" x14ac:dyDescent="0.25">
      <c r="M538">
        <v>15</v>
      </c>
    </row>
    <row r="539" spans="13:13" x14ac:dyDescent="0.25">
      <c r="M539">
        <v>1</v>
      </c>
    </row>
    <row r="540" spans="13:13" x14ac:dyDescent="0.25">
      <c r="M540">
        <v>14</v>
      </c>
    </row>
    <row r="541" spans="13:13" x14ac:dyDescent="0.25">
      <c r="M541">
        <v>3</v>
      </c>
    </row>
    <row r="542" spans="13:13" x14ac:dyDescent="0.25">
      <c r="M542">
        <v>8</v>
      </c>
    </row>
    <row r="543" spans="13:13" x14ac:dyDescent="0.25">
      <c r="M543">
        <v>7</v>
      </c>
    </row>
    <row r="544" spans="13:13" x14ac:dyDescent="0.25">
      <c r="M544">
        <v>14</v>
      </c>
    </row>
    <row r="545" spans="13:13" x14ac:dyDescent="0.25">
      <c r="M545">
        <v>9</v>
      </c>
    </row>
    <row r="546" spans="13:13" x14ac:dyDescent="0.25">
      <c r="M546">
        <v>8</v>
      </c>
    </row>
    <row r="547" spans="13:13" x14ac:dyDescent="0.25">
      <c r="M547">
        <v>4</v>
      </c>
    </row>
    <row r="548" spans="13:13" x14ac:dyDescent="0.25">
      <c r="M548">
        <v>7</v>
      </c>
    </row>
    <row r="549" spans="13:13" x14ac:dyDescent="0.25">
      <c r="M549">
        <v>6</v>
      </c>
    </row>
    <row r="550" spans="13:13" x14ac:dyDescent="0.25">
      <c r="M550">
        <v>10</v>
      </c>
    </row>
    <row r="551" spans="13:13" x14ac:dyDescent="0.25">
      <c r="M551">
        <v>14</v>
      </c>
    </row>
    <row r="552" spans="13:13" x14ac:dyDescent="0.25">
      <c r="M552">
        <v>10</v>
      </c>
    </row>
    <row r="553" spans="13:13" x14ac:dyDescent="0.25">
      <c r="M553">
        <v>2</v>
      </c>
    </row>
    <row r="554" spans="13:13" x14ac:dyDescent="0.25">
      <c r="M554">
        <v>6</v>
      </c>
    </row>
    <row r="555" spans="13:13" x14ac:dyDescent="0.25">
      <c r="M555">
        <v>6</v>
      </c>
    </row>
    <row r="556" spans="13:13" x14ac:dyDescent="0.25">
      <c r="M556">
        <v>10</v>
      </c>
    </row>
    <row r="557" spans="13:13" x14ac:dyDescent="0.25">
      <c r="M557">
        <v>4</v>
      </c>
    </row>
    <row r="558" spans="13:13" x14ac:dyDescent="0.25">
      <c r="M558">
        <v>1</v>
      </c>
    </row>
    <row r="559" spans="13:13" x14ac:dyDescent="0.25">
      <c r="M559">
        <v>3</v>
      </c>
    </row>
    <row r="560" spans="13:13" x14ac:dyDescent="0.25">
      <c r="M560">
        <v>13</v>
      </c>
    </row>
    <row r="561" spans="13:13" x14ac:dyDescent="0.25">
      <c r="M561">
        <v>1</v>
      </c>
    </row>
    <row r="562" spans="13:13" x14ac:dyDescent="0.25">
      <c r="M562">
        <v>1</v>
      </c>
    </row>
    <row r="563" spans="13:13" x14ac:dyDescent="0.25">
      <c r="M563">
        <v>6</v>
      </c>
    </row>
    <row r="564" spans="13:13" x14ac:dyDescent="0.25">
      <c r="M564">
        <v>6</v>
      </c>
    </row>
    <row r="565" spans="13:13" x14ac:dyDescent="0.25">
      <c r="M565">
        <v>2</v>
      </c>
    </row>
    <row r="566" spans="13:13" x14ac:dyDescent="0.25">
      <c r="M566">
        <v>4</v>
      </c>
    </row>
    <row r="567" spans="13:13" x14ac:dyDescent="0.25">
      <c r="M567">
        <v>1</v>
      </c>
    </row>
    <row r="568" spans="13:13" x14ac:dyDescent="0.25">
      <c r="M568">
        <v>8</v>
      </c>
    </row>
    <row r="569" spans="13:13" x14ac:dyDescent="0.25">
      <c r="M569">
        <v>10</v>
      </c>
    </row>
    <row r="570" spans="13:13" x14ac:dyDescent="0.25">
      <c r="M570">
        <v>11</v>
      </c>
    </row>
    <row r="571" spans="13:13" x14ac:dyDescent="0.25">
      <c r="M571">
        <v>10</v>
      </c>
    </row>
    <row r="572" spans="13:13" x14ac:dyDescent="0.25">
      <c r="M572">
        <v>2</v>
      </c>
    </row>
    <row r="573" spans="13:13" x14ac:dyDescent="0.25">
      <c r="M573">
        <v>3</v>
      </c>
    </row>
    <row r="574" spans="13:13" x14ac:dyDescent="0.25">
      <c r="M574">
        <v>8</v>
      </c>
    </row>
    <row r="575" spans="13:13" x14ac:dyDescent="0.25">
      <c r="M575">
        <v>7</v>
      </c>
    </row>
    <row r="576" spans="13:13" x14ac:dyDescent="0.25">
      <c r="M576">
        <v>7</v>
      </c>
    </row>
    <row r="577" spans="13:13" x14ac:dyDescent="0.25">
      <c r="M577">
        <v>6</v>
      </c>
    </row>
    <row r="578" spans="13:13" x14ac:dyDescent="0.25">
      <c r="M578">
        <v>12</v>
      </c>
    </row>
    <row r="579" spans="13:13" x14ac:dyDescent="0.25">
      <c r="M579">
        <v>4</v>
      </c>
    </row>
    <row r="580" spans="13:13" x14ac:dyDescent="0.25">
      <c r="M580">
        <v>8</v>
      </c>
    </row>
    <row r="581" spans="13:13" x14ac:dyDescent="0.25">
      <c r="M581">
        <v>5</v>
      </c>
    </row>
  </sheetData>
  <mergeCells count="14">
    <mergeCell ref="C4:N4"/>
    <mergeCell ref="C23:N23"/>
    <mergeCell ref="K6:L6"/>
    <mergeCell ref="I6:J6"/>
    <mergeCell ref="C6:D6"/>
    <mergeCell ref="E6:F6"/>
    <mergeCell ref="G6:H6"/>
    <mergeCell ref="M6:N6"/>
    <mergeCell ref="C32:F32"/>
    <mergeCell ref="C37:G37"/>
    <mergeCell ref="C36:G36"/>
    <mergeCell ref="C40:F40"/>
    <mergeCell ref="C26:F26"/>
    <mergeCell ref="C29:F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B198"/>
  <sheetViews>
    <sheetView showGridLines="0" workbookViewId="0">
      <selection activeCell="E5" sqref="E5"/>
    </sheetView>
  </sheetViews>
  <sheetFormatPr defaultRowHeight="15" x14ac:dyDescent="0.25"/>
  <cols>
    <col min="1" max="1" width="15.85546875" style="18" customWidth="1"/>
    <col min="2" max="2" width="17.5703125" style="18" customWidth="1"/>
    <col min="3" max="3" width="25.140625" customWidth="1"/>
    <col min="4" max="4" width="19" customWidth="1"/>
    <col min="5" max="5" width="18.5703125" customWidth="1"/>
    <col min="6" max="6" width="24.28515625" customWidth="1"/>
    <col min="7" max="7" width="19" customWidth="1"/>
    <col min="8" max="8" width="14.5703125" customWidth="1"/>
    <col min="9" max="9" width="20.140625" customWidth="1"/>
    <col min="10" max="12" width="9.140625" style="18"/>
    <col min="13" max="13" width="14.85546875" style="18" customWidth="1"/>
    <col min="14" max="14" width="16" style="18" customWidth="1"/>
    <col min="15" max="15" width="14.85546875" style="18" customWidth="1"/>
    <col min="16" max="16" width="16.140625" style="18" customWidth="1"/>
    <col min="17" max="17" width="13.42578125" style="18" customWidth="1"/>
    <col min="18" max="18" width="14.28515625" style="18" customWidth="1"/>
    <col min="19" max="19" width="11.42578125" style="18" customWidth="1"/>
    <col min="20" max="20" width="11.140625" style="18" customWidth="1"/>
    <col min="21" max="21" width="14.140625" style="18" customWidth="1"/>
    <col min="22" max="22" width="18" style="18" customWidth="1"/>
    <col min="23" max="56" width="9.140625" style="18"/>
  </cols>
  <sheetData>
    <row r="1" spans="3:22" s="18" customFormat="1" ht="15.75" thickBot="1" x14ac:dyDescent="0.3"/>
    <row r="2" spans="3:22" ht="29.25" thickBot="1" x14ac:dyDescent="0.5">
      <c r="C2" s="48" t="s">
        <v>599</v>
      </c>
      <c r="D2" s="49"/>
      <c r="E2" s="49"/>
      <c r="F2" s="49"/>
      <c r="G2" s="49"/>
      <c r="H2" s="49"/>
      <c r="I2" s="50"/>
    </row>
    <row r="3" spans="3:22" x14ac:dyDescent="0.25">
      <c r="C3" s="11"/>
      <c r="D3" s="12"/>
      <c r="E3" s="12"/>
      <c r="F3" s="12"/>
      <c r="G3" s="12"/>
      <c r="H3" s="12"/>
      <c r="I3" s="13"/>
      <c r="M3" s="6" t="s">
        <v>1</v>
      </c>
      <c r="N3" s="6" t="s">
        <v>2</v>
      </c>
      <c r="O3" s="6" t="s">
        <v>3</v>
      </c>
      <c r="P3" s="7" t="s">
        <v>4</v>
      </c>
      <c r="Q3" s="7" t="s">
        <v>5</v>
      </c>
      <c r="R3" s="6" t="s">
        <v>6</v>
      </c>
      <c r="S3" s="6" t="s">
        <v>7</v>
      </c>
      <c r="T3" s="6" t="s">
        <v>8</v>
      </c>
      <c r="U3" s="6" t="s">
        <v>9</v>
      </c>
      <c r="V3" s="6" t="s">
        <v>10</v>
      </c>
    </row>
    <row r="4" spans="3:22" ht="15.75" thickBot="1" x14ac:dyDescent="0.3">
      <c r="C4" s="11"/>
      <c r="D4" s="12"/>
      <c r="E4" s="12"/>
      <c r="F4" s="12"/>
      <c r="G4" s="12"/>
      <c r="H4" s="12"/>
      <c r="I4" s="13"/>
      <c r="M4" s="18" t="str">
        <f>E5</f>
        <v>Aju</v>
      </c>
      <c r="N4" s="18" t="str">
        <f>E7</f>
        <v>Books</v>
      </c>
      <c r="O4" s="18" t="str">
        <f>E9</f>
        <v>Biography</v>
      </c>
      <c r="P4" s="21">
        <f>E11</f>
        <v>45789</v>
      </c>
      <c r="Q4" s="21">
        <f>E13</f>
        <v>45800</v>
      </c>
      <c r="R4" s="22">
        <f>H5</f>
        <v>2</v>
      </c>
      <c r="S4" s="22">
        <f>H7</f>
        <v>430</v>
      </c>
      <c r="T4" s="18" t="str">
        <f>H9</f>
        <v>Completed</v>
      </c>
      <c r="U4" s="18" t="str">
        <f>H11</f>
        <v>China</v>
      </c>
      <c r="V4" s="18" t="str">
        <f>H13</f>
        <v>Credit Card</v>
      </c>
    </row>
    <row r="5" spans="3:22" ht="16.5" thickBot="1" x14ac:dyDescent="0.3">
      <c r="C5" s="11"/>
      <c r="D5" s="8" t="s">
        <v>600</v>
      </c>
      <c r="E5" s="10" t="s">
        <v>660</v>
      </c>
      <c r="F5" s="14"/>
      <c r="G5" s="8" t="s">
        <v>605</v>
      </c>
      <c r="H5" s="20">
        <v>2</v>
      </c>
      <c r="I5" s="13"/>
    </row>
    <row r="6" spans="3:22" ht="16.5" thickBot="1" x14ac:dyDescent="0.3">
      <c r="C6" s="11"/>
      <c r="D6" s="14"/>
      <c r="E6" s="14"/>
      <c r="F6" s="14"/>
      <c r="G6" s="14"/>
      <c r="H6" s="12"/>
      <c r="I6" s="13"/>
    </row>
    <row r="7" spans="3:22" ht="16.5" thickBot="1" x14ac:dyDescent="0.3">
      <c r="C7" s="11"/>
      <c r="D7" s="8" t="s">
        <v>601</v>
      </c>
      <c r="E7" s="10" t="s">
        <v>17</v>
      </c>
      <c r="F7" s="14"/>
      <c r="G7" s="8" t="s">
        <v>606</v>
      </c>
      <c r="H7" s="20">
        <v>430</v>
      </c>
      <c r="I7" s="13"/>
    </row>
    <row r="8" spans="3:22" ht="16.5" thickBot="1" x14ac:dyDescent="0.3">
      <c r="C8" s="11"/>
      <c r="D8" s="14"/>
      <c r="E8" s="14"/>
      <c r="F8" s="14"/>
      <c r="G8" s="14"/>
      <c r="H8" s="12"/>
      <c r="I8" s="13"/>
    </row>
    <row r="9" spans="3:22" ht="16.5" thickBot="1" x14ac:dyDescent="0.3">
      <c r="C9" s="11"/>
      <c r="D9" s="8" t="s">
        <v>602</v>
      </c>
      <c r="E9" s="10" t="s">
        <v>56</v>
      </c>
      <c r="F9" s="14"/>
      <c r="G9" s="8" t="s">
        <v>607</v>
      </c>
      <c r="H9" s="10" t="s">
        <v>14</v>
      </c>
      <c r="I9" s="13"/>
    </row>
    <row r="10" spans="3:22" ht="16.5" thickBot="1" x14ac:dyDescent="0.3">
      <c r="C10" s="11"/>
      <c r="D10" s="14"/>
      <c r="E10" s="14"/>
      <c r="F10" s="14"/>
      <c r="G10" s="14"/>
      <c r="H10" s="12"/>
      <c r="I10" s="13"/>
      <c r="M10" s="18" t="s">
        <v>610</v>
      </c>
      <c r="N10" s="18" t="s">
        <v>12</v>
      </c>
      <c r="O10" s="18" t="s">
        <v>42</v>
      </c>
      <c r="P10" s="21">
        <v>45752</v>
      </c>
      <c r="Q10" s="21">
        <v>45813</v>
      </c>
      <c r="R10" s="22">
        <v>2</v>
      </c>
      <c r="S10" s="22">
        <v>180</v>
      </c>
      <c r="T10" s="18" t="s">
        <v>28</v>
      </c>
      <c r="U10" s="18" t="s">
        <v>550</v>
      </c>
      <c r="V10" s="18" t="s">
        <v>46</v>
      </c>
    </row>
    <row r="11" spans="3:22" ht="16.5" thickBot="1" x14ac:dyDescent="0.3">
      <c r="C11" s="11"/>
      <c r="D11" s="9" t="s">
        <v>603</v>
      </c>
      <c r="E11" s="19">
        <v>45789</v>
      </c>
      <c r="F11" s="14"/>
      <c r="G11" s="8" t="s">
        <v>608</v>
      </c>
      <c r="H11" s="10" t="s">
        <v>550</v>
      </c>
      <c r="I11" s="13"/>
    </row>
    <row r="12" spans="3:22" ht="16.5" thickBot="1" x14ac:dyDescent="0.3">
      <c r="C12" s="11"/>
      <c r="D12" s="14"/>
      <c r="E12" s="14"/>
      <c r="F12" s="14"/>
      <c r="G12" s="14"/>
      <c r="H12" s="12"/>
      <c r="I12" s="13"/>
    </row>
    <row r="13" spans="3:22" ht="16.5" thickBot="1" x14ac:dyDescent="0.3">
      <c r="C13" s="11"/>
      <c r="D13" s="9" t="s">
        <v>604</v>
      </c>
      <c r="E13" s="19">
        <v>45800</v>
      </c>
      <c r="F13" s="14"/>
      <c r="G13" s="8" t="s">
        <v>609</v>
      </c>
      <c r="H13" s="10" t="s">
        <v>19</v>
      </c>
      <c r="I13" s="13"/>
    </row>
    <row r="14" spans="3:22" ht="15.75" x14ac:dyDescent="0.25">
      <c r="C14" s="11"/>
      <c r="D14" s="14"/>
      <c r="E14" s="14"/>
      <c r="F14" s="14"/>
      <c r="G14" s="14"/>
      <c r="H14" s="12"/>
      <c r="I14" s="13"/>
    </row>
    <row r="15" spans="3:22" x14ac:dyDescent="0.25">
      <c r="C15" s="11"/>
      <c r="D15" s="12"/>
      <c r="E15" s="12"/>
      <c r="F15" s="12"/>
      <c r="G15" s="12"/>
      <c r="H15" s="12"/>
      <c r="I15" s="13"/>
    </row>
    <row r="16" spans="3:22" ht="15.75" thickBot="1" x14ac:dyDescent="0.3">
      <c r="C16" s="15"/>
      <c r="D16" s="16"/>
      <c r="E16" s="16"/>
      <c r="F16" s="16"/>
      <c r="G16" s="16"/>
      <c r="H16" s="16"/>
      <c r="I16" s="17"/>
    </row>
    <row r="17" spans="3:80" x14ac:dyDescent="0.25">
      <c r="C17" s="18"/>
      <c r="D17" s="18"/>
      <c r="E17" s="18"/>
      <c r="F17" s="18"/>
      <c r="G17" s="18"/>
      <c r="H17" s="18"/>
      <c r="I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row>
    <row r="18" spans="3:80" x14ac:dyDescent="0.25">
      <c r="C18" s="18"/>
      <c r="D18" s="18"/>
      <c r="E18" s="18"/>
      <c r="F18" s="18"/>
      <c r="G18" s="18"/>
      <c r="H18" s="18"/>
      <c r="I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row>
    <row r="19" spans="3:80" x14ac:dyDescent="0.25">
      <c r="C19" s="18"/>
      <c r="D19" s="18"/>
      <c r="E19" s="18"/>
      <c r="F19" s="18"/>
      <c r="G19" s="18"/>
      <c r="H19" s="18"/>
      <c r="I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row>
    <row r="20" spans="3:80" x14ac:dyDescent="0.25">
      <c r="C20" s="18"/>
      <c r="D20" s="18"/>
      <c r="E20" s="18"/>
      <c r="F20" s="18"/>
      <c r="G20" s="18"/>
      <c r="H20" s="18"/>
      <c r="I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row>
    <row r="21" spans="3:80" x14ac:dyDescent="0.25">
      <c r="C21" s="18"/>
      <c r="D21" s="18"/>
      <c r="E21" s="18"/>
      <c r="F21" s="18"/>
      <c r="G21" s="18"/>
      <c r="H21" s="18"/>
      <c r="I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row>
    <row r="22" spans="3:80" x14ac:dyDescent="0.25">
      <c r="C22" s="18"/>
      <c r="D22" s="18"/>
      <c r="E22" s="18"/>
      <c r="F22" s="18"/>
      <c r="G22" s="18"/>
      <c r="H22" s="18"/>
      <c r="I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row>
    <row r="23" spans="3:80" x14ac:dyDescent="0.25">
      <c r="C23" s="18"/>
      <c r="D23" s="18"/>
      <c r="E23" s="18"/>
      <c r="F23" s="18"/>
      <c r="G23" s="18"/>
      <c r="H23" s="18"/>
      <c r="I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row>
    <row r="24" spans="3:80" x14ac:dyDescent="0.25">
      <c r="C24" s="18"/>
      <c r="D24" s="18"/>
      <c r="E24" s="18"/>
      <c r="F24" s="18"/>
      <c r="G24" s="18"/>
      <c r="H24" s="18"/>
      <c r="I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row>
    <row r="25" spans="3:80" x14ac:dyDescent="0.25">
      <c r="C25" s="18"/>
      <c r="D25" s="18"/>
      <c r="E25" s="18"/>
      <c r="F25" s="18"/>
      <c r="G25" s="18"/>
      <c r="H25" s="18"/>
      <c r="I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row>
    <row r="26" spans="3:80" x14ac:dyDescent="0.25">
      <c r="C26" s="18"/>
      <c r="D26" s="18"/>
      <c r="E26" s="18"/>
      <c r="F26" s="18"/>
      <c r="G26" s="18"/>
      <c r="H26" s="18"/>
      <c r="I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row>
    <row r="27" spans="3:80" x14ac:dyDescent="0.25">
      <c r="C27" s="18"/>
      <c r="D27" s="18"/>
      <c r="E27" s="18"/>
      <c r="F27" s="18"/>
      <c r="G27" s="18"/>
      <c r="H27" s="18"/>
      <c r="I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row>
    <row r="28" spans="3:80" x14ac:dyDescent="0.25">
      <c r="C28" s="18"/>
      <c r="D28" s="18"/>
      <c r="E28" s="18"/>
      <c r="F28" s="18"/>
      <c r="G28" s="18"/>
      <c r="H28" s="18"/>
      <c r="I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row>
    <row r="29" spans="3:80" x14ac:dyDescent="0.25">
      <c r="C29" s="18"/>
      <c r="D29" s="18"/>
      <c r="E29" s="18"/>
      <c r="F29" s="18"/>
      <c r="G29" s="18"/>
      <c r="H29" s="18"/>
      <c r="I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row>
    <row r="30" spans="3:80" x14ac:dyDescent="0.25">
      <c r="C30" s="18"/>
      <c r="D30" s="18"/>
      <c r="E30" s="18"/>
      <c r="F30" s="18"/>
      <c r="G30" s="18"/>
      <c r="H30" s="18"/>
      <c r="I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row>
    <row r="31" spans="3:80" x14ac:dyDescent="0.25">
      <c r="C31" s="18"/>
      <c r="D31" s="18"/>
      <c r="E31" s="18"/>
      <c r="F31" s="18"/>
      <c r="G31" s="18"/>
      <c r="H31" s="18"/>
      <c r="I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row>
    <row r="32" spans="3:80" x14ac:dyDescent="0.25">
      <c r="C32" s="18"/>
      <c r="D32" s="18"/>
      <c r="E32" s="18"/>
      <c r="F32" s="18"/>
      <c r="G32" s="18"/>
      <c r="H32" s="18"/>
      <c r="I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row>
    <row r="33" spans="3:80" x14ac:dyDescent="0.25">
      <c r="C33" s="18"/>
      <c r="D33" s="18"/>
      <c r="E33" s="18"/>
      <c r="F33" s="18"/>
      <c r="G33" s="18"/>
      <c r="H33" s="18"/>
      <c r="I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row>
    <row r="34" spans="3:80" x14ac:dyDescent="0.25">
      <c r="C34" s="18"/>
      <c r="D34" s="18"/>
      <c r="E34" s="18"/>
      <c r="F34" s="18"/>
      <c r="G34" s="18"/>
      <c r="H34" s="18"/>
      <c r="I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row>
    <row r="35" spans="3:80" x14ac:dyDescent="0.25">
      <c r="C35" s="18"/>
      <c r="D35" s="18"/>
      <c r="E35" s="18"/>
      <c r="F35" s="18"/>
      <c r="G35" s="18"/>
      <c r="H35" s="18"/>
      <c r="I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row>
    <row r="36" spans="3:80" x14ac:dyDescent="0.25">
      <c r="C36" s="18"/>
      <c r="D36" s="18"/>
      <c r="E36" s="18"/>
      <c r="F36" s="18"/>
      <c r="G36" s="18"/>
      <c r="H36" s="18"/>
      <c r="I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row>
    <row r="37" spans="3:80" x14ac:dyDescent="0.25">
      <c r="C37" s="18"/>
      <c r="D37" s="18"/>
      <c r="E37" s="18"/>
      <c r="F37" s="18"/>
      <c r="G37" s="18"/>
      <c r="H37" s="18"/>
      <c r="I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row>
    <row r="38" spans="3:80" x14ac:dyDescent="0.25">
      <c r="C38" s="18"/>
      <c r="D38" s="18"/>
      <c r="E38" s="18"/>
      <c r="F38" s="18"/>
      <c r="G38" s="18"/>
      <c r="H38" s="18"/>
      <c r="I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row>
    <row r="39" spans="3:80" x14ac:dyDescent="0.25">
      <c r="C39" s="18"/>
      <c r="D39" s="18"/>
      <c r="E39" s="18"/>
      <c r="F39" s="18"/>
      <c r="G39" s="18"/>
      <c r="H39" s="18"/>
      <c r="I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row>
    <row r="40" spans="3:80" x14ac:dyDescent="0.25">
      <c r="C40" s="18"/>
      <c r="D40" s="18"/>
      <c r="E40" s="18"/>
      <c r="F40" s="18"/>
      <c r="G40" s="18"/>
      <c r="H40" s="18"/>
      <c r="I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row>
    <row r="41" spans="3:80" x14ac:dyDescent="0.25">
      <c r="C41" s="18"/>
      <c r="D41" s="18"/>
      <c r="E41" s="18"/>
      <c r="F41" s="18"/>
      <c r="G41" s="18"/>
      <c r="H41" s="18"/>
      <c r="I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row>
    <row r="42" spans="3:80" x14ac:dyDescent="0.25">
      <c r="C42" s="18"/>
      <c r="D42" s="18"/>
      <c r="E42" s="18"/>
      <c r="F42" s="18"/>
      <c r="G42" s="18"/>
      <c r="H42" s="18"/>
      <c r="I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row>
    <row r="43" spans="3:80" x14ac:dyDescent="0.25">
      <c r="C43" s="18"/>
      <c r="D43" s="18"/>
      <c r="E43" s="18"/>
      <c r="F43" s="18"/>
      <c r="G43" s="18"/>
      <c r="H43" s="18"/>
      <c r="I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row>
    <row r="44" spans="3:80" x14ac:dyDescent="0.25">
      <c r="C44" s="18"/>
      <c r="D44" s="18"/>
      <c r="E44" s="18"/>
      <c r="F44" s="18"/>
      <c r="G44" s="18"/>
      <c r="H44" s="18"/>
      <c r="I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row>
    <row r="45" spans="3:80" x14ac:dyDescent="0.25">
      <c r="C45" s="18"/>
      <c r="D45" s="18"/>
      <c r="E45" s="18"/>
      <c r="F45" s="18"/>
      <c r="G45" s="18"/>
      <c r="H45" s="18"/>
      <c r="I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row>
    <row r="46" spans="3:80" x14ac:dyDescent="0.25">
      <c r="C46" s="18"/>
      <c r="D46" s="18"/>
      <c r="E46" s="18"/>
      <c r="F46" s="18"/>
      <c r="G46" s="18"/>
      <c r="H46" s="18"/>
      <c r="I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row>
    <row r="47" spans="3:80" x14ac:dyDescent="0.25">
      <c r="C47" s="18"/>
      <c r="D47" s="18"/>
      <c r="E47" s="18"/>
      <c r="F47" s="18"/>
      <c r="G47" s="18"/>
      <c r="H47" s="18"/>
      <c r="I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row>
    <row r="48" spans="3:80" x14ac:dyDescent="0.25">
      <c r="C48" s="18"/>
      <c r="D48" s="18"/>
      <c r="E48" s="18"/>
      <c r="F48" s="18"/>
      <c r="G48" s="18"/>
      <c r="H48" s="18"/>
      <c r="I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row>
    <row r="49" spans="3:80" x14ac:dyDescent="0.25">
      <c r="C49" s="18"/>
      <c r="D49" s="18"/>
      <c r="E49" s="18"/>
      <c r="F49" s="18"/>
      <c r="G49" s="18"/>
      <c r="H49" s="18"/>
      <c r="I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row>
    <row r="50" spans="3:80" x14ac:dyDescent="0.25">
      <c r="C50" s="18"/>
      <c r="D50" s="18"/>
      <c r="E50" s="18"/>
      <c r="F50" s="18"/>
      <c r="G50" s="18"/>
      <c r="H50" s="18"/>
      <c r="I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row>
    <row r="51" spans="3:80" x14ac:dyDescent="0.25">
      <c r="C51" s="18"/>
      <c r="D51" s="18"/>
      <c r="E51" s="18"/>
      <c r="F51" s="18"/>
      <c r="G51" s="18"/>
      <c r="H51" s="18"/>
      <c r="I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row>
    <row r="52" spans="3:80" x14ac:dyDescent="0.25">
      <c r="C52" s="18"/>
      <c r="D52" s="18"/>
      <c r="E52" s="18"/>
      <c r="F52" s="18"/>
      <c r="G52" s="18"/>
      <c r="H52" s="18"/>
      <c r="I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row>
    <row r="53" spans="3:80" x14ac:dyDescent="0.25">
      <c r="C53" s="18"/>
      <c r="D53" s="18"/>
      <c r="E53" s="18"/>
      <c r="F53" s="18"/>
      <c r="G53" s="18"/>
      <c r="H53" s="18"/>
      <c r="I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row>
    <row r="54" spans="3:80" x14ac:dyDescent="0.25">
      <c r="C54" s="18"/>
      <c r="D54" s="18"/>
      <c r="E54" s="18"/>
      <c r="F54" s="18"/>
      <c r="G54" s="18"/>
      <c r="H54" s="18"/>
      <c r="I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row>
    <row r="55" spans="3:80" x14ac:dyDescent="0.25">
      <c r="C55" s="18"/>
      <c r="D55" s="18"/>
      <c r="E55" s="18"/>
      <c r="F55" s="18"/>
      <c r="G55" s="18"/>
      <c r="H55" s="18"/>
      <c r="I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row>
    <row r="56" spans="3:80" x14ac:dyDescent="0.25">
      <c r="C56" s="18"/>
      <c r="D56" s="18"/>
      <c r="E56" s="18"/>
      <c r="F56" s="18"/>
      <c r="G56" s="18"/>
      <c r="H56" s="18"/>
      <c r="I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row>
    <row r="57" spans="3:80" x14ac:dyDescent="0.25">
      <c r="C57" s="18"/>
      <c r="D57" s="18"/>
      <c r="E57" s="18"/>
      <c r="F57" s="18"/>
      <c r="G57" s="18"/>
      <c r="H57" s="18"/>
      <c r="I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row>
    <row r="58" spans="3:80" x14ac:dyDescent="0.25">
      <c r="C58" s="18"/>
      <c r="D58" s="18"/>
      <c r="E58" s="18"/>
      <c r="F58" s="18"/>
      <c r="G58" s="18"/>
      <c r="H58" s="18"/>
      <c r="I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row>
    <row r="59" spans="3:80" x14ac:dyDescent="0.25">
      <c r="C59" s="18"/>
      <c r="D59" s="18"/>
      <c r="E59" s="18"/>
      <c r="F59" s="18"/>
      <c r="G59" s="18"/>
      <c r="H59" s="18"/>
      <c r="I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row>
    <row r="60" spans="3:80" x14ac:dyDescent="0.25">
      <c r="C60" s="18"/>
      <c r="D60" s="18"/>
      <c r="E60" s="18"/>
      <c r="F60" s="18"/>
      <c r="G60" s="18"/>
      <c r="H60" s="18"/>
      <c r="I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row>
    <row r="61" spans="3:80" x14ac:dyDescent="0.25">
      <c r="C61" s="18"/>
      <c r="D61" s="18"/>
      <c r="E61" s="18"/>
      <c r="F61" s="18"/>
      <c r="G61" s="18"/>
      <c r="H61" s="18"/>
      <c r="I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row>
    <row r="62" spans="3:80" x14ac:dyDescent="0.25">
      <c r="C62" s="18"/>
      <c r="D62" s="18"/>
      <c r="E62" s="18"/>
      <c r="F62" s="18"/>
      <c r="G62" s="18"/>
      <c r="H62" s="18"/>
      <c r="I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row>
    <row r="63" spans="3:80" x14ac:dyDescent="0.25">
      <c r="C63" s="18"/>
      <c r="D63" s="18"/>
      <c r="E63" s="18"/>
      <c r="F63" s="18"/>
      <c r="G63" s="18"/>
      <c r="H63" s="18"/>
      <c r="I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row>
    <row r="64" spans="3:80" x14ac:dyDescent="0.25">
      <c r="C64" s="18"/>
      <c r="D64" s="18"/>
      <c r="E64" s="18"/>
      <c r="F64" s="18"/>
      <c r="G64" s="18"/>
      <c r="H64" s="18"/>
      <c r="I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row>
    <row r="65" spans="3:80" x14ac:dyDescent="0.25">
      <c r="C65" s="18"/>
      <c r="D65" s="18"/>
      <c r="E65" s="18"/>
      <c r="F65" s="18"/>
      <c r="G65" s="18"/>
      <c r="H65" s="18"/>
      <c r="I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row>
    <row r="66" spans="3:80" x14ac:dyDescent="0.25">
      <c r="C66" s="18"/>
      <c r="D66" s="18"/>
      <c r="E66" s="18"/>
      <c r="F66" s="18"/>
      <c r="G66" s="18"/>
      <c r="H66" s="18"/>
      <c r="I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row>
    <row r="67" spans="3:80" x14ac:dyDescent="0.25">
      <c r="C67" s="18"/>
      <c r="D67" s="18"/>
      <c r="E67" s="18"/>
      <c r="F67" s="18"/>
      <c r="G67" s="18"/>
      <c r="H67" s="18"/>
      <c r="I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row>
    <row r="68" spans="3:80" x14ac:dyDescent="0.25">
      <c r="C68" s="18"/>
      <c r="D68" s="18"/>
      <c r="E68" s="18"/>
      <c r="F68" s="18"/>
      <c r="G68" s="18"/>
      <c r="H68" s="18"/>
      <c r="I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row>
    <row r="69" spans="3:80" x14ac:dyDescent="0.25">
      <c r="C69" s="18"/>
      <c r="D69" s="18"/>
      <c r="E69" s="18"/>
      <c r="F69" s="18"/>
      <c r="G69" s="18"/>
      <c r="H69" s="18"/>
      <c r="I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row>
    <row r="70" spans="3:80" x14ac:dyDescent="0.25">
      <c r="C70" s="18"/>
      <c r="D70" s="18"/>
      <c r="E70" s="18"/>
      <c r="F70" s="18"/>
      <c r="G70" s="18"/>
      <c r="H70" s="18"/>
      <c r="I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row>
    <row r="71" spans="3:80" x14ac:dyDescent="0.25">
      <c r="C71" s="18"/>
      <c r="D71" s="18"/>
      <c r="E71" s="18"/>
      <c r="F71" s="18"/>
      <c r="G71" s="18"/>
      <c r="H71" s="18"/>
      <c r="I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row>
    <row r="72" spans="3:80" x14ac:dyDescent="0.25">
      <c r="C72" s="18"/>
      <c r="D72" s="18"/>
      <c r="E72" s="18"/>
      <c r="F72" s="18"/>
      <c r="G72" s="18"/>
      <c r="H72" s="18"/>
      <c r="I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row>
    <row r="73" spans="3:80" x14ac:dyDescent="0.25">
      <c r="C73" s="18"/>
      <c r="D73" s="18"/>
      <c r="E73" s="18"/>
      <c r="F73" s="18"/>
      <c r="G73" s="18"/>
      <c r="H73" s="18"/>
      <c r="I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row>
    <row r="74" spans="3:80" x14ac:dyDescent="0.25">
      <c r="C74" s="18"/>
      <c r="D74" s="18"/>
      <c r="E74" s="18"/>
      <c r="F74" s="18"/>
      <c r="G74" s="18"/>
      <c r="H74" s="18"/>
      <c r="I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row>
    <row r="75" spans="3:80" x14ac:dyDescent="0.25">
      <c r="C75" s="18"/>
      <c r="D75" s="18"/>
      <c r="E75" s="18"/>
      <c r="F75" s="18"/>
      <c r="G75" s="18"/>
      <c r="H75" s="18"/>
      <c r="I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row>
    <row r="76" spans="3:80" x14ac:dyDescent="0.25">
      <c r="C76" s="18"/>
      <c r="D76" s="18"/>
      <c r="E76" s="18"/>
      <c r="F76" s="18"/>
      <c r="G76" s="18"/>
      <c r="H76" s="18"/>
      <c r="I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row>
    <row r="77" spans="3:80" x14ac:dyDescent="0.25">
      <c r="C77" s="18"/>
      <c r="D77" s="18"/>
      <c r="E77" s="18"/>
      <c r="F77" s="18"/>
      <c r="G77" s="18"/>
      <c r="H77" s="18"/>
      <c r="I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row>
    <row r="78" spans="3:80" x14ac:dyDescent="0.25">
      <c r="C78" s="18"/>
      <c r="D78" s="18"/>
      <c r="E78" s="18"/>
      <c r="F78" s="18"/>
      <c r="G78" s="18"/>
      <c r="H78" s="18"/>
      <c r="I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row>
    <row r="79" spans="3:80" x14ac:dyDescent="0.25">
      <c r="C79" s="18"/>
      <c r="D79" s="18"/>
      <c r="E79" s="18"/>
      <c r="F79" s="18"/>
      <c r="G79" s="18"/>
      <c r="H79" s="18"/>
      <c r="I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row>
    <row r="80" spans="3:80" x14ac:dyDescent="0.25">
      <c r="C80" s="18"/>
      <c r="D80" s="18"/>
      <c r="E80" s="18"/>
      <c r="F80" s="18"/>
      <c r="G80" s="18"/>
      <c r="H80" s="18"/>
      <c r="I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row>
    <row r="81" spans="3:80" x14ac:dyDescent="0.25">
      <c r="C81" s="18"/>
      <c r="D81" s="18"/>
      <c r="E81" s="18"/>
      <c r="F81" s="18"/>
      <c r="G81" s="18"/>
      <c r="H81" s="18"/>
      <c r="I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row>
    <row r="82" spans="3:80" x14ac:dyDescent="0.25">
      <c r="C82" s="18"/>
      <c r="D82" s="18"/>
      <c r="E82" s="18"/>
      <c r="F82" s="18"/>
      <c r="G82" s="18"/>
      <c r="H82" s="18"/>
      <c r="I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row>
    <row r="83" spans="3:80" x14ac:dyDescent="0.25">
      <c r="C83" s="18"/>
      <c r="D83" s="18"/>
      <c r="E83" s="18"/>
      <c r="F83" s="18"/>
      <c r="G83" s="18"/>
      <c r="H83" s="18"/>
      <c r="I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row>
    <row r="84" spans="3:80" x14ac:dyDescent="0.25">
      <c r="C84" s="18"/>
      <c r="D84" s="18"/>
      <c r="E84" s="18"/>
      <c r="F84" s="18"/>
      <c r="G84" s="18"/>
      <c r="H84" s="18"/>
      <c r="I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row>
    <row r="85" spans="3:80" x14ac:dyDescent="0.25">
      <c r="C85" s="18"/>
      <c r="D85" s="18"/>
      <c r="E85" s="18"/>
      <c r="F85" s="18"/>
      <c r="G85" s="18"/>
      <c r="H85" s="18"/>
      <c r="I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row>
    <row r="86" spans="3:80" x14ac:dyDescent="0.25">
      <c r="C86" s="18"/>
      <c r="D86" s="18"/>
      <c r="E86" s="18"/>
      <c r="F86" s="18"/>
      <c r="G86" s="18"/>
      <c r="H86" s="18"/>
      <c r="I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row>
    <row r="87" spans="3:80" x14ac:dyDescent="0.25">
      <c r="C87" s="18"/>
      <c r="D87" s="18"/>
      <c r="E87" s="18"/>
      <c r="F87" s="18"/>
      <c r="G87" s="18"/>
      <c r="H87" s="18"/>
      <c r="I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row>
    <row r="88" spans="3:80" x14ac:dyDescent="0.25">
      <c r="C88" s="18"/>
      <c r="D88" s="18"/>
      <c r="E88" s="18"/>
      <c r="F88" s="18"/>
      <c r="G88" s="18"/>
      <c r="H88" s="18"/>
      <c r="I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row>
    <row r="89" spans="3:80" x14ac:dyDescent="0.25">
      <c r="C89" s="18"/>
      <c r="D89" s="18"/>
      <c r="E89" s="18"/>
      <c r="F89" s="18"/>
      <c r="G89" s="18"/>
      <c r="H89" s="18"/>
      <c r="I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row>
    <row r="90" spans="3:80" x14ac:dyDescent="0.25">
      <c r="C90" s="18"/>
      <c r="D90" s="18"/>
      <c r="E90" s="18"/>
      <c r="F90" s="18"/>
      <c r="G90" s="18"/>
      <c r="H90" s="18"/>
      <c r="I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row>
    <row r="91" spans="3:80" x14ac:dyDescent="0.25">
      <c r="C91" s="18"/>
      <c r="D91" s="18"/>
      <c r="E91" s="18"/>
      <c r="F91" s="18"/>
      <c r="G91" s="18"/>
      <c r="H91" s="18"/>
      <c r="I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row>
    <row r="92" spans="3:80" x14ac:dyDescent="0.25">
      <c r="C92" s="18"/>
      <c r="D92" s="18"/>
      <c r="E92" s="18"/>
      <c r="F92" s="18"/>
      <c r="G92" s="18"/>
      <c r="H92" s="18"/>
      <c r="I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row>
    <row r="93" spans="3:80" x14ac:dyDescent="0.25">
      <c r="C93" s="18"/>
      <c r="D93" s="18"/>
      <c r="E93" s="18"/>
      <c r="F93" s="18"/>
      <c r="G93" s="18"/>
      <c r="H93" s="18"/>
      <c r="I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row>
    <row r="94" spans="3:80" x14ac:dyDescent="0.25">
      <c r="C94" s="18"/>
      <c r="D94" s="18"/>
      <c r="E94" s="18"/>
      <c r="F94" s="18"/>
      <c r="G94" s="18"/>
      <c r="H94" s="18"/>
      <c r="I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row>
    <row r="95" spans="3:80" x14ac:dyDescent="0.25">
      <c r="C95" s="18"/>
      <c r="D95" s="18"/>
      <c r="E95" s="18"/>
      <c r="F95" s="18"/>
      <c r="G95" s="18"/>
      <c r="H95" s="18"/>
      <c r="I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row>
    <row r="96" spans="3:80" x14ac:dyDescent="0.25">
      <c r="C96" s="18"/>
      <c r="D96" s="18"/>
      <c r="E96" s="18"/>
      <c r="F96" s="18"/>
      <c r="G96" s="18"/>
      <c r="H96" s="18"/>
      <c r="I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row>
    <row r="97" spans="3:80" x14ac:dyDescent="0.25">
      <c r="C97" s="18"/>
      <c r="D97" s="18"/>
      <c r="E97" s="18"/>
      <c r="F97" s="18"/>
      <c r="G97" s="18"/>
      <c r="H97" s="18"/>
      <c r="I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row>
    <row r="98" spans="3:80" x14ac:dyDescent="0.25">
      <c r="C98" s="18"/>
      <c r="D98" s="18"/>
      <c r="E98" s="18"/>
      <c r="F98" s="18"/>
      <c r="G98" s="18"/>
      <c r="H98" s="18"/>
      <c r="I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row>
    <row r="99" spans="3:80" x14ac:dyDescent="0.25">
      <c r="C99" s="18"/>
      <c r="D99" s="18"/>
      <c r="E99" s="18"/>
      <c r="F99" s="18"/>
      <c r="G99" s="18"/>
      <c r="H99" s="18"/>
      <c r="I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row>
    <row r="100" spans="3:80" x14ac:dyDescent="0.25">
      <c r="C100" s="18"/>
      <c r="D100" s="18"/>
      <c r="E100" s="18"/>
      <c r="F100" s="18"/>
      <c r="G100" s="18"/>
      <c r="H100" s="18"/>
      <c r="I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row>
    <row r="101" spans="3:80" x14ac:dyDescent="0.25">
      <c r="C101" s="18"/>
      <c r="D101" s="18"/>
      <c r="E101" s="18"/>
      <c r="F101" s="18"/>
      <c r="G101" s="18"/>
      <c r="H101" s="18"/>
      <c r="I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row>
    <row r="102" spans="3:80" x14ac:dyDescent="0.25">
      <c r="C102" s="18"/>
      <c r="D102" s="18"/>
      <c r="E102" s="18"/>
      <c r="F102" s="18"/>
      <c r="G102" s="18"/>
      <c r="H102" s="18"/>
      <c r="I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row>
    <row r="103" spans="3:80" x14ac:dyDescent="0.25">
      <c r="C103" s="18"/>
      <c r="D103" s="18"/>
      <c r="E103" s="18"/>
      <c r="F103" s="18"/>
      <c r="G103" s="18"/>
      <c r="H103" s="18"/>
      <c r="I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row>
    <row r="104" spans="3:80" x14ac:dyDescent="0.25">
      <c r="C104" s="18"/>
      <c r="D104" s="18"/>
      <c r="E104" s="18"/>
      <c r="F104" s="18"/>
      <c r="G104" s="18"/>
      <c r="H104" s="18"/>
      <c r="I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row>
    <row r="105" spans="3:80" x14ac:dyDescent="0.25">
      <c r="C105" s="18"/>
      <c r="D105" s="18"/>
      <c r="E105" s="18"/>
      <c r="F105" s="18"/>
      <c r="G105" s="18"/>
      <c r="H105" s="18"/>
      <c r="I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row>
    <row r="106" spans="3:80" x14ac:dyDescent="0.25">
      <c r="C106" s="18"/>
      <c r="D106" s="18"/>
      <c r="E106" s="18"/>
      <c r="F106" s="18"/>
      <c r="G106" s="18"/>
      <c r="H106" s="18"/>
      <c r="I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row>
    <row r="107" spans="3:80" x14ac:dyDescent="0.25">
      <c r="C107" s="18"/>
      <c r="D107" s="18"/>
      <c r="E107" s="18"/>
      <c r="F107" s="18"/>
      <c r="G107" s="18"/>
      <c r="H107" s="18"/>
      <c r="I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row>
    <row r="108" spans="3:80" x14ac:dyDescent="0.25">
      <c r="C108" s="18"/>
      <c r="D108" s="18"/>
      <c r="E108" s="18"/>
      <c r="F108" s="18"/>
      <c r="G108" s="18"/>
      <c r="H108" s="18"/>
      <c r="I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row>
    <row r="109" spans="3:80" x14ac:dyDescent="0.25">
      <c r="C109" s="18"/>
      <c r="D109" s="18"/>
      <c r="E109" s="18"/>
      <c r="F109" s="18"/>
      <c r="G109" s="18"/>
      <c r="H109" s="18"/>
      <c r="I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row>
    <row r="110" spans="3:80" x14ac:dyDescent="0.25">
      <c r="C110" s="18"/>
      <c r="D110" s="18"/>
      <c r="E110" s="18"/>
      <c r="F110" s="18"/>
      <c r="G110" s="18"/>
      <c r="H110" s="18"/>
      <c r="I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row>
    <row r="111" spans="3:80" x14ac:dyDescent="0.25">
      <c r="C111" s="18"/>
      <c r="D111" s="18"/>
      <c r="E111" s="18"/>
      <c r="F111" s="18"/>
      <c r="G111" s="18"/>
      <c r="H111" s="18"/>
      <c r="I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row>
    <row r="112" spans="3:80" x14ac:dyDescent="0.25">
      <c r="C112" s="18"/>
      <c r="D112" s="18"/>
      <c r="E112" s="18"/>
      <c r="F112" s="18"/>
      <c r="G112" s="18"/>
      <c r="H112" s="18"/>
      <c r="I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row>
    <row r="113" spans="3:80" x14ac:dyDescent="0.25">
      <c r="C113" s="18"/>
      <c r="D113" s="18"/>
      <c r="E113" s="18"/>
      <c r="F113" s="18"/>
      <c r="G113" s="18"/>
      <c r="H113" s="18"/>
      <c r="I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row>
    <row r="114" spans="3:80" x14ac:dyDescent="0.25">
      <c r="C114" s="18"/>
      <c r="D114" s="18"/>
      <c r="E114" s="18"/>
      <c r="F114" s="18"/>
      <c r="G114" s="18"/>
      <c r="H114" s="18"/>
      <c r="I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row>
    <row r="115" spans="3:80" x14ac:dyDescent="0.25">
      <c r="C115" s="18"/>
      <c r="D115" s="18"/>
      <c r="E115" s="18"/>
      <c r="F115" s="18"/>
      <c r="G115" s="18"/>
      <c r="H115" s="18"/>
      <c r="I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row>
    <row r="116" spans="3:80" x14ac:dyDescent="0.25">
      <c r="C116" s="18"/>
      <c r="D116" s="18"/>
      <c r="E116" s="18"/>
      <c r="F116" s="18"/>
      <c r="G116" s="18"/>
      <c r="H116" s="18"/>
      <c r="I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row>
    <row r="117" spans="3:80" x14ac:dyDescent="0.25">
      <c r="C117" s="18"/>
      <c r="D117" s="18"/>
      <c r="E117" s="18"/>
      <c r="F117" s="18"/>
      <c r="G117" s="18"/>
      <c r="H117" s="18"/>
      <c r="I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row>
    <row r="118" spans="3:80" x14ac:dyDescent="0.25">
      <c r="C118" s="18"/>
      <c r="D118" s="18"/>
      <c r="E118" s="18"/>
      <c r="F118" s="18"/>
      <c r="G118" s="18"/>
      <c r="H118" s="18"/>
      <c r="I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row>
    <row r="119" spans="3:80" x14ac:dyDescent="0.25">
      <c r="C119" s="18"/>
      <c r="D119" s="18"/>
      <c r="E119" s="18"/>
      <c r="F119" s="18"/>
      <c r="G119" s="18"/>
      <c r="H119" s="18"/>
      <c r="I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row>
    <row r="120" spans="3:80" x14ac:dyDescent="0.25">
      <c r="C120" s="18"/>
      <c r="D120" s="18"/>
      <c r="E120" s="18"/>
      <c r="F120" s="18"/>
      <c r="G120" s="18"/>
      <c r="H120" s="18"/>
      <c r="I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row>
    <row r="121" spans="3:80" x14ac:dyDescent="0.25">
      <c r="C121" s="18"/>
      <c r="D121" s="18"/>
      <c r="E121" s="18"/>
      <c r="F121" s="18"/>
      <c r="G121" s="18"/>
      <c r="H121" s="18"/>
      <c r="I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row>
    <row r="122" spans="3:80" x14ac:dyDescent="0.25">
      <c r="C122" s="18"/>
      <c r="D122" s="18"/>
      <c r="E122" s="18"/>
      <c r="F122" s="18"/>
      <c r="G122" s="18"/>
      <c r="H122" s="18"/>
      <c r="I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row>
    <row r="123" spans="3:80" x14ac:dyDescent="0.25">
      <c r="C123" s="18"/>
      <c r="D123" s="18"/>
      <c r="E123" s="18"/>
      <c r="F123" s="18"/>
      <c r="G123" s="18"/>
      <c r="H123" s="18"/>
      <c r="I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row>
    <row r="124" spans="3:80" x14ac:dyDescent="0.25">
      <c r="C124" s="18"/>
      <c r="D124" s="18"/>
      <c r="E124" s="18"/>
      <c r="F124" s="18"/>
      <c r="G124" s="18"/>
      <c r="H124" s="18"/>
      <c r="I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row>
    <row r="125" spans="3:80" x14ac:dyDescent="0.25">
      <c r="C125" s="18"/>
      <c r="D125" s="18"/>
      <c r="E125" s="18"/>
      <c r="F125" s="18"/>
      <c r="G125" s="18"/>
      <c r="H125" s="18"/>
      <c r="I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row>
    <row r="126" spans="3:80" x14ac:dyDescent="0.25">
      <c r="C126" s="18"/>
      <c r="D126" s="18"/>
      <c r="E126" s="18"/>
      <c r="F126" s="18"/>
      <c r="G126" s="18"/>
      <c r="H126" s="18"/>
      <c r="I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row>
    <row r="127" spans="3:80" x14ac:dyDescent="0.25">
      <c r="C127" s="18"/>
      <c r="D127" s="18"/>
      <c r="E127" s="18"/>
      <c r="F127" s="18"/>
      <c r="G127" s="18"/>
      <c r="H127" s="18"/>
      <c r="I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row>
    <row r="128" spans="3:80" x14ac:dyDescent="0.25">
      <c r="C128" s="18"/>
      <c r="D128" s="18"/>
      <c r="E128" s="18"/>
      <c r="F128" s="18"/>
      <c r="G128" s="18"/>
      <c r="H128" s="18"/>
      <c r="I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row>
    <row r="129" spans="3:80" x14ac:dyDescent="0.25">
      <c r="C129" s="18"/>
      <c r="D129" s="18"/>
      <c r="E129" s="18"/>
      <c r="F129" s="18"/>
      <c r="G129" s="18"/>
      <c r="H129" s="18"/>
      <c r="I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row>
    <row r="130" spans="3:80" x14ac:dyDescent="0.25">
      <c r="C130" s="18"/>
      <c r="D130" s="18"/>
      <c r="E130" s="18"/>
      <c r="F130" s="18"/>
      <c r="G130" s="18"/>
      <c r="H130" s="18"/>
      <c r="I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row>
    <row r="131" spans="3:80" x14ac:dyDescent="0.25">
      <c r="C131" s="18"/>
      <c r="D131" s="18"/>
      <c r="E131" s="18"/>
      <c r="F131" s="18"/>
      <c r="G131" s="18"/>
      <c r="H131" s="18"/>
      <c r="I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row>
    <row r="132" spans="3:80" x14ac:dyDescent="0.25">
      <c r="C132" s="18"/>
      <c r="D132" s="18"/>
      <c r="E132" s="18"/>
      <c r="F132" s="18"/>
      <c r="G132" s="18"/>
      <c r="H132" s="18"/>
      <c r="I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row>
    <row r="133" spans="3:80" x14ac:dyDescent="0.25">
      <c r="C133" s="18"/>
      <c r="D133" s="18"/>
      <c r="E133" s="18"/>
      <c r="F133" s="18"/>
      <c r="G133" s="18"/>
      <c r="H133" s="18"/>
      <c r="I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row>
    <row r="134" spans="3:80" x14ac:dyDescent="0.25">
      <c r="C134" s="18"/>
      <c r="D134" s="18"/>
      <c r="E134" s="18"/>
      <c r="F134" s="18"/>
      <c r="G134" s="18"/>
      <c r="H134" s="18"/>
      <c r="I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row>
    <row r="135" spans="3:80" x14ac:dyDescent="0.25">
      <c r="C135" s="18"/>
      <c r="D135" s="18"/>
      <c r="E135" s="18"/>
      <c r="F135" s="18"/>
      <c r="G135" s="18"/>
      <c r="H135" s="18"/>
      <c r="I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row>
    <row r="136" spans="3:80" x14ac:dyDescent="0.25">
      <c r="C136" s="18"/>
      <c r="D136" s="18"/>
      <c r="E136" s="18"/>
      <c r="F136" s="18"/>
      <c r="G136" s="18"/>
      <c r="H136" s="18"/>
      <c r="I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row>
    <row r="137" spans="3:80" x14ac:dyDescent="0.25">
      <c r="C137" s="18"/>
      <c r="D137" s="18"/>
      <c r="E137" s="18"/>
      <c r="F137" s="18"/>
      <c r="G137" s="18"/>
      <c r="H137" s="18"/>
      <c r="I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row>
    <row r="138" spans="3:80" x14ac:dyDescent="0.25">
      <c r="C138" s="18"/>
      <c r="D138" s="18"/>
      <c r="E138" s="18"/>
      <c r="F138" s="18"/>
      <c r="G138" s="18"/>
      <c r="H138" s="18"/>
      <c r="I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row>
    <row r="139" spans="3:80" x14ac:dyDescent="0.25">
      <c r="C139" s="18"/>
      <c r="D139" s="18"/>
      <c r="E139" s="18"/>
      <c r="F139" s="18"/>
      <c r="G139" s="18"/>
      <c r="H139" s="18"/>
      <c r="I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row>
    <row r="140" spans="3:80" x14ac:dyDescent="0.25">
      <c r="C140" s="18"/>
      <c r="D140" s="18"/>
      <c r="E140" s="18"/>
      <c r="F140" s="18"/>
      <c r="G140" s="18"/>
      <c r="H140" s="18"/>
      <c r="I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row>
    <row r="141" spans="3:80" x14ac:dyDescent="0.25">
      <c r="C141" s="18"/>
      <c r="D141" s="18"/>
      <c r="E141" s="18"/>
      <c r="F141" s="18"/>
      <c r="G141" s="18"/>
      <c r="H141" s="18"/>
      <c r="I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row>
    <row r="142" spans="3:80" x14ac:dyDescent="0.25">
      <c r="C142" s="18"/>
      <c r="D142" s="18"/>
      <c r="E142" s="18"/>
      <c r="F142" s="18"/>
      <c r="G142" s="18"/>
      <c r="H142" s="18"/>
      <c r="I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row>
    <row r="143" spans="3:80" x14ac:dyDescent="0.25">
      <c r="C143" s="18"/>
      <c r="D143" s="18"/>
      <c r="E143" s="18"/>
      <c r="F143" s="18"/>
      <c r="G143" s="18"/>
      <c r="H143" s="18"/>
      <c r="I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row>
    <row r="144" spans="3:80" x14ac:dyDescent="0.25">
      <c r="C144" s="18"/>
      <c r="D144" s="18"/>
      <c r="E144" s="18"/>
      <c r="F144" s="18"/>
      <c r="G144" s="18"/>
      <c r="H144" s="18"/>
      <c r="I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row>
    <row r="145" spans="3:80" x14ac:dyDescent="0.25">
      <c r="C145" s="18"/>
      <c r="D145" s="18"/>
      <c r="E145" s="18"/>
      <c r="F145" s="18"/>
      <c r="G145" s="18"/>
      <c r="H145" s="18"/>
      <c r="I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row>
    <row r="146" spans="3:80" x14ac:dyDescent="0.25">
      <c r="C146" s="18"/>
      <c r="D146" s="18"/>
      <c r="E146" s="18"/>
      <c r="F146" s="18"/>
      <c r="G146" s="18"/>
      <c r="H146" s="18"/>
      <c r="I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row>
    <row r="147" spans="3:80" x14ac:dyDescent="0.25">
      <c r="C147" s="18"/>
      <c r="D147" s="18"/>
      <c r="E147" s="18"/>
      <c r="F147" s="18"/>
      <c r="G147" s="18"/>
      <c r="H147" s="18"/>
      <c r="I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row>
    <row r="148" spans="3:80" x14ac:dyDescent="0.25">
      <c r="C148" s="18"/>
      <c r="D148" s="18"/>
      <c r="E148" s="18"/>
      <c r="F148" s="18"/>
      <c r="G148" s="18"/>
      <c r="H148" s="18"/>
      <c r="I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row>
    <row r="149" spans="3:80" x14ac:dyDescent="0.25">
      <c r="C149" s="18"/>
      <c r="D149" s="18"/>
      <c r="E149" s="18"/>
      <c r="F149" s="18"/>
      <c r="G149" s="18"/>
      <c r="H149" s="18"/>
      <c r="I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row>
    <row r="150" spans="3:80" x14ac:dyDescent="0.25">
      <c r="C150" s="18"/>
      <c r="D150" s="18"/>
      <c r="E150" s="18"/>
      <c r="F150" s="18"/>
      <c r="G150" s="18"/>
      <c r="H150" s="18"/>
      <c r="I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row>
    <row r="151" spans="3:80" x14ac:dyDescent="0.25">
      <c r="C151" s="18"/>
      <c r="D151" s="18"/>
      <c r="E151" s="18"/>
      <c r="F151" s="18"/>
      <c r="G151" s="18"/>
      <c r="H151" s="18"/>
      <c r="I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row>
    <row r="152" spans="3:80" x14ac:dyDescent="0.25">
      <c r="C152" s="18"/>
      <c r="D152" s="18"/>
      <c r="E152" s="18"/>
      <c r="F152" s="18"/>
      <c r="G152" s="18"/>
      <c r="H152" s="18"/>
      <c r="I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row>
    <row r="153" spans="3:80" x14ac:dyDescent="0.25">
      <c r="C153" s="18"/>
      <c r="D153" s="18"/>
      <c r="E153" s="18"/>
      <c r="F153" s="18"/>
      <c r="G153" s="18"/>
      <c r="H153" s="18"/>
      <c r="I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row>
    <row r="154" spans="3:80" x14ac:dyDescent="0.25">
      <c r="C154" s="18"/>
      <c r="D154" s="18"/>
      <c r="E154" s="18"/>
      <c r="F154" s="18"/>
      <c r="G154" s="18"/>
      <c r="H154" s="18"/>
      <c r="I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row>
    <row r="155" spans="3:80" x14ac:dyDescent="0.25">
      <c r="C155" s="18"/>
      <c r="D155" s="18"/>
      <c r="E155" s="18"/>
      <c r="F155" s="18"/>
      <c r="G155" s="18"/>
      <c r="H155" s="18"/>
      <c r="I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row>
    <row r="156" spans="3:80" x14ac:dyDescent="0.25">
      <c r="C156" s="18"/>
      <c r="D156" s="18"/>
      <c r="E156" s="18"/>
      <c r="F156" s="18"/>
      <c r="G156" s="18"/>
      <c r="H156" s="18"/>
      <c r="I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row>
    <row r="157" spans="3:80" x14ac:dyDescent="0.25">
      <c r="C157" s="18"/>
      <c r="D157" s="18"/>
      <c r="E157" s="18"/>
      <c r="F157" s="18"/>
      <c r="G157" s="18"/>
      <c r="H157" s="18"/>
      <c r="I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row>
    <row r="158" spans="3:80" x14ac:dyDescent="0.25">
      <c r="C158" s="18"/>
      <c r="D158" s="18"/>
      <c r="E158" s="18"/>
      <c r="F158" s="18"/>
      <c r="G158" s="18"/>
      <c r="H158" s="18"/>
      <c r="I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row>
    <row r="159" spans="3:80" x14ac:dyDescent="0.25">
      <c r="C159" s="18"/>
      <c r="D159" s="18"/>
      <c r="E159" s="18"/>
      <c r="F159" s="18"/>
      <c r="G159" s="18"/>
      <c r="H159" s="18"/>
      <c r="I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row>
    <row r="160" spans="3:80" x14ac:dyDescent="0.25">
      <c r="C160" s="18"/>
      <c r="D160" s="18"/>
      <c r="E160" s="18"/>
      <c r="F160" s="18"/>
      <c r="G160" s="18"/>
      <c r="H160" s="18"/>
      <c r="I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row>
    <row r="161" spans="3:80" x14ac:dyDescent="0.25">
      <c r="C161" s="18"/>
      <c r="D161" s="18"/>
      <c r="E161" s="18"/>
      <c r="F161" s="18"/>
      <c r="G161" s="18"/>
      <c r="H161" s="18"/>
      <c r="I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row>
    <row r="162" spans="3:80" x14ac:dyDescent="0.25">
      <c r="C162" s="18"/>
      <c r="D162" s="18"/>
      <c r="E162" s="18"/>
      <c r="F162" s="18"/>
      <c r="G162" s="18"/>
      <c r="H162" s="18"/>
      <c r="I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row>
    <row r="163" spans="3:80" x14ac:dyDescent="0.25">
      <c r="C163" s="18"/>
      <c r="D163" s="18"/>
      <c r="E163" s="18"/>
      <c r="F163" s="18"/>
      <c r="G163" s="18"/>
      <c r="H163" s="18"/>
      <c r="I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row>
    <row r="164" spans="3:80" x14ac:dyDescent="0.25">
      <c r="C164" s="18"/>
      <c r="D164" s="18"/>
      <c r="E164" s="18"/>
      <c r="F164" s="18"/>
      <c r="G164" s="18"/>
      <c r="H164" s="18"/>
      <c r="I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row>
    <row r="165" spans="3:80" x14ac:dyDescent="0.25">
      <c r="C165" s="18"/>
      <c r="D165" s="18"/>
      <c r="E165" s="18"/>
      <c r="F165" s="18"/>
      <c r="G165" s="18"/>
      <c r="H165" s="18"/>
      <c r="I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row>
    <row r="166" spans="3:80" x14ac:dyDescent="0.25">
      <c r="C166" s="18"/>
      <c r="D166" s="18"/>
      <c r="E166" s="18"/>
      <c r="F166" s="18"/>
      <c r="G166" s="18"/>
      <c r="H166" s="18"/>
      <c r="I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row>
    <row r="167" spans="3:80" x14ac:dyDescent="0.25">
      <c r="C167" s="18"/>
      <c r="D167" s="18"/>
      <c r="E167" s="18"/>
      <c r="F167" s="18"/>
      <c r="G167" s="18"/>
      <c r="H167" s="18"/>
      <c r="I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row>
    <row r="168" spans="3:80" x14ac:dyDescent="0.25">
      <c r="C168" s="18"/>
      <c r="D168" s="18"/>
      <c r="E168" s="18"/>
      <c r="F168" s="18"/>
      <c r="G168" s="18"/>
      <c r="H168" s="18"/>
      <c r="I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row>
    <row r="169" spans="3:80" x14ac:dyDescent="0.25">
      <c r="C169" s="18"/>
      <c r="D169" s="18"/>
      <c r="E169" s="18"/>
      <c r="F169" s="18"/>
      <c r="G169" s="18"/>
      <c r="H169" s="18"/>
      <c r="I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row>
    <row r="170" spans="3:80" x14ac:dyDescent="0.25">
      <c r="C170" s="18"/>
      <c r="D170" s="18"/>
      <c r="E170" s="18"/>
      <c r="F170" s="18"/>
      <c r="G170" s="18"/>
      <c r="H170" s="18"/>
      <c r="I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row>
    <row r="171" spans="3:80" x14ac:dyDescent="0.25">
      <c r="C171" s="18"/>
      <c r="D171" s="18"/>
      <c r="E171" s="18"/>
      <c r="F171" s="18"/>
      <c r="G171" s="18"/>
      <c r="H171" s="18"/>
      <c r="I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row>
    <row r="172" spans="3:80" x14ac:dyDescent="0.25">
      <c r="C172" s="18"/>
      <c r="D172" s="18"/>
      <c r="E172" s="18"/>
      <c r="F172" s="18"/>
      <c r="G172" s="18"/>
      <c r="H172" s="18"/>
      <c r="I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row>
    <row r="173" spans="3:80" x14ac:dyDescent="0.25">
      <c r="C173" s="18"/>
      <c r="D173" s="18"/>
      <c r="E173" s="18"/>
      <c r="F173" s="18"/>
      <c r="G173" s="18"/>
      <c r="H173" s="18"/>
      <c r="I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row>
    <row r="174" spans="3:80" x14ac:dyDescent="0.25">
      <c r="C174" s="18"/>
      <c r="D174" s="18"/>
      <c r="E174" s="18"/>
      <c r="F174" s="18"/>
      <c r="G174" s="18"/>
      <c r="H174" s="18"/>
      <c r="I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row>
    <row r="175" spans="3:80" x14ac:dyDescent="0.25">
      <c r="C175" s="18"/>
      <c r="D175" s="18"/>
      <c r="E175" s="18"/>
      <c r="F175" s="18"/>
      <c r="G175" s="18"/>
      <c r="H175" s="18"/>
      <c r="I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row>
    <row r="176" spans="3:80" x14ac:dyDescent="0.25">
      <c r="C176" s="18"/>
      <c r="D176" s="18"/>
      <c r="E176" s="18"/>
      <c r="F176" s="18"/>
      <c r="G176" s="18"/>
      <c r="H176" s="18"/>
      <c r="I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row>
    <row r="177" spans="3:80" x14ac:dyDescent="0.25">
      <c r="C177" s="18"/>
      <c r="D177" s="18"/>
      <c r="E177" s="18"/>
      <c r="F177" s="18"/>
      <c r="G177" s="18"/>
      <c r="H177" s="18"/>
      <c r="I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row>
    <row r="178" spans="3:80" x14ac:dyDescent="0.25">
      <c r="C178" s="18"/>
      <c r="D178" s="18"/>
      <c r="E178" s="18"/>
      <c r="F178" s="18"/>
      <c r="G178" s="18"/>
      <c r="H178" s="18"/>
      <c r="I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row>
    <row r="179" spans="3:80" x14ac:dyDescent="0.25">
      <c r="C179" s="18"/>
      <c r="D179" s="18"/>
      <c r="E179" s="18"/>
      <c r="F179" s="18"/>
      <c r="G179" s="18"/>
      <c r="H179" s="18"/>
      <c r="I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row>
    <row r="180" spans="3:80" x14ac:dyDescent="0.25">
      <c r="C180" s="18"/>
      <c r="D180" s="18"/>
      <c r="E180" s="18"/>
      <c r="F180" s="18"/>
      <c r="G180" s="18"/>
      <c r="H180" s="18"/>
      <c r="I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row>
    <row r="181" spans="3:80" x14ac:dyDescent="0.25">
      <c r="C181" s="18"/>
      <c r="D181" s="18"/>
      <c r="E181" s="18"/>
      <c r="F181" s="18"/>
      <c r="G181" s="18"/>
      <c r="H181" s="18"/>
      <c r="I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row>
    <row r="182" spans="3:80" x14ac:dyDescent="0.25">
      <c r="C182" s="18"/>
      <c r="D182" s="18"/>
      <c r="E182" s="18"/>
      <c r="F182" s="18"/>
      <c r="G182" s="18"/>
      <c r="H182" s="18"/>
      <c r="I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row>
    <row r="183" spans="3:80" x14ac:dyDescent="0.25">
      <c r="C183" s="18"/>
      <c r="D183" s="18"/>
      <c r="E183" s="18"/>
      <c r="F183" s="18"/>
      <c r="G183" s="18"/>
      <c r="H183" s="18"/>
      <c r="I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row>
    <row r="184" spans="3:80" x14ac:dyDescent="0.25">
      <c r="C184" s="18"/>
      <c r="D184" s="18"/>
      <c r="E184" s="18"/>
      <c r="F184" s="18"/>
      <c r="G184" s="18"/>
      <c r="H184" s="18"/>
      <c r="I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row>
    <row r="185" spans="3:80" x14ac:dyDescent="0.25">
      <c r="C185" s="18"/>
      <c r="D185" s="18"/>
      <c r="E185" s="18"/>
      <c r="F185" s="18"/>
      <c r="G185" s="18"/>
      <c r="H185" s="18"/>
      <c r="I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row>
    <row r="186" spans="3:80" x14ac:dyDescent="0.25">
      <c r="C186" s="18"/>
      <c r="D186" s="18"/>
      <c r="E186" s="18"/>
      <c r="F186" s="18"/>
      <c r="G186" s="18"/>
      <c r="H186" s="18"/>
      <c r="I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row>
    <row r="187" spans="3:80" x14ac:dyDescent="0.25">
      <c r="C187" s="18"/>
      <c r="D187" s="18"/>
      <c r="E187" s="18"/>
      <c r="F187" s="18"/>
      <c r="G187" s="18"/>
      <c r="H187" s="18"/>
      <c r="I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row>
    <row r="188" spans="3:80" x14ac:dyDescent="0.25">
      <c r="C188" s="18"/>
      <c r="D188" s="18"/>
      <c r="E188" s="18"/>
      <c r="F188" s="18"/>
      <c r="G188" s="18"/>
      <c r="H188" s="18"/>
      <c r="I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row>
    <row r="189" spans="3:80" x14ac:dyDescent="0.25">
      <c r="C189" s="18"/>
      <c r="D189" s="18"/>
      <c r="E189" s="18"/>
      <c r="F189" s="18"/>
      <c r="G189" s="18"/>
      <c r="H189" s="18"/>
      <c r="I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row>
    <row r="190" spans="3:80" x14ac:dyDescent="0.25">
      <c r="C190" s="18"/>
      <c r="D190" s="18"/>
      <c r="E190" s="18"/>
      <c r="F190" s="18"/>
      <c r="G190" s="18"/>
      <c r="H190" s="18"/>
      <c r="I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row>
    <row r="191" spans="3:80" x14ac:dyDescent="0.25">
      <c r="C191" s="18"/>
      <c r="D191" s="18"/>
      <c r="E191" s="18"/>
      <c r="F191" s="18"/>
      <c r="G191" s="18"/>
      <c r="H191" s="18"/>
      <c r="I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row>
    <row r="192" spans="3:80" x14ac:dyDescent="0.25">
      <c r="C192" s="18"/>
      <c r="D192" s="18"/>
      <c r="E192" s="18"/>
      <c r="F192" s="18"/>
      <c r="G192" s="18"/>
      <c r="H192" s="18"/>
      <c r="I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row>
    <row r="193" spans="3:80" x14ac:dyDescent="0.25">
      <c r="C193" s="18"/>
      <c r="D193" s="18"/>
      <c r="E193" s="18"/>
      <c r="F193" s="18"/>
      <c r="G193" s="18"/>
      <c r="H193" s="18"/>
      <c r="I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row>
    <row r="194" spans="3:80" x14ac:dyDescent="0.25">
      <c r="C194" s="18"/>
      <c r="D194" s="18"/>
      <c r="E194" s="18"/>
      <c r="F194" s="18"/>
      <c r="G194" s="18"/>
      <c r="H194" s="18"/>
      <c r="I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row>
    <row r="195" spans="3:80" x14ac:dyDescent="0.25">
      <c r="C195" s="18"/>
      <c r="D195" s="18"/>
      <c r="E195" s="18"/>
      <c r="F195" s="18"/>
      <c r="G195" s="18"/>
      <c r="H195" s="18"/>
      <c r="I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row>
    <row r="196" spans="3:80" x14ac:dyDescent="0.25">
      <c r="C196" s="18"/>
      <c r="D196" s="18"/>
      <c r="E196" s="18"/>
      <c r="F196" s="18"/>
      <c r="G196" s="18"/>
      <c r="H196" s="18"/>
      <c r="I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row>
    <row r="197" spans="3:80" x14ac:dyDescent="0.25">
      <c r="C197" s="18"/>
      <c r="D197" s="18"/>
      <c r="E197" s="18"/>
      <c r="F197" s="18"/>
      <c r="G197" s="18"/>
      <c r="H197" s="18"/>
      <c r="I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row>
    <row r="198" spans="3:80" x14ac:dyDescent="0.25">
      <c r="C198" s="18"/>
      <c r="D198" s="18"/>
      <c r="E198" s="18"/>
      <c r="F198" s="18"/>
      <c r="G198" s="18"/>
      <c r="H198" s="18"/>
      <c r="I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row>
  </sheetData>
  <mergeCells count="1">
    <mergeCell ref="C2:I2"/>
  </mergeCells>
  <dataValidations count="5">
    <dataValidation type="list" allowBlank="1" showInputMessage="1" showErrorMessage="1" sqref="E7">
      <formula1>"Apparel,Books,Electronics,Groceries,Home Decor"</formula1>
    </dataValidation>
    <dataValidation type="list" allowBlank="1" showInputMessage="1" showErrorMessage="1" sqref="E9">
      <formula1>"Biography, Camera, Cereal, Children's Book, Cookbook, Curtains, Cushion, Dress, Fiction, Headphones, Jacket, Jeans, Juice, Laptop, Milk, Non-Fiction, Pasta, Rice, Smartphone, Sneakers, Table Lamp, Tablet, T-Shirt, Vase, Wall Art"</formula1>
    </dataValidation>
    <dataValidation type="list" allowBlank="1" showInputMessage="1" showErrorMessage="1" sqref="H9">
      <formula1>"Completed,Returned"</formula1>
    </dataValidation>
    <dataValidation type="list" allowBlank="1" showInputMessage="1" showErrorMessage="1" sqref="H11">
      <formula1>"Antarctica, Australia, Brazil, China, Nigeria, United Kingdom, United States"</formula1>
    </dataValidation>
    <dataValidation type="list" allowBlank="1" showInputMessage="1" showErrorMessage="1" sqref="H13">
      <formula1>"Bank Transfer, Cash, Credit Card, Mobile Money"</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03" r:id="rId4" name="Button 7">
              <controlPr defaultSize="0" print="0" autoFill="0" autoPict="0" macro="[0]!submit">
                <anchor moveWithCells="1" sizeWithCells="1">
                  <from>
                    <xdr:col>5</xdr:col>
                    <xdr:colOff>409575</xdr:colOff>
                    <xdr:row>14</xdr:row>
                    <xdr:rowOff>66675</xdr:rowOff>
                  </from>
                  <to>
                    <xdr:col>6</xdr:col>
                    <xdr:colOff>342900</xdr:colOff>
                    <xdr:row>15</xdr:row>
                    <xdr:rowOff>114300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workbookViewId="0">
      <selection activeCell="B19" sqref="B19"/>
    </sheetView>
  </sheetViews>
  <sheetFormatPr defaultRowHeight="15" x14ac:dyDescent="0.25"/>
  <cols>
    <col min="1" max="1" width="15.42578125" customWidth="1"/>
    <col min="2" max="2" width="15.28515625" customWidth="1"/>
    <col min="3" max="3" width="16.42578125" customWidth="1"/>
    <col min="4" max="4" width="21.140625" customWidth="1"/>
    <col min="5" max="6" width="13.140625" customWidth="1"/>
    <col min="7" max="7" width="15.28515625" customWidth="1"/>
    <col min="8" max="8" width="10.5703125" customWidth="1"/>
  </cols>
  <sheetData>
    <row r="1" spans="1:10" x14ac:dyDescent="0.25">
      <c r="A1" s="25" t="s">
        <v>8</v>
      </c>
      <c r="B1" s="40" t="s">
        <v>14</v>
      </c>
      <c r="H1" s="23"/>
    </row>
    <row r="2" spans="1:10" x14ac:dyDescent="0.25">
      <c r="F2" s="23"/>
      <c r="G2" s="23"/>
      <c r="H2" s="23"/>
    </row>
    <row r="3" spans="1:10" x14ac:dyDescent="0.25">
      <c r="A3" s="40" t="s">
        <v>611</v>
      </c>
      <c r="B3" s="40" t="s">
        <v>612</v>
      </c>
      <c r="C3" s="40" t="s">
        <v>613</v>
      </c>
      <c r="F3" t="s">
        <v>616</v>
      </c>
    </row>
    <row r="4" spans="1:10" x14ac:dyDescent="0.25">
      <c r="A4" s="2">
        <v>214453</v>
      </c>
      <c r="B4" s="2">
        <v>336140</v>
      </c>
      <c r="C4" s="2">
        <v>121687</v>
      </c>
      <c r="F4" s="2">
        <v>199</v>
      </c>
    </row>
    <row r="6" spans="1:10" x14ac:dyDescent="0.25">
      <c r="A6" s="27">
        <f>GETPIVOTDATA("Sum of Total Cost",$A$3)</f>
        <v>214453</v>
      </c>
      <c r="B6" s="27">
        <f>GETPIVOTDATA("Sum of Sales Revenue ",$A$3)</f>
        <v>336140</v>
      </c>
      <c r="C6" s="27">
        <f>GETPIVOTDATA("Sum of Net Profit",$A$3)</f>
        <v>121687</v>
      </c>
      <c r="F6">
        <f>GETPIVOTDATA("Customer Name",$F$3)</f>
        <v>199</v>
      </c>
    </row>
    <row r="7" spans="1:10" x14ac:dyDescent="0.25">
      <c r="A7">
        <f>GETPIVOTDATA("Sum of Total Cost",$A$3)</f>
        <v>214453</v>
      </c>
      <c r="B7">
        <f>GETPIVOTDATA("Sum of Sales Revenue ",$A$3)</f>
        <v>336140</v>
      </c>
      <c r="C7">
        <f>GETPIVOTDATA("Sum of Net Profit",$A$3)</f>
        <v>121687</v>
      </c>
    </row>
    <row r="12" spans="1:10" x14ac:dyDescent="0.25">
      <c r="A12" s="25" t="s">
        <v>614</v>
      </c>
      <c r="B12" t="s">
        <v>617</v>
      </c>
      <c r="D12" t="s">
        <v>8</v>
      </c>
      <c r="F12" t="s">
        <v>619</v>
      </c>
      <c r="H12" t="str">
        <f>D12</f>
        <v>Status</v>
      </c>
      <c r="J12" t="str">
        <f>F12</f>
        <v>Percentage</v>
      </c>
    </row>
    <row r="13" spans="1:10" x14ac:dyDescent="0.25">
      <c r="A13" s="26" t="s">
        <v>14</v>
      </c>
      <c r="B13" s="2">
        <v>110</v>
      </c>
      <c r="D13" t="str">
        <f>A13</f>
        <v>Completed</v>
      </c>
      <c r="E13">
        <f>GETPIVOTDATA("Status",$A$12,"Status","Completed")</f>
        <v>110</v>
      </c>
      <c r="F13" s="28">
        <f>E13/($E$13+$E$14)</f>
        <v>0.55276381909547734</v>
      </c>
      <c r="H13" t="str">
        <f>A14</f>
        <v>Returned</v>
      </c>
      <c r="I13">
        <f>GETPIVOTDATA("Status",$A$12,"Status","Returned")</f>
        <v>89</v>
      </c>
      <c r="J13" s="28">
        <f>I13/($I$13+$I$14)</f>
        <v>0.44723618090452261</v>
      </c>
    </row>
    <row r="14" spans="1:10" x14ac:dyDescent="0.25">
      <c r="A14" s="26" t="s">
        <v>28</v>
      </c>
      <c r="B14" s="2">
        <v>89</v>
      </c>
      <c r="D14" t="s">
        <v>618</v>
      </c>
      <c r="E14">
        <f>GETPIVOTDATA("Status",$A$12,"Status","Returned")</f>
        <v>89</v>
      </c>
      <c r="F14" s="28">
        <f>E14/($E$13+$E$14)</f>
        <v>0.44723618090452261</v>
      </c>
      <c r="H14" t="str">
        <f>D14</f>
        <v>Other</v>
      </c>
      <c r="I14">
        <f>GETPIVOTDATA("Status",$A$12,"Status","Completed")</f>
        <v>110</v>
      </c>
      <c r="J14" s="28">
        <f>I14/($I$13+$I$14)</f>
        <v>0.55276381909547734</v>
      </c>
    </row>
    <row r="15" spans="1:10" x14ac:dyDescent="0.25">
      <c r="A15" s="26" t="s">
        <v>615</v>
      </c>
      <c r="B15" s="2">
        <v>199</v>
      </c>
    </row>
    <row r="19" spans="1:5" x14ac:dyDescent="0.25">
      <c r="B19" s="25" t="s">
        <v>8</v>
      </c>
      <c r="C19" s="40" t="s">
        <v>14</v>
      </c>
      <c r="D19" s="24"/>
    </row>
    <row r="20" spans="1:5" x14ac:dyDescent="0.25">
      <c r="B20" s="24"/>
      <c r="C20" s="24"/>
      <c r="D20" s="24"/>
    </row>
    <row r="21" spans="1:5" x14ac:dyDescent="0.25">
      <c r="A21" t="s">
        <v>634</v>
      </c>
      <c r="B21" s="25" t="s">
        <v>614</v>
      </c>
      <c r="C21" s="40" t="s">
        <v>611</v>
      </c>
      <c r="D21" s="40" t="s">
        <v>612</v>
      </c>
      <c r="E21" s="40" t="s">
        <v>613</v>
      </c>
    </row>
    <row r="22" spans="1:5" x14ac:dyDescent="0.25">
      <c r="A22">
        <v>1</v>
      </c>
      <c r="B22" s="26" t="s">
        <v>620</v>
      </c>
      <c r="C22" s="2">
        <v>23582</v>
      </c>
      <c r="D22" s="2">
        <v>37396</v>
      </c>
      <c r="E22" s="2">
        <v>13814</v>
      </c>
    </row>
    <row r="23" spans="1:5" x14ac:dyDescent="0.25">
      <c r="A23" s="24">
        <v>2</v>
      </c>
      <c r="B23" s="26" t="s">
        <v>621</v>
      </c>
      <c r="C23" s="2">
        <v>22306</v>
      </c>
      <c r="D23" s="2">
        <v>31787</v>
      </c>
      <c r="E23" s="2">
        <v>9481</v>
      </c>
    </row>
    <row r="24" spans="1:5" x14ac:dyDescent="0.25">
      <c r="A24" s="24">
        <v>3</v>
      </c>
      <c r="B24" s="26" t="s">
        <v>622</v>
      </c>
      <c r="C24" s="2">
        <v>14784</v>
      </c>
      <c r="D24" s="2">
        <v>22127</v>
      </c>
      <c r="E24" s="2">
        <v>7343</v>
      </c>
    </row>
    <row r="25" spans="1:5" x14ac:dyDescent="0.25">
      <c r="A25" s="24">
        <v>4</v>
      </c>
      <c r="B25" s="26" t="s">
        <v>623</v>
      </c>
      <c r="C25" s="2">
        <v>20425</v>
      </c>
      <c r="D25" s="2">
        <v>31479</v>
      </c>
      <c r="E25" s="2">
        <v>11054</v>
      </c>
    </row>
    <row r="26" spans="1:5" x14ac:dyDescent="0.25">
      <c r="A26" s="24">
        <v>5</v>
      </c>
      <c r="B26" s="26" t="s">
        <v>624</v>
      </c>
      <c r="C26" s="2">
        <v>15149</v>
      </c>
      <c r="D26" s="2">
        <v>24038</v>
      </c>
      <c r="E26" s="2">
        <v>8889</v>
      </c>
    </row>
    <row r="27" spans="1:5" x14ac:dyDescent="0.25">
      <c r="A27" s="24">
        <v>6</v>
      </c>
      <c r="B27" s="26" t="s">
        <v>625</v>
      </c>
      <c r="C27" s="2">
        <v>14535</v>
      </c>
      <c r="D27" s="2">
        <v>26564</v>
      </c>
      <c r="E27" s="2">
        <v>12029</v>
      </c>
    </row>
    <row r="28" spans="1:5" x14ac:dyDescent="0.25">
      <c r="A28" s="24">
        <v>7</v>
      </c>
      <c r="B28" s="26" t="s">
        <v>626</v>
      </c>
      <c r="C28" s="2">
        <v>11426</v>
      </c>
      <c r="D28" s="2">
        <v>19099</v>
      </c>
      <c r="E28" s="2">
        <v>7673</v>
      </c>
    </row>
    <row r="29" spans="1:5" x14ac:dyDescent="0.25">
      <c r="A29" s="24">
        <v>8</v>
      </c>
      <c r="B29" s="26" t="s">
        <v>627</v>
      </c>
      <c r="C29" s="2">
        <v>22575</v>
      </c>
      <c r="D29" s="2">
        <v>32136</v>
      </c>
      <c r="E29" s="2">
        <v>9561</v>
      </c>
    </row>
    <row r="30" spans="1:5" x14ac:dyDescent="0.25">
      <c r="A30" s="24">
        <v>9</v>
      </c>
      <c r="B30" s="26" t="s">
        <v>628</v>
      </c>
      <c r="C30" s="2">
        <v>15187</v>
      </c>
      <c r="D30" s="2">
        <v>24486</v>
      </c>
      <c r="E30" s="2">
        <v>9299</v>
      </c>
    </row>
    <row r="31" spans="1:5" x14ac:dyDescent="0.25">
      <c r="A31" s="24">
        <v>10</v>
      </c>
      <c r="B31" s="26" t="s">
        <v>629</v>
      </c>
      <c r="C31" s="2">
        <v>20229</v>
      </c>
      <c r="D31" s="2">
        <v>29873</v>
      </c>
      <c r="E31" s="2">
        <v>9644</v>
      </c>
    </row>
    <row r="32" spans="1:5" x14ac:dyDescent="0.25">
      <c r="A32" s="24">
        <v>11</v>
      </c>
      <c r="B32" s="26" t="s">
        <v>630</v>
      </c>
      <c r="C32" s="2">
        <v>7946</v>
      </c>
      <c r="D32" s="2">
        <v>14484</v>
      </c>
      <c r="E32" s="2">
        <v>6538</v>
      </c>
    </row>
    <row r="33" spans="1:8" x14ac:dyDescent="0.25">
      <c r="A33" s="24">
        <v>12</v>
      </c>
      <c r="B33" s="26" t="s">
        <v>631</v>
      </c>
      <c r="C33" s="2">
        <v>26309</v>
      </c>
      <c r="D33" s="2">
        <v>42671</v>
      </c>
      <c r="E33" s="2">
        <v>16362</v>
      </c>
    </row>
    <row r="34" spans="1:8" x14ac:dyDescent="0.25">
      <c r="B34" s="26" t="s">
        <v>615</v>
      </c>
      <c r="C34" s="2">
        <v>214453</v>
      </c>
      <c r="D34" s="2">
        <v>336140</v>
      </c>
      <c r="E34" s="2">
        <v>121687</v>
      </c>
    </row>
    <row r="38" spans="1:8" x14ac:dyDescent="0.25">
      <c r="C38" s="44" t="s">
        <v>640</v>
      </c>
      <c r="D38" s="42"/>
      <c r="E38" s="42"/>
      <c r="F38" s="42"/>
      <c r="G38" s="42"/>
      <c r="H38" s="42"/>
    </row>
    <row r="39" spans="1:8" x14ac:dyDescent="0.25">
      <c r="A39" s="24"/>
      <c r="B39" s="24"/>
      <c r="C39" s="24"/>
      <c r="D39" s="24"/>
    </row>
    <row r="40" spans="1:8" x14ac:dyDescent="0.25">
      <c r="A40" s="25" t="s">
        <v>614</v>
      </c>
      <c r="B40" t="s">
        <v>632</v>
      </c>
      <c r="C40" t="s">
        <v>633</v>
      </c>
      <c r="D40" t="s">
        <v>635</v>
      </c>
      <c r="E40" t="s">
        <v>636</v>
      </c>
      <c r="F40" t="s">
        <v>637</v>
      </c>
      <c r="G40" t="s">
        <v>638</v>
      </c>
      <c r="H40" t="s">
        <v>639</v>
      </c>
    </row>
    <row r="41" spans="1:8" x14ac:dyDescent="0.25">
      <c r="A41" s="26" t="s">
        <v>620</v>
      </c>
      <c r="B41">
        <f>MATCH(A41,B22:B33,0)-1</f>
        <v>0</v>
      </c>
      <c r="C41">
        <f>IFERROR(VLOOKUP(B41,A22:E33,2,0),0)</f>
        <v>0</v>
      </c>
      <c r="D41">
        <f>B7</f>
        <v>336140</v>
      </c>
      <c r="E41">
        <f>IFERROR(VLOOKUP(B41,A22:E33,4,0),0)</f>
        <v>0</v>
      </c>
      <c r="F41">
        <f>IF(E41=0,0,D41-E41)</f>
        <v>0</v>
      </c>
      <c r="G41" s="28">
        <f>IF(E41=0,0,(D41-E41)/E41)</f>
        <v>0</v>
      </c>
      <c r="H41" s="32" t="str">
        <f>G42&amp;" | "&amp;F42</f>
        <v>0.0% | $0</v>
      </c>
    </row>
    <row r="42" spans="1:8" x14ac:dyDescent="0.25">
      <c r="A42" s="26" t="s">
        <v>621</v>
      </c>
      <c r="F42" t="str">
        <f>IF(F41&lt;&gt;0,TEXT(F41,"+$#,##;-$#,##"),"$0")</f>
        <v>$0</v>
      </c>
      <c r="G42" t="str">
        <f>IF(G41&gt;0,"+"&amp;TEXT(G41,"0.0%"),TEXT(G41,"0.0%"))</f>
        <v>0.0%</v>
      </c>
    </row>
    <row r="43" spans="1:8" x14ac:dyDescent="0.25">
      <c r="A43" s="26" t="s">
        <v>622</v>
      </c>
    </row>
    <row r="44" spans="1:8" x14ac:dyDescent="0.25">
      <c r="A44" s="26" t="s">
        <v>623</v>
      </c>
      <c r="C44" s="44" t="s">
        <v>641</v>
      </c>
      <c r="D44" s="42"/>
      <c r="E44" s="42"/>
      <c r="F44" s="42"/>
      <c r="G44" s="42"/>
      <c r="H44" s="42"/>
    </row>
    <row r="45" spans="1:8" x14ac:dyDescent="0.25">
      <c r="A45" s="26" t="s">
        <v>624</v>
      </c>
    </row>
    <row r="46" spans="1:8" x14ac:dyDescent="0.25">
      <c r="A46" s="26" t="s">
        <v>625</v>
      </c>
      <c r="D46" t="s">
        <v>642</v>
      </c>
      <c r="E46" t="s">
        <v>643</v>
      </c>
      <c r="F46" t="s">
        <v>637</v>
      </c>
      <c r="G46" t="s">
        <v>638</v>
      </c>
      <c r="H46" t="s">
        <v>644</v>
      </c>
    </row>
    <row r="47" spans="1:8" x14ac:dyDescent="0.25">
      <c r="A47" s="26" t="s">
        <v>626</v>
      </c>
      <c r="D47">
        <f>A7</f>
        <v>214453</v>
      </c>
      <c r="E47">
        <f>IFERROR(VLOOKUP(B41,A22:E33,4,0),0)</f>
        <v>0</v>
      </c>
      <c r="F47">
        <f>IF(E47=0,0,D47-E47)</f>
        <v>0</v>
      </c>
      <c r="G47" s="31">
        <f>IF(E47=0,0,(D47-E47)/E47)</f>
        <v>0</v>
      </c>
      <c r="H47" s="32" t="str">
        <f>F48&amp;" | "&amp;G48</f>
        <v>$0 | 0.0%</v>
      </c>
    </row>
    <row r="48" spans="1:8" x14ac:dyDescent="0.25">
      <c r="A48" s="26" t="s">
        <v>627</v>
      </c>
      <c r="F48" t="str">
        <f>IF(F47&lt;&gt;0,TEXT(F47,"+$#,##;-$#,##"),"$0")</f>
        <v>$0</v>
      </c>
      <c r="G48" t="str">
        <f>IF(G47&gt;0,"+"&amp;TEXT(G47,"0.0%"),TEXT(G47,"0.0%"))</f>
        <v>0.0%</v>
      </c>
    </row>
    <row r="49" spans="1:8" x14ac:dyDescent="0.25">
      <c r="A49" s="26" t="s">
        <v>628</v>
      </c>
    </row>
    <row r="50" spans="1:8" x14ac:dyDescent="0.25">
      <c r="A50" s="26" t="s">
        <v>629</v>
      </c>
      <c r="C50" s="44" t="s">
        <v>645</v>
      </c>
      <c r="D50" s="42"/>
      <c r="E50" s="42"/>
      <c r="F50" s="42"/>
      <c r="G50" s="42"/>
      <c r="H50" s="42"/>
    </row>
    <row r="51" spans="1:8" x14ac:dyDescent="0.25">
      <c r="A51" s="26" t="s">
        <v>630</v>
      </c>
      <c r="D51" s="30" t="s">
        <v>646</v>
      </c>
      <c r="E51" s="30" t="s">
        <v>647</v>
      </c>
      <c r="F51" s="30" t="s">
        <v>637</v>
      </c>
      <c r="G51" s="30" t="s">
        <v>638</v>
      </c>
      <c r="H51" s="30" t="s">
        <v>648</v>
      </c>
    </row>
    <row r="52" spans="1:8" x14ac:dyDescent="0.25">
      <c r="A52" s="26" t="s">
        <v>631</v>
      </c>
      <c r="D52">
        <f>C7</f>
        <v>121687</v>
      </c>
      <c r="E52">
        <f>IFERROR(VLOOKUP(B41,A22:E33,5,0),0)</f>
        <v>0</v>
      </c>
      <c r="F52">
        <f>IF(E52=0,0,D52-E52)</f>
        <v>0</v>
      </c>
      <c r="G52" s="28">
        <f>IF(E52=0,0,(D52-E52)/E52)</f>
        <v>0</v>
      </c>
      <c r="H52" s="32" t="str">
        <f>F53&amp;" | "&amp;G53</f>
        <v>$0 | 0.0%</v>
      </c>
    </row>
    <row r="53" spans="1:8" x14ac:dyDescent="0.25">
      <c r="A53" s="26" t="s">
        <v>615</v>
      </c>
      <c r="F53" s="30" t="str">
        <f>IF(F52&lt;&gt;0,TEXT(F52,"+$#,##;-$#,##"),"$0")</f>
        <v>$0</v>
      </c>
      <c r="G53" t="str">
        <f>IF(G52&gt;0,"+"&amp;TEXT(G52,"0.0%"),TEXT(G52,"0.0%"))</f>
        <v>0.0%</v>
      </c>
    </row>
    <row r="55" spans="1:8" x14ac:dyDescent="0.25">
      <c r="C55" s="44" t="s">
        <v>649</v>
      </c>
      <c r="D55" s="42"/>
      <c r="E55" s="42"/>
      <c r="F55" s="42"/>
      <c r="G55" s="42"/>
      <c r="H55" s="42"/>
    </row>
    <row r="56" spans="1:8" x14ac:dyDescent="0.25">
      <c r="D56" s="30" t="s">
        <v>650</v>
      </c>
      <c r="E56" s="30" t="s">
        <v>651</v>
      </c>
      <c r="F56" t="str">
        <f>F51</f>
        <v>Value Difference</v>
      </c>
      <c r="G56" t="str">
        <f>G51</f>
        <v>Percentage Difference</v>
      </c>
      <c r="H56" s="30" t="s">
        <v>652</v>
      </c>
    </row>
    <row r="57" spans="1:8" x14ac:dyDescent="0.25">
      <c r="D57">
        <f>F6</f>
        <v>199</v>
      </c>
      <c r="E57">
        <f>IFERROR(VLOOKUP(B41,A61:C72,3,0),0)</f>
        <v>0</v>
      </c>
      <c r="F57">
        <f>IF(E57=0,0,D57-E57)</f>
        <v>0</v>
      </c>
      <c r="G57" s="28">
        <f>IF(E57=0,0,(D57-E57)/E57)</f>
        <v>0</v>
      </c>
      <c r="H57" s="32" t="str">
        <f>F58&amp;" | "&amp;G58</f>
        <v>$0 | 0.0%</v>
      </c>
    </row>
    <row r="58" spans="1:8" x14ac:dyDescent="0.25">
      <c r="F58" t="str">
        <f>IF(F57&lt;&gt;0,TEXT(F57,"+$#,##;-$#,##"),"$0")</f>
        <v>$0</v>
      </c>
      <c r="G58" s="30" t="str">
        <f>IF(G57&gt;0,"+"&amp;TEXT(G57,"0.0%"),TEXT(G57,"0.0%"))</f>
        <v>0.0%</v>
      </c>
    </row>
    <row r="60" spans="1:8" x14ac:dyDescent="0.25">
      <c r="A60" s="30" t="s">
        <v>634</v>
      </c>
      <c r="B60" s="25" t="s">
        <v>614</v>
      </c>
      <c r="C60" t="s">
        <v>616</v>
      </c>
      <c r="E60" s="25" t="s">
        <v>8</v>
      </c>
      <c r="F60" s="40" t="s">
        <v>14</v>
      </c>
    </row>
    <row r="61" spans="1:8" x14ac:dyDescent="0.25">
      <c r="A61" s="30">
        <v>1</v>
      </c>
      <c r="B61" s="26" t="s">
        <v>620</v>
      </c>
      <c r="C61" s="2">
        <v>40</v>
      </c>
    </row>
    <row r="62" spans="1:8" x14ac:dyDescent="0.25">
      <c r="A62" s="30">
        <v>2</v>
      </c>
      <c r="B62" s="26" t="s">
        <v>621</v>
      </c>
      <c r="C62" s="2">
        <v>48</v>
      </c>
      <c r="E62" s="25" t="s">
        <v>614</v>
      </c>
      <c r="F62" s="40" t="s">
        <v>575</v>
      </c>
      <c r="G62" s="40" t="s">
        <v>654</v>
      </c>
      <c r="H62" s="40" t="s">
        <v>655</v>
      </c>
    </row>
    <row r="63" spans="1:8" x14ac:dyDescent="0.25">
      <c r="A63" s="30">
        <v>3</v>
      </c>
      <c r="B63" s="26" t="s">
        <v>622</v>
      </c>
      <c r="C63" s="2">
        <v>46</v>
      </c>
      <c r="E63" s="26" t="s">
        <v>21</v>
      </c>
      <c r="F63" s="2">
        <v>89046</v>
      </c>
      <c r="G63" s="2">
        <v>122114</v>
      </c>
      <c r="H63" s="2">
        <v>33068</v>
      </c>
    </row>
    <row r="64" spans="1:8" x14ac:dyDescent="0.25">
      <c r="A64" s="30">
        <v>4</v>
      </c>
      <c r="B64" s="26" t="s">
        <v>623</v>
      </c>
      <c r="C64" s="2">
        <v>45</v>
      </c>
      <c r="E64" s="26" t="s">
        <v>17</v>
      </c>
      <c r="F64" s="2">
        <v>52686</v>
      </c>
      <c r="G64" s="2">
        <v>98117</v>
      </c>
      <c r="H64" s="2">
        <v>45431</v>
      </c>
    </row>
    <row r="65" spans="1:8" x14ac:dyDescent="0.25">
      <c r="A65" s="30">
        <v>5</v>
      </c>
      <c r="B65" s="26" t="s">
        <v>624</v>
      </c>
      <c r="C65" s="2">
        <v>38</v>
      </c>
      <c r="E65" s="26" t="s">
        <v>12</v>
      </c>
      <c r="F65" s="2">
        <v>37871</v>
      </c>
      <c r="G65" s="2">
        <v>50103</v>
      </c>
      <c r="H65" s="2">
        <v>12232</v>
      </c>
    </row>
    <row r="66" spans="1:8" x14ac:dyDescent="0.25">
      <c r="A66" s="30">
        <v>6</v>
      </c>
      <c r="B66" s="26" t="s">
        <v>625</v>
      </c>
      <c r="C66" s="2">
        <v>41</v>
      </c>
      <c r="E66" s="26" t="s">
        <v>24</v>
      </c>
      <c r="F66" s="2">
        <v>34850</v>
      </c>
      <c r="G66" s="2">
        <v>65806</v>
      </c>
      <c r="H66" s="2">
        <v>30956</v>
      </c>
    </row>
    <row r="67" spans="1:8" x14ac:dyDescent="0.25">
      <c r="A67" s="30">
        <v>7</v>
      </c>
      <c r="B67" s="26" t="s">
        <v>626</v>
      </c>
      <c r="C67" s="2">
        <v>54</v>
      </c>
      <c r="E67" s="26" t="s">
        <v>615</v>
      </c>
      <c r="F67" s="2">
        <v>214453</v>
      </c>
      <c r="G67" s="2">
        <v>336140</v>
      </c>
      <c r="H67" s="2">
        <v>121687</v>
      </c>
    </row>
    <row r="68" spans="1:8" x14ac:dyDescent="0.25">
      <c r="A68" s="30">
        <v>8</v>
      </c>
      <c r="B68" s="26" t="s">
        <v>627</v>
      </c>
      <c r="C68" s="2">
        <v>48</v>
      </c>
    </row>
    <row r="69" spans="1:8" x14ac:dyDescent="0.25">
      <c r="A69" s="30">
        <v>9</v>
      </c>
      <c r="B69" s="26" t="s">
        <v>628</v>
      </c>
      <c r="C69" s="2">
        <v>45</v>
      </c>
    </row>
    <row r="70" spans="1:8" x14ac:dyDescent="0.25">
      <c r="A70" s="30">
        <v>10</v>
      </c>
      <c r="B70" s="26" t="s">
        <v>629</v>
      </c>
      <c r="C70" s="2">
        <v>51</v>
      </c>
    </row>
    <row r="71" spans="1:8" x14ac:dyDescent="0.25">
      <c r="A71" s="30">
        <v>11</v>
      </c>
      <c r="B71" s="26" t="s">
        <v>630</v>
      </c>
      <c r="C71" s="2">
        <v>43</v>
      </c>
    </row>
    <row r="72" spans="1:8" x14ac:dyDescent="0.25">
      <c r="A72" s="30">
        <v>12</v>
      </c>
      <c r="B72" s="26" t="s">
        <v>631</v>
      </c>
      <c r="C72" s="2">
        <v>57</v>
      </c>
    </row>
    <row r="73" spans="1:8" x14ac:dyDescent="0.25">
      <c r="B73" s="26" t="s">
        <v>653</v>
      </c>
      <c r="C73" s="2"/>
      <c r="E73" s="25" t="s">
        <v>8</v>
      </c>
      <c r="F73" s="33" t="s">
        <v>14</v>
      </c>
    </row>
    <row r="74" spans="1:8" x14ac:dyDescent="0.25">
      <c r="B74" s="26" t="s">
        <v>615</v>
      </c>
      <c r="C74" s="2">
        <v>556</v>
      </c>
    </row>
    <row r="75" spans="1:8" x14ac:dyDescent="0.25">
      <c r="E75" s="25" t="s">
        <v>614</v>
      </c>
      <c r="F75" t="s">
        <v>656</v>
      </c>
    </row>
    <row r="76" spans="1:8" x14ac:dyDescent="0.25">
      <c r="E76" s="26" t="s">
        <v>46</v>
      </c>
      <c r="F76" s="2">
        <v>85</v>
      </c>
    </row>
    <row r="77" spans="1:8" x14ac:dyDescent="0.25">
      <c r="E77" s="26" t="s">
        <v>29</v>
      </c>
      <c r="F77" s="2">
        <v>61</v>
      </c>
    </row>
    <row r="78" spans="1:8" x14ac:dyDescent="0.25">
      <c r="E78" s="26" t="s">
        <v>19</v>
      </c>
      <c r="F78" s="2">
        <v>67</v>
      </c>
    </row>
    <row r="79" spans="1:8" x14ac:dyDescent="0.25">
      <c r="E79" s="26" t="s">
        <v>15</v>
      </c>
      <c r="F79" s="2">
        <v>74</v>
      </c>
    </row>
    <row r="80" spans="1:8" x14ac:dyDescent="0.25">
      <c r="E80" s="26" t="s">
        <v>615</v>
      </c>
      <c r="F80" s="2">
        <v>287</v>
      </c>
    </row>
    <row r="85" spans="1:6" x14ac:dyDescent="0.25">
      <c r="E85" s="25" t="s">
        <v>614</v>
      </c>
      <c r="F85" t="s">
        <v>658</v>
      </c>
    </row>
    <row r="86" spans="1:6" x14ac:dyDescent="0.25">
      <c r="E86" s="26" t="s">
        <v>552</v>
      </c>
      <c r="F86" s="2">
        <v>15</v>
      </c>
    </row>
    <row r="87" spans="1:6" x14ac:dyDescent="0.25">
      <c r="E87" s="26" t="s">
        <v>551</v>
      </c>
      <c r="F87" s="2">
        <v>117</v>
      </c>
    </row>
    <row r="88" spans="1:6" x14ac:dyDescent="0.25">
      <c r="E88" s="26" t="s">
        <v>548</v>
      </c>
      <c r="F88" s="2">
        <v>20</v>
      </c>
    </row>
    <row r="89" spans="1:6" x14ac:dyDescent="0.25">
      <c r="E89" s="26" t="s">
        <v>550</v>
      </c>
      <c r="F89" s="2">
        <v>91</v>
      </c>
    </row>
    <row r="90" spans="1:6" x14ac:dyDescent="0.25">
      <c r="E90" s="26" t="s">
        <v>33</v>
      </c>
      <c r="F90" s="2">
        <v>133</v>
      </c>
    </row>
    <row r="91" spans="1:6" x14ac:dyDescent="0.25">
      <c r="E91" s="26" t="s">
        <v>549</v>
      </c>
      <c r="F91" s="2">
        <v>97</v>
      </c>
    </row>
    <row r="92" spans="1:6" x14ac:dyDescent="0.25">
      <c r="E92" s="26" t="s">
        <v>547</v>
      </c>
      <c r="F92" s="2">
        <v>83</v>
      </c>
    </row>
    <row r="93" spans="1:6" x14ac:dyDescent="0.25">
      <c r="E93" s="26" t="s">
        <v>657</v>
      </c>
      <c r="F93" s="2"/>
    </row>
    <row r="94" spans="1:6" x14ac:dyDescent="0.25">
      <c r="E94" s="26" t="s">
        <v>615</v>
      </c>
      <c r="F94" s="2">
        <v>556</v>
      </c>
    </row>
    <row r="96" spans="1:6" x14ac:dyDescent="0.25">
      <c r="A96" s="25" t="s">
        <v>8</v>
      </c>
      <c r="B96" s="40" t="s">
        <v>14</v>
      </c>
      <c r="C96" s="34"/>
      <c r="D96" s="34"/>
    </row>
    <row r="97" spans="1:8" x14ac:dyDescent="0.25">
      <c r="A97" s="34"/>
      <c r="B97" s="34"/>
      <c r="C97" s="34"/>
      <c r="D97" s="34"/>
      <c r="E97" s="36" t="s">
        <v>614</v>
      </c>
    </row>
    <row r="98" spans="1:8" x14ac:dyDescent="0.25">
      <c r="A98" s="25" t="s">
        <v>614</v>
      </c>
      <c r="B98" t="s">
        <v>654</v>
      </c>
      <c r="E98" s="26" t="s">
        <v>552</v>
      </c>
      <c r="G98" t="str">
        <f>A98</f>
        <v>Row Labels</v>
      </c>
      <c r="H98" s="34" t="str">
        <f>B98</f>
        <v xml:space="preserve">Sales Revenue   </v>
      </c>
    </row>
    <row r="99" spans="1:8" x14ac:dyDescent="0.25">
      <c r="A99" s="26" t="s">
        <v>551</v>
      </c>
      <c r="B99" s="2">
        <v>66819</v>
      </c>
      <c r="E99" s="26" t="s">
        <v>551</v>
      </c>
      <c r="G99" s="34" t="str">
        <f t="shared" ref="G99:H105" si="0">A99</f>
        <v>Australia</v>
      </c>
      <c r="H99" s="37">
        <f t="shared" si="0"/>
        <v>66819</v>
      </c>
    </row>
    <row r="100" spans="1:8" x14ac:dyDescent="0.25">
      <c r="A100" s="26" t="s">
        <v>550</v>
      </c>
      <c r="B100" s="2">
        <v>66105</v>
      </c>
      <c r="E100" s="26" t="s">
        <v>548</v>
      </c>
      <c r="G100" s="34" t="str">
        <f t="shared" si="0"/>
        <v>China</v>
      </c>
      <c r="H100" s="37">
        <f t="shared" si="0"/>
        <v>66105</v>
      </c>
    </row>
    <row r="101" spans="1:8" x14ac:dyDescent="0.25">
      <c r="A101" s="26" t="s">
        <v>33</v>
      </c>
      <c r="B101" s="2">
        <v>66086</v>
      </c>
      <c r="E101" s="26" t="s">
        <v>550</v>
      </c>
      <c r="G101" s="34" t="str">
        <f t="shared" si="0"/>
        <v>Nigeria</v>
      </c>
      <c r="H101" s="37">
        <f t="shared" si="0"/>
        <v>66086</v>
      </c>
    </row>
    <row r="102" spans="1:8" x14ac:dyDescent="0.25">
      <c r="A102" s="26" t="s">
        <v>549</v>
      </c>
      <c r="B102" s="2">
        <v>82996</v>
      </c>
      <c r="E102" s="26" t="s">
        <v>33</v>
      </c>
      <c r="G102" s="34" t="str">
        <f t="shared" si="0"/>
        <v>United Kingdom</v>
      </c>
      <c r="H102" s="37">
        <f t="shared" si="0"/>
        <v>82996</v>
      </c>
    </row>
    <row r="103" spans="1:8" x14ac:dyDescent="0.25">
      <c r="A103" s="26" t="s">
        <v>547</v>
      </c>
      <c r="B103" s="2">
        <v>54134</v>
      </c>
      <c r="E103" s="26" t="s">
        <v>549</v>
      </c>
      <c r="G103" s="34" t="str">
        <f t="shared" si="0"/>
        <v>United States</v>
      </c>
      <c r="H103" s="37">
        <f t="shared" si="0"/>
        <v>54134</v>
      </c>
    </row>
    <row r="104" spans="1:8" x14ac:dyDescent="0.25">
      <c r="A104" s="26" t="s">
        <v>615</v>
      </c>
      <c r="B104" s="2">
        <v>336140</v>
      </c>
      <c r="E104" s="26" t="s">
        <v>547</v>
      </c>
      <c r="G104" s="34" t="str">
        <f t="shared" si="0"/>
        <v>Grand Total</v>
      </c>
      <c r="H104" s="37">
        <f t="shared" si="0"/>
        <v>336140</v>
      </c>
    </row>
    <row r="105" spans="1:8" x14ac:dyDescent="0.25">
      <c r="G105" s="34">
        <f t="shared" si="0"/>
        <v>0</v>
      </c>
      <c r="H105" s="37">
        <f t="shared" si="0"/>
        <v>0</v>
      </c>
    </row>
    <row r="112" spans="1:8" x14ac:dyDescent="0.25">
      <c r="C112" s="36" t="s">
        <v>614</v>
      </c>
      <c r="D112" s="36"/>
      <c r="E112" s="36" t="s">
        <v>654</v>
      </c>
      <c r="F112" s="36" t="s">
        <v>655</v>
      </c>
    </row>
    <row r="113" spans="3:6" x14ac:dyDescent="0.25">
      <c r="C113" s="26" t="s">
        <v>21</v>
      </c>
      <c r="E113" s="2">
        <v>151425</v>
      </c>
      <c r="F113" s="2">
        <v>42313</v>
      </c>
    </row>
    <row r="114" spans="3:6" x14ac:dyDescent="0.25">
      <c r="C114" s="26" t="s">
        <v>17</v>
      </c>
      <c r="E114" s="2">
        <v>163317</v>
      </c>
      <c r="F114" s="2">
        <v>75089</v>
      </c>
    </row>
    <row r="115" spans="3:6" x14ac:dyDescent="0.25">
      <c r="C115" s="26" t="s">
        <v>12</v>
      </c>
      <c r="E115" s="2">
        <v>103287</v>
      </c>
      <c r="F115" s="2">
        <v>25989</v>
      </c>
    </row>
    <row r="116" spans="3:6" x14ac:dyDescent="0.25">
      <c r="C116" s="26" t="s">
        <v>24</v>
      </c>
      <c r="E116" s="2">
        <v>112962</v>
      </c>
      <c r="F116" s="2">
        <v>51023</v>
      </c>
    </row>
    <row r="117" spans="3:6" x14ac:dyDescent="0.25">
      <c r="C117" s="26" t="s">
        <v>31</v>
      </c>
      <c r="E117" s="2">
        <v>88591</v>
      </c>
      <c r="F117" s="2">
        <v>25335</v>
      </c>
    </row>
    <row r="118" spans="3:6" x14ac:dyDescent="0.25">
      <c r="C118" s="38" t="s">
        <v>615</v>
      </c>
      <c r="E118" s="39">
        <v>619582</v>
      </c>
      <c r="F118" s="39">
        <v>219749</v>
      </c>
    </row>
    <row r="126" spans="3:6" x14ac:dyDescent="0.25">
      <c r="F126" s="2">
        <v>109112</v>
      </c>
    </row>
    <row r="127" spans="3:6" x14ac:dyDescent="0.25">
      <c r="F127" s="2">
        <v>88228</v>
      </c>
    </row>
    <row r="128" spans="3:6" x14ac:dyDescent="0.25">
      <c r="F128" s="2">
        <v>77298</v>
      </c>
    </row>
    <row r="129" spans="3:6" x14ac:dyDescent="0.25">
      <c r="F129" s="2">
        <v>61939</v>
      </c>
    </row>
    <row r="130" spans="3:6" x14ac:dyDescent="0.25">
      <c r="F130" s="2">
        <v>63256</v>
      </c>
    </row>
    <row r="131" spans="3:6" x14ac:dyDescent="0.25">
      <c r="F131" s="39">
        <v>399833</v>
      </c>
    </row>
    <row r="140" spans="3:6" x14ac:dyDescent="0.25">
      <c r="C140" s="25" t="s">
        <v>8</v>
      </c>
      <c r="D140" s="35" t="s">
        <v>14</v>
      </c>
    </row>
    <row r="141" spans="3:6" x14ac:dyDescent="0.25">
      <c r="C141" s="35"/>
      <c r="D141" s="35"/>
    </row>
    <row r="142" spans="3:6" x14ac:dyDescent="0.25">
      <c r="C142" s="25" t="s">
        <v>614</v>
      </c>
      <c r="D142" t="s">
        <v>612</v>
      </c>
    </row>
    <row r="143" spans="3:6" x14ac:dyDescent="0.25">
      <c r="C143" s="26" t="s">
        <v>46</v>
      </c>
      <c r="D143" s="2">
        <v>217319</v>
      </c>
    </row>
    <row r="144" spans="3:6" x14ac:dyDescent="0.25">
      <c r="C144" s="26" t="s">
        <v>29</v>
      </c>
      <c r="D144" s="2">
        <v>183852</v>
      </c>
    </row>
    <row r="145" spans="2:4" x14ac:dyDescent="0.25">
      <c r="C145" s="26" t="s">
        <v>19</v>
      </c>
      <c r="D145" s="2">
        <v>178333</v>
      </c>
    </row>
    <row r="146" spans="2:4" x14ac:dyDescent="0.25">
      <c r="C146" s="26" t="s">
        <v>15</v>
      </c>
      <c r="D146" s="2">
        <v>194672</v>
      </c>
    </row>
    <row r="147" spans="2:4" x14ac:dyDescent="0.25">
      <c r="C147" s="26" t="s">
        <v>615</v>
      </c>
      <c r="D147" s="2">
        <v>774176</v>
      </c>
    </row>
    <row r="158" spans="2:4" x14ac:dyDescent="0.25">
      <c r="B158" s="25" t="s">
        <v>614</v>
      </c>
      <c r="C158" t="s">
        <v>659</v>
      </c>
    </row>
    <row r="159" spans="2:4" x14ac:dyDescent="0.25">
      <c r="B159" s="26" t="s">
        <v>56</v>
      </c>
      <c r="C159" s="2">
        <v>29</v>
      </c>
    </row>
    <row r="160" spans="2:4" x14ac:dyDescent="0.25">
      <c r="B160" s="26" t="s">
        <v>36</v>
      </c>
      <c r="C160" s="2">
        <v>17</v>
      </c>
    </row>
    <row r="161" spans="2:3" x14ac:dyDescent="0.25">
      <c r="B161" s="26" t="s">
        <v>25</v>
      </c>
      <c r="C161" s="2">
        <v>43</v>
      </c>
    </row>
    <row r="162" spans="2:3" x14ac:dyDescent="0.25">
      <c r="B162" s="26" t="s">
        <v>44</v>
      </c>
      <c r="C162" s="2">
        <v>32</v>
      </c>
    </row>
    <row r="163" spans="2:3" x14ac:dyDescent="0.25">
      <c r="B163" s="26" t="s">
        <v>60</v>
      </c>
      <c r="C163" s="2">
        <v>12</v>
      </c>
    </row>
    <row r="164" spans="2:3" x14ac:dyDescent="0.25">
      <c r="B164" s="26" t="s">
        <v>42</v>
      </c>
      <c r="C164" s="2">
        <v>25</v>
      </c>
    </row>
    <row r="165" spans="2:3" x14ac:dyDescent="0.25">
      <c r="B165" s="26" t="s">
        <v>79</v>
      </c>
      <c r="C165" s="2">
        <v>8</v>
      </c>
    </row>
    <row r="166" spans="2:3" x14ac:dyDescent="0.25">
      <c r="B166" s="26" t="s">
        <v>52</v>
      </c>
      <c r="C166" s="2">
        <v>8</v>
      </c>
    </row>
    <row r="167" spans="2:3" x14ac:dyDescent="0.25">
      <c r="B167" s="26" t="s">
        <v>18</v>
      </c>
      <c r="C167" s="2">
        <v>23</v>
      </c>
    </row>
    <row r="168" spans="2:3" x14ac:dyDescent="0.25">
      <c r="B168" s="26" t="s">
        <v>27</v>
      </c>
      <c r="C168" s="2">
        <v>26</v>
      </c>
    </row>
    <row r="169" spans="2:3" x14ac:dyDescent="0.25">
      <c r="B169" s="26" t="s">
        <v>83</v>
      </c>
      <c r="C169" s="2">
        <v>25</v>
      </c>
    </row>
    <row r="170" spans="2:3" x14ac:dyDescent="0.25">
      <c r="B170" s="26" t="s">
        <v>54</v>
      </c>
      <c r="C170" s="2">
        <v>26</v>
      </c>
    </row>
    <row r="171" spans="2:3" x14ac:dyDescent="0.25">
      <c r="B171" s="26" t="s">
        <v>70</v>
      </c>
      <c r="C171" s="2">
        <v>22</v>
      </c>
    </row>
    <row r="172" spans="2:3" x14ac:dyDescent="0.25">
      <c r="B172" s="26" t="s">
        <v>58</v>
      </c>
      <c r="C172" s="2">
        <v>24</v>
      </c>
    </row>
    <row r="173" spans="2:3" x14ac:dyDescent="0.25">
      <c r="B173" s="26" t="s">
        <v>38</v>
      </c>
      <c r="C173" s="2">
        <v>27</v>
      </c>
    </row>
    <row r="174" spans="2:3" x14ac:dyDescent="0.25">
      <c r="B174" s="26" t="s">
        <v>64</v>
      </c>
      <c r="C174" s="2">
        <v>26</v>
      </c>
    </row>
    <row r="175" spans="2:3" x14ac:dyDescent="0.25">
      <c r="B175" s="26" t="s">
        <v>100</v>
      </c>
      <c r="C175" s="2">
        <v>12</v>
      </c>
    </row>
    <row r="176" spans="2:3" x14ac:dyDescent="0.25">
      <c r="B176" s="26" t="s">
        <v>115</v>
      </c>
      <c r="C176" s="2">
        <v>9</v>
      </c>
    </row>
    <row r="177" spans="2:3" x14ac:dyDescent="0.25">
      <c r="B177" s="26" t="s">
        <v>13</v>
      </c>
      <c r="C177" s="2">
        <v>28</v>
      </c>
    </row>
    <row r="178" spans="2:3" x14ac:dyDescent="0.25">
      <c r="B178" s="26" t="s">
        <v>22</v>
      </c>
      <c r="C178" s="2">
        <v>30</v>
      </c>
    </row>
    <row r="179" spans="2:3" x14ac:dyDescent="0.25">
      <c r="B179" s="26" t="s">
        <v>76</v>
      </c>
      <c r="C179" s="2">
        <v>24</v>
      </c>
    </row>
    <row r="180" spans="2:3" x14ac:dyDescent="0.25">
      <c r="B180" s="26" t="s">
        <v>96</v>
      </c>
      <c r="C180" s="2">
        <v>16</v>
      </c>
    </row>
    <row r="181" spans="2:3" x14ac:dyDescent="0.25">
      <c r="B181" s="26" t="s">
        <v>40</v>
      </c>
      <c r="C181" s="2">
        <v>27</v>
      </c>
    </row>
    <row r="182" spans="2:3" x14ac:dyDescent="0.25">
      <c r="B182" s="26" t="s">
        <v>32</v>
      </c>
      <c r="C182" s="2">
        <v>16</v>
      </c>
    </row>
    <row r="183" spans="2:3" x14ac:dyDescent="0.25">
      <c r="B183" s="26" t="s">
        <v>50</v>
      </c>
      <c r="C183" s="2">
        <v>21</v>
      </c>
    </row>
    <row r="184" spans="2:3" x14ac:dyDescent="0.25">
      <c r="B184" s="26" t="s">
        <v>657</v>
      </c>
      <c r="C184" s="2"/>
    </row>
    <row r="185" spans="2:3" x14ac:dyDescent="0.25">
      <c r="B185" s="26" t="s">
        <v>615</v>
      </c>
      <c r="C185" s="2">
        <v>556</v>
      </c>
    </row>
  </sheetData>
  <mergeCells count="4">
    <mergeCell ref="C38:H38"/>
    <mergeCell ref="C44:H44"/>
    <mergeCell ref="C50:H50"/>
    <mergeCell ref="C55:H55"/>
  </mergeCells>
  <conditionalFormatting sqref="H27">
    <cfRule type="expression" dxfId="9" priority="13" stopIfTrue="1">
      <formula>$F$41&gt;0</formula>
    </cfRule>
    <cfRule type="expression" dxfId="8" priority="14" stopIfTrue="1">
      <formula>$F$41&lt;=0</formula>
    </cfRule>
  </conditionalFormatting>
  <conditionalFormatting sqref="H41">
    <cfRule type="expression" dxfId="7" priority="11">
      <formula>$F$41&gt;0</formula>
    </cfRule>
    <cfRule type="expression" dxfId="6" priority="12">
      <formula>$F$41&lt;=0</formula>
    </cfRule>
  </conditionalFormatting>
  <conditionalFormatting sqref="H47">
    <cfRule type="expression" dxfId="5" priority="8">
      <formula>$F$47&gt;0</formula>
    </cfRule>
    <cfRule type="expression" dxfId="4" priority="9">
      <formula>$F$47&lt;=0</formula>
    </cfRule>
  </conditionalFormatting>
  <conditionalFormatting sqref="H52">
    <cfRule type="expression" dxfId="3" priority="6">
      <formula>$F$52&gt;0</formula>
    </cfRule>
    <cfRule type="expression" dxfId="2" priority="7">
      <formula>$F$52&lt;=0</formula>
    </cfRule>
  </conditionalFormatting>
  <conditionalFormatting sqref="H57">
    <cfRule type="expression" dxfId="1" priority="3">
      <formula>$F$57&gt;0</formula>
    </cfRule>
    <cfRule type="expression" dxfId="0" priority="4">
      <formula>$F$57&lt;=0</formula>
    </cfRule>
  </conditionalFormatting>
  <conditionalFormatting pivot="1" sqref="C159:C183">
    <cfRule type="colorScale" priority="1">
      <colorScale>
        <cfvo type="min"/>
        <cfvo type="percentile" val="50"/>
        <cfvo type="max"/>
        <color rgb="FF63BE7B"/>
        <color rgb="FFFFEB84"/>
        <color rgb="FFF8696B"/>
      </colorScale>
    </cfRule>
  </conditionalFormatting>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558"/>
  <sheetViews>
    <sheetView tabSelected="1" zoomScale="70" zoomScaleNormal="70" workbookViewId="0">
      <selection activeCell="T63" sqref="T63"/>
    </sheetView>
  </sheetViews>
  <sheetFormatPr defaultRowHeight="15" x14ac:dyDescent="0.25"/>
  <cols>
    <col min="1" max="1" width="13.42578125" customWidth="1"/>
    <col min="2" max="2" width="20.7109375" customWidth="1"/>
    <col min="3" max="3" width="21" customWidth="1"/>
    <col min="4" max="4" width="19.42578125" customWidth="1"/>
    <col min="5" max="5" width="14.42578125" style="1" customWidth="1"/>
    <col min="6" max="6" width="20.42578125" style="1" customWidth="1"/>
    <col min="7" max="7" width="10.85546875" customWidth="1"/>
    <col min="8" max="8" width="13.7109375" customWidth="1"/>
    <col min="9" max="9" width="12.7109375" customWidth="1"/>
    <col min="10" max="10" width="16.140625" customWidth="1"/>
    <col min="11" max="11" width="18.5703125" customWidth="1"/>
    <col min="12" max="12" width="9.28515625" customWidth="1"/>
    <col min="15" max="15" width="15.5703125" customWidth="1"/>
    <col min="16" max="16" width="13.42578125" customWidth="1"/>
    <col min="17" max="17" width="14.140625" customWidth="1"/>
    <col min="18" max="18" width="14.28515625" customWidth="1"/>
  </cols>
  <sheetData>
    <row r="1" spans="1:18" x14ac:dyDescent="0.25">
      <c r="A1" t="s">
        <v>0</v>
      </c>
      <c r="B1" t="s">
        <v>1</v>
      </c>
      <c r="C1" t="s">
        <v>2</v>
      </c>
      <c r="D1" t="s">
        <v>3</v>
      </c>
      <c r="E1" s="1" t="s">
        <v>4</v>
      </c>
      <c r="F1" s="1" t="s">
        <v>5</v>
      </c>
      <c r="G1" t="s">
        <v>6</v>
      </c>
      <c r="H1" t="s">
        <v>7</v>
      </c>
      <c r="I1" t="s">
        <v>8</v>
      </c>
      <c r="J1" t="s">
        <v>9</v>
      </c>
      <c r="K1" t="s">
        <v>10</v>
      </c>
      <c r="L1" t="s">
        <v>567</v>
      </c>
      <c r="M1" t="s">
        <v>568</v>
      </c>
      <c r="N1" t="s">
        <v>569</v>
      </c>
      <c r="O1" t="s">
        <v>570</v>
      </c>
      <c r="P1" t="s">
        <v>571</v>
      </c>
      <c r="Q1" t="s">
        <v>572</v>
      </c>
      <c r="R1" t="s">
        <v>573</v>
      </c>
    </row>
    <row r="2" spans="1:18" hidden="1" x14ac:dyDescent="0.25">
      <c r="A2">
        <v>1</v>
      </c>
      <c r="B2" t="s">
        <v>11</v>
      </c>
      <c r="C2" t="s">
        <v>12</v>
      </c>
      <c r="D2" t="s">
        <v>13</v>
      </c>
      <c r="E2" s="1">
        <v>45432</v>
      </c>
      <c r="F2" s="1">
        <v>45436</v>
      </c>
      <c r="G2">
        <v>4</v>
      </c>
      <c r="H2">
        <v>238</v>
      </c>
      <c r="I2" t="s">
        <v>14</v>
      </c>
      <c r="J2" t="s">
        <v>551</v>
      </c>
      <c r="K2" t="s">
        <v>15</v>
      </c>
      <c r="L2" t="str">
        <f t="shared" ref="L2:L65" si="0">TEXT(E2,"YYYY")</f>
        <v>2024</v>
      </c>
      <c r="M2" t="str">
        <f t="shared" ref="M2:M65" si="1">TEXT(E2,"MMM")</f>
        <v>May</v>
      </c>
      <c r="N2" t="str">
        <f t="shared" ref="N2:N65" si="2">TEXT(E2,"DDD")</f>
        <v>Mon</v>
      </c>
      <c r="O2" s="2">
        <f>DATEDIF(E2,F2,"D")</f>
        <v>4</v>
      </c>
      <c r="P2" s="2">
        <f>ROUND(G2*H2*VLOOKUP(D2,Table2[#All],2,FALSE),0)</f>
        <v>714</v>
      </c>
      <c r="Q2" s="2">
        <f>Table1[[#This Row],[Quantity]]*Table1[[#This Row],[Unit Price]]</f>
        <v>952</v>
      </c>
      <c r="R2" s="2">
        <f>Table1[[#This Row],[Sales Revenue ]]-Table1[[#This Row],[Total Cost]]</f>
        <v>238</v>
      </c>
    </row>
    <row r="3" spans="1:18" hidden="1" x14ac:dyDescent="0.25">
      <c r="A3">
        <v>2</v>
      </c>
      <c r="B3" t="s">
        <v>16</v>
      </c>
      <c r="C3" t="s">
        <v>17</v>
      </c>
      <c r="D3" t="s">
        <v>18</v>
      </c>
      <c r="E3" s="1">
        <v>45594</v>
      </c>
      <c r="F3" s="1">
        <v>45600</v>
      </c>
      <c r="G3">
        <v>7</v>
      </c>
      <c r="H3">
        <v>42</v>
      </c>
      <c r="I3" t="s">
        <v>14</v>
      </c>
      <c r="J3" t="s">
        <v>551</v>
      </c>
      <c r="K3" t="s">
        <v>19</v>
      </c>
      <c r="L3" t="str">
        <f t="shared" si="0"/>
        <v>2024</v>
      </c>
      <c r="M3" t="str">
        <f t="shared" si="1"/>
        <v>Oct</v>
      </c>
      <c r="N3" t="str">
        <f t="shared" si="2"/>
        <v>Tue</v>
      </c>
      <c r="O3" s="2">
        <f t="shared" ref="O3:O65" si="3">DATEDIF(E3,F3,"D")</f>
        <v>6</v>
      </c>
      <c r="P3" s="2">
        <f>ROUND(G3*H3*VLOOKUP(D3,Table2[#All],2,FALSE),0)</f>
        <v>147</v>
      </c>
      <c r="Q3" s="2">
        <f>Table1[[#This Row],[Quantity]]*Table1[[#This Row],[Unit Price]]</f>
        <v>294</v>
      </c>
      <c r="R3" s="2">
        <f>Table1[[#This Row],[Sales Revenue ]]-Table1[[#This Row],[Total Cost]]</f>
        <v>147</v>
      </c>
    </row>
    <row r="4" spans="1:18" hidden="1" x14ac:dyDescent="0.25">
      <c r="A4">
        <v>3</v>
      </c>
      <c r="B4" t="s">
        <v>20</v>
      </c>
      <c r="C4" t="s">
        <v>21</v>
      </c>
      <c r="D4" t="s">
        <v>22</v>
      </c>
      <c r="E4" s="1">
        <v>45593</v>
      </c>
      <c r="F4" s="1">
        <v>45603</v>
      </c>
      <c r="G4">
        <v>5</v>
      </c>
      <c r="H4">
        <v>838</v>
      </c>
      <c r="I4" t="s">
        <v>14</v>
      </c>
      <c r="J4" t="s">
        <v>549</v>
      </c>
      <c r="K4" t="s">
        <v>19</v>
      </c>
      <c r="L4" t="str">
        <f t="shared" si="0"/>
        <v>2024</v>
      </c>
      <c r="M4" t="str">
        <f t="shared" si="1"/>
        <v>Oct</v>
      </c>
      <c r="N4" t="str">
        <f t="shared" si="2"/>
        <v>Mon</v>
      </c>
      <c r="O4" s="2">
        <f t="shared" si="3"/>
        <v>10</v>
      </c>
      <c r="P4" s="2">
        <f>ROUND(G4*H4*VLOOKUP(D4,Table2[#All],2,FALSE),0)</f>
        <v>3143</v>
      </c>
      <c r="Q4" s="2">
        <f>Table1[[#This Row],[Quantity]]*Table1[[#This Row],[Unit Price]]</f>
        <v>4190</v>
      </c>
      <c r="R4" s="2">
        <f>Table1[[#This Row],[Sales Revenue ]]-Table1[[#This Row],[Total Cost]]</f>
        <v>1047</v>
      </c>
    </row>
    <row r="5" spans="1:18" hidden="1" x14ac:dyDescent="0.25">
      <c r="A5">
        <v>4</v>
      </c>
      <c r="B5" t="s">
        <v>23</v>
      </c>
      <c r="C5" t="s">
        <v>24</v>
      </c>
      <c r="D5" t="s">
        <v>25</v>
      </c>
      <c r="E5" s="1">
        <v>45434</v>
      </c>
      <c r="F5" s="1">
        <v>45439</v>
      </c>
      <c r="G5">
        <v>3</v>
      </c>
      <c r="H5">
        <v>230</v>
      </c>
      <c r="I5" t="s">
        <v>14</v>
      </c>
      <c r="J5" t="s">
        <v>549</v>
      </c>
      <c r="K5" t="s">
        <v>19</v>
      </c>
      <c r="L5" t="str">
        <f t="shared" si="0"/>
        <v>2024</v>
      </c>
      <c r="M5" t="str">
        <f t="shared" si="1"/>
        <v>May</v>
      </c>
      <c r="N5" t="str">
        <f t="shared" si="2"/>
        <v>Wed</v>
      </c>
      <c r="O5" s="2">
        <f t="shared" si="3"/>
        <v>5</v>
      </c>
      <c r="P5" s="2">
        <f>ROUND(G5*H5*VLOOKUP(D5,Table2[#All],2,FALSE),0)</f>
        <v>380</v>
      </c>
      <c r="Q5" s="2">
        <f>Table1[[#This Row],[Quantity]]*Table1[[#This Row],[Unit Price]]</f>
        <v>690</v>
      </c>
      <c r="R5" s="2">
        <f>Table1[[#This Row],[Sales Revenue ]]-Table1[[#This Row],[Total Cost]]</f>
        <v>310</v>
      </c>
    </row>
    <row r="6" spans="1:18" x14ac:dyDescent="0.25">
      <c r="A6">
        <v>5</v>
      </c>
      <c r="B6" t="s">
        <v>26</v>
      </c>
      <c r="C6" t="s">
        <v>12</v>
      </c>
      <c r="D6" t="s">
        <v>27</v>
      </c>
      <c r="E6" s="1">
        <v>45566</v>
      </c>
      <c r="F6" s="1">
        <v>45582</v>
      </c>
      <c r="G6">
        <v>2</v>
      </c>
      <c r="H6">
        <v>954</v>
      </c>
      <c r="I6" t="s">
        <v>28</v>
      </c>
      <c r="J6" t="s">
        <v>550</v>
      </c>
      <c r="K6" t="s">
        <v>29</v>
      </c>
      <c r="L6" t="str">
        <f t="shared" si="0"/>
        <v>2024</v>
      </c>
      <c r="M6" t="str">
        <f t="shared" si="1"/>
        <v>Oct</v>
      </c>
      <c r="N6" t="str">
        <f t="shared" si="2"/>
        <v>Tue</v>
      </c>
      <c r="O6" s="2">
        <f t="shared" si="3"/>
        <v>16</v>
      </c>
      <c r="P6" s="2">
        <f>ROUND(G6*H6*VLOOKUP(D6,Table2[#All],2,FALSE),0)</f>
        <v>1240</v>
      </c>
      <c r="Q6" s="2">
        <f>Table1[[#This Row],[Quantity]]*Table1[[#This Row],[Unit Price]]</f>
        <v>1908</v>
      </c>
      <c r="R6" s="2">
        <f>Table1[[#This Row],[Sales Revenue ]]-Table1[[#This Row],[Total Cost]]</f>
        <v>668</v>
      </c>
    </row>
    <row r="7" spans="1:18" hidden="1" x14ac:dyDescent="0.25">
      <c r="A7">
        <v>6</v>
      </c>
      <c r="B7" t="s">
        <v>30</v>
      </c>
      <c r="C7" t="s">
        <v>31</v>
      </c>
      <c r="D7" t="s">
        <v>32</v>
      </c>
      <c r="E7" s="1">
        <v>45477</v>
      </c>
      <c r="F7" s="1">
        <v>45483</v>
      </c>
      <c r="G7">
        <v>10</v>
      </c>
      <c r="H7">
        <v>206</v>
      </c>
      <c r="I7" t="s">
        <v>14</v>
      </c>
      <c r="J7" t="s">
        <v>33</v>
      </c>
      <c r="K7" t="s">
        <v>29</v>
      </c>
      <c r="L7" t="str">
        <f t="shared" si="0"/>
        <v>2024</v>
      </c>
      <c r="M7" t="str">
        <f t="shared" si="1"/>
        <v>Jul</v>
      </c>
      <c r="N7" t="str">
        <f t="shared" si="2"/>
        <v>Thu</v>
      </c>
      <c r="O7" s="2">
        <f t="shared" si="3"/>
        <v>6</v>
      </c>
      <c r="P7" s="2">
        <f>ROUND(G7*H7*VLOOKUP(D7,Table2[#All],2,FALSE),0)</f>
        <v>1545</v>
      </c>
      <c r="Q7" s="2">
        <f>Table1[[#This Row],[Quantity]]*Table1[[#This Row],[Unit Price]]</f>
        <v>2060</v>
      </c>
      <c r="R7" s="2">
        <f>Table1[[#This Row],[Sales Revenue ]]-Table1[[#This Row],[Total Cost]]</f>
        <v>515</v>
      </c>
    </row>
    <row r="8" spans="1:18" x14ac:dyDescent="0.25">
      <c r="A8">
        <v>7</v>
      </c>
      <c r="B8" t="s">
        <v>34</v>
      </c>
      <c r="C8" t="s">
        <v>24</v>
      </c>
      <c r="D8" t="s">
        <v>25</v>
      </c>
      <c r="E8" s="1">
        <v>45375</v>
      </c>
      <c r="F8" s="1">
        <v>45387</v>
      </c>
      <c r="G8">
        <v>6</v>
      </c>
      <c r="H8">
        <v>373</v>
      </c>
      <c r="I8" t="s">
        <v>28</v>
      </c>
      <c r="J8" t="s">
        <v>551</v>
      </c>
      <c r="K8" t="s">
        <v>29</v>
      </c>
      <c r="L8" t="str">
        <f t="shared" si="0"/>
        <v>2024</v>
      </c>
      <c r="M8" t="str">
        <f t="shared" si="1"/>
        <v>Mar</v>
      </c>
      <c r="N8" t="str">
        <f t="shared" si="2"/>
        <v>Sun</v>
      </c>
      <c r="O8" s="2">
        <f t="shared" si="3"/>
        <v>12</v>
      </c>
      <c r="P8" s="2">
        <f>ROUND(G8*H8*VLOOKUP(D8,Table2[#All],2,FALSE),0)</f>
        <v>1231</v>
      </c>
      <c r="Q8" s="2">
        <f>Table1[[#This Row],[Quantity]]*Table1[[#This Row],[Unit Price]]</f>
        <v>2238</v>
      </c>
      <c r="R8" s="2">
        <f>Table1[[#This Row],[Sales Revenue ]]-Table1[[#This Row],[Total Cost]]</f>
        <v>1007</v>
      </c>
    </row>
    <row r="9" spans="1:18" hidden="1" x14ac:dyDescent="0.25">
      <c r="A9">
        <v>8</v>
      </c>
      <c r="B9" t="s">
        <v>35</v>
      </c>
      <c r="C9" t="s">
        <v>12</v>
      </c>
      <c r="D9" t="s">
        <v>36</v>
      </c>
      <c r="E9" s="1">
        <v>45617</v>
      </c>
      <c r="F9" s="1">
        <v>45627</v>
      </c>
      <c r="G9">
        <v>3</v>
      </c>
      <c r="H9">
        <v>556</v>
      </c>
      <c r="I9" t="s">
        <v>14</v>
      </c>
      <c r="J9" t="s">
        <v>33</v>
      </c>
      <c r="K9" t="s">
        <v>19</v>
      </c>
      <c r="L9" t="str">
        <f t="shared" si="0"/>
        <v>2024</v>
      </c>
      <c r="M9" t="str">
        <f t="shared" si="1"/>
        <v>Nov</v>
      </c>
      <c r="N9" t="str">
        <f t="shared" si="2"/>
        <v>Thu</v>
      </c>
      <c r="O9" s="2">
        <f t="shared" si="3"/>
        <v>10</v>
      </c>
      <c r="P9" s="2">
        <f>ROUND(G9*H9*VLOOKUP(D9,Table2[#All],2,FALSE),0)</f>
        <v>1334</v>
      </c>
      <c r="Q9" s="2">
        <f>Table1[[#This Row],[Quantity]]*Table1[[#This Row],[Unit Price]]</f>
        <v>1668</v>
      </c>
      <c r="R9" s="2">
        <f>Table1[[#This Row],[Sales Revenue ]]-Table1[[#This Row],[Total Cost]]</f>
        <v>334</v>
      </c>
    </row>
    <row r="10" spans="1:18" hidden="1" x14ac:dyDescent="0.25">
      <c r="A10">
        <v>9</v>
      </c>
      <c r="B10" t="s">
        <v>37</v>
      </c>
      <c r="C10" t="s">
        <v>24</v>
      </c>
      <c r="D10" t="s">
        <v>38</v>
      </c>
      <c r="E10" s="1">
        <v>45430</v>
      </c>
      <c r="F10" s="1">
        <v>45434</v>
      </c>
      <c r="G10">
        <v>9</v>
      </c>
      <c r="H10">
        <v>234</v>
      </c>
      <c r="I10" t="s">
        <v>14</v>
      </c>
      <c r="J10" t="s">
        <v>33</v>
      </c>
      <c r="K10" t="s">
        <v>19</v>
      </c>
      <c r="L10" t="str">
        <f t="shared" si="0"/>
        <v>2024</v>
      </c>
      <c r="M10" t="str">
        <f t="shared" si="1"/>
        <v>May</v>
      </c>
      <c r="N10" t="str">
        <f t="shared" si="2"/>
        <v>Sat</v>
      </c>
      <c r="O10" s="2">
        <f t="shared" si="3"/>
        <v>4</v>
      </c>
      <c r="P10" s="2">
        <f>ROUND(G10*H10*VLOOKUP(D10,Table2[#All],2,FALSE),0)</f>
        <v>1053</v>
      </c>
      <c r="Q10" s="2">
        <f>Table1[[#This Row],[Quantity]]*Table1[[#This Row],[Unit Price]]</f>
        <v>2106</v>
      </c>
      <c r="R10" s="2">
        <f>Table1[[#This Row],[Sales Revenue ]]-Table1[[#This Row],[Total Cost]]</f>
        <v>1053</v>
      </c>
    </row>
    <row r="11" spans="1:18" x14ac:dyDescent="0.25">
      <c r="A11">
        <v>10</v>
      </c>
      <c r="B11" t="s">
        <v>39</v>
      </c>
      <c r="C11" t="s">
        <v>21</v>
      </c>
      <c r="D11" t="s">
        <v>40</v>
      </c>
      <c r="E11" s="1">
        <v>45453</v>
      </c>
      <c r="F11" s="1">
        <v>45468</v>
      </c>
      <c r="G11">
        <v>7</v>
      </c>
      <c r="H11">
        <v>284</v>
      </c>
      <c r="I11" t="s">
        <v>28</v>
      </c>
      <c r="J11" t="s">
        <v>551</v>
      </c>
      <c r="K11" t="s">
        <v>19</v>
      </c>
      <c r="L11" t="str">
        <f t="shared" si="0"/>
        <v>2024</v>
      </c>
      <c r="M11" t="str">
        <f t="shared" si="1"/>
        <v>Jun</v>
      </c>
      <c r="N11" t="str">
        <f t="shared" si="2"/>
        <v>Mon</v>
      </c>
      <c r="O11" s="2">
        <f t="shared" si="3"/>
        <v>15</v>
      </c>
      <c r="P11" s="2">
        <f>ROUND(G11*H11*VLOOKUP(D11,Table2[#All],2,FALSE),0)</f>
        <v>1292</v>
      </c>
      <c r="Q11" s="2">
        <f>Table1[[#This Row],[Quantity]]*Table1[[#This Row],[Unit Price]]</f>
        <v>1988</v>
      </c>
      <c r="R11" s="2">
        <f>Table1[[#This Row],[Sales Revenue ]]-Table1[[#This Row],[Total Cost]]</f>
        <v>696</v>
      </c>
    </row>
    <row r="12" spans="1:18" hidden="1" x14ac:dyDescent="0.25">
      <c r="A12">
        <v>11</v>
      </c>
      <c r="B12" t="s">
        <v>41</v>
      </c>
      <c r="C12" t="s">
        <v>31</v>
      </c>
      <c r="D12" t="s">
        <v>42</v>
      </c>
      <c r="E12" s="1">
        <v>45627</v>
      </c>
      <c r="F12" s="1">
        <v>45636</v>
      </c>
      <c r="G12">
        <v>8</v>
      </c>
      <c r="H12">
        <v>415</v>
      </c>
      <c r="I12" t="s">
        <v>14</v>
      </c>
      <c r="J12" t="s">
        <v>33</v>
      </c>
      <c r="K12" t="s">
        <v>29</v>
      </c>
      <c r="L12" t="str">
        <f t="shared" si="0"/>
        <v>2024</v>
      </c>
      <c r="M12" t="str">
        <f t="shared" si="1"/>
        <v>Dec</v>
      </c>
      <c r="N12" t="str">
        <f t="shared" si="2"/>
        <v>Sun</v>
      </c>
      <c r="O12" s="2">
        <f t="shared" si="3"/>
        <v>9</v>
      </c>
      <c r="P12" s="2">
        <f>ROUND(G12*H12*VLOOKUP(D12,Table2[#All],2,FALSE),0)</f>
        <v>2158</v>
      </c>
      <c r="Q12" s="2">
        <f>Table1[[#This Row],[Quantity]]*Table1[[#This Row],[Unit Price]]</f>
        <v>3320</v>
      </c>
      <c r="R12" s="2">
        <f>Table1[[#This Row],[Sales Revenue ]]-Table1[[#This Row],[Total Cost]]</f>
        <v>1162</v>
      </c>
    </row>
    <row r="13" spans="1:18" hidden="1" x14ac:dyDescent="0.25">
      <c r="A13">
        <v>12</v>
      </c>
      <c r="B13" t="s">
        <v>43</v>
      </c>
      <c r="C13" t="s">
        <v>17</v>
      </c>
      <c r="D13" t="s">
        <v>44</v>
      </c>
      <c r="E13" s="1">
        <v>45477</v>
      </c>
      <c r="F13" s="1">
        <v>45480</v>
      </c>
      <c r="G13">
        <v>4</v>
      </c>
      <c r="H13">
        <v>151</v>
      </c>
      <c r="I13" t="s">
        <v>14</v>
      </c>
      <c r="J13" t="s">
        <v>33</v>
      </c>
      <c r="K13" t="s">
        <v>19</v>
      </c>
      <c r="L13" t="str">
        <f t="shared" si="0"/>
        <v>2024</v>
      </c>
      <c r="M13" t="str">
        <f t="shared" si="1"/>
        <v>Jul</v>
      </c>
      <c r="N13" t="str">
        <f t="shared" si="2"/>
        <v>Thu</v>
      </c>
      <c r="O13" s="2">
        <f t="shared" si="3"/>
        <v>3</v>
      </c>
      <c r="P13" s="2">
        <f>ROUND(G13*H13*VLOOKUP(D13,Table2[#All],2,FALSE),0)</f>
        <v>362</v>
      </c>
      <c r="Q13" s="2">
        <f>Table1[[#This Row],[Quantity]]*Table1[[#This Row],[Unit Price]]</f>
        <v>604</v>
      </c>
      <c r="R13" s="2">
        <f>Table1[[#This Row],[Sales Revenue ]]-Table1[[#This Row],[Total Cost]]</f>
        <v>242</v>
      </c>
    </row>
    <row r="14" spans="1:18" x14ac:dyDescent="0.25">
      <c r="A14">
        <v>13</v>
      </c>
      <c r="B14" t="s">
        <v>45</v>
      </c>
      <c r="C14" t="s">
        <v>12</v>
      </c>
      <c r="D14" t="s">
        <v>13</v>
      </c>
      <c r="E14" s="1">
        <v>45370</v>
      </c>
      <c r="F14" s="1">
        <v>45380</v>
      </c>
      <c r="G14">
        <v>3</v>
      </c>
      <c r="H14">
        <v>821</v>
      </c>
      <c r="I14" t="s">
        <v>28</v>
      </c>
      <c r="J14" t="s">
        <v>33</v>
      </c>
      <c r="K14" t="s">
        <v>46</v>
      </c>
      <c r="L14" t="str">
        <f t="shared" si="0"/>
        <v>2024</v>
      </c>
      <c r="M14" t="str">
        <f t="shared" si="1"/>
        <v>Mar</v>
      </c>
      <c r="N14" t="str">
        <f t="shared" si="2"/>
        <v>Tue</v>
      </c>
      <c r="O14" s="2">
        <f t="shared" si="3"/>
        <v>10</v>
      </c>
      <c r="P14" s="2">
        <f>ROUND(G14*H14*VLOOKUP(D14,Table2[#All],2,FALSE),0)</f>
        <v>1847</v>
      </c>
      <c r="Q14" s="2">
        <f>Table1[[#This Row],[Quantity]]*Table1[[#This Row],[Unit Price]]</f>
        <v>2463</v>
      </c>
      <c r="R14" s="2">
        <f>Table1[[#This Row],[Sales Revenue ]]-Table1[[#This Row],[Total Cost]]</f>
        <v>616</v>
      </c>
    </row>
    <row r="15" spans="1:18" x14ac:dyDescent="0.25">
      <c r="A15">
        <v>14</v>
      </c>
      <c r="B15" t="s">
        <v>47</v>
      </c>
      <c r="C15" t="s">
        <v>12</v>
      </c>
      <c r="D15" t="s">
        <v>27</v>
      </c>
      <c r="E15" s="1">
        <v>45487</v>
      </c>
      <c r="F15" s="1">
        <v>45501</v>
      </c>
      <c r="G15">
        <v>10</v>
      </c>
      <c r="H15">
        <v>489</v>
      </c>
      <c r="I15" t="s">
        <v>28</v>
      </c>
      <c r="J15" t="s">
        <v>33</v>
      </c>
      <c r="K15" t="s">
        <v>29</v>
      </c>
      <c r="L15" t="str">
        <f t="shared" si="0"/>
        <v>2024</v>
      </c>
      <c r="M15" t="str">
        <f t="shared" si="1"/>
        <v>Jul</v>
      </c>
      <c r="N15" t="str">
        <f t="shared" si="2"/>
        <v>Sun</v>
      </c>
      <c r="O15" s="2">
        <f t="shared" si="3"/>
        <v>14</v>
      </c>
      <c r="P15" s="2">
        <f>ROUND(G15*H15*VLOOKUP(D15,Table2[#All],2,FALSE),0)</f>
        <v>3179</v>
      </c>
      <c r="Q15" s="2">
        <f>Table1[[#This Row],[Quantity]]*Table1[[#This Row],[Unit Price]]</f>
        <v>4890</v>
      </c>
      <c r="R15" s="2">
        <f>Table1[[#This Row],[Sales Revenue ]]-Table1[[#This Row],[Total Cost]]</f>
        <v>1711</v>
      </c>
    </row>
    <row r="16" spans="1:18" hidden="1" x14ac:dyDescent="0.25">
      <c r="A16">
        <v>15</v>
      </c>
      <c r="B16" t="s">
        <v>48</v>
      </c>
      <c r="C16" t="s">
        <v>12</v>
      </c>
      <c r="D16" t="s">
        <v>13</v>
      </c>
      <c r="E16" s="1">
        <v>45641</v>
      </c>
      <c r="F16" s="1">
        <v>45650</v>
      </c>
      <c r="G16">
        <v>9</v>
      </c>
      <c r="H16">
        <v>778</v>
      </c>
      <c r="I16" t="s">
        <v>14</v>
      </c>
      <c r="J16" t="s">
        <v>547</v>
      </c>
      <c r="K16" t="s">
        <v>29</v>
      </c>
      <c r="L16" t="str">
        <f t="shared" si="0"/>
        <v>2024</v>
      </c>
      <c r="M16" t="str">
        <f t="shared" si="1"/>
        <v>Dec</v>
      </c>
      <c r="N16" t="str">
        <f t="shared" si="2"/>
        <v>Sun</v>
      </c>
      <c r="O16" s="2">
        <f t="shared" si="3"/>
        <v>9</v>
      </c>
      <c r="P16" s="2">
        <f>ROUND(G16*H16*VLOOKUP(D16,Table2[#All],2,FALSE),0)</f>
        <v>5252</v>
      </c>
      <c r="Q16" s="2">
        <f>Table1[[#This Row],[Quantity]]*Table1[[#This Row],[Unit Price]]</f>
        <v>7002</v>
      </c>
      <c r="R16" s="2">
        <f>Table1[[#This Row],[Sales Revenue ]]-Table1[[#This Row],[Total Cost]]</f>
        <v>1750</v>
      </c>
    </row>
    <row r="17" spans="1:18" x14ac:dyDescent="0.25">
      <c r="A17">
        <v>16</v>
      </c>
      <c r="B17" t="s">
        <v>49</v>
      </c>
      <c r="C17" t="s">
        <v>31</v>
      </c>
      <c r="D17" t="s">
        <v>50</v>
      </c>
      <c r="E17" s="1">
        <v>45372</v>
      </c>
      <c r="F17" s="1">
        <v>45380</v>
      </c>
      <c r="G17">
        <v>8</v>
      </c>
      <c r="H17">
        <v>13</v>
      </c>
      <c r="I17" t="s">
        <v>28</v>
      </c>
      <c r="J17" t="s">
        <v>33</v>
      </c>
      <c r="K17" t="s">
        <v>46</v>
      </c>
      <c r="L17" t="str">
        <f t="shared" si="0"/>
        <v>2024</v>
      </c>
      <c r="M17" t="str">
        <f t="shared" si="1"/>
        <v>Mar</v>
      </c>
      <c r="N17" t="str">
        <f t="shared" si="2"/>
        <v>Thu</v>
      </c>
      <c r="O17" s="2">
        <f t="shared" si="3"/>
        <v>8</v>
      </c>
      <c r="P17" s="2">
        <f>ROUND(G17*H17*VLOOKUP(D17,Table2[#All],2,FALSE),0)</f>
        <v>73</v>
      </c>
      <c r="Q17" s="2">
        <f>Table1[[#This Row],[Quantity]]*Table1[[#This Row],[Unit Price]]</f>
        <v>104</v>
      </c>
      <c r="R17" s="2">
        <f>Table1[[#This Row],[Sales Revenue ]]-Table1[[#This Row],[Total Cost]]</f>
        <v>31</v>
      </c>
    </row>
    <row r="18" spans="1:18" x14ac:dyDescent="0.25">
      <c r="A18">
        <v>17</v>
      </c>
      <c r="B18" t="s">
        <v>51</v>
      </c>
      <c r="C18" t="s">
        <v>21</v>
      </c>
      <c r="D18" t="s">
        <v>52</v>
      </c>
      <c r="E18" s="1">
        <v>45346</v>
      </c>
      <c r="F18" s="1">
        <v>45354</v>
      </c>
      <c r="G18">
        <v>5</v>
      </c>
      <c r="H18">
        <v>871</v>
      </c>
      <c r="I18" t="s">
        <v>28</v>
      </c>
      <c r="J18" t="s">
        <v>33</v>
      </c>
      <c r="K18" t="s">
        <v>15</v>
      </c>
      <c r="L18" t="str">
        <f t="shared" si="0"/>
        <v>2024</v>
      </c>
      <c r="M18" t="str">
        <f t="shared" si="1"/>
        <v>Feb</v>
      </c>
      <c r="N18" t="str">
        <f t="shared" si="2"/>
        <v>Sat</v>
      </c>
      <c r="O18" s="2">
        <f t="shared" si="3"/>
        <v>8</v>
      </c>
      <c r="P18" s="2">
        <f>ROUND(G18*H18*VLOOKUP(D18,Table2[#All],2,FALSE),0)</f>
        <v>3049</v>
      </c>
      <c r="Q18" s="2">
        <f>Table1[[#This Row],[Quantity]]*Table1[[#This Row],[Unit Price]]</f>
        <v>4355</v>
      </c>
      <c r="R18" s="2">
        <f>Table1[[#This Row],[Sales Revenue ]]-Table1[[#This Row],[Total Cost]]</f>
        <v>1306</v>
      </c>
    </row>
    <row r="19" spans="1:18" hidden="1" x14ac:dyDescent="0.25">
      <c r="A19">
        <v>18</v>
      </c>
      <c r="B19" t="s">
        <v>53</v>
      </c>
      <c r="C19" t="s">
        <v>21</v>
      </c>
      <c r="D19" t="s">
        <v>54</v>
      </c>
      <c r="E19" s="1">
        <v>45483</v>
      </c>
      <c r="F19" s="1">
        <v>45492</v>
      </c>
      <c r="G19">
        <v>3</v>
      </c>
      <c r="H19">
        <v>562</v>
      </c>
      <c r="I19" t="s">
        <v>14</v>
      </c>
      <c r="J19" t="s">
        <v>549</v>
      </c>
      <c r="K19" t="s">
        <v>46</v>
      </c>
      <c r="L19" t="str">
        <f t="shared" si="0"/>
        <v>2024</v>
      </c>
      <c r="M19" t="str">
        <f t="shared" si="1"/>
        <v>Jul</v>
      </c>
      <c r="N19" t="str">
        <f t="shared" si="2"/>
        <v>Wed</v>
      </c>
      <c r="O19" s="2">
        <f t="shared" si="3"/>
        <v>9</v>
      </c>
      <c r="P19" s="2">
        <f>ROUND(G19*H19*VLOOKUP(D19,Table2[#All],2,FALSE),0)</f>
        <v>1180</v>
      </c>
      <c r="Q19" s="2">
        <f>Table1[[#This Row],[Quantity]]*Table1[[#This Row],[Unit Price]]</f>
        <v>1686</v>
      </c>
      <c r="R19" s="2">
        <f>Table1[[#This Row],[Sales Revenue ]]-Table1[[#This Row],[Total Cost]]</f>
        <v>506</v>
      </c>
    </row>
    <row r="20" spans="1:18" hidden="1" x14ac:dyDescent="0.25">
      <c r="A20">
        <v>19</v>
      </c>
      <c r="B20" t="s">
        <v>55</v>
      </c>
      <c r="C20" t="s">
        <v>17</v>
      </c>
      <c r="D20" t="s">
        <v>56</v>
      </c>
      <c r="E20" s="1">
        <v>45542</v>
      </c>
      <c r="F20" s="1">
        <v>45552</v>
      </c>
      <c r="G20">
        <v>1</v>
      </c>
      <c r="H20">
        <v>124</v>
      </c>
      <c r="I20" t="s">
        <v>14</v>
      </c>
      <c r="J20" t="s">
        <v>547</v>
      </c>
      <c r="K20" t="s">
        <v>15</v>
      </c>
      <c r="L20" t="str">
        <f t="shared" si="0"/>
        <v>2024</v>
      </c>
      <c r="M20" t="str">
        <f t="shared" si="1"/>
        <v>Sep</v>
      </c>
      <c r="N20" t="str">
        <f t="shared" si="2"/>
        <v>Sat</v>
      </c>
      <c r="O20" s="2">
        <f t="shared" si="3"/>
        <v>10</v>
      </c>
      <c r="P20" s="2">
        <f>ROUND(G20*H20*VLOOKUP(D20,Table2[#All],2,FALSE),0)</f>
        <v>68</v>
      </c>
      <c r="Q20" s="2">
        <f>Table1[[#This Row],[Quantity]]*Table1[[#This Row],[Unit Price]]</f>
        <v>124</v>
      </c>
      <c r="R20" s="2">
        <f>Table1[[#This Row],[Sales Revenue ]]-Table1[[#This Row],[Total Cost]]</f>
        <v>56</v>
      </c>
    </row>
    <row r="21" spans="1:18" hidden="1" x14ac:dyDescent="0.25">
      <c r="A21">
        <v>20</v>
      </c>
      <c r="B21" t="s">
        <v>57</v>
      </c>
      <c r="C21" t="s">
        <v>12</v>
      </c>
      <c r="D21" t="s">
        <v>58</v>
      </c>
      <c r="E21" s="1">
        <v>45582</v>
      </c>
      <c r="F21" s="1">
        <v>45588</v>
      </c>
      <c r="G21">
        <v>2</v>
      </c>
      <c r="H21">
        <v>97</v>
      </c>
      <c r="I21" t="s">
        <v>14</v>
      </c>
      <c r="J21" t="s">
        <v>33</v>
      </c>
      <c r="K21" t="s">
        <v>46</v>
      </c>
      <c r="L21" t="str">
        <f t="shared" si="0"/>
        <v>2024</v>
      </c>
      <c r="M21" t="str">
        <f t="shared" si="1"/>
        <v>Oct</v>
      </c>
      <c r="N21" t="str">
        <f t="shared" si="2"/>
        <v>Thu</v>
      </c>
      <c r="O21" s="2">
        <f t="shared" si="3"/>
        <v>6</v>
      </c>
      <c r="P21" s="2">
        <f>ROUND(G21*H21*VLOOKUP(D21,Table2[#All],2,FALSE),0)</f>
        <v>165</v>
      </c>
      <c r="Q21" s="2">
        <f>Table1[[#This Row],[Quantity]]*Table1[[#This Row],[Unit Price]]</f>
        <v>194</v>
      </c>
      <c r="R21" s="2">
        <f>Table1[[#This Row],[Sales Revenue ]]-Table1[[#This Row],[Total Cost]]</f>
        <v>29</v>
      </c>
    </row>
    <row r="22" spans="1:18" hidden="1" x14ac:dyDescent="0.25">
      <c r="A22">
        <v>21</v>
      </c>
      <c r="B22" t="s">
        <v>43</v>
      </c>
      <c r="C22" t="s">
        <v>17</v>
      </c>
      <c r="D22" t="s">
        <v>44</v>
      </c>
      <c r="E22" s="1">
        <v>45477</v>
      </c>
      <c r="F22" s="1">
        <v>45480</v>
      </c>
      <c r="G22">
        <v>4</v>
      </c>
      <c r="H22">
        <v>151</v>
      </c>
      <c r="I22" t="s">
        <v>14</v>
      </c>
      <c r="J22" t="s">
        <v>33</v>
      </c>
      <c r="K22" t="s">
        <v>15</v>
      </c>
      <c r="L22" t="str">
        <f t="shared" si="0"/>
        <v>2024</v>
      </c>
      <c r="M22" t="str">
        <f t="shared" si="1"/>
        <v>Jul</v>
      </c>
      <c r="N22" t="str">
        <f t="shared" si="2"/>
        <v>Thu</v>
      </c>
      <c r="O22" s="2">
        <f t="shared" si="3"/>
        <v>3</v>
      </c>
      <c r="P22" s="2">
        <f>ROUND(G22*H22*VLOOKUP(D22,Table2[#All],2,FALSE),0)</f>
        <v>362</v>
      </c>
      <c r="Q22" s="2">
        <f>Table1[[#This Row],[Quantity]]*Table1[[#This Row],[Unit Price]]</f>
        <v>604</v>
      </c>
      <c r="R22" s="2">
        <f>Table1[[#This Row],[Sales Revenue ]]-Table1[[#This Row],[Total Cost]]</f>
        <v>242</v>
      </c>
    </row>
    <row r="23" spans="1:18" x14ac:dyDescent="0.25">
      <c r="A23">
        <v>22</v>
      </c>
      <c r="B23" t="s">
        <v>59</v>
      </c>
      <c r="C23" t="s">
        <v>17</v>
      </c>
      <c r="D23" t="s">
        <v>60</v>
      </c>
      <c r="E23" s="1">
        <v>45508</v>
      </c>
      <c r="F23" s="1">
        <v>45520</v>
      </c>
      <c r="G23">
        <v>4</v>
      </c>
      <c r="H23">
        <v>961</v>
      </c>
      <c r="I23" t="s">
        <v>28</v>
      </c>
      <c r="J23" t="s">
        <v>33</v>
      </c>
      <c r="K23" t="s">
        <v>15</v>
      </c>
      <c r="L23" t="str">
        <f t="shared" si="0"/>
        <v>2024</v>
      </c>
      <c r="M23" t="str">
        <f t="shared" si="1"/>
        <v>Aug</v>
      </c>
      <c r="N23" t="str">
        <f t="shared" si="2"/>
        <v>Sun</v>
      </c>
      <c r="O23" s="2">
        <f t="shared" si="3"/>
        <v>12</v>
      </c>
      <c r="P23" s="2">
        <f>ROUND(G23*H23*VLOOKUP(D23,Table2[#All],2,FALSE),0)</f>
        <v>2499</v>
      </c>
      <c r="Q23" s="2">
        <f>Table1[[#This Row],[Quantity]]*Table1[[#This Row],[Unit Price]]</f>
        <v>3844</v>
      </c>
      <c r="R23" s="2">
        <f>Table1[[#This Row],[Sales Revenue ]]-Table1[[#This Row],[Total Cost]]</f>
        <v>1345</v>
      </c>
    </row>
    <row r="24" spans="1:18" hidden="1" x14ac:dyDescent="0.25">
      <c r="A24">
        <v>23</v>
      </c>
      <c r="B24" t="s">
        <v>61</v>
      </c>
      <c r="C24" t="s">
        <v>31</v>
      </c>
      <c r="D24" t="s">
        <v>50</v>
      </c>
      <c r="E24" s="1">
        <v>45635</v>
      </c>
      <c r="F24" s="1">
        <v>45638</v>
      </c>
      <c r="G24">
        <v>6</v>
      </c>
      <c r="H24">
        <v>458</v>
      </c>
      <c r="I24" t="s">
        <v>14</v>
      </c>
      <c r="J24" t="s">
        <v>33</v>
      </c>
      <c r="K24" t="s">
        <v>19</v>
      </c>
      <c r="L24" t="str">
        <f t="shared" si="0"/>
        <v>2024</v>
      </c>
      <c r="M24" t="str">
        <f t="shared" si="1"/>
        <v>Dec</v>
      </c>
      <c r="N24" t="str">
        <f t="shared" si="2"/>
        <v>Mon</v>
      </c>
      <c r="O24" s="2">
        <f t="shared" si="3"/>
        <v>3</v>
      </c>
      <c r="P24" s="2">
        <f>ROUND(G24*H24*VLOOKUP(D24,Table2[#All],2,FALSE),0)</f>
        <v>1924</v>
      </c>
      <c r="Q24" s="2">
        <f>Table1[[#This Row],[Quantity]]*Table1[[#This Row],[Unit Price]]</f>
        <v>2748</v>
      </c>
      <c r="R24" s="2">
        <f>Table1[[#This Row],[Sales Revenue ]]-Table1[[#This Row],[Total Cost]]</f>
        <v>824</v>
      </c>
    </row>
    <row r="25" spans="1:18" hidden="1" x14ac:dyDescent="0.25">
      <c r="A25">
        <v>24</v>
      </c>
      <c r="B25" t="s">
        <v>62</v>
      </c>
      <c r="C25" t="s">
        <v>21</v>
      </c>
      <c r="D25" t="s">
        <v>54</v>
      </c>
      <c r="E25" s="1">
        <v>45324</v>
      </c>
      <c r="F25" s="1">
        <v>45334</v>
      </c>
      <c r="G25">
        <v>6</v>
      </c>
      <c r="H25">
        <v>31</v>
      </c>
      <c r="I25" t="s">
        <v>14</v>
      </c>
      <c r="J25" t="s">
        <v>33</v>
      </c>
      <c r="K25" t="s">
        <v>29</v>
      </c>
      <c r="L25" t="str">
        <f t="shared" si="0"/>
        <v>2024</v>
      </c>
      <c r="M25" t="str">
        <f t="shared" si="1"/>
        <v>Feb</v>
      </c>
      <c r="N25" t="str">
        <f t="shared" si="2"/>
        <v>Fri</v>
      </c>
      <c r="O25" s="2">
        <f t="shared" si="3"/>
        <v>10</v>
      </c>
      <c r="P25" s="2">
        <f>ROUND(G25*H25*VLOOKUP(D25,Table2[#All],2,FALSE),0)</f>
        <v>130</v>
      </c>
      <c r="Q25" s="2">
        <f>Table1[[#This Row],[Quantity]]*Table1[[#This Row],[Unit Price]]</f>
        <v>186</v>
      </c>
      <c r="R25" s="2">
        <f>Table1[[#This Row],[Sales Revenue ]]-Table1[[#This Row],[Total Cost]]</f>
        <v>56</v>
      </c>
    </row>
    <row r="26" spans="1:18" hidden="1" x14ac:dyDescent="0.25">
      <c r="A26">
        <v>25</v>
      </c>
      <c r="B26" t="s">
        <v>63</v>
      </c>
      <c r="C26" t="s">
        <v>17</v>
      </c>
      <c r="D26" t="s">
        <v>64</v>
      </c>
      <c r="E26" s="1">
        <v>45295</v>
      </c>
      <c r="F26" s="1">
        <v>45306</v>
      </c>
      <c r="G26">
        <v>2</v>
      </c>
      <c r="H26">
        <v>734</v>
      </c>
      <c r="I26" t="s">
        <v>14</v>
      </c>
      <c r="J26" t="s">
        <v>33</v>
      </c>
      <c r="K26" t="s">
        <v>46</v>
      </c>
      <c r="L26" t="str">
        <f t="shared" si="0"/>
        <v>2024</v>
      </c>
      <c r="M26" t="str">
        <f t="shared" si="1"/>
        <v>Jan</v>
      </c>
      <c r="N26" t="str">
        <f t="shared" si="2"/>
        <v>Thu</v>
      </c>
      <c r="O26" s="2">
        <f t="shared" si="3"/>
        <v>11</v>
      </c>
      <c r="P26" s="2">
        <f>ROUND(G26*H26*VLOOKUP(D26,Table2[#All],2,FALSE),0)</f>
        <v>734</v>
      </c>
      <c r="Q26" s="2">
        <f>Table1[[#This Row],[Quantity]]*Table1[[#This Row],[Unit Price]]</f>
        <v>1468</v>
      </c>
      <c r="R26" s="2">
        <f>Table1[[#This Row],[Sales Revenue ]]-Table1[[#This Row],[Total Cost]]</f>
        <v>734</v>
      </c>
    </row>
    <row r="27" spans="1:18" x14ac:dyDescent="0.25">
      <c r="A27">
        <v>26</v>
      </c>
      <c r="B27" t="s">
        <v>65</v>
      </c>
      <c r="C27" t="s">
        <v>12</v>
      </c>
      <c r="D27" t="s">
        <v>13</v>
      </c>
      <c r="E27" s="1">
        <v>45461</v>
      </c>
      <c r="F27" s="1">
        <v>45472</v>
      </c>
      <c r="G27">
        <v>2</v>
      </c>
      <c r="H27">
        <v>536</v>
      </c>
      <c r="I27" t="s">
        <v>28</v>
      </c>
      <c r="J27" t="s">
        <v>551</v>
      </c>
      <c r="K27" t="s">
        <v>15</v>
      </c>
      <c r="L27" t="str">
        <f t="shared" si="0"/>
        <v>2024</v>
      </c>
      <c r="M27" t="str">
        <f t="shared" si="1"/>
        <v>Jun</v>
      </c>
      <c r="N27" t="str">
        <f t="shared" si="2"/>
        <v>Tue</v>
      </c>
      <c r="O27" s="2">
        <f t="shared" si="3"/>
        <v>11</v>
      </c>
      <c r="P27" s="2">
        <f>ROUND(G27*H27*VLOOKUP(D27,Table2[#All],2,FALSE),0)</f>
        <v>804</v>
      </c>
      <c r="Q27" s="2">
        <f>Table1[[#This Row],[Quantity]]*Table1[[#This Row],[Unit Price]]</f>
        <v>1072</v>
      </c>
      <c r="R27" s="2">
        <f>Table1[[#This Row],[Sales Revenue ]]-Table1[[#This Row],[Total Cost]]</f>
        <v>268</v>
      </c>
    </row>
    <row r="28" spans="1:18" hidden="1" x14ac:dyDescent="0.25">
      <c r="A28">
        <v>27</v>
      </c>
      <c r="B28" t="s">
        <v>66</v>
      </c>
      <c r="C28" t="s">
        <v>24</v>
      </c>
      <c r="D28" t="s">
        <v>38</v>
      </c>
      <c r="E28" s="1">
        <v>45531</v>
      </c>
      <c r="F28" s="1">
        <v>45534</v>
      </c>
      <c r="G28">
        <v>1</v>
      </c>
      <c r="H28">
        <v>200</v>
      </c>
      <c r="I28" t="s">
        <v>14</v>
      </c>
      <c r="J28" t="s">
        <v>33</v>
      </c>
      <c r="K28" t="s">
        <v>46</v>
      </c>
      <c r="L28" t="str">
        <f t="shared" si="0"/>
        <v>2024</v>
      </c>
      <c r="M28" t="str">
        <f t="shared" si="1"/>
        <v>Aug</v>
      </c>
      <c r="N28" t="str">
        <f t="shared" si="2"/>
        <v>Tue</v>
      </c>
      <c r="O28" s="2">
        <f t="shared" si="3"/>
        <v>3</v>
      </c>
      <c r="P28" s="2">
        <f>ROUND(G28*H28*VLOOKUP(D28,Table2[#All],2,FALSE),0)</f>
        <v>100</v>
      </c>
      <c r="Q28" s="2">
        <f>Table1[[#This Row],[Quantity]]*Table1[[#This Row],[Unit Price]]</f>
        <v>200</v>
      </c>
      <c r="R28" s="2">
        <f>Table1[[#This Row],[Sales Revenue ]]-Table1[[#This Row],[Total Cost]]</f>
        <v>100</v>
      </c>
    </row>
    <row r="29" spans="1:18" hidden="1" x14ac:dyDescent="0.25">
      <c r="A29">
        <v>28</v>
      </c>
      <c r="B29" t="s">
        <v>67</v>
      </c>
      <c r="C29" t="s">
        <v>17</v>
      </c>
      <c r="D29" t="s">
        <v>18</v>
      </c>
      <c r="E29" s="1">
        <v>45317</v>
      </c>
      <c r="F29" s="1">
        <v>45329</v>
      </c>
      <c r="G29">
        <v>9</v>
      </c>
      <c r="H29">
        <v>866</v>
      </c>
      <c r="I29" t="s">
        <v>14</v>
      </c>
      <c r="J29" t="s">
        <v>551</v>
      </c>
      <c r="K29" t="s">
        <v>29</v>
      </c>
      <c r="L29" t="str">
        <f t="shared" si="0"/>
        <v>2024</v>
      </c>
      <c r="M29" t="str">
        <f t="shared" si="1"/>
        <v>Jan</v>
      </c>
      <c r="N29" t="str">
        <f t="shared" si="2"/>
        <v>Fri</v>
      </c>
      <c r="O29" s="2">
        <f t="shared" si="3"/>
        <v>12</v>
      </c>
      <c r="P29" s="2">
        <f>ROUND(G29*H29*VLOOKUP(D29,Table2[#All],2,FALSE),0)</f>
        <v>3897</v>
      </c>
      <c r="Q29" s="2">
        <f>Table1[[#This Row],[Quantity]]*Table1[[#This Row],[Unit Price]]</f>
        <v>7794</v>
      </c>
      <c r="R29" s="2">
        <f>Table1[[#This Row],[Sales Revenue ]]-Table1[[#This Row],[Total Cost]]</f>
        <v>3897</v>
      </c>
    </row>
    <row r="30" spans="1:18" hidden="1" x14ac:dyDescent="0.25">
      <c r="A30">
        <v>29</v>
      </c>
      <c r="B30" t="s">
        <v>68</v>
      </c>
      <c r="C30" t="s">
        <v>21</v>
      </c>
      <c r="D30" t="s">
        <v>22</v>
      </c>
      <c r="E30" s="1">
        <v>45540</v>
      </c>
      <c r="F30" s="1">
        <v>45554</v>
      </c>
      <c r="G30">
        <v>8</v>
      </c>
      <c r="H30">
        <v>228</v>
      </c>
      <c r="I30" t="s">
        <v>14</v>
      </c>
      <c r="J30" t="s">
        <v>549</v>
      </c>
      <c r="K30" t="s">
        <v>29</v>
      </c>
      <c r="L30" t="str">
        <f t="shared" si="0"/>
        <v>2024</v>
      </c>
      <c r="M30" t="str">
        <f t="shared" si="1"/>
        <v>Sep</v>
      </c>
      <c r="N30" t="str">
        <f t="shared" si="2"/>
        <v>Thu</v>
      </c>
      <c r="O30" s="2">
        <f t="shared" si="3"/>
        <v>14</v>
      </c>
      <c r="P30" s="2">
        <f>ROUND(G30*H30*VLOOKUP(D30,Table2[#All],2,FALSE),0)</f>
        <v>1368</v>
      </c>
      <c r="Q30" s="2">
        <f>Table1[[#This Row],[Quantity]]*Table1[[#This Row],[Unit Price]]</f>
        <v>1824</v>
      </c>
      <c r="R30" s="2">
        <f>Table1[[#This Row],[Sales Revenue ]]-Table1[[#This Row],[Total Cost]]</f>
        <v>456</v>
      </c>
    </row>
    <row r="31" spans="1:18" hidden="1" x14ac:dyDescent="0.25">
      <c r="A31">
        <v>30</v>
      </c>
      <c r="B31" t="s">
        <v>69</v>
      </c>
      <c r="C31" t="s">
        <v>24</v>
      </c>
      <c r="D31" t="s">
        <v>70</v>
      </c>
      <c r="E31" s="1">
        <v>45630</v>
      </c>
      <c r="F31" s="1">
        <v>45637</v>
      </c>
      <c r="G31">
        <v>8</v>
      </c>
      <c r="H31">
        <v>168</v>
      </c>
      <c r="I31" t="s">
        <v>14</v>
      </c>
      <c r="J31" t="s">
        <v>551</v>
      </c>
      <c r="K31" t="s">
        <v>19</v>
      </c>
      <c r="L31" t="str">
        <f t="shared" si="0"/>
        <v>2024</v>
      </c>
      <c r="M31" t="str">
        <f t="shared" si="1"/>
        <v>Dec</v>
      </c>
      <c r="N31" t="str">
        <f t="shared" si="2"/>
        <v>Wed</v>
      </c>
      <c r="O31" s="2">
        <f t="shared" si="3"/>
        <v>7</v>
      </c>
      <c r="P31" s="2">
        <f>ROUND(G31*H31*VLOOKUP(D31,Table2[#All],2,FALSE),0)</f>
        <v>739</v>
      </c>
      <c r="Q31" s="2">
        <f>Table1[[#This Row],[Quantity]]*Table1[[#This Row],[Unit Price]]</f>
        <v>1344</v>
      </c>
      <c r="R31" s="2">
        <f>Table1[[#This Row],[Sales Revenue ]]-Table1[[#This Row],[Total Cost]]</f>
        <v>605</v>
      </c>
    </row>
    <row r="32" spans="1:18" hidden="1" x14ac:dyDescent="0.25">
      <c r="A32">
        <v>31</v>
      </c>
      <c r="B32" t="s">
        <v>71</v>
      </c>
      <c r="C32" t="s">
        <v>12</v>
      </c>
      <c r="D32" t="s">
        <v>36</v>
      </c>
      <c r="E32" s="1">
        <v>45569</v>
      </c>
      <c r="F32" s="1">
        <v>45572</v>
      </c>
      <c r="G32">
        <v>1</v>
      </c>
      <c r="H32">
        <v>775</v>
      </c>
      <c r="I32" t="s">
        <v>14</v>
      </c>
      <c r="J32" t="s">
        <v>547</v>
      </c>
      <c r="K32" t="s">
        <v>19</v>
      </c>
      <c r="L32" t="str">
        <f t="shared" si="0"/>
        <v>2024</v>
      </c>
      <c r="M32" t="str">
        <f t="shared" si="1"/>
        <v>Oct</v>
      </c>
      <c r="N32" t="str">
        <f t="shared" si="2"/>
        <v>Fri</v>
      </c>
      <c r="O32" s="2">
        <f t="shared" si="3"/>
        <v>3</v>
      </c>
      <c r="P32" s="2">
        <f>ROUND(G32*H32*VLOOKUP(D32,Table2[#All],2,FALSE),0)</f>
        <v>620</v>
      </c>
      <c r="Q32" s="2">
        <f>Table1[[#This Row],[Quantity]]*Table1[[#This Row],[Unit Price]]</f>
        <v>775</v>
      </c>
      <c r="R32" s="2">
        <f>Table1[[#This Row],[Sales Revenue ]]-Table1[[#This Row],[Total Cost]]</f>
        <v>155</v>
      </c>
    </row>
    <row r="33" spans="1:18" hidden="1" x14ac:dyDescent="0.25">
      <c r="A33">
        <v>32</v>
      </c>
      <c r="B33" t="s">
        <v>72</v>
      </c>
      <c r="C33" t="s">
        <v>17</v>
      </c>
      <c r="D33" t="s">
        <v>44</v>
      </c>
      <c r="E33" s="1">
        <v>45549</v>
      </c>
      <c r="F33" s="1">
        <v>45554</v>
      </c>
      <c r="G33">
        <v>9</v>
      </c>
      <c r="H33">
        <v>171</v>
      </c>
      <c r="I33" t="s">
        <v>14</v>
      </c>
      <c r="J33" t="s">
        <v>551</v>
      </c>
      <c r="K33" t="s">
        <v>29</v>
      </c>
      <c r="L33" t="str">
        <f t="shared" si="0"/>
        <v>2024</v>
      </c>
      <c r="M33" t="str">
        <f t="shared" si="1"/>
        <v>Sep</v>
      </c>
      <c r="N33" t="str">
        <f t="shared" si="2"/>
        <v>Sat</v>
      </c>
      <c r="O33" s="2">
        <f t="shared" si="3"/>
        <v>5</v>
      </c>
      <c r="P33" s="2">
        <f>ROUND(G33*H33*VLOOKUP(D33,Table2[#All],2,FALSE),0)</f>
        <v>923</v>
      </c>
      <c r="Q33" s="2">
        <f>Table1[[#This Row],[Quantity]]*Table1[[#This Row],[Unit Price]]</f>
        <v>1539</v>
      </c>
      <c r="R33" s="2">
        <f>Table1[[#This Row],[Sales Revenue ]]-Table1[[#This Row],[Total Cost]]</f>
        <v>616</v>
      </c>
    </row>
    <row r="34" spans="1:18" hidden="1" x14ac:dyDescent="0.25">
      <c r="A34">
        <v>33</v>
      </c>
      <c r="B34" t="s">
        <v>73</v>
      </c>
      <c r="C34" t="s">
        <v>12</v>
      </c>
      <c r="D34" t="s">
        <v>36</v>
      </c>
      <c r="E34" s="1">
        <v>45418</v>
      </c>
      <c r="F34" s="1">
        <v>45431</v>
      </c>
      <c r="G34">
        <v>10</v>
      </c>
      <c r="H34">
        <v>618</v>
      </c>
      <c r="I34" t="s">
        <v>14</v>
      </c>
      <c r="J34" t="s">
        <v>551</v>
      </c>
      <c r="K34" t="s">
        <v>46</v>
      </c>
      <c r="L34" t="str">
        <f t="shared" si="0"/>
        <v>2024</v>
      </c>
      <c r="M34" t="str">
        <f t="shared" si="1"/>
        <v>May</v>
      </c>
      <c r="N34" t="str">
        <f t="shared" si="2"/>
        <v>Mon</v>
      </c>
      <c r="O34" s="2">
        <f t="shared" si="3"/>
        <v>13</v>
      </c>
      <c r="P34" s="2">
        <f>ROUND(G34*H34*VLOOKUP(D34,Table2[#All],2,FALSE),0)</f>
        <v>4944</v>
      </c>
      <c r="Q34" s="2">
        <f>Table1[[#This Row],[Quantity]]*Table1[[#This Row],[Unit Price]]</f>
        <v>6180</v>
      </c>
      <c r="R34" s="2">
        <f>Table1[[#This Row],[Sales Revenue ]]-Table1[[#This Row],[Total Cost]]</f>
        <v>1236</v>
      </c>
    </row>
    <row r="35" spans="1:18" x14ac:dyDescent="0.25">
      <c r="A35">
        <v>34</v>
      </c>
      <c r="B35" t="s">
        <v>74</v>
      </c>
      <c r="C35" t="s">
        <v>24</v>
      </c>
      <c r="D35" t="s">
        <v>70</v>
      </c>
      <c r="E35" s="1">
        <v>45581</v>
      </c>
      <c r="F35" s="1">
        <v>45586</v>
      </c>
      <c r="G35">
        <v>9</v>
      </c>
      <c r="H35">
        <v>333</v>
      </c>
      <c r="I35" t="s">
        <v>28</v>
      </c>
      <c r="J35" t="s">
        <v>547</v>
      </c>
      <c r="K35" t="s">
        <v>46</v>
      </c>
      <c r="L35" t="str">
        <f t="shared" si="0"/>
        <v>2024</v>
      </c>
      <c r="M35" t="str">
        <f t="shared" si="1"/>
        <v>Oct</v>
      </c>
      <c r="N35" t="str">
        <f t="shared" si="2"/>
        <v>Wed</v>
      </c>
      <c r="O35" s="2">
        <f t="shared" si="3"/>
        <v>5</v>
      </c>
      <c r="P35" s="2">
        <f>ROUND(G35*H35*VLOOKUP(D35,Table2[#All],2,FALSE),0)</f>
        <v>1648</v>
      </c>
      <c r="Q35" s="2">
        <f>Table1[[#This Row],[Quantity]]*Table1[[#This Row],[Unit Price]]</f>
        <v>2997</v>
      </c>
      <c r="R35" s="2">
        <f>Table1[[#This Row],[Sales Revenue ]]-Table1[[#This Row],[Total Cost]]</f>
        <v>1349</v>
      </c>
    </row>
    <row r="36" spans="1:18" hidden="1" x14ac:dyDescent="0.25">
      <c r="A36">
        <v>35</v>
      </c>
      <c r="B36" t="s">
        <v>75</v>
      </c>
      <c r="C36" t="s">
        <v>31</v>
      </c>
      <c r="D36" t="s">
        <v>76</v>
      </c>
      <c r="E36" s="1">
        <v>45296</v>
      </c>
      <c r="F36" s="1">
        <v>45301</v>
      </c>
      <c r="G36">
        <v>8</v>
      </c>
      <c r="H36">
        <v>646</v>
      </c>
      <c r="I36" t="s">
        <v>14</v>
      </c>
      <c r="J36" t="s">
        <v>33</v>
      </c>
      <c r="K36" t="s">
        <v>46</v>
      </c>
      <c r="L36" t="str">
        <f t="shared" si="0"/>
        <v>2024</v>
      </c>
      <c r="M36" t="str">
        <f t="shared" si="1"/>
        <v>Jan</v>
      </c>
      <c r="N36" t="str">
        <f t="shared" si="2"/>
        <v>Fri</v>
      </c>
      <c r="O36" s="2">
        <f t="shared" si="3"/>
        <v>5</v>
      </c>
      <c r="P36" s="2">
        <f>ROUND(G36*H36*VLOOKUP(D36,Table2[#All],2,FALSE),0)</f>
        <v>3876</v>
      </c>
      <c r="Q36" s="2">
        <f>Table1[[#This Row],[Quantity]]*Table1[[#This Row],[Unit Price]]</f>
        <v>5168</v>
      </c>
      <c r="R36" s="2">
        <f>Table1[[#This Row],[Sales Revenue ]]-Table1[[#This Row],[Total Cost]]</f>
        <v>1292</v>
      </c>
    </row>
    <row r="37" spans="1:18" hidden="1" x14ac:dyDescent="0.25">
      <c r="A37">
        <v>36</v>
      </c>
      <c r="B37" t="s">
        <v>77</v>
      </c>
      <c r="C37" t="s">
        <v>17</v>
      </c>
      <c r="D37" t="s">
        <v>64</v>
      </c>
      <c r="E37" s="1">
        <v>45551</v>
      </c>
      <c r="F37" s="1">
        <v>45556</v>
      </c>
      <c r="G37">
        <v>5</v>
      </c>
      <c r="H37">
        <v>496</v>
      </c>
      <c r="I37" t="s">
        <v>14</v>
      </c>
      <c r="J37" t="s">
        <v>547</v>
      </c>
      <c r="K37" t="s">
        <v>15</v>
      </c>
      <c r="L37" t="str">
        <f t="shared" si="0"/>
        <v>2024</v>
      </c>
      <c r="M37" t="str">
        <f t="shared" si="1"/>
        <v>Sep</v>
      </c>
      <c r="N37" t="str">
        <f t="shared" si="2"/>
        <v>Mon</v>
      </c>
      <c r="O37" s="2">
        <f t="shared" si="3"/>
        <v>5</v>
      </c>
      <c r="P37" s="2">
        <f>ROUND(G37*H37*VLOOKUP(D37,Table2[#All],2,FALSE),0)</f>
        <v>1240</v>
      </c>
      <c r="Q37" s="2">
        <f>Table1[[#This Row],[Quantity]]*Table1[[#This Row],[Unit Price]]</f>
        <v>2480</v>
      </c>
      <c r="R37" s="2">
        <f>Table1[[#This Row],[Sales Revenue ]]-Table1[[#This Row],[Total Cost]]</f>
        <v>1240</v>
      </c>
    </row>
    <row r="38" spans="1:18" x14ac:dyDescent="0.25">
      <c r="A38">
        <v>37</v>
      </c>
      <c r="B38" t="s">
        <v>78</v>
      </c>
      <c r="C38" t="s">
        <v>31</v>
      </c>
      <c r="D38" t="s">
        <v>79</v>
      </c>
      <c r="E38" s="1">
        <v>45372</v>
      </c>
      <c r="F38" s="1">
        <v>45386</v>
      </c>
      <c r="G38">
        <v>8</v>
      </c>
      <c r="H38">
        <v>863</v>
      </c>
      <c r="I38" t="s">
        <v>28</v>
      </c>
      <c r="J38" t="s">
        <v>33</v>
      </c>
      <c r="K38" t="s">
        <v>46</v>
      </c>
      <c r="L38" t="str">
        <f t="shared" si="0"/>
        <v>2024</v>
      </c>
      <c r="M38" t="str">
        <f t="shared" si="1"/>
        <v>Mar</v>
      </c>
      <c r="N38" t="str">
        <f t="shared" si="2"/>
        <v>Thu</v>
      </c>
      <c r="O38" s="2">
        <f t="shared" si="3"/>
        <v>14</v>
      </c>
      <c r="P38" s="2">
        <f>ROUND(G38*H38*VLOOKUP(D38,Table2[#All],2,FALSE),0)</f>
        <v>4488</v>
      </c>
      <c r="Q38" s="2">
        <f>Table1[[#This Row],[Quantity]]*Table1[[#This Row],[Unit Price]]</f>
        <v>6904</v>
      </c>
      <c r="R38" s="2">
        <f>Table1[[#This Row],[Sales Revenue ]]-Table1[[#This Row],[Total Cost]]</f>
        <v>2416</v>
      </c>
    </row>
    <row r="39" spans="1:18" hidden="1" x14ac:dyDescent="0.25">
      <c r="A39">
        <v>38</v>
      </c>
      <c r="B39" t="s">
        <v>80</v>
      </c>
      <c r="C39" t="s">
        <v>17</v>
      </c>
      <c r="D39" t="s">
        <v>18</v>
      </c>
      <c r="E39" s="1">
        <v>45633</v>
      </c>
      <c r="F39" s="1">
        <v>45645</v>
      </c>
      <c r="G39">
        <v>9</v>
      </c>
      <c r="H39">
        <v>316</v>
      </c>
      <c r="I39" t="s">
        <v>14</v>
      </c>
      <c r="J39" t="s">
        <v>33</v>
      </c>
      <c r="K39" t="s">
        <v>15</v>
      </c>
      <c r="L39" t="str">
        <f t="shared" si="0"/>
        <v>2024</v>
      </c>
      <c r="M39" t="str">
        <f t="shared" si="1"/>
        <v>Dec</v>
      </c>
      <c r="N39" t="str">
        <f t="shared" si="2"/>
        <v>Sat</v>
      </c>
      <c r="O39" s="2">
        <f t="shared" si="3"/>
        <v>12</v>
      </c>
      <c r="P39" s="2">
        <f>ROUND(G39*H39*VLOOKUP(D39,Table2[#All],2,FALSE),0)</f>
        <v>1422</v>
      </c>
      <c r="Q39" s="2">
        <f>Table1[[#This Row],[Quantity]]*Table1[[#This Row],[Unit Price]]</f>
        <v>2844</v>
      </c>
      <c r="R39" s="2">
        <f>Table1[[#This Row],[Sales Revenue ]]-Table1[[#This Row],[Total Cost]]</f>
        <v>1422</v>
      </c>
    </row>
    <row r="40" spans="1:18" x14ac:dyDescent="0.25">
      <c r="A40">
        <v>39</v>
      </c>
      <c r="B40" t="s">
        <v>81</v>
      </c>
      <c r="C40" t="s">
        <v>31</v>
      </c>
      <c r="D40" t="s">
        <v>76</v>
      </c>
      <c r="E40" s="1">
        <v>45346</v>
      </c>
      <c r="F40" s="1">
        <v>45351</v>
      </c>
      <c r="G40">
        <v>9</v>
      </c>
      <c r="H40">
        <v>169</v>
      </c>
      <c r="I40" t="s">
        <v>28</v>
      </c>
      <c r="J40" t="s">
        <v>547</v>
      </c>
      <c r="K40" t="s">
        <v>29</v>
      </c>
      <c r="L40" t="str">
        <f t="shared" si="0"/>
        <v>2024</v>
      </c>
      <c r="M40" t="str">
        <f t="shared" si="1"/>
        <v>Feb</v>
      </c>
      <c r="N40" t="str">
        <f t="shared" si="2"/>
        <v>Sat</v>
      </c>
      <c r="O40" s="2">
        <f t="shared" si="3"/>
        <v>5</v>
      </c>
      <c r="P40" s="2">
        <f>ROUND(G40*H40*VLOOKUP(D40,Table2[#All],2,FALSE),0)</f>
        <v>1141</v>
      </c>
      <c r="Q40" s="2">
        <f>Table1[[#This Row],[Quantity]]*Table1[[#This Row],[Unit Price]]</f>
        <v>1521</v>
      </c>
      <c r="R40" s="2">
        <f>Table1[[#This Row],[Sales Revenue ]]-Table1[[#This Row],[Total Cost]]</f>
        <v>380</v>
      </c>
    </row>
    <row r="41" spans="1:18" hidden="1" x14ac:dyDescent="0.25">
      <c r="A41">
        <v>40</v>
      </c>
      <c r="B41" t="s">
        <v>82</v>
      </c>
      <c r="C41" t="s">
        <v>21</v>
      </c>
      <c r="D41" t="s">
        <v>83</v>
      </c>
      <c r="E41" s="1">
        <v>45396</v>
      </c>
      <c r="F41" s="1">
        <v>45410</v>
      </c>
      <c r="G41">
        <v>5</v>
      </c>
      <c r="H41">
        <v>527</v>
      </c>
      <c r="I41" t="s">
        <v>14</v>
      </c>
      <c r="J41" t="s">
        <v>550</v>
      </c>
      <c r="K41" t="s">
        <v>19</v>
      </c>
      <c r="L41" t="str">
        <f t="shared" si="0"/>
        <v>2024</v>
      </c>
      <c r="M41" t="str">
        <f t="shared" si="1"/>
        <v>Apr</v>
      </c>
      <c r="N41" t="str">
        <f t="shared" si="2"/>
        <v>Sun</v>
      </c>
      <c r="O41" s="2">
        <f t="shared" si="3"/>
        <v>14</v>
      </c>
      <c r="P41" s="2">
        <f>ROUND(G41*H41*VLOOKUP(D41,Table2[#All],2,FALSE),0)</f>
        <v>2108</v>
      </c>
      <c r="Q41" s="2">
        <f>Table1[[#This Row],[Quantity]]*Table1[[#This Row],[Unit Price]]</f>
        <v>2635</v>
      </c>
      <c r="R41" s="2">
        <f>Table1[[#This Row],[Sales Revenue ]]-Table1[[#This Row],[Total Cost]]</f>
        <v>527</v>
      </c>
    </row>
    <row r="42" spans="1:18" x14ac:dyDescent="0.25">
      <c r="A42">
        <v>41</v>
      </c>
      <c r="B42" t="s">
        <v>84</v>
      </c>
      <c r="C42" t="s">
        <v>12</v>
      </c>
      <c r="D42" t="s">
        <v>27</v>
      </c>
      <c r="E42" s="1">
        <v>45433</v>
      </c>
      <c r="F42" s="1">
        <v>45437</v>
      </c>
      <c r="G42">
        <v>1</v>
      </c>
      <c r="H42">
        <v>13</v>
      </c>
      <c r="I42" t="s">
        <v>28</v>
      </c>
      <c r="J42" t="s">
        <v>547</v>
      </c>
      <c r="K42" t="s">
        <v>29</v>
      </c>
      <c r="L42" t="str">
        <f t="shared" si="0"/>
        <v>2024</v>
      </c>
      <c r="M42" t="str">
        <f t="shared" si="1"/>
        <v>May</v>
      </c>
      <c r="N42" t="str">
        <f t="shared" si="2"/>
        <v>Tue</v>
      </c>
      <c r="O42" s="2">
        <f t="shared" si="3"/>
        <v>4</v>
      </c>
      <c r="P42" s="2">
        <f>ROUND(G42*H42*VLOOKUP(D42,Table2[#All],2,FALSE),0)</f>
        <v>8</v>
      </c>
      <c r="Q42" s="2">
        <f>Table1[[#This Row],[Quantity]]*Table1[[#This Row],[Unit Price]]</f>
        <v>13</v>
      </c>
      <c r="R42" s="2">
        <f>Table1[[#This Row],[Sales Revenue ]]-Table1[[#This Row],[Total Cost]]</f>
        <v>5</v>
      </c>
    </row>
    <row r="43" spans="1:18" hidden="1" x14ac:dyDescent="0.25">
      <c r="A43">
        <v>42</v>
      </c>
      <c r="B43" t="s">
        <v>85</v>
      </c>
      <c r="C43" t="s">
        <v>31</v>
      </c>
      <c r="D43" t="s">
        <v>42</v>
      </c>
      <c r="E43" s="1">
        <v>45518</v>
      </c>
      <c r="F43" s="1">
        <v>45525</v>
      </c>
      <c r="G43">
        <v>9</v>
      </c>
      <c r="H43">
        <v>732</v>
      </c>
      <c r="I43" t="s">
        <v>14</v>
      </c>
      <c r="J43" t="s">
        <v>550</v>
      </c>
      <c r="K43" t="s">
        <v>29</v>
      </c>
      <c r="L43" t="str">
        <f t="shared" si="0"/>
        <v>2024</v>
      </c>
      <c r="M43" t="str">
        <f t="shared" si="1"/>
        <v>Aug</v>
      </c>
      <c r="N43" t="str">
        <f t="shared" si="2"/>
        <v>Wed</v>
      </c>
      <c r="O43" s="2">
        <f t="shared" si="3"/>
        <v>7</v>
      </c>
      <c r="P43" s="2">
        <f>ROUND(G43*H43*VLOOKUP(D43,Table2[#All],2,FALSE),0)</f>
        <v>4282</v>
      </c>
      <c r="Q43" s="2">
        <f>Table1[[#This Row],[Quantity]]*Table1[[#This Row],[Unit Price]]</f>
        <v>6588</v>
      </c>
      <c r="R43" s="2">
        <f>Table1[[#This Row],[Sales Revenue ]]-Table1[[#This Row],[Total Cost]]</f>
        <v>2306</v>
      </c>
    </row>
    <row r="44" spans="1:18" x14ac:dyDescent="0.25">
      <c r="A44">
        <v>43</v>
      </c>
      <c r="B44" t="s">
        <v>86</v>
      </c>
      <c r="C44" t="s">
        <v>12</v>
      </c>
      <c r="D44" t="s">
        <v>13</v>
      </c>
      <c r="E44" s="1">
        <v>45645</v>
      </c>
      <c r="F44" s="1">
        <v>45651</v>
      </c>
      <c r="G44">
        <v>3</v>
      </c>
      <c r="H44">
        <v>568</v>
      </c>
      <c r="I44" t="s">
        <v>28</v>
      </c>
      <c r="J44" t="s">
        <v>551</v>
      </c>
      <c r="K44" t="s">
        <v>46</v>
      </c>
      <c r="L44" t="str">
        <f t="shared" si="0"/>
        <v>2024</v>
      </c>
      <c r="M44" t="str">
        <f t="shared" si="1"/>
        <v>Dec</v>
      </c>
      <c r="N44" t="str">
        <f t="shared" si="2"/>
        <v>Thu</v>
      </c>
      <c r="O44" s="2">
        <f t="shared" si="3"/>
        <v>6</v>
      </c>
      <c r="P44" s="2">
        <f>ROUND(G44*H44*VLOOKUP(D44,Table2[#All],2,FALSE),0)</f>
        <v>1278</v>
      </c>
      <c r="Q44" s="2">
        <f>Table1[[#This Row],[Quantity]]*Table1[[#This Row],[Unit Price]]</f>
        <v>1704</v>
      </c>
      <c r="R44" s="2">
        <f>Table1[[#This Row],[Sales Revenue ]]-Table1[[#This Row],[Total Cost]]</f>
        <v>426</v>
      </c>
    </row>
    <row r="45" spans="1:18" hidden="1" x14ac:dyDescent="0.25">
      <c r="A45">
        <v>44</v>
      </c>
      <c r="B45" t="s">
        <v>87</v>
      </c>
      <c r="C45" t="s">
        <v>17</v>
      </c>
      <c r="D45" t="s">
        <v>64</v>
      </c>
      <c r="E45" s="1">
        <v>45512</v>
      </c>
      <c r="F45" s="1">
        <v>45516</v>
      </c>
      <c r="G45">
        <v>3</v>
      </c>
      <c r="H45">
        <v>52</v>
      </c>
      <c r="I45" t="s">
        <v>14</v>
      </c>
      <c r="J45" t="s">
        <v>547</v>
      </c>
      <c r="K45" t="s">
        <v>46</v>
      </c>
      <c r="L45" t="str">
        <f t="shared" si="0"/>
        <v>2024</v>
      </c>
      <c r="M45" t="str">
        <f t="shared" si="1"/>
        <v>Aug</v>
      </c>
      <c r="N45" t="str">
        <f t="shared" si="2"/>
        <v>Thu</v>
      </c>
      <c r="O45" s="2">
        <f t="shared" si="3"/>
        <v>4</v>
      </c>
      <c r="P45" s="2">
        <f>ROUND(G45*H45*VLOOKUP(D45,Table2[#All],2,FALSE),0)</f>
        <v>78</v>
      </c>
      <c r="Q45" s="2">
        <f>Table1[[#This Row],[Quantity]]*Table1[[#This Row],[Unit Price]]</f>
        <v>156</v>
      </c>
      <c r="R45" s="2">
        <f>Table1[[#This Row],[Sales Revenue ]]-Table1[[#This Row],[Total Cost]]</f>
        <v>78</v>
      </c>
    </row>
    <row r="46" spans="1:18" x14ac:dyDescent="0.25">
      <c r="A46">
        <v>45</v>
      </c>
      <c r="B46" t="s">
        <v>88</v>
      </c>
      <c r="C46" t="s">
        <v>31</v>
      </c>
      <c r="D46" t="s">
        <v>42</v>
      </c>
      <c r="E46" s="1">
        <v>45641</v>
      </c>
      <c r="F46" s="1">
        <v>45652</v>
      </c>
      <c r="G46">
        <v>4</v>
      </c>
      <c r="H46">
        <v>692</v>
      </c>
      <c r="I46" t="s">
        <v>28</v>
      </c>
      <c r="J46" t="s">
        <v>551</v>
      </c>
      <c r="K46" t="s">
        <v>19</v>
      </c>
      <c r="L46" t="str">
        <f t="shared" si="0"/>
        <v>2024</v>
      </c>
      <c r="M46" t="str">
        <f t="shared" si="1"/>
        <v>Dec</v>
      </c>
      <c r="N46" t="str">
        <f t="shared" si="2"/>
        <v>Sun</v>
      </c>
      <c r="O46" s="2">
        <f t="shared" si="3"/>
        <v>11</v>
      </c>
      <c r="P46" s="2">
        <f>ROUND(G46*H46*VLOOKUP(D46,Table2[#All],2,FALSE),0)</f>
        <v>1799</v>
      </c>
      <c r="Q46" s="2">
        <f>Table1[[#This Row],[Quantity]]*Table1[[#This Row],[Unit Price]]</f>
        <v>2768</v>
      </c>
      <c r="R46" s="2">
        <f>Table1[[#This Row],[Sales Revenue ]]-Table1[[#This Row],[Total Cost]]</f>
        <v>969</v>
      </c>
    </row>
    <row r="47" spans="1:18" hidden="1" x14ac:dyDescent="0.25">
      <c r="A47">
        <v>46</v>
      </c>
      <c r="B47" t="s">
        <v>89</v>
      </c>
      <c r="C47" t="s">
        <v>21</v>
      </c>
      <c r="D47" t="s">
        <v>40</v>
      </c>
      <c r="E47" s="1">
        <v>45487</v>
      </c>
      <c r="F47" s="1">
        <v>45495</v>
      </c>
      <c r="G47">
        <v>1</v>
      </c>
      <c r="H47">
        <v>889</v>
      </c>
      <c r="I47" t="s">
        <v>14</v>
      </c>
      <c r="J47" t="s">
        <v>550</v>
      </c>
      <c r="K47" t="s">
        <v>15</v>
      </c>
      <c r="L47" t="str">
        <f t="shared" si="0"/>
        <v>2024</v>
      </c>
      <c r="M47" t="str">
        <f t="shared" si="1"/>
        <v>Jul</v>
      </c>
      <c r="N47" t="str">
        <f t="shared" si="2"/>
        <v>Sun</v>
      </c>
      <c r="O47" s="2">
        <f t="shared" si="3"/>
        <v>8</v>
      </c>
      <c r="P47" s="2">
        <f>ROUND(G47*H47*VLOOKUP(D47,Table2[#All],2,FALSE),0)</f>
        <v>578</v>
      </c>
      <c r="Q47" s="2">
        <f>Table1[[#This Row],[Quantity]]*Table1[[#This Row],[Unit Price]]</f>
        <v>889</v>
      </c>
      <c r="R47" s="2">
        <f>Table1[[#This Row],[Sales Revenue ]]-Table1[[#This Row],[Total Cost]]</f>
        <v>311</v>
      </c>
    </row>
    <row r="48" spans="1:18" x14ac:dyDescent="0.25">
      <c r="A48">
        <v>47</v>
      </c>
      <c r="B48" t="s">
        <v>90</v>
      </c>
      <c r="C48" t="s">
        <v>17</v>
      </c>
      <c r="D48" t="s">
        <v>56</v>
      </c>
      <c r="E48" s="1">
        <v>45306</v>
      </c>
      <c r="F48" s="1">
        <v>45309</v>
      </c>
      <c r="G48">
        <v>2</v>
      </c>
      <c r="H48">
        <v>908</v>
      </c>
      <c r="I48" t="s">
        <v>28</v>
      </c>
      <c r="J48" t="s">
        <v>547</v>
      </c>
      <c r="K48" t="s">
        <v>46</v>
      </c>
      <c r="L48" t="str">
        <f t="shared" si="0"/>
        <v>2024</v>
      </c>
      <c r="M48" t="str">
        <f t="shared" si="1"/>
        <v>Jan</v>
      </c>
      <c r="N48" t="str">
        <f t="shared" si="2"/>
        <v>Mon</v>
      </c>
      <c r="O48" s="2">
        <f t="shared" si="3"/>
        <v>3</v>
      </c>
      <c r="P48" s="2">
        <f>ROUND(G48*H48*VLOOKUP(D48,Table2[#All],2,FALSE),0)</f>
        <v>999</v>
      </c>
      <c r="Q48" s="2">
        <f>Table1[[#This Row],[Quantity]]*Table1[[#This Row],[Unit Price]]</f>
        <v>1816</v>
      </c>
      <c r="R48" s="2">
        <f>Table1[[#This Row],[Sales Revenue ]]-Table1[[#This Row],[Total Cost]]</f>
        <v>817</v>
      </c>
    </row>
    <row r="49" spans="1:18" x14ac:dyDescent="0.25">
      <c r="A49">
        <v>48</v>
      </c>
      <c r="B49" t="s">
        <v>91</v>
      </c>
      <c r="C49" t="s">
        <v>12</v>
      </c>
      <c r="D49" t="s">
        <v>27</v>
      </c>
      <c r="E49" s="1">
        <v>45292</v>
      </c>
      <c r="F49" s="1">
        <v>45306</v>
      </c>
      <c r="G49">
        <v>9</v>
      </c>
      <c r="H49">
        <v>957</v>
      </c>
      <c r="I49" t="s">
        <v>28</v>
      </c>
      <c r="J49" t="s">
        <v>549</v>
      </c>
      <c r="K49" t="s">
        <v>46</v>
      </c>
      <c r="L49" t="str">
        <f t="shared" si="0"/>
        <v>2024</v>
      </c>
      <c r="M49" t="str">
        <f t="shared" si="1"/>
        <v>Jan</v>
      </c>
      <c r="N49" t="str">
        <f t="shared" si="2"/>
        <v>Mon</v>
      </c>
      <c r="O49" s="2">
        <f t="shared" si="3"/>
        <v>14</v>
      </c>
      <c r="P49" s="2">
        <f>ROUND(G49*H49*VLOOKUP(D49,Table2[#All],2,FALSE),0)</f>
        <v>5598</v>
      </c>
      <c r="Q49" s="2">
        <f>Table1[[#This Row],[Quantity]]*Table1[[#This Row],[Unit Price]]</f>
        <v>8613</v>
      </c>
      <c r="R49" s="2">
        <f>Table1[[#This Row],[Sales Revenue ]]-Table1[[#This Row],[Total Cost]]</f>
        <v>3015</v>
      </c>
    </row>
    <row r="50" spans="1:18" x14ac:dyDescent="0.25">
      <c r="A50">
        <v>49</v>
      </c>
      <c r="B50" t="s">
        <v>92</v>
      </c>
      <c r="C50" t="s">
        <v>21</v>
      </c>
      <c r="D50" t="s">
        <v>83</v>
      </c>
      <c r="E50" s="1">
        <v>45512</v>
      </c>
      <c r="F50" s="1">
        <v>45519</v>
      </c>
      <c r="G50">
        <v>2</v>
      </c>
      <c r="H50">
        <v>981</v>
      </c>
      <c r="I50" t="s">
        <v>28</v>
      </c>
      <c r="J50" t="s">
        <v>33</v>
      </c>
      <c r="K50" t="s">
        <v>19</v>
      </c>
      <c r="L50" t="str">
        <f t="shared" si="0"/>
        <v>2024</v>
      </c>
      <c r="M50" t="str">
        <f t="shared" si="1"/>
        <v>Aug</v>
      </c>
      <c r="N50" t="str">
        <f t="shared" si="2"/>
        <v>Thu</v>
      </c>
      <c r="O50" s="2">
        <f t="shared" si="3"/>
        <v>7</v>
      </c>
      <c r="P50" s="2">
        <f>ROUND(G50*H50*VLOOKUP(D50,Table2[#All],2,FALSE),0)</f>
        <v>1570</v>
      </c>
      <c r="Q50" s="2">
        <f>Table1[[#This Row],[Quantity]]*Table1[[#This Row],[Unit Price]]</f>
        <v>1962</v>
      </c>
      <c r="R50" s="2">
        <f>Table1[[#This Row],[Sales Revenue ]]-Table1[[#This Row],[Total Cost]]</f>
        <v>392</v>
      </c>
    </row>
    <row r="51" spans="1:18" x14ac:dyDescent="0.25">
      <c r="A51">
        <v>50</v>
      </c>
      <c r="B51" t="s">
        <v>93</v>
      </c>
      <c r="C51" t="s">
        <v>24</v>
      </c>
      <c r="D51" t="s">
        <v>25</v>
      </c>
      <c r="E51" s="1">
        <v>45575</v>
      </c>
      <c r="F51" s="1">
        <v>45578</v>
      </c>
      <c r="G51">
        <v>3</v>
      </c>
      <c r="H51">
        <v>206</v>
      </c>
      <c r="I51" t="s">
        <v>28</v>
      </c>
      <c r="J51" t="s">
        <v>550</v>
      </c>
      <c r="K51" t="s">
        <v>19</v>
      </c>
      <c r="L51" t="str">
        <f t="shared" si="0"/>
        <v>2024</v>
      </c>
      <c r="M51" t="str">
        <f t="shared" si="1"/>
        <v>Oct</v>
      </c>
      <c r="N51" t="str">
        <f t="shared" si="2"/>
        <v>Thu</v>
      </c>
      <c r="O51" s="2">
        <f t="shared" si="3"/>
        <v>3</v>
      </c>
      <c r="P51" s="2">
        <f>ROUND(G51*H51*VLOOKUP(D51,Table2[#All],2,FALSE),0)</f>
        <v>340</v>
      </c>
      <c r="Q51" s="2">
        <f>Table1[[#This Row],[Quantity]]*Table1[[#This Row],[Unit Price]]</f>
        <v>618</v>
      </c>
      <c r="R51" s="2">
        <f>Table1[[#This Row],[Sales Revenue ]]-Table1[[#This Row],[Total Cost]]</f>
        <v>278</v>
      </c>
    </row>
    <row r="52" spans="1:18" x14ac:dyDescent="0.25">
      <c r="A52">
        <v>51</v>
      </c>
      <c r="B52" t="s">
        <v>94</v>
      </c>
      <c r="C52" t="s">
        <v>24</v>
      </c>
      <c r="D52" t="s">
        <v>38</v>
      </c>
      <c r="E52" s="1">
        <v>45637</v>
      </c>
      <c r="F52" s="1">
        <v>45647</v>
      </c>
      <c r="G52">
        <v>4</v>
      </c>
      <c r="H52">
        <v>533</v>
      </c>
      <c r="I52" t="s">
        <v>28</v>
      </c>
      <c r="J52" t="s">
        <v>550</v>
      </c>
      <c r="K52" t="s">
        <v>46</v>
      </c>
      <c r="L52" t="str">
        <f t="shared" si="0"/>
        <v>2024</v>
      </c>
      <c r="M52" t="str">
        <f t="shared" si="1"/>
        <v>Dec</v>
      </c>
      <c r="N52" t="str">
        <f t="shared" si="2"/>
        <v>Wed</v>
      </c>
      <c r="O52" s="2">
        <f t="shared" si="3"/>
        <v>10</v>
      </c>
      <c r="P52" s="2">
        <f>ROUND(G52*H52*VLOOKUP(D52,Table2[#All],2,FALSE),0)</f>
        <v>1066</v>
      </c>
      <c r="Q52" s="2">
        <f>Table1[[#This Row],[Quantity]]*Table1[[#This Row],[Unit Price]]</f>
        <v>2132</v>
      </c>
      <c r="R52" s="2">
        <f>Table1[[#This Row],[Sales Revenue ]]-Table1[[#This Row],[Total Cost]]</f>
        <v>1066</v>
      </c>
    </row>
    <row r="53" spans="1:18" x14ac:dyDescent="0.25">
      <c r="A53">
        <v>52</v>
      </c>
      <c r="B53" t="s">
        <v>95</v>
      </c>
      <c r="C53" t="s">
        <v>12</v>
      </c>
      <c r="D53" t="s">
        <v>96</v>
      </c>
      <c r="E53" s="1">
        <v>45555</v>
      </c>
      <c r="F53" s="1">
        <v>45562</v>
      </c>
      <c r="G53">
        <v>10</v>
      </c>
      <c r="H53">
        <v>353</v>
      </c>
      <c r="I53" t="s">
        <v>28</v>
      </c>
      <c r="J53" t="s">
        <v>551</v>
      </c>
      <c r="K53" t="s">
        <v>46</v>
      </c>
      <c r="L53" t="str">
        <f t="shared" si="0"/>
        <v>2024</v>
      </c>
      <c r="M53" t="str">
        <f t="shared" si="1"/>
        <v>Sep</v>
      </c>
      <c r="N53" t="str">
        <f t="shared" si="2"/>
        <v>Fri</v>
      </c>
      <c r="O53" s="2">
        <f t="shared" si="3"/>
        <v>7</v>
      </c>
      <c r="P53" s="2">
        <f>ROUND(G53*H53*VLOOKUP(D53,Table2[#All],2,FALSE),0)</f>
        <v>2471</v>
      </c>
      <c r="Q53" s="2">
        <f>Table1[[#This Row],[Quantity]]*Table1[[#This Row],[Unit Price]]</f>
        <v>3530</v>
      </c>
      <c r="R53" s="2">
        <f>Table1[[#This Row],[Sales Revenue ]]-Table1[[#This Row],[Total Cost]]</f>
        <v>1059</v>
      </c>
    </row>
    <row r="54" spans="1:18" hidden="1" x14ac:dyDescent="0.25">
      <c r="A54">
        <v>53</v>
      </c>
      <c r="B54" t="s">
        <v>97</v>
      </c>
      <c r="C54" t="s">
        <v>17</v>
      </c>
      <c r="D54" t="s">
        <v>18</v>
      </c>
      <c r="E54" s="1">
        <v>45525</v>
      </c>
      <c r="F54" s="1">
        <v>45536</v>
      </c>
      <c r="G54">
        <v>7</v>
      </c>
      <c r="H54">
        <v>917</v>
      </c>
      <c r="I54" t="s">
        <v>14</v>
      </c>
      <c r="J54" t="s">
        <v>33</v>
      </c>
      <c r="K54" t="s">
        <v>15</v>
      </c>
      <c r="L54" t="str">
        <f t="shared" si="0"/>
        <v>2024</v>
      </c>
      <c r="M54" t="str">
        <f t="shared" si="1"/>
        <v>Aug</v>
      </c>
      <c r="N54" t="str">
        <f t="shared" si="2"/>
        <v>Wed</v>
      </c>
      <c r="O54" s="2">
        <f t="shared" si="3"/>
        <v>11</v>
      </c>
      <c r="P54" s="2">
        <f>ROUND(G54*H54*VLOOKUP(D54,Table2[#All],2,FALSE),0)</f>
        <v>3210</v>
      </c>
      <c r="Q54" s="2">
        <f>Table1[[#This Row],[Quantity]]*Table1[[#This Row],[Unit Price]]</f>
        <v>6419</v>
      </c>
      <c r="R54" s="2">
        <f>Table1[[#This Row],[Sales Revenue ]]-Table1[[#This Row],[Total Cost]]</f>
        <v>3209</v>
      </c>
    </row>
    <row r="55" spans="1:18" hidden="1" x14ac:dyDescent="0.25">
      <c r="A55">
        <v>54</v>
      </c>
      <c r="B55" t="s">
        <v>98</v>
      </c>
      <c r="C55" t="s">
        <v>24</v>
      </c>
      <c r="D55" t="s">
        <v>38</v>
      </c>
      <c r="E55" s="1">
        <v>45496</v>
      </c>
      <c r="F55" s="1">
        <v>45502</v>
      </c>
      <c r="G55">
        <v>4</v>
      </c>
      <c r="H55">
        <v>161</v>
      </c>
      <c r="I55" t="s">
        <v>14</v>
      </c>
      <c r="J55" t="s">
        <v>33</v>
      </c>
      <c r="K55" t="s">
        <v>46</v>
      </c>
      <c r="L55" t="str">
        <f t="shared" si="0"/>
        <v>2024</v>
      </c>
      <c r="M55" t="str">
        <f t="shared" si="1"/>
        <v>Jul</v>
      </c>
      <c r="N55" t="str">
        <f t="shared" si="2"/>
        <v>Tue</v>
      </c>
      <c r="O55" s="2">
        <f t="shared" si="3"/>
        <v>6</v>
      </c>
      <c r="P55" s="2">
        <f>ROUND(G55*H55*VLOOKUP(D55,Table2[#All],2,FALSE),0)</f>
        <v>322</v>
      </c>
      <c r="Q55" s="2">
        <f>Table1[[#This Row],[Quantity]]*Table1[[#This Row],[Unit Price]]</f>
        <v>644</v>
      </c>
      <c r="R55" s="2">
        <f>Table1[[#This Row],[Sales Revenue ]]-Table1[[#This Row],[Total Cost]]</f>
        <v>322</v>
      </c>
    </row>
    <row r="56" spans="1:18" hidden="1" x14ac:dyDescent="0.25">
      <c r="A56">
        <v>55</v>
      </c>
      <c r="B56" t="s">
        <v>99</v>
      </c>
      <c r="C56" t="s">
        <v>24</v>
      </c>
      <c r="D56" t="s">
        <v>100</v>
      </c>
      <c r="E56" s="1">
        <v>45382</v>
      </c>
      <c r="F56" s="1">
        <v>45387</v>
      </c>
      <c r="G56">
        <v>9</v>
      </c>
      <c r="H56">
        <v>485</v>
      </c>
      <c r="I56" t="s">
        <v>14</v>
      </c>
      <c r="J56" t="s">
        <v>551</v>
      </c>
      <c r="K56" t="s">
        <v>19</v>
      </c>
      <c r="L56" t="str">
        <f t="shared" si="0"/>
        <v>2024</v>
      </c>
      <c r="M56" t="str">
        <f t="shared" si="1"/>
        <v>Mar</v>
      </c>
      <c r="N56" t="str">
        <f t="shared" si="2"/>
        <v>Sun</v>
      </c>
      <c r="O56" s="2">
        <f t="shared" si="3"/>
        <v>5</v>
      </c>
      <c r="P56" s="2">
        <f>ROUND(G56*H56*VLOOKUP(D56,Table2[#All],2,FALSE),0)</f>
        <v>2619</v>
      </c>
      <c r="Q56" s="2">
        <f>Table1[[#This Row],[Quantity]]*Table1[[#This Row],[Unit Price]]</f>
        <v>4365</v>
      </c>
      <c r="R56" s="2">
        <f>Table1[[#This Row],[Sales Revenue ]]-Table1[[#This Row],[Total Cost]]</f>
        <v>1746</v>
      </c>
    </row>
    <row r="57" spans="1:18" x14ac:dyDescent="0.25">
      <c r="A57">
        <v>56</v>
      </c>
      <c r="B57" t="s">
        <v>101</v>
      </c>
      <c r="C57" t="s">
        <v>12</v>
      </c>
      <c r="D57" t="s">
        <v>27</v>
      </c>
      <c r="E57" s="1">
        <v>45360</v>
      </c>
      <c r="F57" s="1">
        <v>45364</v>
      </c>
      <c r="G57">
        <v>8</v>
      </c>
      <c r="H57">
        <v>693</v>
      </c>
      <c r="I57" t="s">
        <v>28</v>
      </c>
      <c r="J57" t="s">
        <v>33</v>
      </c>
      <c r="K57" t="s">
        <v>15</v>
      </c>
      <c r="L57" t="str">
        <f t="shared" si="0"/>
        <v>2024</v>
      </c>
      <c r="M57" t="str">
        <f t="shared" si="1"/>
        <v>Mar</v>
      </c>
      <c r="N57" t="str">
        <f t="shared" si="2"/>
        <v>Sat</v>
      </c>
      <c r="O57" s="2">
        <f t="shared" si="3"/>
        <v>4</v>
      </c>
      <c r="P57" s="2">
        <f>ROUND(G57*H57*VLOOKUP(D57,Table2[#All],2,FALSE),0)</f>
        <v>3604</v>
      </c>
      <c r="Q57" s="2">
        <f>Table1[[#This Row],[Quantity]]*Table1[[#This Row],[Unit Price]]</f>
        <v>5544</v>
      </c>
      <c r="R57" s="2">
        <f>Table1[[#This Row],[Sales Revenue ]]-Table1[[#This Row],[Total Cost]]</f>
        <v>1940</v>
      </c>
    </row>
    <row r="58" spans="1:18" x14ac:dyDescent="0.25">
      <c r="A58">
        <v>57</v>
      </c>
      <c r="B58" t="s">
        <v>102</v>
      </c>
      <c r="C58" t="s">
        <v>21</v>
      </c>
      <c r="D58" t="s">
        <v>22</v>
      </c>
      <c r="E58" s="1">
        <v>45522</v>
      </c>
      <c r="F58" s="1">
        <v>45532</v>
      </c>
      <c r="G58">
        <v>5</v>
      </c>
      <c r="H58">
        <v>779</v>
      </c>
      <c r="I58" t="s">
        <v>28</v>
      </c>
      <c r="J58" t="s">
        <v>551</v>
      </c>
      <c r="K58" t="s">
        <v>29</v>
      </c>
      <c r="L58" t="str">
        <f t="shared" si="0"/>
        <v>2024</v>
      </c>
      <c r="M58" t="str">
        <f t="shared" si="1"/>
        <v>Aug</v>
      </c>
      <c r="N58" t="str">
        <f t="shared" si="2"/>
        <v>Sun</v>
      </c>
      <c r="O58" s="2">
        <f t="shared" si="3"/>
        <v>10</v>
      </c>
      <c r="P58" s="2">
        <f>ROUND(G58*H58*VLOOKUP(D58,Table2[#All],2,FALSE),0)</f>
        <v>2921</v>
      </c>
      <c r="Q58" s="2">
        <f>Table1[[#This Row],[Quantity]]*Table1[[#This Row],[Unit Price]]</f>
        <v>3895</v>
      </c>
      <c r="R58" s="2">
        <f>Table1[[#This Row],[Sales Revenue ]]-Table1[[#This Row],[Total Cost]]</f>
        <v>974</v>
      </c>
    </row>
    <row r="59" spans="1:18" hidden="1" x14ac:dyDescent="0.25">
      <c r="A59">
        <v>58</v>
      </c>
      <c r="B59" t="s">
        <v>103</v>
      </c>
      <c r="C59" t="s">
        <v>24</v>
      </c>
      <c r="D59" t="s">
        <v>100</v>
      </c>
      <c r="E59" s="1">
        <v>45432</v>
      </c>
      <c r="F59" s="1">
        <v>45443</v>
      </c>
      <c r="G59">
        <v>8</v>
      </c>
      <c r="H59">
        <v>89</v>
      </c>
      <c r="I59" t="s">
        <v>14</v>
      </c>
      <c r="J59" t="s">
        <v>33</v>
      </c>
      <c r="K59" t="s">
        <v>19</v>
      </c>
      <c r="L59" t="str">
        <f t="shared" si="0"/>
        <v>2024</v>
      </c>
      <c r="M59" t="str">
        <f t="shared" si="1"/>
        <v>May</v>
      </c>
      <c r="N59" t="str">
        <f t="shared" si="2"/>
        <v>Mon</v>
      </c>
      <c r="O59" s="2">
        <f t="shared" si="3"/>
        <v>11</v>
      </c>
      <c r="P59" s="2">
        <f>ROUND(G59*H59*VLOOKUP(D59,Table2[#All],2,FALSE),0)</f>
        <v>427</v>
      </c>
      <c r="Q59" s="2">
        <f>Table1[[#This Row],[Quantity]]*Table1[[#This Row],[Unit Price]]</f>
        <v>712</v>
      </c>
      <c r="R59" s="2">
        <f>Table1[[#This Row],[Sales Revenue ]]-Table1[[#This Row],[Total Cost]]</f>
        <v>285</v>
      </c>
    </row>
    <row r="60" spans="1:18" hidden="1" x14ac:dyDescent="0.25">
      <c r="A60">
        <v>59</v>
      </c>
      <c r="B60" t="s">
        <v>104</v>
      </c>
      <c r="C60" t="s">
        <v>31</v>
      </c>
      <c r="D60" t="s">
        <v>79</v>
      </c>
      <c r="E60" s="1">
        <v>45455</v>
      </c>
      <c r="F60" s="1">
        <v>45459</v>
      </c>
      <c r="G60">
        <v>9</v>
      </c>
      <c r="H60">
        <v>92</v>
      </c>
      <c r="I60" t="s">
        <v>14</v>
      </c>
      <c r="J60" t="s">
        <v>551</v>
      </c>
      <c r="K60" t="s">
        <v>19</v>
      </c>
      <c r="L60" t="str">
        <f t="shared" si="0"/>
        <v>2024</v>
      </c>
      <c r="M60" t="str">
        <f t="shared" si="1"/>
        <v>Jun</v>
      </c>
      <c r="N60" t="str">
        <f t="shared" si="2"/>
        <v>Wed</v>
      </c>
      <c r="O60" s="2">
        <f t="shared" si="3"/>
        <v>4</v>
      </c>
      <c r="P60" s="2">
        <f>ROUND(G60*H60*VLOOKUP(D60,Table2[#All],2,FALSE),0)</f>
        <v>538</v>
      </c>
      <c r="Q60" s="2">
        <f>Table1[[#This Row],[Quantity]]*Table1[[#This Row],[Unit Price]]</f>
        <v>828</v>
      </c>
      <c r="R60" s="2">
        <f>Table1[[#This Row],[Sales Revenue ]]-Table1[[#This Row],[Total Cost]]</f>
        <v>290</v>
      </c>
    </row>
    <row r="61" spans="1:18" x14ac:dyDescent="0.25">
      <c r="A61">
        <v>60</v>
      </c>
      <c r="B61" t="s">
        <v>105</v>
      </c>
      <c r="C61" t="s">
        <v>21</v>
      </c>
      <c r="D61" t="s">
        <v>83</v>
      </c>
      <c r="E61" s="1">
        <v>45515</v>
      </c>
      <c r="F61" s="1">
        <v>45529</v>
      </c>
      <c r="G61">
        <v>8</v>
      </c>
      <c r="H61">
        <v>39</v>
      </c>
      <c r="I61" t="s">
        <v>28</v>
      </c>
      <c r="J61" t="s">
        <v>550</v>
      </c>
      <c r="K61" t="s">
        <v>19</v>
      </c>
      <c r="L61" t="str">
        <f t="shared" si="0"/>
        <v>2024</v>
      </c>
      <c r="M61" t="str">
        <f t="shared" si="1"/>
        <v>Aug</v>
      </c>
      <c r="N61" t="str">
        <f t="shared" si="2"/>
        <v>Sun</v>
      </c>
      <c r="O61" s="2">
        <f t="shared" si="3"/>
        <v>14</v>
      </c>
      <c r="P61" s="2">
        <f>ROUND(G61*H61*VLOOKUP(D61,Table2[#All],2,FALSE),0)</f>
        <v>250</v>
      </c>
      <c r="Q61" s="2">
        <f>Table1[[#This Row],[Quantity]]*Table1[[#This Row],[Unit Price]]</f>
        <v>312</v>
      </c>
      <c r="R61" s="2">
        <f>Table1[[#This Row],[Sales Revenue ]]-Table1[[#This Row],[Total Cost]]</f>
        <v>62</v>
      </c>
    </row>
    <row r="62" spans="1:18" hidden="1" x14ac:dyDescent="0.25">
      <c r="A62">
        <v>61</v>
      </c>
      <c r="B62" t="s">
        <v>106</v>
      </c>
      <c r="C62" t="s">
        <v>17</v>
      </c>
      <c r="D62" t="s">
        <v>60</v>
      </c>
      <c r="E62" s="1">
        <v>45631</v>
      </c>
      <c r="F62" s="1">
        <v>45638</v>
      </c>
      <c r="G62">
        <v>1</v>
      </c>
      <c r="H62">
        <v>95</v>
      </c>
      <c r="I62" t="s">
        <v>14</v>
      </c>
      <c r="J62" t="s">
        <v>33</v>
      </c>
      <c r="K62" t="s">
        <v>15</v>
      </c>
      <c r="L62" t="str">
        <f t="shared" si="0"/>
        <v>2024</v>
      </c>
      <c r="M62" t="str">
        <f t="shared" si="1"/>
        <v>Dec</v>
      </c>
      <c r="N62" t="str">
        <f t="shared" si="2"/>
        <v>Thu</v>
      </c>
      <c r="O62" s="2">
        <f t="shared" si="3"/>
        <v>7</v>
      </c>
      <c r="P62" s="2">
        <f>ROUND(G62*H62*VLOOKUP(D62,Table2[#All],2,FALSE),0)</f>
        <v>62</v>
      </c>
      <c r="Q62" s="2">
        <f>Table1[[#This Row],[Quantity]]*Table1[[#This Row],[Unit Price]]</f>
        <v>95</v>
      </c>
      <c r="R62" s="2">
        <f>Table1[[#This Row],[Sales Revenue ]]-Table1[[#This Row],[Total Cost]]</f>
        <v>33</v>
      </c>
    </row>
    <row r="63" spans="1:18" x14ac:dyDescent="0.25">
      <c r="A63">
        <v>62</v>
      </c>
      <c r="B63" t="s">
        <v>107</v>
      </c>
      <c r="C63" t="s">
        <v>12</v>
      </c>
      <c r="D63" t="s">
        <v>27</v>
      </c>
      <c r="E63" s="1">
        <v>45301</v>
      </c>
      <c r="F63" s="1">
        <v>45305</v>
      </c>
      <c r="G63">
        <v>9</v>
      </c>
      <c r="H63">
        <v>63</v>
      </c>
      <c r="I63" t="s">
        <v>28</v>
      </c>
      <c r="J63" t="s">
        <v>547</v>
      </c>
      <c r="K63" t="s">
        <v>15</v>
      </c>
      <c r="L63" t="str">
        <f t="shared" si="0"/>
        <v>2024</v>
      </c>
      <c r="M63" t="str">
        <f t="shared" si="1"/>
        <v>Jan</v>
      </c>
      <c r="N63" t="str">
        <f t="shared" si="2"/>
        <v>Wed</v>
      </c>
      <c r="O63" s="2">
        <f t="shared" si="3"/>
        <v>4</v>
      </c>
      <c r="P63" s="2">
        <f>ROUND(G63*H63*VLOOKUP(D63,Table2[#All],2,FALSE),0)</f>
        <v>369</v>
      </c>
      <c r="Q63" s="2">
        <f>Table1[[#This Row],[Quantity]]*Table1[[#This Row],[Unit Price]]</f>
        <v>567</v>
      </c>
      <c r="R63" s="2">
        <f>Table1[[#This Row],[Sales Revenue ]]-Table1[[#This Row],[Total Cost]]</f>
        <v>198</v>
      </c>
    </row>
    <row r="64" spans="1:18" x14ac:dyDescent="0.25">
      <c r="A64">
        <v>63</v>
      </c>
      <c r="B64" t="s">
        <v>108</v>
      </c>
      <c r="C64" t="s">
        <v>12</v>
      </c>
      <c r="D64" t="s">
        <v>13</v>
      </c>
      <c r="E64" s="1">
        <v>45307</v>
      </c>
      <c r="F64" s="1">
        <v>45320</v>
      </c>
      <c r="G64">
        <v>4</v>
      </c>
      <c r="H64">
        <v>214</v>
      </c>
      <c r="I64" t="s">
        <v>28</v>
      </c>
      <c r="J64" t="s">
        <v>549</v>
      </c>
      <c r="K64" t="s">
        <v>15</v>
      </c>
      <c r="L64" t="str">
        <f t="shared" si="0"/>
        <v>2024</v>
      </c>
      <c r="M64" t="str">
        <f t="shared" si="1"/>
        <v>Jan</v>
      </c>
      <c r="N64" t="str">
        <f t="shared" si="2"/>
        <v>Tue</v>
      </c>
      <c r="O64" s="2">
        <f t="shared" si="3"/>
        <v>13</v>
      </c>
      <c r="P64" s="2">
        <f>ROUND(G64*H64*VLOOKUP(D64,Table2[#All],2,FALSE),0)</f>
        <v>642</v>
      </c>
      <c r="Q64" s="2">
        <f>Table1[[#This Row],[Quantity]]*Table1[[#This Row],[Unit Price]]</f>
        <v>856</v>
      </c>
      <c r="R64" s="2">
        <f>Table1[[#This Row],[Sales Revenue ]]-Table1[[#This Row],[Total Cost]]</f>
        <v>214</v>
      </c>
    </row>
    <row r="65" spans="1:18" hidden="1" x14ac:dyDescent="0.25">
      <c r="A65">
        <v>64</v>
      </c>
      <c r="B65" t="s">
        <v>109</v>
      </c>
      <c r="C65" t="s">
        <v>21</v>
      </c>
      <c r="D65" t="s">
        <v>54</v>
      </c>
      <c r="E65" s="1">
        <v>45356</v>
      </c>
      <c r="F65" s="1">
        <v>45365</v>
      </c>
      <c r="G65">
        <v>8</v>
      </c>
      <c r="H65">
        <v>695</v>
      </c>
      <c r="I65" t="s">
        <v>14</v>
      </c>
      <c r="J65" t="s">
        <v>551</v>
      </c>
      <c r="K65" t="s">
        <v>19</v>
      </c>
      <c r="L65" t="str">
        <f t="shared" si="0"/>
        <v>2024</v>
      </c>
      <c r="M65" t="str">
        <f t="shared" si="1"/>
        <v>Mar</v>
      </c>
      <c r="N65" t="str">
        <f t="shared" si="2"/>
        <v>Tue</v>
      </c>
      <c r="O65" s="2">
        <f t="shared" si="3"/>
        <v>9</v>
      </c>
      <c r="P65" s="2">
        <f>ROUND(G65*H65*VLOOKUP(D65,Table2[#All],2,FALSE),0)</f>
        <v>3892</v>
      </c>
      <c r="Q65" s="2">
        <f>Table1[[#This Row],[Quantity]]*Table1[[#This Row],[Unit Price]]</f>
        <v>5560</v>
      </c>
      <c r="R65" s="2">
        <f>Table1[[#This Row],[Sales Revenue ]]-Table1[[#This Row],[Total Cost]]</f>
        <v>1668</v>
      </c>
    </row>
    <row r="66" spans="1:18" hidden="1" x14ac:dyDescent="0.25">
      <c r="A66">
        <v>65</v>
      </c>
      <c r="B66" t="s">
        <v>110</v>
      </c>
      <c r="C66" t="s">
        <v>24</v>
      </c>
      <c r="D66" t="s">
        <v>25</v>
      </c>
      <c r="E66" s="1">
        <v>45480</v>
      </c>
      <c r="F66" s="1">
        <v>45488</v>
      </c>
      <c r="G66">
        <v>3</v>
      </c>
      <c r="H66">
        <v>630</v>
      </c>
      <c r="I66" t="s">
        <v>14</v>
      </c>
      <c r="J66" t="s">
        <v>33</v>
      </c>
      <c r="K66" t="s">
        <v>15</v>
      </c>
      <c r="L66" t="str">
        <f t="shared" ref="L66:L129" si="4">TEXT(E66,"YYYY")</f>
        <v>2024</v>
      </c>
      <c r="M66" t="str">
        <f t="shared" ref="M66:M129" si="5">TEXT(E66,"MMM")</f>
        <v>Jul</v>
      </c>
      <c r="N66" t="str">
        <f t="shared" ref="N66:N129" si="6">TEXT(E66,"DDD")</f>
        <v>Sun</v>
      </c>
      <c r="O66" s="2">
        <f t="shared" ref="O66:O129" si="7">DATEDIF(E66,F66,"D")</f>
        <v>8</v>
      </c>
      <c r="P66" s="2">
        <f>ROUND(G66*H66*VLOOKUP(D66,Table2[#All],2,FALSE),0)</f>
        <v>1040</v>
      </c>
      <c r="Q66" s="2">
        <f>Table1[[#This Row],[Quantity]]*Table1[[#This Row],[Unit Price]]</f>
        <v>1890</v>
      </c>
      <c r="R66" s="2">
        <f>Table1[[#This Row],[Sales Revenue ]]-Table1[[#This Row],[Total Cost]]</f>
        <v>850</v>
      </c>
    </row>
    <row r="67" spans="1:18" x14ac:dyDescent="0.25">
      <c r="A67">
        <v>66</v>
      </c>
      <c r="B67" t="s">
        <v>111</v>
      </c>
      <c r="C67" t="s">
        <v>31</v>
      </c>
      <c r="D67" t="s">
        <v>76</v>
      </c>
      <c r="E67" s="1">
        <v>45588</v>
      </c>
      <c r="F67" s="1">
        <v>45600</v>
      </c>
      <c r="G67">
        <v>1</v>
      </c>
      <c r="H67">
        <v>961</v>
      </c>
      <c r="I67" t="s">
        <v>28</v>
      </c>
      <c r="J67" t="s">
        <v>547</v>
      </c>
      <c r="K67" t="s">
        <v>15</v>
      </c>
      <c r="L67" t="str">
        <f t="shared" si="4"/>
        <v>2024</v>
      </c>
      <c r="M67" t="str">
        <f t="shared" si="5"/>
        <v>Oct</v>
      </c>
      <c r="N67" t="str">
        <f t="shared" si="6"/>
        <v>Wed</v>
      </c>
      <c r="O67" s="2">
        <f t="shared" si="7"/>
        <v>12</v>
      </c>
      <c r="P67" s="2">
        <f>ROUND(G67*H67*VLOOKUP(D67,Table2[#All],2,FALSE),0)</f>
        <v>721</v>
      </c>
      <c r="Q67" s="2">
        <f>Table1[[#This Row],[Quantity]]*Table1[[#This Row],[Unit Price]]</f>
        <v>961</v>
      </c>
      <c r="R67" s="2">
        <f>Table1[[#This Row],[Sales Revenue ]]-Table1[[#This Row],[Total Cost]]</f>
        <v>240</v>
      </c>
    </row>
    <row r="68" spans="1:18" hidden="1" x14ac:dyDescent="0.25">
      <c r="A68">
        <v>67</v>
      </c>
      <c r="B68" t="s">
        <v>112</v>
      </c>
      <c r="C68" t="s">
        <v>24</v>
      </c>
      <c r="D68" t="s">
        <v>38</v>
      </c>
      <c r="E68" s="1">
        <v>45393</v>
      </c>
      <c r="F68" s="1">
        <v>45406</v>
      </c>
      <c r="G68">
        <v>2</v>
      </c>
      <c r="H68">
        <v>616</v>
      </c>
      <c r="I68" t="s">
        <v>14</v>
      </c>
      <c r="J68" t="s">
        <v>33</v>
      </c>
      <c r="K68" t="s">
        <v>15</v>
      </c>
      <c r="L68" t="str">
        <f t="shared" si="4"/>
        <v>2024</v>
      </c>
      <c r="M68" t="str">
        <f t="shared" si="5"/>
        <v>Apr</v>
      </c>
      <c r="N68" t="str">
        <f t="shared" si="6"/>
        <v>Thu</v>
      </c>
      <c r="O68" s="2">
        <f t="shared" si="7"/>
        <v>13</v>
      </c>
      <c r="P68" s="2">
        <f>ROUND(G68*H68*VLOOKUP(D68,Table2[#All],2,FALSE),0)</f>
        <v>616</v>
      </c>
      <c r="Q68" s="2">
        <f>Table1[[#This Row],[Quantity]]*Table1[[#This Row],[Unit Price]]</f>
        <v>1232</v>
      </c>
      <c r="R68" s="2">
        <f>Table1[[#This Row],[Sales Revenue ]]-Table1[[#This Row],[Total Cost]]</f>
        <v>616</v>
      </c>
    </row>
    <row r="69" spans="1:18" x14ac:dyDescent="0.25">
      <c r="A69">
        <v>68</v>
      </c>
      <c r="B69" t="s">
        <v>113</v>
      </c>
      <c r="C69" t="s">
        <v>31</v>
      </c>
      <c r="D69" t="s">
        <v>32</v>
      </c>
      <c r="E69" s="1">
        <v>45353</v>
      </c>
      <c r="F69" s="1">
        <v>45364</v>
      </c>
      <c r="G69">
        <v>10</v>
      </c>
      <c r="H69">
        <v>811</v>
      </c>
      <c r="I69" t="s">
        <v>28</v>
      </c>
      <c r="J69" t="s">
        <v>551</v>
      </c>
      <c r="K69" t="s">
        <v>15</v>
      </c>
      <c r="L69" t="str">
        <f t="shared" si="4"/>
        <v>2024</v>
      </c>
      <c r="M69" t="str">
        <f t="shared" si="5"/>
        <v>Mar</v>
      </c>
      <c r="N69" t="str">
        <f t="shared" si="6"/>
        <v>Sat</v>
      </c>
      <c r="O69" s="2">
        <f t="shared" si="7"/>
        <v>11</v>
      </c>
      <c r="P69" s="2">
        <f>ROUND(G69*H69*VLOOKUP(D69,Table2[#All],2,FALSE),0)</f>
        <v>6083</v>
      </c>
      <c r="Q69" s="2">
        <f>Table1[[#This Row],[Quantity]]*Table1[[#This Row],[Unit Price]]</f>
        <v>8110</v>
      </c>
      <c r="R69" s="2">
        <f>Table1[[#This Row],[Sales Revenue ]]-Table1[[#This Row],[Total Cost]]</f>
        <v>2027</v>
      </c>
    </row>
    <row r="70" spans="1:18" x14ac:dyDescent="0.25">
      <c r="A70">
        <v>69</v>
      </c>
      <c r="B70" t="s">
        <v>114</v>
      </c>
      <c r="C70" t="s">
        <v>24</v>
      </c>
      <c r="D70" t="s">
        <v>115</v>
      </c>
      <c r="E70" s="1">
        <v>45513</v>
      </c>
      <c r="F70" s="1">
        <v>45519</v>
      </c>
      <c r="G70">
        <v>6</v>
      </c>
      <c r="H70">
        <v>660</v>
      </c>
      <c r="I70" t="s">
        <v>28</v>
      </c>
      <c r="J70" t="s">
        <v>549</v>
      </c>
      <c r="K70" t="s">
        <v>19</v>
      </c>
      <c r="L70" t="str">
        <f t="shared" si="4"/>
        <v>2024</v>
      </c>
      <c r="M70" t="str">
        <f t="shared" si="5"/>
        <v>Aug</v>
      </c>
      <c r="N70" t="str">
        <f t="shared" si="6"/>
        <v>Fri</v>
      </c>
      <c r="O70" s="2">
        <f t="shared" si="7"/>
        <v>6</v>
      </c>
      <c r="P70" s="2">
        <f>ROUND(G70*H70*VLOOKUP(D70,Table2[#All],2,FALSE),0)</f>
        <v>2376</v>
      </c>
      <c r="Q70" s="2">
        <f>Table1[[#This Row],[Quantity]]*Table1[[#This Row],[Unit Price]]</f>
        <v>3960</v>
      </c>
      <c r="R70" s="2">
        <f>Table1[[#This Row],[Sales Revenue ]]-Table1[[#This Row],[Total Cost]]</f>
        <v>1584</v>
      </c>
    </row>
    <row r="71" spans="1:18" x14ac:dyDescent="0.25">
      <c r="A71">
        <v>70</v>
      </c>
      <c r="B71" t="s">
        <v>116</v>
      </c>
      <c r="C71" t="s">
        <v>21</v>
      </c>
      <c r="D71" t="s">
        <v>22</v>
      </c>
      <c r="E71" s="1">
        <v>45382</v>
      </c>
      <c r="F71" s="1">
        <v>45395</v>
      </c>
      <c r="G71">
        <v>9</v>
      </c>
      <c r="H71">
        <v>998</v>
      </c>
      <c r="I71" t="s">
        <v>28</v>
      </c>
      <c r="J71" t="s">
        <v>33</v>
      </c>
      <c r="K71" t="s">
        <v>29</v>
      </c>
      <c r="L71" t="str">
        <f t="shared" si="4"/>
        <v>2024</v>
      </c>
      <c r="M71" t="str">
        <f t="shared" si="5"/>
        <v>Mar</v>
      </c>
      <c r="N71" t="str">
        <f t="shared" si="6"/>
        <v>Sun</v>
      </c>
      <c r="O71" s="2">
        <f t="shared" si="7"/>
        <v>13</v>
      </c>
      <c r="P71" s="2">
        <f>ROUND(G71*H71*VLOOKUP(D71,Table2[#All],2,FALSE),0)</f>
        <v>6737</v>
      </c>
      <c r="Q71" s="2">
        <f>Table1[[#This Row],[Quantity]]*Table1[[#This Row],[Unit Price]]</f>
        <v>8982</v>
      </c>
      <c r="R71" s="2">
        <f>Table1[[#This Row],[Sales Revenue ]]-Table1[[#This Row],[Total Cost]]</f>
        <v>2245</v>
      </c>
    </row>
    <row r="72" spans="1:18" hidden="1" x14ac:dyDescent="0.25">
      <c r="A72">
        <v>71</v>
      </c>
      <c r="B72" t="s">
        <v>117</v>
      </c>
      <c r="C72" t="s">
        <v>17</v>
      </c>
      <c r="D72" t="s">
        <v>56</v>
      </c>
      <c r="E72" s="1">
        <v>45576</v>
      </c>
      <c r="F72" s="1">
        <v>45582</v>
      </c>
      <c r="G72">
        <v>1</v>
      </c>
      <c r="H72">
        <v>539</v>
      </c>
      <c r="I72" t="s">
        <v>14</v>
      </c>
      <c r="J72" t="s">
        <v>551</v>
      </c>
      <c r="K72" t="s">
        <v>46</v>
      </c>
      <c r="L72" t="str">
        <f t="shared" si="4"/>
        <v>2024</v>
      </c>
      <c r="M72" t="str">
        <f t="shared" si="5"/>
        <v>Oct</v>
      </c>
      <c r="N72" t="str">
        <f t="shared" si="6"/>
        <v>Fri</v>
      </c>
      <c r="O72" s="2">
        <f t="shared" si="7"/>
        <v>6</v>
      </c>
      <c r="P72" s="2">
        <f>ROUND(G72*H72*VLOOKUP(D72,Table2[#All],2,FALSE),0)</f>
        <v>296</v>
      </c>
      <c r="Q72" s="2">
        <f>Table1[[#This Row],[Quantity]]*Table1[[#This Row],[Unit Price]]</f>
        <v>539</v>
      </c>
      <c r="R72" s="2">
        <f>Table1[[#This Row],[Sales Revenue ]]-Table1[[#This Row],[Total Cost]]</f>
        <v>243</v>
      </c>
    </row>
    <row r="73" spans="1:18" x14ac:dyDescent="0.25">
      <c r="A73">
        <v>72</v>
      </c>
      <c r="B73" t="s">
        <v>118</v>
      </c>
      <c r="C73" t="s">
        <v>17</v>
      </c>
      <c r="D73" t="s">
        <v>56</v>
      </c>
      <c r="E73" s="1">
        <v>45534</v>
      </c>
      <c r="F73" s="1">
        <v>45547</v>
      </c>
      <c r="G73">
        <v>9</v>
      </c>
      <c r="H73">
        <v>553</v>
      </c>
      <c r="I73" t="s">
        <v>28</v>
      </c>
      <c r="J73" t="s">
        <v>547</v>
      </c>
      <c r="K73" t="s">
        <v>46</v>
      </c>
      <c r="L73" t="str">
        <f t="shared" si="4"/>
        <v>2024</v>
      </c>
      <c r="M73" t="str">
        <f t="shared" si="5"/>
        <v>Aug</v>
      </c>
      <c r="N73" t="str">
        <f t="shared" si="6"/>
        <v>Fri</v>
      </c>
      <c r="O73" s="2">
        <f t="shared" si="7"/>
        <v>13</v>
      </c>
      <c r="P73" s="2">
        <f>ROUND(G73*H73*VLOOKUP(D73,Table2[#All],2,FALSE),0)</f>
        <v>2737</v>
      </c>
      <c r="Q73" s="2">
        <f>Table1[[#This Row],[Quantity]]*Table1[[#This Row],[Unit Price]]</f>
        <v>4977</v>
      </c>
      <c r="R73" s="2">
        <f>Table1[[#This Row],[Sales Revenue ]]-Table1[[#This Row],[Total Cost]]</f>
        <v>2240</v>
      </c>
    </row>
    <row r="74" spans="1:18" hidden="1" x14ac:dyDescent="0.25">
      <c r="A74">
        <v>73</v>
      </c>
      <c r="B74" t="s">
        <v>119</v>
      </c>
      <c r="C74" t="s">
        <v>17</v>
      </c>
      <c r="D74" t="s">
        <v>56</v>
      </c>
      <c r="E74" s="1">
        <v>45472</v>
      </c>
      <c r="F74" s="1">
        <v>45486</v>
      </c>
      <c r="G74">
        <v>8</v>
      </c>
      <c r="H74">
        <v>287</v>
      </c>
      <c r="I74" t="s">
        <v>14</v>
      </c>
      <c r="J74" t="s">
        <v>547</v>
      </c>
      <c r="K74" t="s">
        <v>29</v>
      </c>
      <c r="L74" t="str">
        <f t="shared" si="4"/>
        <v>2024</v>
      </c>
      <c r="M74" t="str">
        <f t="shared" si="5"/>
        <v>Jun</v>
      </c>
      <c r="N74" t="str">
        <f t="shared" si="6"/>
        <v>Sat</v>
      </c>
      <c r="O74" s="2">
        <f t="shared" si="7"/>
        <v>14</v>
      </c>
      <c r="P74" s="2">
        <f>ROUND(G74*H74*VLOOKUP(D74,Table2[#All],2,FALSE),0)</f>
        <v>1263</v>
      </c>
      <c r="Q74" s="2">
        <f>Table1[[#This Row],[Quantity]]*Table1[[#This Row],[Unit Price]]</f>
        <v>2296</v>
      </c>
      <c r="R74" s="2">
        <f>Table1[[#This Row],[Sales Revenue ]]-Table1[[#This Row],[Total Cost]]</f>
        <v>1033</v>
      </c>
    </row>
    <row r="75" spans="1:18" hidden="1" x14ac:dyDescent="0.25">
      <c r="A75">
        <v>74</v>
      </c>
      <c r="B75" t="s">
        <v>120</v>
      </c>
      <c r="C75" t="s">
        <v>12</v>
      </c>
      <c r="D75" t="s">
        <v>58</v>
      </c>
      <c r="E75" s="1">
        <v>45453</v>
      </c>
      <c r="F75" s="1">
        <v>45462</v>
      </c>
      <c r="G75">
        <v>2</v>
      </c>
      <c r="H75">
        <v>770</v>
      </c>
      <c r="I75" t="s">
        <v>14</v>
      </c>
      <c r="J75" t="s">
        <v>33</v>
      </c>
      <c r="K75" t="s">
        <v>46</v>
      </c>
      <c r="L75" t="str">
        <f t="shared" si="4"/>
        <v>2024</v>
      </c>
      <c r="M75" t="str">
        <f t="shared" si="5"/>
        <v>Jun</v>
      </c>
      <c r="N75" t="str">
        <f t="shared" si="6"/>
        <v>Mon</v>
      </c>
      <c r="O75" s="2">
        <f t="shared" si="7"/>
        <v>9</v>
      </c>
      <c r="P75" s="2">
        <f>ROUND(G75*H75*VLOOKUP(D75,Table2[#All],2,FALSE),0)</f>
        <v>1309</v>
      </c>
      <c r="Q75" s="2">
        <f>Table1[[#This Row],[Quantity]]*Table1[[#This Row],[Unit Price]]</f>
        <v>1540</v>
      </c>
      <c r="R75" s="2">
        <f>Table1[[#This Row],[Sales Revenue ]]-Table1[[#This Row],[Total Cost]]</f>
        <v>231</v>
      </c>
    </row>
    <row r="76" spans="1:18" hidden="1" x14ac:dyDescent="0.25">
      <c r="A76">
        <v>75</v>
      </c>
      <c r="B76" t="s">
        <v>121</v>
      </c>
      <c r="C76" t="s">
        <v>12</v>
      </c>
      <c r="D76" t="s">
        <v>58</v>
      </c>
      <c r="E76" s="1">
        <v>45443</v>
      </c>
      <c r="F76" s="1">
        <v>45457</v>
      </c>
      <c r="G76">
        <v>4</v>
      </c>
      <c r="H76">
        <v>379</v>
      </c>
      <c r="I76" t="s">
        <v>14</v>
      </c>
      <c r="J76" t="s">
        <v>551</v>
      </c>
      <c r="K76" t="s">
        <v>29</v>
      </c>
      <c r="L76" t="str">
        <f t="shared" si="4"/>
        <v>2024</v>
      </c>
      <c r="M76" t="str">
        <f t="shared" si="5"/>
        <v>May</v>
      </c>
      <c r="N76" t="str">
        <f t="shared" si="6"/>
        <v>Fri</v>
      </c>
      <c r="O76" s="2">
        <f t="shared" si="7"/>
        <v>14</v>
      </c>
      <c r="P76" s="2">
        <f>ROUND(G76*H76*VLOOKUP(D76,Table2[#All],2,FALSE),0)</f>
        <v>1289</v>
      </c>
      <c r="Q76" s="2">
        <f>Table1[[#This Row],[Quantity]]*Table1[[#This Row],[Unit Price]]</f>
        <v>1516</v>
      </c>
      <c r="R76" s="2">
        <f>Table1[[#This Row],[Sales Revenue ]]-Table1[[#This Row],[Total Cost]]</f>
        <v>227</v>
      </c>
    </row>
    <row r="77" spans="1:18" x14ac:dyDescent="0.25">
      <c r="A77">
        <v>76</v>
      </c>
      <c r="B77" t="s">
        <v>122</v>
      </c>
      <c r="C77" t="s">
        <v>17</v>
      </c>
      <c r="D77" t="s">
        <v>64</v>
      </c>
      <c r="E77" s="1">
        <v>45432</v>
      </c>
      <c r="F77" s="1">
        <v>45438</v>
      </c>
      <c r="G77">
        <v>1</v>
      </c>
      <c r="H77">
        <v>65</v>
      </c>
      <c r="I77" t="s">
        <v>28</v>
      </c>
      <c r="J77" t="s">
        <v>33</v>
      </c>
      <c r="K77" t="s">
        <v>29</v>
      </c>
      <c r="L77" t="str">
        <f t="shared" si="4"/>
        <v>2024</v>
      </c>
      <c r="M77" t="str">
        <f t="shared" si="5"/>
        <v>May</v>
      </c>
      <c r="N77" t="str">
        <f t="shared" si="6"/>
        <v>Mon</v>
      </c>
      <c r="O77" s="2">
        <f t="shared" si="7"/>
        <v>6</v>
      </c>
      <c r="P77" s="2">
        <f>ROUND(G77*H77*VLOOKUP(D77,Table2[#All],2,FALSE),0)</f>
        <v>33</v>
      </c>
      <c r="Q77" s="2">
        <f>Table1[[#This Row],[Quantity]]*Table1[[#This Row],[Unit Price]]</f>
        <v>65</v>
      </c>
      <c r="R77" s="2">
        <f>Table1[[#This Row],[Sales Revenue ]]-Table1[[#This Row],[Total Cost]]</f>
        <v>32</v>
      </c>
    </row>
    <row r="78" spans="1:18" hidden="1" x14ac:dyDescent="0.25">
      <c r="A78">
        <v>77</v>
      </c>
      <c r="B78" t="s">
        <v>123</v>
      </c>
      <c r="C78" t="s">
        <v>24</v>
      </c>
      <c r="D78" t="s">
        <v>25</v>
      </c>
      <c r="E78" s="1">
        <v>45386</v>
      </c>
      <c r="F78" s="1">
        <v>45397</v>
      </c>
      <c r="G78">
        <v>1</v>
      </c>
      <c r="H78">
        <v>268</v>
      </c>
      <c r="I78" t="s">
        <v>14</v>
      </c>
      <c r="J78" t="s">
        <v>549</v>
      </c>
      <c r="K78" t="s">
        <v>15</v>
      </c>
      <c r="L78" t="str">
        <f t="shared" si="4"/>
        <v>2024</v>
      </c>
      <c r="M78" t="str">
        <f t="shared" si="5"/>
        <v>Apr</v>
      </c>
      <c r="N78" t="str">
        <f t="shared" si="6"/>
        <v>Thu</v>
      </c>
      <c r="O78" s="2">
        <f t="shared" si="7"/>
        <v>11</v>
      </c>
      <c r="P78" s="2">
        <f>ROUND(G78*H78*VLOOKUP(D78,Table2[#All],2,FALSE),0)</f>
        <v>147</v>
      </c>
      <c r="Q78" s="2">
        <f>Table1[[#This Row],[Quantity]]*Table1[[#This Row],[Unit Price]]</f>
        <v>268</v>
      </c>
      <c r="R78" s="2">
        <f>Table1[[#This Row],[Sales Revenue ]]-Table1[[#This Row],[Total Cost]]</f>
        <v>121</v>
      </c>
    </row>
    <row r="79" spans="1:18" hidden="1" x14ac:dyDescent="0.25">
      <c r="A79">
        <v>78</v>
      </c>
      <c r="B79" t="s">
        <v>124</v>
      </c>
      <c r="C79" t="s">
        <v>12</v>
      </c>
      <c r="D79" t="s">
        <v>27</v>
      </c>
      <c r="E79" s="1">
        <v>45543</v>
      </c>
      <c r="F79" s="1">
        <v>45556</v>
      </c>
      <c r="G79">
        <v>2</v>
      </c>
      <c r="H79">
        <v>600</v>
      </c>
      <c r="I79" t="s">
        <v>14</v>
      </c>
      <c r="J79" t="s">
        <v>33</v>
      </c>
      <c r="K79" t="s">
        <v>29</v>
      </c>
      <c r="L79" t="str">
        <f t="shared" si="4"/>
        <v>2024</v>
      </c>
      <c r="M79" t="str">
        <f t="shared" si="5"/>
        <v>Sep</v>
      </c>
      <c r="N79" t="str">
        <f t="shared" si="6"/>
        <v>Sun</v>
      </c>
      <c r="O79" s="2">
        <f t="shared" si="7"/>
        <v>13</v>
      </c>
      <c r="P79" s="2">
        <f>ROUND(G79*H79*VLOOKUP(D79,Table2[#All],2,FALSE),0)</f>
        <v>780</v>
      </c>
      <c r="Q79" s="2">
        <f>Table1[[#This Row],[Quantity]]*Table1[[#This Row],[Unit Price]]</f>
        <v>1200</v>
      </c>
      <c r="R79" s="2">
        <f>Table1[[#This Row],[Sales Revenue ]]-Table1[[#This Row],[Total Cost]]</f>
        <v>420</v>
      </c>
    </row>
    <row r="80" spans="1:18" hidden="1" x14ac:dyDescent="0.25">
      <c r="A80">
        <v>79</v>
      </c>
      <c r="B80" t="s">
        <v>125</v>
      </c>
      <c r="C80" t="s">
        <v>24</v>
      </c>
      <c r="D80" t="s">
        <v>25</v>
      </c>
      <c r="E80" s="1">
        <v>45593</v>
      </c>
      <c r="F80" s="1">
        <v>45600</v>
      </c>
      <c r="G80">
        <v>7</v>
      </c>
      <c r="H80">
        <v>322</v>
      </c>
      <c r="I80" t="s">
        <v>14</v>
      </c>
      <c r="J80" t="s">
        <v>33</v>
      </c>
      <c r="K80" t="s">
        <v>29</v>
      </c>
      <c r="L80" t="str">
        <f t="shared" si="4"/>
        <v>2024</v>
      </c>
      <c r="M80" t="str">
        <f t="shared" si="5"/>
        <v>Oct</v>
      </c>
      <c r="N80" t="str">
        <f t="shared" si="6"/>
        <v>Mon</v>
      </c>
      <c r="O80" s="2">
        <f t="shared" si="7"/>
        <v>7</v>
      </c>
      <c r="P80" s="2">
        <f>ROUND(G80*H80*VLOOKUP(D80,Table2[#All],2,FALSE),0)</f>
        <v>1240</v>
      </c>
      <c r="Q80" s="2">
        <f>Table1[[#This Row],[Quantity]]*Table1[[#This Row],[Unit Price]]</f>
        <v>2254</v>
      </c>
      <c r="R80" s="2">
        <f>Table1[[#This Row],[Sales Revenue ]]-Table1[[#This Row],[Total Cost]]</f>
        <v>1014</v>
      </c>
    </row>
    <row r="81" spans="1:18" hidden="1" x14ac:dyDescent="0.25">
      <c r="A81">
        <v>80</v>
      </c>
      <c r="B81" t="s">
        <v>126</v>
      </c>
      <c r="C81" t="s">
        <v>17</v>
      </c>
      <c r="D81" t="s">
        <v>18</v>
      </c>
      <c r="E81" s="1">
        <v>45398</v>
      </c>
      <c r="F81" s="1">
        <v>45404</v>
      </c>
      <c r="G81">
        <v>4</v>
      </c>
      <c r="H81">
        <v>280</v>
      </c>
      <c r="I81" t="s">
        <v>14</v>
      </c>
      <c r="J81" t="s">
        <v>33</v>
      </c>
      <c r="K81" t="s">
        <v>19</v>
      </c>
      <c r="L81" t="str">
        <f t="shared" si="4"/>
        <v>2024</v>
      </c>
      <c r="M81" t="str">
        <f t="shared" si="5"/>
        <v>Apr</v>
      </c>
      <c r="N81" t="str">
        <f t="shared" si="6"/>
        <v>Tue</v>
      </c>
      <c r="O81" s="2">
        <f t="shared" si="7"/>
        <v>6</v>
      </c>
      <c r="P81" s="2">
        <f>ROUND(G81*H81*VLOOKUP(D81,Table2[#All],2,FALSE),0)</f>
        <v>560</v>
      </c>
      <c r="Q81" s="2">
        <f>Table1[[#This Row],[Quantity]]*Table1[[#This Row],[Unit Price]]</f>
        <v>1120</v>
      </c>
      <c r="R81" s="2">
        <f>Table1[[#This Row],[Sales Revenue ]]-Table1[[#This Row],[Total Cost]]</f>
        <v>560</v>
      </c>
    </row>
    <row r="82" spans="1:18" x14ac:dyDescent="0.25">
      <c r="A82">
        <v>81</v>
      </c>
      <c r="B82" t="s">
        <v>127</v>
      </c>
      <c r="C82" t="s">
        <v>17</v>
      </c>
      <c r="D82" t="s">
        <v>44</v>
      </c>
      <c r="E82" s="1">
        <v>45441</v>
      </c>
      <c r="F82" s="1">
        <v>45455</v>
      </c>
      <c r="G82">
        <v>1</v>
      </c>
      <c r="H82">
        <v>247</v>
      </c>
      <c r="I82" t="s">
        <v>28</v>
      </c>
      <c r="J82" t="s">
        <v>547</v>
      </c>
      <c r="K82" t="s">
        <v>29</v>
      </c>
      <c r="L82" t="str">
        <f t="shared" si="4"/>
        <v>2024</v>
      </c>
      <c r="M82" t="str">
        <f t="shared" si="5"/>
        <v>May</v>
      </c>
      <c r="N82" t="str">
        <f t="shared" si="6"/>
        <v>Wed</v>
      </c>
      <c r="O82" s="2">
        <f t="shared" si="7"/>
        <v>14</v>
      </c>
      <c r="P82" s="2">
        <f>ROUND(G82*H82*VLOOKUP(D82,Table2[#All],2,FALSE),0)</f>
        <v>148</v>
      </c>
      <c r="Q82" s="2">
        <f>Table1[[#This Row],[Quantity]]*Table1[[#This Row],[Unit Price]]</f>
        <v>247</v>
      </c>
      <c r="R82" s="2">
        <f>Table1[[#This Row],[Sales Revenue ]]-Table1[[#This Row],[Total Cost]]</f>
        <v>99</v>
      </c>
    </row>
    <row r="83" spans="1:18" x14ac:dyDescent="0.25">
      <c r="A83">
        <v>82</v>
      </c>
      <c r="B83" t="s">
        <v>128</v>
      </c>
      <c r="C83" t="s">
        <v>24</v>
      </c>
      <c r="D83" t="s">
        <v>115</v>
      </c>
      <c r="E83" s="1">
        <v>45643</v>
      </c>
      <c r="F83" s="1">
        <v>45656</v>
      </c>
      <c r="G83">
        <v>4</v>
      </c>
      <c r="H83">
        <v>956</v>
      </c>
      <c r="I83" t="s">
        <v>28</v>
      </c>
      <c r="J83" t="s">
        <v>547</v>
      </c>
      <c r="K83" t="s">
        <v>19</v>
      </c>
      <c r="L83" t="str">
        <f t="shared" si="4"/>
        <v>2024</v>
      </c>
      <c r="M83" t="str">
        <f t="shared" si="5"/>
        <v>Dec</v>
      </c>
      <c r="N83" t="str">
        <f t="shared" si="6"/>
        <v>Tue</v>
      </c>
      <c r="O83" s="2">
        <f t="shared" si="7"/>
        <v>13</v>
      </c>
      <c r="P83" s="2">
        <f>ROUND(G83*H83*VLOOKUP(D83,Table2[#All],2,FALSE),0)</f>
        <v>2294</v>
      </c>
      <c r="Q83" s="2">
        <f>Table1[[#This Row],[Quantity]]*Table1[[#This Row],[Unit Price]]</f>
        <v>3824</v>
      </c>
      <c r="R83" s="2">
        <f>Table1[[#This Row],[Sales Revenue ]]-Table1[[#This Row],[Total Cost]]</f>
        <v>1530</v>
      </c>
    </row>
    <row r="84" spans="1:18" x14ac:dyDescent="0.25">
      <c r="A84">
        <v>83</v>
      </c>
      <c r="B84" t="s">
        <v>129</v>
      </c>
      <c r="C84" t="s">
        <v>21</v>
      </c>
      <c r="D84" t="s">
        <v>40</v>
      </c>
      <c r="E84" s="1">
        <v>45322</v>
      </c>
      <c r="F84" s="1">
        <v>45336</v>
      </c>
      <c r="G84">
        <v>3</v>
      </c>
      <c r="H84">
        <v>821</v>
      </c>
      <c r="I84" t="s">
        <v>28</v>
      </c>
      <c r="J84" t="s">
        <v>547</v>
      </c>
      <c r="K84" t="s">
        <v>15</v>
      </c>
      <c r="L84" t="str">
        <f t="shared" si="4"/>
        <v>2024</v>
      </c>
      <c r="M84" t="str">
        <f t="shared" si="5"/>
        <v>Jan</v>
      </c>
      <c r="N84" t="str">
        <f t="shared" si="6"/>
        <v>Wed</v>
      </c>
      <c r="O84" s="2">
        <f t="shared" si="7"/>
        <v>14</v>
      </c>
      <c r="P84" s="2">
        <f>ROUND(G84*H84*VLOOKUP(D84,Table2[#All],2,FALSE),0)</f>
        <v>1601</v>
      </c>
      <c r="Q84" s="2">
        <f>Table1[[#This Row],[Quantity]]*Table1[[#This Row],[Unit Price]]</f>
        <v>2463</v>
      </c>
      <c r="R84" s="2">
        <f>Table1[[#This Row],[Sales Revenue ]]-Table1[[#This Row],[Total Cost]]</f>
        <v>862</v>
      </c>
    </row>
    <row r="85" spans="1:18" x14ac:dyDescent="0.25">
      <c r="A85">
        <v>84</v>
      </c>
      <c r="B85" t="s">
        <v>130</v>
      </c>
      <c r="C85" t="s">
        <v>17</v>
      </c>
      <c r="D85" t="s">
        <v>56</v>
      </c>
      <c r="E85" s="1">
        <v>45516</v>
      </c>
      <c r="F85" s="1">
        <v>45521</v>
      </c>
      <c r="G85">
        <v>2</v>
      </c>
      <c r="H85">
        <v>489</v>
      </c>
      <c r="I85" t="s">
        <v>28</v>
      </c>
      <c r="J85" t="s">
        <v>33</v>
      </c>
      <c r="K85" t="s">
        <v>29</v>
      </c>
      <c r="L85" t="str">
        <f t="shared" si="4"/>
        <v>2024</v>
      </c>
      <c r="M85" t="str">
        <f t="shared" si="5"/>
        <v>Aug</v>
      </c>
      <c r="N85" t="str">
        <f t="shared" si="6"/>
        <v>Mon</v>
      </c>
      <c r="O85" s="2">
        <f t="shared" si="7"/>
        <v>5</v>
      </c>
      <c r="P85" s="2">
        <f>ROUND(G85*H85*VLOOKUP(D85,Table2[#All],2,FALSE),0)</f>
        <v>538</v>
      </c>
      <c r="Q85" s="2">
        <f>Table1[[#This Row],[Quantity]]*Table1[[#This Row],[Unit Price]]</f>
        <v>978</v>
      </c>
      <c r="R85" s="2">
        <f>Table1[[#This Row],[Sales Revenue ]]-Table1[[#This Row],[Total Cost]]</f>
        <v>440</v>
      </c>
    </row>
    <row r="86" spans="1:18" x14ac:dyDescent="0.25">
      <c r="A86">
        <v>85</v>
      </c>
      <c r="B86" t="s">
        <v>131</v>
      </c>
      <c r="C86" t="s">
        <v>24</v>
      </c>
      <c r="D86" t="s">
        <v>25</v>
      </c>
      <c r="E86" s="1">
        <v>45548</v>
      </c>
      <c r="F86" s="1">
        <v>45560</v>
      </c>
      <c r="G86">
        <v>9</v>
      </c>
      <c r="H86">
        <v>515</v>
      </c>
      <c r="I86" t="s">
        <v>28</v>
      </c>
      <c r="J86" t="s">
        <v>550</v>
      </c>
      <c r="K86" t="s">
        <v>15</v>
      </c>
      <c r="L86" t="str">
        <f t="shared" si="4"/>
        <v>2024</v>
      </c>
      <c r="M86" t="str">
        <f t="shared" si="5"/>
        <v>Sep</v>
      </c>
      <c r="N86" t="str">
        <f t="shared" si="6"/>
        <v>Fri</v>
      </c>
      <c r="O86" s="2">
        <f t="shared" si="7"/>
        <v>12</v>
      </c>
      <c r="P86" s="2">
        <f>ROUND(G86*H86*VLOOKUP(D86,Table2[#All],2,FALSE),0)</f>
        <v>2549</v>
      </c>
      <c r="Q86" s="2">
        <f>Table1[[#This Row],[Quantity]]*Table1[[#This Row],[Unit Price]]</f>
        <v>4635</v>
      </c>
      <c r="R86" s="2">
        <f>Table1[[#This Row],[Sales Revenue ]]-Table1[[#This Row],[Total Cost]]</f>
        <v>2086</v>
      </c>
    </row>
    <row r="87" spans="1:18" hidden="1" x14ac:dyDescent="0.25">
      <c r="A87">
        <v>86</v>
      </c>
      <c r="B87" t="s">
        <v>132</v>
      </c>
      <c r="C87" t="s">
        <v>12</v>
      </c>
      <c r="D87" t="s">
        <v>27</v>
      </c>
      <c r="E87" s="1">
        <v>45457</v>
      </c>
      <c r="F87" s="1">
        <v>45462</v>
      </c>
      <c r="G87">
        <v>10</v>
      </c>
      <c r="H87">
        <v>266</v>
      </c>
      <c r="I87" t="s">
        <v>14</v>
      </c>
      <c r="J87" t="s">
        <v>551</v>
      </c>
      <c r="K87" t="s">
        <v>15</v>
      </c>
      <c r="L87" t="str">
        <f t="shared" si="4"/>
        <v>2024</v>
      </c>
      <c r="M87" t="str">
        <f t="shared" si="5"/>
        <v>Jun</v>
      </c>
      <c r="N87" t="str">
        <f t="shared" si="6"/>
        <v>Fri</v>
      </c>
      <c r="O87" s="2">
        <f t="shared" si="7"/>
        <v>5</v>
      </c>
      <c r="P87" s="2">
        <f>ROUND(G87*H87*VLOOKUP(D87,Table2[#All],2,FALSE),0)</f>
        <v>1729</v>
      </c>
      <c r="Q87" s="2">
        <f>Table1[[#This Row],[Quantity]]*Table1[[#This Row],[Unit Price]]</f>
        <v>2660</v>
      </c>
      <c r="R87" s="2">
        <f>Table1[[#This Row],[Sales Revenue ]]-Table1[[#This Row],[Total Cost]]</f>
        <v>931</v>
      </c>
    </row>
    <row r="88" spans="1:18" hidden="1" x14ac:dyDescent="0.25">
      <c r="A88">
        <v>87</v>
      </c>
      <c r="B88" t="s">
        <v>133</v>
      </c>
      <c r="C88" t="s">
        <v>17</v>
      </c>
      <c r="D88" t="s">
        <v>44</v>
      </c>
      <c r="E88" s="1">
        <v>45434</v>
      </c>
      <c r="F88" s="1">
        <v>45444</v>
      </c>
      <c r="G88">
        <v>3</v>
      </c>
      <c r="H88">
        <v>609</v>
      </c>
      <c r="I88" t="s">
        <v>14</v>
      </c>
      <c r="J88" t="s">
        <v>550</v>
      </c>
      <c r="K88" t="s">
        <v>15</v>
      </c>
      <c r="L88" t="str">
        <f t="shared" si="4"/>
        <v>2024</v>
      </c>
      <c r="M88" t="str">
        <f t="shared" si="5"/>
        <v>May</v>
      </c>
      <c r="N88" t="str">
        <f t="shared" si="6"/>
        <v>Wed</v>
      </c>
      <c r="O88" s="2">
        <f t="shared" si="7"/>
        <v>10</v>
      </c>
      <c r="P88" s="2">
        <f>ROUND(G88*H88*VLOOKUP(D88,Table2[#All],2,FALSE),0)</f>
        <v>1096</v>
      </c>
      <c r="Q88" s="2">
        <f>Table1[[#This Row],[Quantity]]*Table1[[#This Row],[Unit Price]]</f>
        <v>1827</v>
      </c>
      <c r="R88" s="2">
        <f>Table1[[#This Row],[Sales Revenue ]]-Table1[[#This Row],[Total Cost]]</f>
        <v>731</v>
      </c>
    </row>
    <row r="89" spans="1:18" hidden="1" x14ac:dyDescent="0.25">
      <c r="A89">
        <v>88</v>
      </c>
      <c r="B89" t="s">
        <v>134</v>
      </c>
      <c r="C89" t="s">
        <v>24</v>
      </c>
      <c r="D89" t="s">
        <v>25</v>
      </c>
      <c r="E89" s="1">
        <v>45501</v>
      </c>
      <c r="F89" s="1">
        <v>45505</v>
      </c>
      <c r="G89">
        <v>6</v>
      </c>
      <c r="H89">
        <v>338</v>
      </c>
      <c r="I89" t="s">
        <v>14</v>
      </c>
      <c r="J89" t="s">
        <v>33</v>
      </c>
      <c r="K89" t="s">
        <v>15</v>
      </c>
      <c r="L89" t="str">
        <f t="shared" si="4"/>
        <v>2024</v>
      </c>
      <c r="M89" t="str">
        <f t="shared" si="5"/>
        <v>Jul</v>
      </c>
      <c r="N89" t="str">
        <f t="shared" si="6"/>
        <v>Sun</v>
      </c>
      <c r="O89" s="2">
        <f t="shared" si="7"/>
        <v>4</v>
      </c>
      <c r="P89" s="2">
        <f>ROUND(G89*H89*VLOOKUP(D89,Table2[#All],2,FALSE),0)</f>
        <v>1115</v>
      </c>
      <c r="Q89" s="2">
        <f>Table1[[#This Row],[Quantity]]*Table1[[#This Row],[Unit Price]]</f>
        <v>2028</v>
      </c>
      <c r="R89" s="2">
        <f>Table1[[#This Row],[Sales Revenue ]]-Table1[[#This Row],[Total Cost]]</f>
        <v>913</v>
      </c>
    </row>
    <row r="90" spans="1:18" x14ac:dyDescent="0.25">
      <c r="A90">
        <v>89</v>
      </c>
      <c r="B90" t="s">
        <v>135</v>
      </c>
      <c r="C90" t="s">
        <v>31</v>
      </c>
      <c r="D90" t="s">
        <v>50</v>
      </c>
      <c r="E90" s="1">
        <v>45647</v>
      </c>
      <c r="F90" s="1">
        <v>45650</v>
      </c>
      <c r="G90">
        <v>8</v>
      </c>
      <c r="H90">
        <v>305</v>
      </c>
      <c r="I90" t="s">
        <v>28</v>
      </c>
      <c r="J90" t="s">
        <v>33</v>
      </c>
      <c r="K90" t="s">
        <v>19</v>
      </c>
      <c r="L90" t="str">
        <f t="shared" si="4"/>
        <v>2024</v>
      </c>
      <c r="M90" t="str">
        <f t="shared" si="5"/>
        <v>Dec</v>
      </c>
      <c r="N90" t="str">
        <f t="shared" si="6"/>
        <v>Sat</v>
      </c>
      <c r="O90" s="2">
        <f t="shared" si="7"/>
        <v>3</v>
      </c>
      <c r="P90" s="2">
        <f>ROUND(G90*H90*VLOOKUP(D90,Table2[#All],2,FALSE),0)</f>
        <v>1708</v>
      </c>
      <c r="Q90" s="2">
        <f>Table1[[#This Row],[Quantity]]*Table1[[#This Row],[Unit Price]]</f>
        <v>2440</v>
      </c>
      <c r="R90" s="2">
        <f>Table1[[#This Row],[Sales Revenue ]]-Table1[[#This Row],[Total Cost]]</f>
        <v>732</v>
      </c>
    </row>
    <row r="91" spans="1:18" hidden="1" x14ac:dyDescent="0.25">
      <c r="A91">
        <v>90</v>
      </c>
      <c r="B91" t="s">
        <v>136</v>
      </c>
      <c r="C91" t="s">
        <v>17</v>
      </c>
      <c r="D91" t="s">
        <v>18</v>
      </c>
      <c r="E91" s="1">
        <v>45628</v>
      </c>
      <c r="F91" s="1">
        <v>45641</v>
      </c>
      <c r="G91">
        <v>9</v>
      </c>
      <c r="H91">
        <v>483</v>
      </c>
      <c r="I91" t="s">
        <v>14</v>
      </c>
      <c r="J91" t="s">
        <v>550</v>
      </c>
      <c r="K91" t="s">
        <v>19</v>
      </c>
      <c r="L91" t="str">
        <f t="shared" si="4"/>
        <v>2024</v>
      </c>
      <c r="M91" t="str">
        <f t="shared" si="5"/>
        <v>Dec</v>
      </c>
      <c r="N91" t="str">
        <f t="shared" si="6"/>
        <v>Mon</v>
      </c>
      <c r="O91" s="2">
        <f t="shared" si="7"/>
        <v>13</v>
      </c>
      <c r="P91" s="2">
        <f>ROUND(G91*H91*VLOOKUP(D91,Table2[#All],2,FALSE),0)</f>
        <v>2174</v>
      </c>
      <c r="Q91" s="2">
        <f>Table1[[#This Row],[Quantity]]*Table1[[#This Row],[Unit Price]]</f>
        <v>4347</v>
      </c>
      <c r="R91" s="2">
        <f>Table1[[#This Row],[Sales Revenue ]]-Table1[[#This Row],[Total Cost]]</f>
        <v>2173</v>
      </c>
    </row>
    <row r="92" spans="1:18" hidden="1" x14ac:dyDescent="0.25">
      <c r="A92">
        <v>91</v>
      </c>
      <c r="B92" t="s">
        <v>137</v>
      </c>
      <c r="C92" t="s">
        <v>17</v>
      </c>
      <c r="D92" t="s">
        <v>56</v>
      </c>
      <c r="E92" s="1">
        <v>45610</v>
      </c>
      <c r="F92" s="1">
        <v>45614</v>
      </c>
      <c r="G92">
        <v>8</v>
      </c>
      <c r="H92">
        <v>650</v>
      </c>
      <c r="I92" t="s">
        <v>14</v>
      </c>
      <c r="J92" t="s">
        <v>550</v>
      </c>
      <c r="K92" t="s">
        <v>29</v>
      </c>
      <c r="L92" t="str">
        <f t="shared" si="4"/>
        <v>2024</v>
      </c>
      <c r="M92" t="str">
        <f t="shared" si="5"/>
        <v>Nov</v>
      </c>
      <c r="N92" t="str">
        <f t="shared" si="6"/>
        <v>Thu</v>
      </c>
      <c r="O92" s="2">
        <f t="shared" si="7"/>
        <v>4</v>
      </c>
      <c r="P92" s="2">
        <f>ROUND(G92*H92*VLOOKUP(D92,Table2[#All],2,FALSE),0)</f>
        <v>2860</v>
      </c>
      <c r="Q92" s="2">
        <f>Table1[[#This Row],[Quantity]]*Table1[[#This Row],[Unit Price]]</f>
        <v>5200</v>
      </c>
      <c r="R92" s="2">
        <f>Table1[[#This Row],[Sales Revenue ]]-Table1[[#This Row],[Total Cost]]</f>
        <v>2340</v>
      </c>
    </row>
    <row r="93" spans="1:18" hidden="1" x14ac:dyDescent="0.25">
      <c r="A93">
        <v>92</v>
      </c>
      <c r="B93" t="s">
        <v>138</v>
      </c>
      <c r="C93" t="s">
        <v>31</v>
      </c>
      <c r="D93" t="s">
        <v>32</v>
      </c>
      <c r="E93" s="1">
        <v>45359</v>
      </c>
      <c r="F93" s="1">
        <v>45373</v>
      </c>
      <c r="G93">
        <v>5</v>
      </c>
      <c r="H93">
        <v>458</v>
      </c>
      <c r="I93" t="s">
        <v>14</v>
      </c>
      <c r="J93" t="s">
        <v>33</v>
      </c>
      <c r="K93" t="s">
        <v>15</v>
      </c>
      <c r="L93" t="str">
        <f t="shared" si="4"/>
        <v>2024</v>
      </c>
      <c r="M93" t="str">
        <f t="shared" si="5"/>
        <v>Mar</v>
      </c>
      <c r="N93" t="str">
        <f t="shared" si="6"/>
        <v>Fri</v>
      </c>
      <c r="O93" s="2">
        <f t="shared" si="7"/>
        <v>14</v>
      </c>
      <c r="P93" s="2">
        <f>ROUND(G93*H93*VLOOKUP(D93,Table2[#All],2,FALSE),0)</f>
        <v>1718</v>
      </c>
      <c r="Q93" s="2">
        <f>Table1[[#This Row],[Quantity]]*Table1[[#This Row],[Unit Price]]</f>
        <v>2290</v>
      </c>
      <c r="R93" s="2">
        <f>Table1[[#This Row],[Sales Revenue ]]-Table1[[#This Row],[Total Cost]]</f>
        <v>572</v>
      </c>
    </row>
    <row r="94" spans="1:18" x14ac:dyDescent="0.25">
      <c r="A94">
        <v>93</v>
      </c>
      <c r="B94" t="s">
        <v>139</v>
      </c>
      <c r="C94" t="s">
        <v>12</v>
      </c>
      <c r="D94" t="s">
        <v>36</v>
      </c>
      <c r="E94" s="1">
        <v>45414</v>
      </c>
      <c r="F94" s="1">
        <v>45425</v>
      </c>
      <c r="G94">
        <v>3</v>
      </c>
      <c r="H94">
        <v>328</v>
      </c>
      <c r="I94" t="s">
        <v>28</v>
      </c>
      <c r="J94" t="s">
        <v>33</v>
      </c>
      <c r="K94" t="s">
        <v>15</v>
      </c>
      <c r="L94" t="str">
        <f t="shared" si="4"/>
        <v>2024</v>
      </c>
      <c r="M94" t="str">
        <f t="shared" si="5"/>
        <v>May</v>
      </c>
      <c r="N94" t="str">
        <f t="shared" si="6"/>
        <v>Thu</v>
      </c>
      <c r="O94" s="2">
        <f t="shared" si="7"/>
        <v>11</v>
      </c>
      <c r="P94" s="2">
        <f>ROUND(G94*H94*VLOOKUP(D94,Table2[#All],2,FALSE),0)</f>
        <v>787</v>
      </c>
      <c r="Q94" s="2">
        <f>Table1[[#This Row],[Quantity]]*Table1[[#This Row],[Unit Price]]</f>
        <v>984</v>
      </c>
      <c r="R94" s="2">
        <f>Table1[[#This Row],[Sales Revenue ]]-Table1[[#This Row],[Total Cost]]</f>
        <v>197</v>
      </c>
    </row>
    <row r="95" spans="1:18" x14ac:dyDescent="0.25">
      <c r="A95">
        <v>94</v>
      </c>
      <c r="B95" t="s">
        <v>140</v>
      </c>
      <c r="C95" t="s">
        <v>21</v>
      </c>
      <c r="D95" t="s">
        <v>22</v>
      </c>
      <c r="E95" s="1">
        <v>45574</v>
      </c>
      <c r="F95" s="1">
        <v>45581</v>
      </c>
      <c r="G95">
        <v>3</v>
      </c>
      <c r="H95">
        <v>402</v>
      </c>
      <c r="I95" t="s">
        <v>28</v>
      </c>
      <c r="J95" t="s">
        <v>551</v>
      </c>
      <c r="K95" t="s">
        <v>46</v>
      </c>
      <c r="L95" t="str">
        <f t="shared" si="4"/>
        <v>2024</v>
      </c>
      <c r="M95" t="str">
        <f t="shared" si="5"/>
        <v>Oct</v>
      </c>
      <c r="N95" t="str">
        <f t="shared" si="6"/>
        <v>Wed</v>
      </c>
      <c r="O95" s="2">
        <f t="shared" si="7"/>
        <v>7</v>
      </c>
      <c r="P95" s="2">
        <f>ROUND(G95*H95*VLOOKUP(D95,Table2[#All],2,FALSE),0)</f>
        <v>905</v>
      </c>
      <c r="Q95" s="2">
        <f>Table1[[#This Row],[Quantity]]*Table1[[#This Row],[Unit Price]]</f>
        <v>1206</v>
      </c>
      <c r="R95" s="2">
        <f>Table1[[#This Row],[Sales Revenue ]]-Table1[[#This Row],[Total Cost]]</f>
        <v>301</v>
      </c>
    </row>
    <row r="96" spans="1:18" hidden="1" x14ac:dyDescent="0.25">
      <c r="A96">
        <v>95</v>
      </c>
      <c r="B96" t="s">
        <v>141</v>
      </c>
      <c r="C96" t="s">
        <v>12</v>
      </c>
      <c r="D96" t="s">
        <v>96</v>
      </c>
      <c r="E96" s="1">
        <v>45444</v>
      </c>
      <c r="F96" s="1">
        <v>45456</v>
      </c>
      <c r="G96">
        <v>10</v>
      </c>
      <c r="H96">
        <v>603</v>
      </c>
      <c r="I96" t="s">
        <v>14</v>
      </c>
      <c r="J96" t="s">
        <v>33</v>
      </c>
      <c r="K96" t="s">
        <v>46</v>
      </c>
      <c r="L96" t="str">
        <f t="shared" si="4"/>
        <v>2024</v>
      </c>
      <c r="M96" t="str">
        <f t="shared" si="5"/>
        <v>Jun</v>
      </c>
      <c r="N96" t="str">
        <f t="shared" si="6"/>
        <v>Sat</v>
      </c>
      <c r="O96" s="2">
        <f t="shared" si="7"/>
        <v>12</v>
      </c>
      <c r="P96" s="2">
        <f>ROUND(G96*H96*VLOOKUP(D96,Table2[#All],2,FALSE),0)</f>
        <v>4221</v>
      </c>
      <c r="Q96" s="2">
        <f>Table1[[#This Row],[Quantity]]*Table1[[#This Row],[Unit Price]]</f>
        <v>6030</v>
      </c>
      <c r="R96" s="2">
        <f>Table1[[#This Row],[Sales Revenue ]]-Table1[[#This Row],[Total Cost]]</f>
        <v>1809</v>
      </c>
    </row>
    <row r="97" spans="1:18" x14ac:dyDescent="0.25">
      <c r="A97">
        <v>96</v>
      </c>
      <c r="B97" t="s">
        <v>142</v>
      </c>
      <c r="C97" t="s">
        <v>12</v>
      </c>
      <c r="D97" t="s">
        <v>36</v>
      </c>
      <c r="E97" s="1">
        <v>45525</v>
      </c>
      <c r="F97" s="1">
        <v>45537</v>
      </c>
      <c r="G97">
        <v>1</v>
      </c>
      <c r="H97">
        <v>749</v>
      </c>
      <c r="I97" t="s">
        <v>28</v>
      </c>
      <c r="J97" t="s">
        <v>551</v>
      </c>
      <c r="K97" t="s">
        <v>15</v>
      </c>
      <c r="L97" t="str">
        <f t="shared" si="4"/>
        <v>2024</v>
      </c>
      <c r="M97" t="str">
        <f t="shared" si="5"/>
        <v>Aug</v>
      </c>
      <c r="N97" t="str">
        <f t="shared" si="6"/>
        <v>Wed</v>
      </c>
      <c r="O97" s="2">
        <f t="shared" si="7"/>
        <v>12</v>
      </c>
      <c r="P97" s="2">
        <f>ROUND(G97*H97*VLOOKUP(D97,Table2[#All],2,FALSE),0)</f>
        <v>599</v>
      </c>
      <c r="Q97" s="2">
        <f>Table1[[#This Row],[Quantity]]*Table1[[#This Row],[Unit Price]]</f>
        <v>749</v>
      </c>
      <c r="R97" s="2">
        <f>Table1[[#This Row],[Sales Revenue ]]-Table1[[#This Row],[Total Cost]]</f>
        <v>150</v>
      </c>
    </row>
    <row r="98" spans="1:18" x14ac:dyDescent="0.25">
      <c r="A98">
        <v>97</v>
      </c>
      <c r="B98" t="s">
        <v>143</v>
      </c>
      <c r="C98" t="s">
        <v>21</v>
      </c>
      <c r="D98" t="s">
        <v>40</v>
      </c>
      <c r="E98" s="1">
        <v>45532</v>
      </c>
      <c r="F98" s="1">
        <v>45539</v>
      </c>
      <c r="G98">
        <v>5</v>
      </c>
      <c r="H98">
        <v>356</v>
      </c>
      <c r="I98" t="s">
        <v>28</v>
      </c>
      <c r="J98" t="s">
        <v>33</v>
      </c>
      <c r="K98" t="s">
        <v>15</v>
      </c>
      <c r="L98" t="str">
        <f t="shared" si="4"/>
        <v>2024</v>
      </c>
      <c r="M98" t="str">
        <f t="shared" si="5"/>
        <v>Aug</v>
      </c>
      <c r="N98" t="str">
        <f t="shared" si="6"/>
        <v>Wed</v>
      </c>
      <c r="O98" s="2">
        <f t="shared" si="7"/>
        <v>7</v>
      </c>
      <c r="P98" s="2">
        <f>ROUND(G98*H98*VLOOKUP(D98,Table2[#All],2,FALSE),0)</f>
        <v>1157</v>
      </c>
      <c r="Q98" s="2">
        <f>Table1[[#This Row],[Quantity]]*Table1[[#This Row],[Unit Price]]</f>
        <v>1780</v>
      </c>
      <c r="R98" s="2">
        <f>Table1[[#This Row],[Sales Revenue ]]-Table1[[#This Row],[Total Cost]]</f>
        <v>623</v>
      </c>
    </row>
    <row r="99" spans="1:18" x14ac:dyDescent="0.25">
      <c r="A99">
        <v>98</v>
      </c>
      <c r="B99" t="s">
        <v>144</v>
      </c>
      <c r="C99" t="s">
        <v>12</v>
      </c>
      <c r="D99" t="s">
        <v>96</v>
      </c>
      <c r="E99" s="1">
        <v>45637</v>
      </c>
      <c r="F99" s="1">
        <v>45649</v>
      </c>
      <c r="G99">
        <v>9</v>
      </c>
      <c r="H99">
        <v>399</v>
      </c>
      <c r="I99" t="s">
        <v>28</v>
      </c>
      <c r="J99" t="s">
        <v>547</v>
      </c>
      <c r="K99" t="s">
        <v>15</v>
      </c>
      <c r="L99" t="str">
        <f t="shared" si="4"/>
        <v>2024</v>
      </c>
      <c r="M99" t="str">
        <f t="shared" si="5"/>
        <v>Dec</v>
      </c>
      <c r="N99" t="str">
        <f t="shared" si="6"/>
        <v>Wed</v>
      </c>
      <c r="O99" s="2">
        <f t="shared" si="7"/>
        <v>12</v>
      </c>
      <c r="P99" s="2">
        <f>ROUND(G99*H99*VLOOKUP(D99,Table2[#All],2,FALSE),0)</f>
        <v>2514</v>
      </c>
      <c r="Q99" s="2">
        <f>Table1[[#This Row],[Quantity]]*Table1[[#This Row],[Unit Price]]</f>
        <v>3591</v>
      </c>
      <c r="R99" s="2">
        <f>Table1[[#This Row],[Sales Revenue ]]-Table1[[#This Row],[Total Cost]]</f>
        <v>1077</v>
      </c>
    </row>
    <row r="100" spans="1:18" hidden="1" x14ac:dyDescent="0.25">
      <c r="A100">
        <v>99</v>
      </c>
      <c r="B100" t="s">
        <v>145</v>
      </c>
      <c r="C100" t="s">
        <v>12</v>
      </c>
      <c r="D100" t="s">
        <v>36</v>
      </c>
      <c r="E100" s="1">
        <v>45327</v>
      </c>
      <c r="F100" s="1">
        <v>45331</v>
      </c>
      <c r="G100">
        <v>4</v>
      </c>
      <c r="H100">
        <v>656</v>
      </c>
      <c r="I100" t="s">
        <v>14</v>
      </c>
      <c r="J100" t="s">
        <v>33</v>
      </c>
      <c r="K100" t="s">
        <v>29</v>
      </c>
      <c r="L100" t="str">
        <f t="shared" si="4"/>
        <v>2024</v>
      </c>
      <c r="M100" t="str">
        <f t="shared" si="5"/>
        <v>Feb</v>
      </c>
      <c r="N100" t="str">
        <f t="shared" si="6"/>
        <v>Mon</v>
      </c>
      <c r="O100" s="2">
        <f t="shared" si="7"/>
        <v>4</v>
      </c>
      <c r="P100" s="2">
        <f>ROUND(G100*H100*VLOOKUP(D100,Table2[#All],2,FALSE),0)</f>
        <v>2099</v>
      </c>
      <c r="Q100" s="2">
        <f>Table1[[#This Row],[Quantity]]*Table1[[#This Row],[Unit Price]]</f>
        <v>2624</v>
      </c>
      <c r="R100" s="2">
        <f>Table1[[#This Row],[Sales Revenue ]]-Table1[[#This Row],[Total Cost]]</f>
        <v>525</v>
      </c>
    </row>
    <row r="101" spans="1:18" hidden="1" x14ac:dyDescent="0.25">
      <c r="A101">
        <v>100</v>
      </c>
      <c r="B101" t="s">
        <v>146</v>
      </c>
      <c r="C101" t="s">
        <v>12</v>
      </c>
      <c r="D101" t="s">
        <v>27</v>
      </c>
      <c r="E101" s="1">
        <v>45342</v>
      </c>
      <c r="F101" s="1">
        <v>45346</v>
      </c>
      <c r="G101">
        <v>2</v>
      </c>
      <c r="H101">
        <v>464</v>
      </c>
      <c r="I101" t="s">
        <v>14</v>
      </c>
      <c r="J101" t="s">
        <v>551</v>
      </c>
      <c r="K101" t="s">
        <v>19</v>
      </c>
      <c r="L101" t="str">
        <f t="shared" si="4"/>
        <v>2024</v>
      </c>
      <c r="M101" t="str">
        <f t="shared" si="5"/>
        <v>Feb</v>
      </c>
      <c r="N101" t="str">
        <f t="shared" si="6"/>
        <v>Tue</v>
      </c>
      <c r="O101" s="2">
        <f t="shared" si="7"/>
        <v>4</v>
      </c>
      <c r="P101" s="2">
        <f>ROUND(G101*H101*VLOOKUP(D101,Table2[#All],2,FALSE),0)</f>
        <v>603</v>
      </c>
      <c r="Q101" s="2">
        <f>Table1[[#This Row],[Quantity]]*Table1[[#This Row],[Unit Price]]</f>
        <v>928</v>
      </c>
      <c r="R101" s="2">
        <f>Table1[[#This Row],[Sales Revenue ]]-Table1[[#This Row],[Total Cost]]</f>
        <v>325</v>
      </c>
    </row>
    <row r="102" spans="1:18" hidden="1" x14ac:dyDescent="0.25">
      <c r="A102">
        <v>101</v>
      </c>
      <c r="B102" t="s">
        <v>147</v>
      </c>
      <c r="C102" t="s">
        <v>12</v>
      </c>
      <c r="D102" t="s">
        <v>96</v>
      </c>
      <c r="E102" s="1">
        <v>45320</v>
      </c>
      <c r="F102" s="1">
        <v>45327</v>
      </c>
      <c r="G102">
        <v>5</v>
      </c>
      <c r="H102">
        <v>377</v>
      </c>
      <c r="I102" t="s">
        <v>14</v>
      </c>
      <c r="J102" t="s">
        <v>547</v>
      </c>
      <c r="K102" t="s">
        <v>19</v>
      </c>
      <c r="L102" t="str">
        <f t="shared" si="4"/>
        <v>2024</v>
      </c>
      <c r="M102" t="str">
        <f t="shared" si="5"/>
        <v>Jan</v>
      </c>
      <c r="N102" t="str">
        <f t="shared" si="6"/>
        <v>Mon</v>
      </c>
      <c r="O102" s="2">
        <f t="shared" si="7"/>
        <v>7</v>
      </c>
      <c r="P102" s="2">
        <f>ROUND(G102*H102*VLOOKUP(D102,Table2[#All],2,FALSE),0)</f>
        <v>1320</v>
      </c>
      <c r="Q102" s="2">
        <f>Table1[[#This Row],[Quantity]]*Table1[[#This Row],[Unit Price]]</f>
        <v>1885</v>
      </c>
      <c r="R102" s="2">
        <f>Table1[[#This Row],[Sales Revenue ]]-Table1[[#This Row],[Total Cost]]</f>
        <v>565</v>
      </c>
    </row>
    <row r="103" spans="1:18" hidden="1" x14ac:dyDescent="0.25">
      <c r="A103">
        <v>102</v>
      </c>
      <c r="B103" t="s">
        <v>148</v>
      </c>
      <c r="C103" t="s">
        <v>21</v>
      </c>
      <c r="D103" t="s">
        <v>52</v>
      </c>
      <c r="E103" s="1">
        <v>45502</v>
      </c>
      <c r="F103" s="1">
        <v>45513</v>
      </c>
      <c r="G103">
        <v>10</v>
      </c>
      <c r="H103">
        <v>708</v>
      </c>
      <c r="I103" t="s">
        <v>14</v>
      </c>
      <c r="J103" t="s">
        <v>549</v>
      </c>
      <c r="K103" t="s">
        <v>29</v>
      </c>
      <c r="L103" t="str">
        <f t="shared" si="4"/>
        <v>2024</v>
      </c>
      <c r="M103" t="str">
        <f t="shared" si="5"/>
        <v>Jul</v>
      </c>
      <c r="N103" t="str">
        <f t="shared" si="6"/>
        <v>Mon</v>
      </c>
      <c r="O103" s="2">
        <f t="shared" si="7"/>
        <v>11</v>
      </c>
      <c r="P103" s="2">
        <f>ROUND(G103*H103*VLOOKUP(D103,Table2[#All],2,FALSE),0)</f>
        <v>4956</v>
      </c>
      <c r="Q103" s="2">
        <f>Table1[[#This Row],[Quantity]]*Table1[[#This Row],[Unit Price]]</f>
        <v>7080</v>
      </c>
      <c r="R103" s="2">
        <f>Table1[[#This Row],[Sales Revenue ]]-Table1[[#This Row],[Total Cost]]</f>
        <v>2124</v>
      </c>
    </row>
    <row r="104" spans="1:18" hidden="1" x14ac:dyDescent="0.25">
      <c r="A104">
        <v>103</v>
      </c>
      <c r="B104" t="s">
        <v>149</v>
      </c>
      <c r="C104" t="s">
        <v>21</v>
      </c>
      <c r="D104" t="s">
        <v>40</v>
      </c>
      <c r="E104" s="1">
        <v>45613</v>
      </c>
      <c r="F104" s="1">
        <v>45619</v>
      </c>
      <c r="G104">
        <v>1</v>
      </c>
      <c r="H104">
        <v>326</v>
      </c>
      <c r="I104" t="s">
        <v>14</v>
      </c>
      <c r="J104" t="s">
        <v>549</v>
      </c>
      <c r="K104" t="s">
        <v>46</v>
      </c>
      <c r="L104" t="str">
        <f t="shared" si="4"/>
        <v>2024</v>
      </c>
      <c r="M104" t="str">
        <f t="shared" si="5"/>
        <v>Nov</v>
      </c>
      <c r="N104" t="str">
        <f t="shared" si="6"/>
        <v>Sun</v>
      </c>
      <c r="O104" s="2">
        <f t="shared" si="7"/>
        <v>6</v>
      </c>
      <c r="P104" s="2">
        <f>ROUND(G104*H104*VLOOKUP(D104,Table2[#All],2,FALSE),0)</f>
        <v>212</v>
      </c>
      <c r="Q104" s="2">
        <f>Table1[[#This Row],[Quantity]]*Table1[[#This Row],[Unit Price]]</f>
        <v>326</v>
      </c>
      <c r="R104" s="2">
        <f>Table1[[#This Row],[Sales Revenue ]]-Table1[[#This Row],[Total Cost]]</f>
        <v>114</v>
      </c>
    </row>
    <row r="105" spans="1:18" x14ac:dyDescent="0.25">
      <c r="A105">
        <v>104</v>
      </c>
      <c r="B105" t="s">
        <v>150</v>
      </c>
      <c r="C105" t="s">
        <v>17</v>
      </c>
      <c r="D105" t="s">
        <v>56</v>
      </c>
      <c r="E105" s="1">
        <v>45359</v>
      </c>
      <c r="F105" s="1">
        <v>45369</v>
      </c>
      <c r="G105">
        <v>2</v>
      </c>
      <c r="H105">
        <v>941</v>
      </c>
      <c r="I105" t="s">
        <v>28</v>
      </c>
      <c r="J105" t="s">
        <v>547</v>
      </c>
      <c r="K105" t="s">
        <v>29</v>
      </c>
      <c r="L105" t="str">
        <f t="shared" si="4"/>
        <v>2024</v>
      </c>
      <c r="M105" t="str">
        <f t="shared" si="5"/>
        <v>Mar</v>
      </c>
      <c r="N105" t="str">
        <f t="shared" si="6"/>
        <v>Fri</v>
      </c>
      <c r="O105" s="2">
        <f t="shared" si="7"/>
        <v>10</v>
      </c>
      <c r="P105" s="2">
        <f>ROUND(G105*H105*VLOOKUP(D105,Table2[#All],2,FALSE),0)</f>
        <v>1035</v>
      </c>
      <c r="Q105" s="2">
        <f>Table1[[#This Row],[Quantity]]*Table1[[#This Row],[Unit Price]]</f>
        <v>1882</v>
      </c>
      <c r="R105" s="2">
        <f>Table1[[#This Row],[Sales Revenue ]]-Table1[[#This Row],[Total Cost]]</f>
        <v>847</v>
      </c>
    </row>
    <row r="106" spans="1:18" x14ac:dyDescent="0.25">
      <c r="A106">
        <v>105</v>
      </c>
      <c r="B106" t="s">
        <v>151</v>
      </c>
      <c r="C106" t="s">
        <v>24</v>
      </c>
      <c r="D106" t="s">
        <v>100</v>
      </c>
      <c r="E106" s="1">
        <v>45394</v>
      </c>
      <c r="F106" s="1">
        <v>45403</v>
      </c>
      <c r="G106">
        <v>3</v>
      </c>
      <c r="H106">
        <v>815</v>
      </c>
      <c r="I106" t="s">
        <v>28</v>
      </c>
      <c r="J106" t="s">
        <v>33</v>
      </c>
      <c r="K106" t="s">
        <v>29</v>
      </c>
      <c r="L106" t="str">
        <f t="shared" si="4"/>
        <v>2024</v>
      </c>
      <c r="M106" t="str">
        <f t="shared" si="5"/>
        <v>Apr</v>
      </c>
      <c r="N106" t="str">
        <f t="shared" si="6"/>
        <v>Fri</v>
      </c>
      <c r="O106" s="2">
        <f t="shared" si="7"/>
        <v>9</v>
      </c>
      <c r="P106" s="2">
        <f>ROUND(G106*H106*VLOOKUP(D106,Table2[#All],2,FALSE),0)</f>
        <v>1467</v>
      </c>
      <c r="Q106" s="2">
        <f>Table1[[#This Row],[Quantity]]*Table1[[#This Row],[Unit Price]]</f>
        <v>2445</v>
      </c>
      <c r="R106" s="2">
        <f>Table1[[#This Row],[Sales Revenue ]]-Table1[[#This Row],[Total Cost]]</f>
        <v>978</v>
      </c>
    </row>
    <row r="107" spans="1:18" x14ac:dyDescent="0.25">
      <c r="A107">
        <v>106</v>
      </c>
      <c r="B107" t="s">
        <v>152</v>
      </c>
      <c r="C107" t="s">
        <v>31</v>
      </c>
      <c r="D107" t="s">
        <v>76</v>
      </c>
      <c r="E107" s="1">
        <v>45531</v>
      </c>
      <c r="F107" s="1">
        <v>45538</v>
      </c>
      <c r="G107">
        <v>2</v>
      </c>
      <c r="H107">
        <v>154</v>
      </c>
      <c r="I107" t="s">
        <v>28</v>
      </c>
      <c r="J107" t="s">
        <v>549</v>
      </c>
      <c r="K107" t="s">
        <v>29</v>
      </c>
      <c r="L107" t="str">
        <f t="shared" si="4"/>
        <v>2024</v>
      </c>
      <c r="M107" t="str">
        <f t="shared" si="5"/>
        <v>Aug</v>
      </c>
      <c r="N107" t="str">
        <f t="shared" si="6"/>
        <v>Tue</v>
      </c>
      <c r="O107" s="2">
        <f t="shared" si="7"/>
        <v>7</v>
      </c>
      <c r="P107" s="2">
        <f>ROUND(G107*H107*VLOOKUP(D107,Table2[#All],2,FALSE),0)</f>
        <v>231</v>
      </c>
      <c r="Q107" s="2">
        <f>Table1[[#This Row],[Quantity]]*Table1[[#This Row],[Unit Price]]</f>
        <v>308</v>
      </c>
      <c r="R107" s="2">
        <f>Table1[[#This Row],[Sales Revenue ]]-Table1[[#This Row],[Total Cost]]</f>
        <v>77</v>
      </c>
    </row>
    <row r="108" spans="1:18" x14ac:dyDescent="0.25">
      <c r="A108">
        <v>107</v>
      </c>
      <c r="B108" t="s">
        <v>153</v>
      </c>
      <c r="C108" t="s">
        <v>17</v>
      </c>
      <c r="D108" t="s">
        <v>18</v>
      </c>
      <c r="E108" s="1">
        <v>45524</v>
      </c>
      <c r="F108" s="1">
        <v>45534</v>
      </c>
      <c r="G108">
        <v>6</v>
      </c>
      <c r="H108">
        <v>698</v>
      </c>
      <c r="I108" t="s">
        <v>28</v>
      </c>
      <c r="J108" t="s">
        <v>33</v>
      </c>
      <c r="K108" t="s">
        <v>29</v>
      </c>
      <c r="L108" t="str">
        <f t="shared" si="4"/>
        <v>2024</v>
      </c>
      <c r="M108" t="str">
        <f t="shared" si="5"/>
        <v>Aug</v>
      </c>
      <c r="N108" t="str">
        <f t="shared" si="6"/>
        <v>Tue</v>
      </c>
      <c r="O108" s="2">
        <f t="shared" si="7"/>
        <v>10</v>
      </c>
      <c r="P108" s="2">
        <f>ROUND(G108*H108*VLOOKUP(D108,Table2[#All],2,FALSE),0)</f>
        <v>2094</v>
      </c>
      <c r="Q108" s="2">
        <f>Table1[[#This Row],[Quantity]]*Table1[[#This Row],[Unit Price]]</f>
        <v>4188</v>
      </c>
      <c r="R108" s="2">
        <f>Table1[[#This Row],[Sales Revenue ]]-Table1[[#This Row],[Total Cost]]</f>
        <v>2094</v>
      </c>
    </row>
    <row r="109" spans="1:18" x14ac:dyDescent="0.25">
      <c r="A109">
        <v>108</v>
      </c>
      <c r="B109" t="s">
        <v>154</v>
      </c>
      <c r="C109" t="s">
        <v>24</v>
      </c>
      <c r="D109" t="s">
        <v>25</v>
      </c>
      <c r="E109" s="1">
        <v>45347</v>
      </c>
      <c r="F109" s="1">
        <v>45353</v>
      </c>
      <c r="G109">
        <v>4</v>
      </c>
      <c r="H109">
        <v>492</v>
      </c>
      <c r="I109" t="s">
        <v>28</v>
      </c>
      <c r="J109" t="s">
        <v>551</v>
      </c>
      <c r="K109" t="s">
        <v>15</v>
      </c>
      <c r="L109" t="str">
        <f t="shared" si="4"/>
        <v>2024</v>
      </c>
      <c r="M109" t="str">
        <f t="shared" si="5"/>
        <v>Feb</v>
      </c>
      <c r="N109" t="str">
        <f t="shared" si="6"/>
        <v>Sun</v>
      </c>
      <c r="O109" s="2">
        <f t="shared" si="7"/>
        <v>6</v>
      </c>
      <c r="P109" s="2">
        <f>ROUND(G109*H109*VLOOKUP(D109,Table2[#All],2,FALSE),0)</f>
        <v>1082</v>
      </c>
      <c r="Q109" s="2">
        <f>Table1[[#This Row],[Quantity]]*Table1[[#This Row],[Unit Price]]</f>
        <v>1968</v>
      </c>
      <c r="R109" s="2">
        <f>Table1[[#This Row],[Sales Revenue ]]-Table1[[#This Row],[Total Cost]]</f>
        <v>886</v>
      </c>
    </row>
    <row r="110" spans="1:18" x14ac:dyDescent="0.25">
      <c r="A110">
        <v>109</v>
      </c>
      <c r="B110" t="s">
        <v>155</v>
      </c>
      <c r="C110" t="s">
        <v>31</v>
      </c>
      <c r="D110" t="s">
        <v>32</v>
      </c>
      <c r="E110" s="1">
        <v>45405</v>
      </c>
      <c r="F110" s="1">
        <v>45410</v>
      </c>
      <c r="G110">
        <v>2</v>
      </c>
      <c r="H110">
        <v>660</v>
      </c>
      <c r="I110" t="s">
        <v>28</v>
      </c>
      <c r="J110" t="s">
        <v>549</v>
      </c>
      <c r="K110" t="s">
        <v>46</v>
      </c>
      <c r="L110" t="str">
        <f t="shared" si="4"/>
        <v>2024</v>
      </c>
      <c r="M110" t="str">
        <f t="shared" si="5"/>
        <v>Apr</v>
      </c>
      <c r="N110" t="str">
        <f t="shared" si="6"/>
        <v>Tue</v>
      </c>
      <c r="O110" s="2">
        <f t="shared" si="7"/>
        <v>5</v>
      </c>
      <c r="P110" s="2">
        <f>ROUND(G110*H110*VLOOKUP(D110,Table2[#All],2,FALSE),0)</f>
        <v>990</v>
      </c>
      <c r="Q110" s="2">
        <f>Table1[[#This Row],[Quantity]]*Table1[[#This Row],[Unit Price]]</f>
        <v>1320</v>
      </c>
      <c r="R110" s="2">
        <f>Table1[[#This Row],[Sales Revenue ]]-Table1[[#This Row],[Total Cost]]</f>
        <v>330</v>
      </c>
    </row>
    <row r="111" spans="1:18" x14ac:dyDescent="0.25">
      <c r="A111">
        <v>110</v>
      </c>
      <c r="B111" t="s">
        <v>156</v>
      </c>
      <c r="C111" t="s">
        <v>24</v>
      </c>
      <c r="D111" t="s">
        <v>100</v>
      </c>
      <c r="E111" s="1">
        <v>45477</v>
      </c>
      <c r="F111" s="1">
        <v>45484</v>
      </c>
      <c r="G111">
        <v>2</v>
      </c>
      <c r="H111">
        <v>712</v>
      </c>
      <c r="I111" t="s">
        <v>28</v>
      </c>
      <c r="J111" t="s">
        <v>547</v>
      </c>
      <c r="K111" t="s">
        <v>15</v>
      </c>
      <c r="L111" t="str">
        <f t="shared" si="4"/>
        <v>2024</v>
      </c>
      <c r="M111" t="str">
        <f t="shared" si="5"/>
        <v>Jul</v>
      </c>
      <c r="N111" t="str">
        <f t="shared" si="6"/>
        <v>Thu</v>
      </c>
      <c r="O111" s="2">
        <f t="shared" si="7"/>
        <v>7</v>
      </c>
      <c r="P111" s="2">
        <f>ROUND(G111*H111*VLOOKUP(D111,Table2[#All],2,FALSE),0)</f>
        <v>854</v>
      </c>
      <c r="Q111" s="2">
        <f>Table1[[#This Row],[Quantity]]*Table1[[#This Row],[Unit Price]]</f>
        <v>1424</v>
      </c>
      <c r="R111" s="2">
        <f>Table1[[#This Row],[Sales Revenue ]]-Table1[[#This Row],[Total Cost]]</f>
        <v>570</v>
      </c>
    </row>
    <row r="112" spans="1:18" hidden="1" x14ac:dyDescent="0.25">
      <c r="A112">
        <v>111</v>
      </c>
      <c r="B112" t="s">
        <v>157</v>
      </c>
      <c r="C112" t="s">
        <v>31</v>
      </c>
      <c r="D112" t="s">
        <v>76</v>
      </c>
      <c r="E112" s="1">
        <v>45495</v>
      </c>
      <c r="F112" s="1">
        <v>45499</v>
      </c>
      <c r="G112">
        <v>5</v>
      </c>
      <c r="H112">
        <v>204</v>
      </c>
      <c r="I112" t="s">
        <v>14</v>
      </c>
      <c r="J112" t="s">
        <v>551</v>
      </c>
      <c r="K112" t="s">
        <v>46</v>
      </c>
      <c r="L112" t="str">
        <f t="shared" si="4"/>
        <v>2024</v>
      </c>
      <c r="M112" t="str">
        <f t="shared" si="5"/>
        <v>Jul</v>
      </c>
      <c r="N112" t="str">
        <f t="shared" si="6"/>
        <v>Mon</v>
      </c>
      <c r="O112" s="2">
        <f t="shared" si="7"/>
        <v>4</v>
      </c>
      <c r="P112" s="2">
        <f>ROUND(G112*H112*VLOOKUP(D112,Table2[#All],2,FALSE),0)</f>
        <v>765</v>
      </c>
      <c r="Q112" s="2">
        <f>Table1[[#This Row],[Quantity]]*Table1[[#This Row],[Unit Price]]</f>
        <v>1020</v>
      </c>
      <c r="R112" s="2">
        <f>Table1[[#This Row],[Sales Revenue ]]-Table1[[#This Row],[Total Cost]]</f>
        <v>255</v>
      </c>
    </row>
    <row r="113" spans="1:18" hidden="1" x14ac:dyDescent="0.25">
      <c r="A113">
        <v>112</v>
      </c>
      <c r="B113" t="s">
        <v>158</v>
      </c>
      <c r="C113" t="s">
        <v>21</v>
      </c>
      <c r="D113" t="s">
        <v>52</v>
      </c>
      <c r="E113" s="1">
        <v>45302</v>
      </c>
      <c r="F113" s="1">
        <v>45308</v>
      </c>
      <c r="G113">
        <v>1</v>
      </c>
      <c r="H113">
        <v>815</v>
      </c>
      <c r="I113" t="s">
        <v>14</v>
      </c>
      <c r="J113" t="s">
        <v>547</v>
      </c>
      <c r="K113" t="s">
        <v>15</v>
      </c>
      <c r="L113" t="str">
        <f t="shared" si="4"/>
        <v>2024</v>
      </c>
      <c r="M113" t="str">
        <f t="shared" si="5"/>
        <v>Jan</v>
      </c>
      <c r="N113" t="str">
        <f t="shared" si="6"/>
        <v>Thu</v>
      </c>
      <c r="O113" s="2">
        <f t="shared" si="7"/>
        <v>6</v>
      </c>
      <c r="P113" s="2">
        <f>ROUND(G113*H113*VLOOKUP(D113,Table2[#All],2,FALSE),0)</f>
        <v>571</v>
      </c>
      <c r="Q113" s="2">
        <f>Table1[[#This Row],[Quantity]]*Table1[[#This Row],[Unit Price]]</f>
        <v>815</v>
      </c>
      <c r="R113" s="2">
        <f>Table1[[#This Row],[Sales Revenue ]]-Table1[[#This Row],[Total Cost]]</f>
        <v>244</v>
      </c>
    </row>
    <row r="114" spans="1:18" hidden="1" x14ac:dyDescent="0.25">
      <c r="A114">
        <v>113</v>
      </c>
      <c r="B114" t="s">
        <v>159</v>
      </c>
      <c r="C114" t="s">
        <v>17</v>
      </c>
      <c r="D114" t="s">
        <v>64</v>
      </c>
      <c r="E114" s="1">
        <v>45327</v>
      </c>
      <c r="F114" s="1">
        <v>45335</v>
      </c>
      <c r="G114">
        <v>9</v>
      </c>
      <c r="H114">
        <v>222</v>
      </c>
      <c r="I114" t="s">
        <v>14</v>
      </c>
      <c r="J114" t="s">
        <v>33</v>
      </c>
      <c r="K114" t="s">
        <v>19</v>
      </c>
      <c r="L114" t="str">
        <f t="shared" si="4"/>
        <v>2024</v>
      </c>
      <c r="M114" t="str">
        <f t="shared" si="5"/>
        <v>Feb</v>
      </c>
      <c r="N114" t="str">
        <f t="shared" si="6"/>
        <v>Mon</v>
      </c>
      <c r="O114" s="2">
        <f t="shared" si="7"/>
        <v>8</v>
      </c>
      <c r="P114" s="2">
        <f>ROUND(G114*H114*VLOOKUP(D114,Table2[#All],2,FALSE),0)</f>
        <v>999</v>
      </c>
      <c r="Q114" s="2">
        <f>Table1[[#This Row],[Quantity]]*Table1[[#This Row],[Unit Price]]</f>
        <v>1998</v>
      </c>
      <c r="R114" s="2">
        <f>Table1[[#This Row],[Sales Revenue ]]-Table1[[#This Row],[Total Cost]]</f>
        <v>999</v>
      </c>
    </row>
    <row r="115" spans="1:18" hidden="1" x14ac:dyDescent="0.25">
      <c r="A115">
        <v>114</v>
      </c>
      <c r="B115" t="s">
        <v>160</v>
      </c>
      <c r="C115" t="s">
        <v>31</v>
      </c>
      <c r="D115" t="s">
        <v>42</v>
      </c>
      <c r="E115" s="1">
        <v>45597</v>
      </c>
      <c r="F115" s="1">
        <v>45605</v>
      </c>
      <c r="G115">
        <v>1</v>
      </c>
      <c r="H115">
        <v>293</v>
      </c>
      <c r="I115" t="s">
        <v>14</v>
      </c>
      <c r="J115" t="s">
        <v>549</v>
      </c>
      <c r="K115" t="s">
        <v>29</v>
      </c>
      <c r="L115" t="str">
        <f t="shared" si="4"/>
        <v>2024</v>
      </c>
      <c r="M115" t="str">
        <f t="shared" si="5"/>
        <v>Nov</v>
      </c>
      <c r="N115" t="str">
        <f t="shared" si="6"/>
        <v>Fri</v>
      </c>
      <c r="O115" s="2">
        <f t="shared" si="7"/>
        <v>8</v>
      </c>
      <c r="P115" s="2">
        <f>ROUND(G115*H115*VLOOKUP(D115,Table2[#All],2,FALSE),0)</f>
        <v>190</v>
      </c>
      <c r="Q115" s="2">
        <f>Table1[[#This Row],[Quantity]]*Table1[[#This Row],[Unit Price]]</f>
        <v>293</v>
      </c>
      <c r="R115" s="2">
        <f>Table1[[#This Row],[Sales Revenue ]]-Table1[[#This Row],[Total Cost]]</f>
        <v>103</v>
      </c>
    </row>
    <row r="116" spans="1:18" hidden="1" x14ac:dyDescent="0.25">
      <c r="A116">
        <v>115</v>
      </c>
      <c r="B116" t="s">
        <v>161</v>
      </c>
      <c r="C116" t="s">
        <v>17</v>
      </c>
      <c r="D116" t="s">
        <v>56</v>
      </c>
      <c r="E116" s="1">
        <v>45381</v>
      </c>
      <c r="F116" s="1">
        <v>45387</v>
      </c>
      <c r="G116">
        <v>2</v>
      </c>
      <c r="H116">
        <v>686</v>
      </c>
      <c r="I116" t="s">
        <v>14</v>
      </c>
      <c r="J116" t="s">
        <v>549</v>
      </c>
      <c r="K116" t="s">
        <v>15</v>
      </c>
      <c r="L116" t="str">
        <f t="shared" si="4"/>
        <v>2024</v>
      </c>
      <c r="M116" t="str">
        <f t="shared" si="5"/>
        <v>Mar</v>
      </c>
      <c r="N116" t="str">
        <f t="shared" si="6"/>
        <v>Sat</v>
      </c>
      <c r="O116" s="2">
        <f t="shared" si="7"/>
        <v>6</v>
      </c>
      <c r="P116" s="2">
        <f>ROUND(G116*H116*VLOOKUP(D116,Table2[#All],2,FALSE),0)</f>
        <v>755</v>
      </c>
      <c r="Q116" s="2">
        <f>Table1[[#This Row],[Quantity]]*Table1[[#This Row],[Unit Price]]</f>
        <v>1372</v>
      </c>
      <c r="R116" s="2">
        <f>Table1[[#This Row],[Sales Revenue ]]-Table1[[#This Row],[Total Cost]]</f>
        <v>617</v>
      </c>
    </row>
    <row r="117" spans="1:18" hidden="1" x14ac:dyDescent="0.25">
      <c r="A117">
        <v>116</v>
      </c>
      <c r="B117" t="s">
        <v>162</v>
      </c>
      <c r="C117" t="s">
        <v>24</v>
      </c>
      <c r="D117" t="s">
        <v>25</v>
      </c>
      <c r="E117" s="1">
        <v>45554</v>
      </c>
      <c r="F117" s="1">
        <v>45564</v>
      </c>
      <c r="G117">
        <v>10</v>
      </c>
      <c r="H117">
        <v>121</v>
      </c>
      <c r="I117" t="s">
        <v>14</v>
      </c>
      <c r="J117" t="s">
        <v>550</v>
      </c>
      <c r="K117" t="s">
        <v>29</v>
      </c>
      <c r="L117" t="str">
        <f t="shared" si="4"/>
        <v>2024</v>
      </c>
      <c r="M117" t="str">
        <f t="shared" si="5"/>
        <v>Sep</v>
      </c>
      <c r="N117" t="str">
        <f t="shared" si="6"/>
        <v>Thu</v>
      </c>
      <c r="O117" s="2">
        <f t="shared" si="7"/>
        <v>10</v>
      </c>
      <c r="P117" s="2">
        <f>ROUND(G117*H117*VLOOKUP(D117,Table2[#All],2,FALSE),0)</f>
        <v>666</v>
      </c>
      <c r="Q117" s="2">
        <f>Table1[[#This Row],[Quantity]]*Table1[[#This Row],[Unit Price]]</f>
        <v>1210</v>
      </c>
      <c r="R117" s="2">
        <f>Table1[[#This Row],[Sales Revenue ]]-Table1[[#This Row],[Total Cost]]</f>
        <v>544</v>
      </c>
    </row>
    <row r="118" spans="1:18" hidden="1" x14ac:dyDescent="0.25">
      <c r="A118">
        <v>117</v>
      </c>
      <c r="B118" t="s">
        <v>163</v>
      </c>
      <c r="C118" t="s">
        <v>17</v>
      </c>
      <c r="D118" t="s">
        <v>18</v>
      </c>
      <c r="E118" s="1">
        <v>45629</v>
      </c>
      <c r="F118" s="1">
        <v>45633</v>
      </c>
      <c r="G118">
        <v>9</v>
      </c>
      <c r="H118">
        <v>318</v>
      </c>
      <c r="I118" t="s">
        <v>14</v>
      </c>
      <c r="J118" t="s">
        <v>550</v>
      </c>
      <c r="K118" t="s">
        <v>19</v>
      </c>
      <c r="L118" t="str">
        <f t="shared" si="4"/>
        <v>2024</v>
      </c>
      <c r="M118" t="str">
        <f t="shared" si="5"/>
        <v>Dec</v>
      </c>
      <c r="N118" t="str">
        <f t="shared" si="6"/>
        <v>Tue</v>
      </c>
      <c r="O118" s="2">
        <f t="shared" si="7"/>
        <v>4</v>
      </c>
      <c r="P118" s="2">
        <f>ROUND(G118*H118*VLOOKUP(D118,Table2[#All],2,FALSE),0)</f>
        <v>1431</v>
      </c>
      <c r="Q118" s="2">
        <f>Table1[[#This Row],[Quantity]]*Table1[[#This Row],[Unit Price]]</f>
        <v>2862</v>
      </c>
      <c r="R118" s="2">
        <f>Table1[[#This Row],[Sales Revenue ]]-Table1[[#This Row],[Total Cost]]</f>
        <v>1431</v>
      </c>
    </row>
    <row r="119" spans="1:18" hidden="1" x14ac:dyDescent="0.25">
      <c r="A119">
        <v>118</v>
      </c>
      <c r="B119" t="s">
        <v>164</v>
      </c>
      <c r="C119" t="s">
        <v>24</v>
      </c>
      <c r="D119" t="s">
        <v>38</v>
      </c>
      <c r="E119" s="1">
        <v>45510</v>
      </c>
      <c r="F119" s="1">
        <v>45521</v>
      </c>
      <c r="G119">
        <v>2</v>
      </c>
      <c r="H119">
        <v>512</v>
      </c>
      <c r="I119" t="s">
        <v>14</v>
      </c>
      <c r="J119" t="s">
        <v>33</v>
      </c>
      <c r="K119" t="s">
        <v>15</v>
      </c>
      <c r="L119" t="str">
        <f t="shared" si="4"/>
        <v>2024</v>
      </c>
      <c r="M119" t="str">
        <f t="shared" si="5"/>
        <v>Aug</v>
      </c>
      <c r="N119" t="str">
        <f t="shared" si="6"/>
        <v>Tue</v>
      </c>
      <c r="O119" s="2">
        <f t="shared" si="7"/>
        <v>11</v>
      </c>
      <c r="P119" s="2">
        <f>ROUND(G119*H119*VLOOKUP(D119,Table2[#All],2,FALSE),0)</f>
        <v>512</v>
      </c>
      <c r="Q119" s="2">
        <f>Table1[[#This Row],[Quantity]]*Table1[[#This Row],[Unit Price]]</f>
        <v>1024</v>
      </c>
      <c r="R119" s="2">
        <f>Table1[[#This Row],[Sales Revenue ]]-Table1[[#This Row],[Total Cost]]</f>
        <v>512</v>
      </c>
    </row>
    <row r="120" spans="1:18" x14ac:dyDescent="0.25">
      <c r="A120">
        <v>119</v>
      </c>
      <c r="B120" t="s">
        <v>165</v>
      </c>
      <c r="C120" t="s">
        <v>12</v>
      </c>
      <c r="D120" t="s">
        <v>96</v>
      </c>
      <c r="E120" s="1">
        <v>45603</v>
      </c>
      <c r="F120" s="1">
        <v>45608</v>
      </c>
      <c r="G120">
        <v>3</v>
      </c>
      <c r="H120">
        <v>77</v>
      </c>
      <c r="I120" t="s">
        <v>28</v>
      </c>
      <c r="J120" t="s">
        <v>551</v>
      </c>
      <c r="K120" t="s">
        <v>29</v>
      </c>
      <c r="L120" t="str">
        <f t="shared" si="4"/>
        <v>2024</v>
      </c>
      <c r="M120" t="str">
        <f t="shared" si="5"/>
        <v>Nov</v>
      </c>
      <c r="N120" t="str">
        <f t="shared" si="6"/>
        <v>Thu</v>
      </c>
      <c r="O120" s="2">
        <f t="shared" si="7"/>
        <v>5</v>
      </c>
      <c r="P120" s="2">
        <f>ROUND(G120*H120*VLOOKUP(D120,Table2[#All],2,FALSE),0)</f>
        <v>162</v>
      </c>
      <c r="Q120" s="2">
        <f>Table1[[#This Row],[Quantity]]*Table1[[#This Row],[Unit Price]]</f>
        <v>231</v>
      </c>
      <c r="R120" s="2">
        <f>Table1[[#This Row],[Sales Revenue ]]-Table1[[#This Row],[Total Cost]]</f>
        <v>69</v>
      </c>
    </row>
    <row r="121" spans="1:18" x14ac:dyDescent="0.25">
      <c r="A121">
        <v>120</v>
      </c>
      <c r="B121" t="s">
        <v>166</v>
      </c>
      <c r="C121" t="s">
        <v>24</v>
      </c>
      <c r="D121" t="s">
        <v>70</v>
      </c>
      <c r="E121" s="1">
        <v>45601</v>
      </c>
      <c r="F121" s="1">
        <v>45605</v>
      </c>
      <c r="G121">
        <v>7</v>
      </c>
      <c r="H121">
        <v>111</v>
      </c>
      <c r="I121" t="s">
        <v>28</v>
      </c>
      <c r="J121" t="s">
        <v>549</v>
      </c>
      <c r="K121" t="s">
        <v>46</v>
      </c>
      <c r="L121" t="str">
        <f t="shared" si="4"/>
        <v>2024</v>
      </c>
      <c r="M121" t="str">
        <f t="shared" si="5"/>
        <v>Nov</v>
      </c>
      <c r="N121" t="str">
        <f t="shared" si="6"/>
        <v>Tue</v>
      </c>
      <c r="O121" s="2">
        <f t="shared" si="7"/>
        <v>4</v>
      </c>
      <c r="P121" s="2">
        <f>ROUND(G121*H121*VLOOKUP(D121,Table2[#All],2,FALSE),0)</f>
        <v>427</v>
      </c>
      <c r="Q121" s="2">
        <f>Table1[[#This Row],[Quantity]]*Table1[[#This Row],[Unit Price]]</f>
        <v>777</v>
      </c>
      <c r="R121" s="2">
        <f>Table1[[#This Row],[Sales Revenue ]]-Table1[[#This Row],[Total Cost]]</f>
        <v>350</v>
      </c>
    </row>
    <row r="122" spans="1:18" x14ac:dyDescent="0.25">
      <c r="A122">
        <v>121</v>
      </c>
      <c r="B122" t="s">
        <v>167</v>
      </c>
      <c r="C122" t="s">
        <v>24</v>
      </c>
      <c r="D122" t="s">
        <v>38</v>
      </c>
      <c r="E122" s="1">
        <v>45504</v>
      </c>
      <c r="F122" s="1">
        <v>45509</v>
      </c>
      <c r="G122">
        <v>2</v>
      </c>
      <c r="H122">
        <v>330</v>
      </c>
      <c r="I122" t="s">
        <v>28</v>
      </c>
      <c r="J122" t="s">
        <v>550</v>
      </c>
      <c r="K122" t="s">
        <v>46</v>
      </c>
      <c r="L122" t="str">
        <f t="shared" si="4"/>
        <v>2024</v>
      </c>
      <c r="M122" t="str">
        <f t="shared" si="5"/>
        <v>Jul</v>
      </c>
      <c r="N122" t="str">
        <f t="shared" si="6"/>
        <v>Wed</v>
      </c>
      <c r="O122" s="2">
        <f t="shared" si="7"/>
        <v>5</v>
      </c>
      <c r="P122" s="2">
        <f>ROUND(G122*H122*VLOOKUP(D122,Table2[#All],2,FALSE),0)</f>
        <v>330</v>
      </c>
      <c r="Q122" s="2">
        <f>Table1[[#This Row],[Quantity]]*Table1[[#This Row],[Unit Price]]</f>
        <v>660</v>
      </c>
      <c r="R122" s="2">
        <f>Table1[[#This Row],[Sales Revenue ]]-Table1[[#This Row],[Total Cost]]</f>
        <v>330</v>
      </c>
    </row>
    <row r="123" spans="1:18" hidden="1" x14ac:dyDescent="0.25">
      <c r="A123">
        <v>122</v>
      </c>
      <c r="B123" t="s">
        <v>168</v>
      </c>
      <c r="C123" t="s">
        <v>31</v>
      </c>
      <c r="D123" t="s">
        <v>79</v>
      </c>
      <c r="E123" s="1">
        <v>45370</v>
      </c>
      <c r="F123" s="1">
        <v>45374</v>
      </c>
      <c r="G123">
        <v>8</v>
      </c>
      <c r="H123">
        <v>78</v>
      </c>
      <c r="I123" t="s">
        <v>14</v>
      </c>
      <c r="J123" t="s">
        <v>551</v>
      </c>
      <c r="K123" t="s">
        <v>19</v>
      </c>
      <c r="L123" t="str">
        <f t="shared" si="4"/>
        <v>2024</v>
      </c>
      <c r="M123" t="str">
        <f t="shared" si="5"/>
        <v>Mar</v>
      </c>
      <c r="N123" t="str">
        <f t="shared" si="6"/>
        <v>Tue</v>
      </c>
      <c r="O123" s="2">
        <f t="shared" si="7"/>
        <v>4</v>
      </c>
      <c r="P123" s="2">
        <f>ROUND(G123*H123*VLOOKUP(D123,Table2[#All],2,FALSE),0)</f>
        <v>406</v>
      </c>
      <c r="Q123" s="2">
        <f>Table1[[#This Row],[Quantity]]*Table1[[#This Row],[Unit Price]]</f>
        <v>624</v>
      </c>
      <c r="R123" s="2">
        <f>Table1[[#This Row],[Sales Revenue ]]-Table1[[#This Row],[Total Cost]]</f>
        <v>218</v>
      </c>
    </row>
    <row r="124" spans="1:18" x14ac:dyDescent="0.25">
      <c r="A124">
        <v>123</v>
      </c>
      <c r="B124" t="s">
        <v>169</v>
      </c>
      <c r="C124" t="s">
        <v>24</v>
      </c>
      <c r="D124" t="s">
        <v>115</v>
      </c>
      <c r="E124" s="1">
        <v>45482</v>
      </c>
      <c r="F124" s="1">
        <v>45486</v>
      </c>
      <c r="G124">
        <v>3</v>
      </c>
      <c r="H124">
        <v>579</v>
      </c>
      <c r="I124" t="s">
        <v>28</v>
      </c>
      <c r="J124" t="s">
        <v>551</v>
      </c>
      <c r="K124" t="s">
        <v>19</v>
      </c>
      <c r="L124" t="str">
        <f t="shared" si="4"/>
        <v>2024</v>
      </c>
      <c r="M124" t="str">
        <f t="shared" si="5"/>
        <v>Jul</v>
      </c>
      <c r="N124" t="str">
        <f t="shared" si="6"/>
        <v>Tue</v>
      </c>
      <c r="O124" s="2">
        <f t="shared" si="7"/>
        <v>4</v>
      </c>
      <c r="P124" s="2">
        <f>ROUND(G124*H124*VLOOKUP(D124,Table2[#All],2,FALSE),0)</f>
        <v>1042</v>
      </c>
      <c r="Q124" s="2">
        <f>Table1[[#This Row],[Quantity]]*Table1[[#This Row],[Unit Price]]</f>
        <v>1737</v>
      </c>
      <c r="R124" s="2">
        <f>Table1[[#This Row],[Sales Revenue ]]-Table1[[#This Row],[Total Cost]]</f>
        <v>695</v>
      </c>
    </row>
    <row r="125" spans="1:18" x14ac:dyDescent="0.25">
      <c r="A125">
        <v>124</v>
      </c>
      <c r="B125" t="s">
        <v>170</v>
      </c>
      <c r="C125" t="s">
        <v>17</v>
      </c>
      <c r="D125" t="s">
        <v>56</v>
      </c>
      <c r="E125" s="1">
        <v>45635</v>
      </c>
      <c r="F125" s="1">
        <v>45649</v>
      </c>
      <c r="G125">
        <v>2</v>
      </c>
      <c r="H125">
        <v>430</v>
      </c>
      <c r="I125" t="s">
        <v>28</v>
      </c>
      <c r="J125" t="s">
        <v>547</v>
      </c>
      <c r="K125" t="s">
        <v>46</v>
      </c>
      <c r="L125" t="str">
        <f t="shared" si="4"/>
        <v>2024</v>
      </c>
      <c r="M125" t="str">
        <f t="shared" si="5"/>
        <v>Dec</v>
      </c>
      <c r="N125" t="str">
        <f t="shared" si="6"/>
        <v>Mon</v>
      </c>
      <c r="O125" s="2">
        <f t="shared" si="7"/>
        <v>14</v>
      </c>
      <c r="P125" s="2">
        <f>ROUND(G125*H125*VLOOKUP(D125,Table2[#All],2,FALSE),0)</f>
        <v>473</v>
      </c>
      <c r="Q125" s="2">
        <f>Table1[[#This Row],[Quantity]]*Table1[[#This Row],[Unit Price]]</f>
        <v>860</v>
      </c>
      <c r="R125" s="2">
        <f>Table1[[#This Row],[Sales Revenue ]]-Table1[[#This Row],[Total Cost]]</f>
        <v>387</v>
      </c>
    </row>
    <row r="126" spans="1:18" x14ac:dyDescent="0.25">
      <c r="A126">
        <v>125</v>
      </c>
      <c r="B126" t="s">
        <v>171</v>
      </c>
      <c r="C126" t="s">
        <v>12</v>
      </c>
      <c r="D126" t="s">
        <v>96</v>
      </c>
      <c r="E126" s="1">
        <v>45599</v>
      </c>
      <c r="F126" s="1">
        <v>45620</v>
      </c>
      <c r="G126">
        <v>5</v>
      </c>
      <c r="H126">
        <v>370</v>
      </c>
      <c r="I126" t="s">
        <v>28</v>
      </c>
      <c r="J126" t="s">
        <v>551</v>
      </c>
      <c r="K126" t="s">
        <v>15</v>
      </c>
      <c r="L126" t="str">
        <f t="shared" si="4"/>
        <v>2024</v>
      </c>
      <c r="M126" t="str">
        <f t="shared" si="5"/>
        <v>Nov</v>
      </c>
      <c r="N126" t="str">
        <f t="shared" si="6"/>
        <v>Sun</v>
      </c>
      <c r="O126" s="2">
        <f t="shared" si="7"/>
        <v>21</v>
      </c>
      <c r="P126" s="2">
        <f>ROUND(G126*H126*VLOOKUP(D126,Table2[#All],2,FALSE),0)</f>
        <v>1295</v>
      </c>
      <c r="Q126" s="2">
        <f>Table1[[#This Row],[Quantity]]*Table1[[#This Row],[Unit Price]]</f>
        <v>1850</v>
      </c>
      <c r="R126" s="2">
        <f>Table1[[#This Row],[Sales Revenue ]]-Table1[[#This Row],[Total Cost]]</f>
        <v>555</v>
      </c>
    </row>
    <row r="127" spans="1:18" x14ac:dyDescent="0.25">
      <c r="A127">
        <v>126</v>
      </c>
      <c r="B127" t="s">
        <v>172</v>
      </c>
      <c r="C127" t="s">
        <v>17</v>
      </c>
      <c r="D127" t="s">
        <v>56</v>
      </c>
      <c r="E127" s="1">
        <v>45350</v>
      </c>
      <c r="F127" s="1">
        <v>45354</v>
      </c>
      <c r="G127">
        <v>5</v>
      </c>
      <c r="H127">
        <v>597</v>
      </c>
      <c r="I127" t="s">
        <v>28</v>
      </c>
      <c r="J127" t="s">
        <v>551</v>
      </c>
      <c r="K127" t="s">
        <v>46</v>
      </c>
      <c r="L127" t="str">
        <f t="shared" si="4"/>
        <v>2024</v>
      </c>
      <c r="M127" t="str">
        <f t="shared" si="5"/>
        <v>Feb</v>
      </c>
      <c r="N127" t="str">
        <f t="shared" si="6"/>
        <v>Wed</v>
      </c>
      <c r="O127" s="2">
        <f t="shared" si="7"/>
        <v>4</v>
      </c>
      <c r="P127" s="2">
        <f>ROUND(G127*H127*VLOOKUP(D127,Table2[#All],2,FALSE),0)</f>
        <v>1642</v>
      </c>
      <c r="Q127" s="2">
        <f>Table1[[#This Row],[Quantity]]*Table1[[#This Row],[Unit Price]]</f>
        <v>2985</v>
      </c>
      <c r="R127" s="2">
        <f>Table1[[#This Row],[Sales Revenue ]]-Table1[[#This Row],[Total Cost]]</f>
        <v>1343</v>
      </c>
    </row>
    <row r="128" spans="1:18" hidden="1" x14ac:dyDescent="0.25">
      <c r="A128">
        <v>127</v>
      </c>
      <c r="B128" t="s">
        <v>173</v>
      </c>
      <c r="C128" t="s">
        <v>17</v>
      </c>
      <c r="D128" t="s">
        <v>60</v>
      </c>
      <c r="E128" s="1">
        <v>45637</v>
      </c>
      <c r="F128" s="1">
        <v>45645</v>
      </c>
      <c r="G128">
        <v>9</v>
      </c>
      <c r="H128">
        <v>36</v>
      </c>
      <c r="I128" t="s">
        <v>14</v>
      </c>
      <c r="J128" t="s">
        <v>33</v>
      </c>
      <c r="K128" t="s">
        <v>46</v>
      </c>
      <c r="L128" t="str">
        <f t="shared" si="4"/>
        <v>2024</v>
      </c>
      <c r="M128" t="str">
        <f t="shared" si="5"/>
        <v>Dec</v>
      </c>
      <c r="N128" t="str">
        <f t="shared" si="6"/>
        <v>Wed</v>
      </c>
      <c r="O128" s="2">
        <f t="shared" si="7"/>
        <v>8</v>
      </c>
      <c r="P128" s="2">
        <f>ROUND(G128*H128*VLOOKUP(D128,Table2[#All],2,FALSE),0)</f>
        <v>211</v>
      </c>
      <c r="Q128" s="2">
        <f>Table1[[#This Row],[Quantity]]*Table1[[#This Row],[Unit Price]]</f>
        <v>324</v>
      </c>
      <c r="R128" s="2">
        <f>Table1[[#This Row],[Sales Revenue ]]-Table1[[#This Row],[Total Cost]]</f>
        <v>113</v>
      </c>
    </row>
    <row r="129" spans="1:18" hidden="1" x14ac:dyDescent="0.25">
      <c r="A129">
        <v>128</v>
      </c>
      <c r="B129" t="s">
        <v>174</v>
      </c>
      <c r="C129" t="s">
        <v>21</v>
      </c>
      <c r="D129" t="s">
        <v>83</v>
      </c>
      <c r="E129" s="1">
        <v>45651</v>
      </c>
      <c r="F129" s="1">
        <v>45660</v>
      </c>
      <c r="G129">
        <v>5</v>
      </c>
      <c r="H129">
        <v>953</v>
      </c>
      <c r="I129" t="s">
        <v>14</v>
      </c>
      <c r="J129" t="s">
        <v>547</v>
      </c>
      <c r="K129" t="s">
        <v>15</v>
      </c>
      <c r="L129" t="str">
        <f t="shared" si="4"/>
        <v>2024</v>
      </c>
      <c r="M129" t="str">
        <f t="shared" si="5"/>
        <v>Dec</v>
      </c>
      <c r="N129" t="str">
        <f t="shared" si="6"/>
        <v>Wed</v>
      </c>
      <c r="O129" s="2">
        <f t="shared" si="7"/>
        <v>9</v>
      </c>
      <c r="P129" s="2">
        <f>ROUND(G129*H129*VLOOKUP(D129,Table2[#All],2,FALSE),0)</f>
        <v>3812</v>
      </c>
      <c r="Q129" s="2">
        <f>Table1[[#This Row],[Quantity]]*Table1[[#This Row],[Unit Price]]</f>
        <v>4765</v>
      </c>
      <c r="R129" s="2">
        <f>Table1[[#This Row],[Sales Revenue ]]-Table1[[#This Row],[Total Cost]]</f>
        <v>953</v>
      </c>
    </row>
    <row r="130" spans="1:18" hidden="1" x14ac:dyDescent="0.25">
      <c r="A130">
        <v>129</v>
      </c>
      <c r="B130" t="s">
        <v>175</v>
      </c>
      <c r="C130" t="s">
        <v>21</v>
      </c>
      <c r="D130" t="s">
        <v>54</v>
      </c>
      <c r="E130" s="1">
        <v>45581</v>
      </c>
      <c r="F130" s="1">
        <v>45584</v>
      </c>
      <c r="G130">
        <v>7</v>
      </c>
      <c r="H130">
        <v>81</v>
      </c>
      <c r="I130" t="s">
        <v>14</v>
      </c>
      <c r="J130" t="s">
        <v>551</v>
      </c>
      <c r="K130" t="s">
        <v>19</v>
      </c>
      <c r="L130" t="str">
        <f t="shared" ref="L130:L193" si="8">TEXT(E130,"YYYY")</f>
        <v>2024</v>
      </c>
      <c r="M130" t="str">
        <f t="shared" ref="M130:M193" si="9">TEXT(E130,"MMM")</f>
        <v>Oct</v>
      </c>
      <c r="N130" t="str">
        <f t="shared" ref="N130:N193" si="10">TEXT(E130,"DDD")</f>
        <v>Wed</v>
      </c>
      <c r="O130" s="2">
        <f t="shared" ref="O130:O193" si="11">DATEDIF(E130,F130,"D")</f>
        <v>3</v>
      </c>
      <c r="P130" s="2">
        <f>ROUND(G130*H130*VLOOKUP(D130,Table2[#All],2,FALSE),0)</f>
        <v>397</v>
      </c>
      <c r="Q130" s="2">
        <f>Table1[[#This Row],[Quantity]]*Table1[[#This Row],[Unit Price]]</f>
        <v>567</v>
      </c>
      <c r="R130" s="2">
        <f>Table1[[#This Row],[Sales Revenue ]]-Table1[[#This Row],[Total Cost]]</f>
        <v>170</v>
      </c>
    </row>
    <row r="131" spans="1:18" hidden="1" x14ac:dyDescent="0.25">
      <c r="A131">
        <v>130</v>
      </c>
      <c r="B131" t="s">
        <v>176</v>
      </c>
      <c r="C131" t="s">
        <v>31</v>
      </c>
      <c r="D131" t="s">
        <v>79</v>
      </c>
      <c r="E131" s="1">
        <v>45582</v>
      </c>
      <c r="F131" s="1">
        <v>45594</v>
      </c>
      <c r="G131">
        <v>10</v>
      </c>
      <c r="H131">
        <v>96</v>
      </c>
      <c r="I131" t="s">
        <v>14</v>
      </c>
      <c r="J131" t="s">
        <v>551</v>
      </c>
      <c r="K131" t="s">
        <v>29</v>
      </c>
      <c r="L131" t="str">
        <f t="shared" si="8"/>
        <v>2024</v>
      </c>
      <c r="M131" t="str">
        <f t="shared" si="9"/>
        <v>Oct</v>
      </c>
      <c r="N131" t="str">
        <f t="shared" si="10"/>
        <v>Thu</v>
      </c>
      <c r="O131" s="2">
        <f t="shared" si="11"/>
        <v>12</v>
      </c>
      <c r="P131" s="2">
        <f>ROUND(G131*H131*VLOOKUP(D131,Table2[#All],2,FALSE),0)</f>
        <v>624</v>
      </c>
      <c r="Q131" s="2">
        <f>Table1[[#This Row],[Quantity]]*Table1[[#This Row],[Unit Price]]</f>
        <v>960</v>
      </c>
      <c r="R131" s="2">
        <f>Table1[[#This Row],[Sales Revenue ]]-Table1[[#This Row],[Total Cost]]</f>
        <v>336</v>
      </c>
    </row>
    <row r="132" spans="1:18" hidden="1" x14ac:dyDescent="0.25">
      <c r="A132">
        <v>131</v>
      </c>
      <c r="B132" t="s">
        <v>177</v>
      </c>
      <c r="C132" t="s">
        <v>17</v>
      </c>
      <c r="D132" t="s">
        <v>44</v>
      </c>
      <c r="E132" s="1">
        <v>45504</v>
      </c>
      <c r="F132" s="1">
        <v>45507</v>
      </c>
      <c r="G132">
        <v>5</v>
      </c>
      <c r="H132">
        <v>230</v>
      </c>
      <c r="I132" t="s">
        <v>14</v>
      </c>
      <c r="J132" t="s">
        <v>549</v>
      </c>
      <c r="K132" t="s">
        <v>19</v>
      </c>
      <c r="L132" t="str">
        <f t="shared" si="8"/>
        <v>2024</v>
      </c>
      <c r="M132" t="str">
        <f t="shared" si="9"/>
        <v>Jul</v>
      </c>
      <c r="N132" t="str">
        <f t="shared" si="10"/>
        <v>Wed</v>
      </c>
      <c r="O132" s="2">
        <f t="shared" si="11"/>
        <v>3</v>
      </c>
      <c r="P132" s="2">
        <f>ROUND(G132*H132*VLOOKUP(D132,Table2[#All],2,FALSE),0)</f>
        <v>690</v>
      </c>
      <c r="Q132" s="2">
        <f>Table1[[#This Row],[Quantity]]*Table1[[#This Row],[Unit Price]]</f>
        <v>1150</v>
      </c>
      <c r="R132" s="2">
        <f>Table1[[#This Row],[Sales Revenue ]]-Table1[[#This Row],[Total Cost]]</f>
        <v>460</v>
      </c>
    </row>
    <row r="133" spans="1:18" hidden="1" x14ac:dyDescent="0.25">
      <c r="A133">
        <v>132</v>
      </c>
      <c r="B133" t="s">
        <v>178</v>
      </c>
      <c r="C133" t="s">
        <v>17</v>
      </c>
      <c r="D133" t="s">
        <v>56</v>
      </c>
      <c r="E133" s="1">
        <v>45315</v>
      </c>
      <c r="F133" s="1">
        <v>45329</v>
      </c>
      <c r="G133">
        <v>4</v>
      </c>
      <c r="H133">
        <v>414</v>
      </c>
      <c r="I133" t="s">
        <v>14</v>
      </c>
      <c r="J133" t="s">
        <v>33</v>
      </c>
      <c r="K133" t="s">
        <v>15</v>
      </c>
      <c r="L133" t="str">
        <f t="shared" si="8"/>
        <v>2024</v>
      </c>
      <c r="M133" t="str">
        <f t="shared" si="9"/>
        <v>Jan</v>
      </c>
      <c r="N133" t="str">
        <f t="shared" si="10"/>
        <v>Wed</v>
      </c>
      <c r="O133" s="2">
        <f t="shared" si="11"/>
        <v>14</v>
      </c>
      <c r="P133" s="2">
        <f>ROUND(G133*H133*VLOOKUP(D133,Table2[#All],2,FALSE),0)</f>
        <v>911</v>
      </c>
      <c r="Q133" s="2">
        <f>Table1[[#This Row],[Quantity]]*Table1[[#This Row],[Unit Price]]</f>
        <v>1656</v>
      </c>
      <c r="R133" s="2">
        <f>Table1[[#This Row],[Sales Revenue ]]-Table1[[#This Row],[Total Cost]]</f>
        <v>745</v>
      </c>
    </row>
    <row r="134" spans="1:18" x14ac:dyDescent="0.25">
      <c r="A134">
        <v>133</v>
      </c>
      <c r="B134" t="s">
        <v>179</v>
      </c>
      <c r="C134" t="s">
        <v>12</v>
      </c>
      <c r="D134" t="s">
        <v>13</v>
      </c>
      <c r="E134" s="1">
        <v>45546</v>
      </c>
      <c r="F134" s="1">
        <v>45559</v>
      </c>
      <c r="G134">
        <v>7</v>
      </c>
      <c r="H134">
        <v>189</v>
      </c>
      <c r="I134" t="s">
        <v>28</v>
      </c>
      <c r="J134" t="s">
        <v>551</v>
      </c>
      <c r="K134" t="s">
        <v>19</v>
      </c>
      <c r="L134" t="str">
        <f t="shared" si="8"/>
        <v>2024</v>
      </c>
      <c r="M134" t="str">
        <f t="shared" si="9"/>
        <v>Sep</v>
      </c>
      <c r="N134" t="str">
        <f t="shared" si="10"/>
        <v>Wed</v>
      </c>
      <c r="O134" s="2">
        <f t="shared" si="11"/>
        <v>13</v>
      </c>
      <c r="P134" s="2">
        <f>ROUND(G134*H134*VLOOKUP(D134,Table2[#All],2,FALSE),0)</f>
        <v>992</v>
      </c>
      <c r="Q134" s="2">
        <f>Table1[[#This Row],[Quantity]]*Table1[[#This Row],[Unit Price]]</f>
        <v>1323</v>
      </c>
      <c r="R134" s="2">
        <f>Table1[[#This Row],[Sales Revenue ]]-Table1[[#This Row],[Total Cost]]</f>
        <v>331</v>
      </c>
    </row>
    <row r="135" spans="1:18" x14ac:dyDescent="0.25">
      <c r="A135">
        <v>134</v>
      </c>
      <c r="B135" t="s">
        <v>180</v>
      </c>
      <c r="C135" t="s">
        <v>24</v>
      </c>
      <c r="D135" t="s">
        <v>25</v>
      </c>
      <c r="E135" s="1">
        <v>45350</v>
      </c>
      <c r="F135" s="1">
        <v>45356</v>
      </c>
      <c r="G135">
        <v>7</v>
      </c>
      <c r="H135">
        <v>31</v>
      </c>
      <c r="I135" t="s">
        <v>28</v>
      </c>
      <c r="J135" t="s">
        <v>547</v>
      </c>
      <c r="K135" t="s">
        <v>19</v>
      </c>
      <c r="L135" t="str">
        <f t="shared" si="8"/>
        <v>2024</v>
      </c>
      <c r="M135" t="str">
        <f t="shared" si="9"/>
        <v>Feb</v>
      </c>
      <c r="N135" t="str">
        <f t="shared" si="10"/>
        <v>Wed</v>
      </c>
      <c r="O135" s="2">
        <f t="shared" si="11"/>
        <v>6</v>
      </c>
      <c r="P135" s="2">
        <f>ROUND(G135*H135*VLOOKUP(D135,Table2[#All],2,FALSE),0)</f>
        <v>119</v>
      </c>
      <c r="Q135" s="2">
        <f>Table1[[#This Row],[Quantity]]*Table1[[#This Row],[Unit Price]]</f>
        <v>217</v>
      </c>
      <c r="R135" s="2">
        <f>Table1[[#This Row],[Sales Revenue ]]-Table1[[#This Row],[Total Cost]]</f>
        <v>98</v>
      </c>
    </row>
    <row r="136" spans="1:18" x14ac:dyDescent="0.25">
      <c r="A136">
        <v>135</v>
      </c>
      <c r="B136" t="s">
        <v>181</v>
      </c>
      <c r="C136" t="s">
        <v>17</v>
      </c>
      <c r="D136" t="s">
        <v>44</v>
      </c>
      <c r="E136" s="1">
        <v>45560</v>
      </c>
      <c r="F136" s="1">
        <v>45572</v>
      </c>
      <c r="G136">
        <v>2</v>
      </c>
      <c r="H136">
        <v>415</v>
      </c>
      <c r="I136" t="s">
        <v>28</v>
      </c>
      <c r="J136" t="s">
        <v>549</v>
      </c>
      <c r="K136" t="s">
        <v>29</v>
      </c>
      <c r="L136" t="str">
        <f t="shared" si="8"/>
        <v>2024</v>
      </c>
      <c r="M136" t="str">
        <f t="shared" si="9"/>
        <v>Sep</v>
      </c>
      <c r="N136" t="str">
        <f t="shared" si="10"/>
        <v>Wed</v>
      </c>
      <c r="O136" s="2">
        <f t="shared" si="11"/>
        <v>12</v>
      </c>
      <c r="P136" s="2">
        <f>ROUND(G136*H136*VLOOKUP(D136,Table2[#All],2,FALSE),0)</f>
        <v>498</v>
      </c>
      <c r="Q136" s="2">
        <f>Table1[[#This Row],[Quantity]]*Table1[[#This Row],[Unit Price]]</f>
        <v>830</v>
      </c>
      <c r="R136" s="2">
        <f>Table1[[#This Row],[Sales Revenue ]]-Table1[[#This Row],[Total Cost]]</f>
        <v>332</v>
      </c>
    </row>
    <row r="137" spans="1:18" x14ac:dyDescent="0.25">
      <c r="A137">
        <v>136</v>
      </c>
      <c r="B137" t="s">
        <v>182</v>
      </c>
      <c r="C137" t="s">
        <v>31</v>
      </c>
      <c r="D137" t="s">
        <v>42</v>
      </c>
      <c r="E137" s="1">
        <v>45462</v>
      </c>
      <c r="F137" s="1">
        <v>45469</v>
      </c>
      <c r="G137">
        <v>3</v>
      </c>
      <c r="H137">
        <v>88</v>
      </c>
      <c r="I137" t="s">
        <v>28</v>
      </c>
      <c r="J137" t="s">
        <v>33</v>
      </c>
      <c r="K137" t="s">
        <v>15</v>
      </c>
      <c r="L137" t="str">
        <f t="shared" si="8"/>
        <v>2024</v>
      </c>
      <c r="M137" t="str">
        <f t="shared" si="9"/>
        <v>Jun</v>
      </c>
      <c r="N137" t="str">
        <f t="shared" si="10"/>
        <v>Wed</v>
      </c>
      <c r="O137" s="2">
        <f t="shared" si="11"/>
        <v>7</v>
      </c>
      <c r="P137" s="2">
        <f>ROUND(G137*H137*VLOOKUP(D137,Table2[#All],2,FALSE),0)</f>
        <v>172</v>
      </c>
      <c r="Q137" s="2">
        <f>Table1[[#This Row],[Quantity]]*Table1[[#This Row],[Unit Price]]</f>
        <v>264</v>
      </c>
      <c r="R137" s="2">
        <f>Table1[[#This Row],[Sales Revenue ]]-Table1[[#This Row],[Total Cost]]</f>
        <v>92</v>
      </c>
    </row>
    <row r="138" spans="1:18" hidden="1" x14ac:dyDescent="0.25">
      <c r="A138">
        <v>137</v>
      </c>
      <c r="B138" t="s">
        <v>183</v>
      </c>
      <c r="C138" t="s">
        <v>17</v>
      </c>
      <c r="D138" t="s">
        <v>64</v>
      </c>
      <c r="E138" s="1">
        <v>45470</v>
      </c>
      <c r="F138" s="1">
        <v>45478</v>
      </c>
      <c r="G138">
        <v>6</v>
      </c>
      <c r="H138">
        <v>754</v>
      </c>
      <c r="I138" t="s">
        <v>14</v>
      </c>
      <c r="J138" t="s">
        <v>549</v>
      </c>
      <c r="K138" t="s">
        <v>15</v>
      </c>
      <c r="L138" t="str">
        <f t="shared" si="8"/>
        <v>2024</v>
      </c>
      <c r="M138" t="str">
        <f t="shared" si="9"/>
        <v>Jun</v>
      </c>
      <c r="N138" t="str">
        <f t="shared" si="10"/>
        <v>Thu</v>
      </c>
      <c r="O138" s="2">
        <f t="shared" si="11"/>
        <v>8</v>
      </c>
      <c r="P138" s="2">
        <f>ROUND(G138*H138*VLOOKUP(D138,Table2[#All],2,FALSE),0)</f>
        <v>2262</v>
      </c>
      <c r="Q138" s="2">
        <f>Table1[[#This Row],[Quantity]]*Table1[[#This Row],[Unit Price]]</f>
        <v>4524</v>
      </c>
      <c r="R138" s="2">
        <f>Table1[[#This Row],[Sales Revenue ]]-Table1[[#This Row],[Total Cost]]</f>
        <v>2262</v>
      </c>
    </row>
    <row r="139" spans="1:18" x14ac:dyDescent="0.25">
      <c r="A139">
        <v>138</v>
      </c>
      <c r="B139" t="s">
        <v>184</v>
      </c>
      <c r="C139" t="s">
        <v>12</v>
      </c>
      <c r="D139" t="s">
        <v>58</v>
      </c>
      <c r="E139" s="1">
        <v>45423</v>
      </c>
      <c r="F139" s="1">
        <v>45435</v>
      </c>
      <c r="G139">
        <v>4</v>
      </c>
      <c r="H139">
        <v>187</v>
      </c>
      <c r="I139" t="s">
        <v>28</v>
      </c>
      <c r="J139" t="s">
        <v>33</v>
      </c>
      <c r="K139" t="s">
        <v>15</v>
      </c>
      <c r="L139" t="str">
        <f t="shared" si="8"/>
        <v>2024</v>
      </c>
      <c r="M139" t="str">
        <f t="shared" si="9"/>
        <v>May</v>
      </c>
      <c r="N139" t="str">
        <f t="shared" si="10"/>
        <v>Sat</v>
      </c>
      <c r="O139" s="2">
        <f t="shared" si="11"/>
        <v>12</v>
      </c>
      <c r="P139" s="2">
        <f>ROUND(G139*H139*VLOOKUP(D139,Table2[#All],2,FALSE),0)</f>
        <v>636</v>
      </c>
      <c r="Q139" s="2">
        <f>Table1[[#This Row],[Quantity]]*Table1[[#This Row],[Unit Price]]</f>
        <v>748</v>
      </c>
      <c r="R139" s="2">
        <f>Table1[[#This Row],[Sales Revenue ]]-Table1[[#This Row],[Total Cost]]</f>
        <v>112</v>
      </c>
    </row>
    <row r="140" spans="1:18" x14ac:dyDescent="0.25">
      <c r="A140">
        <v>139</v>
      </c>
      <c r="B140" t="s">
        <v>185</v>
      </c>
      <c r="C140" t="s">
        <v>12</v>
      </c>
      <c r="D140" t="s">
        <v>58</v>
      </c>
      <c r="E140" s="1">
        <v>45613</v>
      </c>
      <c r="F140" s="1">
        <v>45623</v>
      </c>
      <c r="G140">
        <v>8</v>
      </c>
      <c r="H140">
        <v>485</v>
      </c>
      <c r="I140" t="s">
        <v>28</v>
      </c>
      <c r="J140" t="s">
        <v>549</v>
      </c>
      <c r="K140" t="s">
        <v>46</v>
      </c>
      <c r="L140" t="str">
        <f t="shared" si="8"/>
        <v>2024</v>
      </c>
      <c r="M140" t="str">
        <f t="shared" si="9"/>
        <v>Nov</v>
      </c>
      <c r="N140" t="str">
        <f t="shared" si="10"/>
        <v>Sun</v>
      </c>
      <c r="O140" s="2">
        <f t="shared" si="11"/>
        <v>10</v>
      </c>
      <c r="P140" s="2">
        <f>ROUND(G140*H140*VLOOKUP(D140,Table2[#All],2,FALSE),0)</f>
        <v>3298</v>
      </c>
      <c r="Q140" s="2">
        <f>Table1[[#This Row],[Quantity]]*Table1[[#This Row],[Unit Price]]</f>
        <v>3880</v>
      </c>
      <c r="R140" s="2">
        <f>Table1[[#This Row],[Sales Revenue ]]-Table1[[#This Row],[Total Cost]]</f>
        <v>582</v>
      </c>
    </row>
    <row r="141" spans="1:18" hidden="1" x14ac:dyDescent="0.25">
      <c r="A141">
        <v>140</v>
      </c>
      <c r="B141" t="s">
        <v>186</v>
      </c>
      <c r="C141" t="s">
        <v>24</v>
      </c>
      <c r="D141" t="s">
        <v>70</v>
      </c>
      <c r="E141" s="1">
        <v>45621</v>
      </c>
      <c r="F141" s="1">
        <v>45624</v>
      </c>
      <c r="G141">
        <v>10</v>
      </c>
      <c r="H141">
        <v>340</v>
      </c>
      <c r="I141" t="s">
        <v>14</v>
      </c>
      <c r="J141" t="s">
        <v>549</v>
      </c>
      <c r="K141" t="s">
        <v>29</v>
      </c>
      <c r="L141" t="str">
        <f t="shared" si="8"/>
        <v>2024</v>
      </c>
      <c r="M141" t="str">
        <f t="shared" si="9"/>
        <v>Nov</v>
      </c>
      <c r="N141" t="str">
        <f t="shared" si="10"/>
        <v>Mon</v>
      </c>
      <c r="O141" s="2">
        <f t="shared" si="11"/>
        <v>3</v>
      </c>
      <c r="P141" s="2">
        <f>ROUND(G141*H141*VLOOKUP(D141,Table2[#All],2,FALSE),0)</f>
        <v>1870</v>
      </c>
      <c r="Q141" s="2">
        <f>Table1[[#This Row],[Quantity]]*Table1[[#This Row],[Unit Price]]</f>
        <v>3400</v>
      </c>
      <c r="R141" s="2">
        <f>Table1[[#This Row],[Sales Revenue ]]-Table1[[#This Row],[Total Cost]]</f>
        <v>1530</v>
      </c>
    </row>
    <row r="142" spans="1:18" x14ac:dyDescent="0.25">
      <c r="A142">
        <v>141</v>
      </c>
      <c r="B142" t="s">
        <v>187</v>
      </c>
      <c r="C142" t="s">
        <v>24</v>
      </c>
      <c r="D142" t="s">
        <v>115</v>
      </c>
      <c r="E142" s="1">
        <v>45532</v>
      </c>
      <c r="F142" s="1">
        <v>45543</v>
      </c>
      <c r="G142">
        <v>8</v>
      </c>
      <c r="H142">
        <v>656</v>
      </c>
      <c r="I142" t="s">
        <v>28</v>
      </c>
      <c r="J142" t="s">
        <v>547</v>
      </c>
      <c r="K142" t="s">
        <v>15</v>
      </c>
      <c r="L142" t="str">
        <f t="shared" si="8"/>
        <v>2024</v>
      </c>
      <c r="M142" t="str">
        <f t="shared" si="9"/>
        <v>Aug</v>
      </c>
      <c r="N142" t="str">
        <f t="shared" si="10"/>
        <v>Wed</v>
      </c>
      <c r="O142" s="2">
        <f t="shared" si="11"/>
        <v>11</v>
      </c>
      <c r="P142" s="2">
        <f>ROUND(G142*H142*VLOOKUP(D142,Table2[#All],2,FALSE),0)</f>
        <v>3149</v>
      </c>
      <c r="Q142" s="2">
        <f>Table1[[#This Row],[Quantity]]*Table1[[#This Row],[Unit Price]]</f>
        <v>5248</v>
      </c>
      <c r="R142" s="2">
        <f>Table1[[#This Row],[Sales Revenue ]]-Table1[[#This Row],[Total Cost]]</f>
        <v>2099</v>
      </c>
    </row>
    <row r="143" spans="1:18" hidden="1" x14ac:dyDescent="0.25">
      <c r="A143">
        <v>142</v>
      </c>
      <c r="B143" t="s">
        <v>188</v>
      </c>
      <c r="C143" t="s">
        <v>12</v>
      </c>
      <c r="D143" t="s">
        <v>96</v>
      </c>
      <c r="E143" s="1">
        <v>45551</v>
      </c>
      <c r="F143" s="1">
        <v>45555</v>
      </c>
      <c r="G143">
        <v>2</v>
      </c>
      <c r="H143">
        <v>327</v>
      </c>
      <c r="I143" t="s">
        <v>14</v>
      </c>
      <c r="J143" t="s">
        <v>550</v>
      </c>
      <c r="K143" t="s">
        <v>46</v>
      </c>
      <c r="L143" t="str">
        <f t="shared" si="8"/>
        <v>2024</v>
      </c>
      <c r="M143" t="str">
        <f t="shared" si="9"/>
        <v>Sep</v>
      </c>
      <c r="N143" t="str">
        <f t="shared" si="10"/>
        <v>Mon</v>
      </c>
      <c r="O143" s="2">
        <f t="shared" si="11"/>
        <v>4</v>
      </c>
      <c r="P143" s="2">
        <f>ROUND(G143*H143*VLOOKUP(D143,Table2[#All],2,FALSE),0)</f>
        <v>458</v>
      </c>
      <c r="Q143" s="2">
        <f>Table1[[#This Row],[Quantity]]*Table1[[#This Row],[Unit Price]]</f>
        <v>654</v>
      </c>
      <c r="R143" s="2">
        <f>Table1[[#This Row],[Sales Revenue ]]-Table1[[#This Row],[Total Cost]]</f>
        <v>196</v>
      </c>
    </row>
    <row r="144" spans="1:18" x14ac:dyDescent="0.25">
      <c r="A144">
        <v>143</v>
      </c>
      <c r="B144" t="s">
        <v>189</v>
      </c>
      <c r="C144" t="s">
        <v>12</v>
      </c>
      <c r="D144" t="s">
        <v>96</v>
      </c>
      <c r="E144" s="1">
        <v>45438</v>
      </c>
      <c r="F144" s="1">
        <v>45444</v>
      </c>
      <c r="G144">
        <v>2</v>
      </c>
      <c r="H144">
        <v>670</v>
      </c>
      <c r="I144" t="s">
        <v>28</v>
      </c>
      <c r="J144" t="s">
        <v>549</v>
      </c>
      <c r="K144" t="s">
        <v>19</v>
      </c>
      <c r="L144" t="str">
        <f t="shared" si="8"/>
        <v>2024</v>
      </c>
      <c r="M144" t="str">
        <f t="shared" si="9"/>
        <v>May</v>
      </c>
      <c r="N144" t="str">
        <f t="shared" si="10"/>
        <v>Sun</v>
      </c>
      <c r="O144" s="2">
        <f t="shared" si="11"/>
        <v>6</v>
      </c>
      <c r="P144" s="2">
        <f>ROUND(G144*H144*VLOOKUP(D144,Table2[#All],2,FALSE),0)</f>
        <v>938</v>
      </c>
      <c r="Q144" s="2">
        <f>Table1[[#This Row],[Quantity]]*Table1[[#This Row],[Unit Price]]</f>
        <v>1340</v>
      </c>
      <c r="R144" s="2">
        <f>Table1[[#This Row],[Sales Revenue ]]-Table1[[#This Row],[Total Cost]]</f>
        <v>402</v>
      </c>
    </row>
    <row r="145" spans="1:18" hidden="1" x14ac:dyDescent="0.25">
      <c r="A145">
        <v>144</v>
      </c>
      <c r="B145" t="s">
        <v>190</v>
      </c>
      <c r="C145" t="s">
        <v>17</v>
      </c>
      <c r="D145" t="s">
        <v>64</v>
      </c>
      <c r="E145" s="1">
        <v>45456</v>
      </c>
      <c r="F145" s="1">
        <v>45461</v>
      </c>
      <c r="G145">
        <v>10</v>
      </c>
      <c r="H145">
        <v>497</v>
      </c>
      <c r="I145" t="s">
        <v>14</v>
      </c>
      <c r="J145" t="s">
        <v>33</v>
      </c>
      <c r="K145" t="s">
        <v>46</v>
      </c>
      <c r="L145" t="str">
        <f t="shared" si="8"/>
        <v>2024</v>
      </c>
      <c r="M145" t="str">
        <f t="shared" si="9"/>
        <v>Jun</v>
      </c>
      <c r="N145" t="str">
        <f t="shared" si="10"/>
        <v>Thu</v>
      </c>
      <c r="O145" s="2">
        <f t="shared" si="11"/>
        <v>5</v>
      </c>
      <c r="P145" s="2">
        <f>ROUND(G145*H145*VLOOKUP(D145,Table2[#All],2,FALSE),0)</f>
        <v>2485</v>
      </c>
      <c r="Q145" s="2">
        <f>Table1[[#This Row],[Quantity]]*Table1[[#This Row],[Unit Price]]</f>
        <v>4970</v>
      </c>
      <c r="R145" s="2">
        <f>Table1[[#This Row],[Sales Revenue ]]-Table1[[#This Row],[Total Cost]]</f>
        <v>2485</v>
      </c>
    </row>
    <row r="146" spans="1:18" hidden="1" x14ac:dyDescent="0.25">
      <c r="A146">
        <v>145</v>
      </c>
      <c r="B146" t="s">
        <v>191</v>
      </c>
      <c r="C146" t="s">
        <v>24</v>
      </c>
      <c r="D146" t="s">
        <v>115</v>
      </c>
      <c r="E146" s="1">
        <v>45467</v>
      </c>
      <c r="F146" s="1">
        <v>45476</v>
      </c>
      <c r="G146">
        <v>2</v>
      </c>
      <c r="H146">
        <v>526</v>
      </c>
      <c r="I146" t="s">
        <v>14</v>
      </c>
      <c r="J146" t="s">
        <v>33</v>
      </c>
      <c r="K146" t="s">
        <v>29</v>
      </c>
      <c r="L146" t="str">
        <f t="shared" si="8"/>
        <v>2024</v>
      </c>
      <c r="M146" t="str">
        <f t="shared" si="9"/>
        <v>Jun</v>
      </c>
      <c r="N146" t="str">
        <f t="shared" si="10"/>
        <v>Mon</v>
      </c>
      <c r="O146" s="2">
        <f t="shared" si="11"/>
        <v>9</v>
      </c>
      <c r="P146" s="2">
        <f>ROUND(G146*H146*VLOOKUP(D146,Table2[#All],2,FALSE),0)</f>
        <v>631</v>
      </c>
      <c r="Q146" s="2">
        <f>Table1[[#This Row],[Quantity]]*Table1[[#This Row],[Unit Price]]</f>
        <v>1052</v>
      </c>
      <c r="R146" s="2">
        <f>Table1[[#This Row],[Sales Revenue ]]-Table1[[#This Row],[Total Cost]]</f>
        <v>421</v>
      </c>
    </row>
    <row r="147" spans="1:18" hidden="1" x14ac:dyDescent="0.25">
      <c r="A147">
        <v>146</v>
      </c>
      <c r="B147" t="s">
        <v>192</v>
      </c>
      <c r="C147" t="s">
        <v>31</v>
      </c>
      <c r="D147" t="s">
        <v>79</v>
      </c>
      <c r="E147" s="1">
        <v>45490</v>
      </c>
      <c r="F147" s="1">
        <v>45504</v>
      </c>
      <c r="G147">
        <v>7</v>
      </c>
      <c r="H147">
        <v>803</v>
      </c>
      <c r="I147" t="s">
        <v>14</v>
      </c>
      <c r="J147" t="s">
        <v>547</v>
      </c>
      <c r="K147" t="s">
        <v>15</v>
      </c>
      <c r="L147" t="str">
        <f t="shared" si="8"/>
        <v>2024</v>
      </c>
      <c r="M147" t="str">
        <f t="shared" si="9"/>
        <v>Jul</v>
      </c>
      <c r="N147" t="str">
        <f t="shared" si="10"/>
        <v>Wed</v>
      </c>
      <c r="O147" s="2">
        <f t="shared" si="11"/>
        <v>14</v>
      </c>
      <c r="P147" s="2">
        <f>ROUND(G147*H147*VLOOKUP(D147,Table2[#All],2,FALSE),0)</f>
        <v>3654</v>
      </c>
      <c r="Q147" s="2">
        <f>Table1[[#This Row],[Quantity]]*Table1[[#This Row],[Unit Price]]</f>
        <v>5621</v>
      </c>
      <c r="R147" s="2">
        <f>Table1[[#This Row],[Sales Revenue ]]-Table1[[#This Row],[Total Cost]]</f>
        <v>1967</v>
      </c>
    </row>
    <row r="148" spans="1:18" x14ac:dyDescent="0.25">
      <c r="A148">
        <v>147</v>
      </c>
      <c r="B148" t="s">
        <v>193</v>
      </c>
      <c r="C148" t="s">
        <v>31</v>
      </c>
      <c r="D148" t="s">
        <v>50</v>
      </c>
      <c r="E148" s="1">
        <v>45358</v>
      </c>
      <c r="F148" s="1">
        <v>45364</v>
      </c>
      <c r="G148">
        <v>10</v>
      </c>
      <c r="H148">
        <v>735</v>
      </c>
      <c r="I148" t="s">
        <v>28</v>
      </c>
      <c r="J148" t="s">
        <v>551</v>
      </c>
      <c r="K148" t="s">
        <v>19</v>
      </c>
      <c r="L148" t="str">
        <f t="shared" si="8"/>
        <v>2024</v>
      </c>
      <c r="M148" t="str">
        <f t="shared" si="9"/>
        <v>Mar</v>
      </c>
      <c r="N148" t="str">
        <f t="shared" si="10"/>
        <v>Thu</v>
      </c>
      <c r="O148" s="2">
        <f t="shared" si="11"/>
        <v>6</v>
      </c>
      <c r="P148" s="2">
        <f>ROUND(G148*H148*VLOOKUP(D148,Table2[#All],2,FALSE),0)</f>
        <v>5145</v>
      </c>
      <c r="Q148" s="2">
        <f>Table1[[#This Row],[Quantity]]*Table1[[#This Row],[Unit Price]]</f>
        <v>7350</v>
      </c>
      <c r="R148" s="2">
        <f>Table1[[#This Row],[Sales Revenue ]]-Table1[[#This Row],[Total Cost]]</f>
        <v>2205</v>
      </c>
    </row>
    <row r="149" spans="1:18" x14ac:dyDescent="0.25">
      <c r="A149">
        <v>148</v>
      </c>
      <c r="B149" t="s">
        <v>194</v>
      </c>
      <c r="C149" t="s">
        <v>24</v>
      </c>
      <c r="D149" t="s">
        <v>25</v>
      </c>
      <c r="E149" s="1">
        <v>45357</v>
      </c>
      <c r="F149" s="1">
        <v>45362</v>
      </c>
      <c r="G149">
        <v>9</v>
      </c>
      <c r="H149">
        <v>105</v>
      </c>
      <c r="I149" t="s">
        <v>28</v>
      </c>
      <c r="J149" t="s">
        <v>33</v>
      </c>
      <c r="K149" t="s">
        <v>46</v>
      </c>
      <c r="L149" t="str">
        <f t="shared" si="8"/>
        <v>2024</v>
      </c>
      <c r="M149" t="str">
        <f t="shared" si="9"/>
        <v>Mar</v>
      </c>
      <c r="N149" t="str">
        <f t="shared" si="10"/>
        <v>Wed</v>
      </c>
      <c r="O149" s="2">
        <f t="shared" si="11"/>
        <v>5</v>
      </c>
      <c r="P149" s="2">
        <f>ROUND(G149*H149*VLOOKUP(D149,Table2[#All],2,FALSE),0)</f>
        <v>520</v>
      </c>
      <c r="Q149" s="2">
        <f>Table1[[#This Row],[Quantity]]*Table1[[#This Row],[Unit Price]]</f>
        <v>945</v>
      </c>
      <c r="R149" s="2">
        <f>Table1[[#This Row],[Sales Revenue ]]-Table1[[#This Row],[Total Cost]]</f>
        <v>425</v>
      </c>
    </row>
    <row r="150" spans="1:18" x14ac:dyDescent="0.25">
      <c r="A150">
        <v>149</v>
      </c>
      <c r="B150" t="s">
        <v>195</v>
      </c>
      <c r="C150" t="s">
        <v>21</v>
      </c>
      <c r="D150" t="s">
        <v>54</v>
      </c>
      <c r="E150" s="1">
        <v>45362</v>
      </c>
      <c r="F150" s="1">
        <v>45367</v>
      </c>
      <c r="G150">
        <v>3</v>
      </c>
      <c r="H150">
        <v>89</v>
      </c>
      <c r="I150" t="s">
        <v>28</v>
      </c>
      <c r="J150" t="s">
        <v>547</v>
      </c>
      <c r="K150" t="s">
        <v>46</v>
      </c>
      <c r="L150" t="str">
        <f t="shared" si="8"/>
        <v>2024</v>
      </c>
      <c r="M150" t="str">
        <f t="shared" si="9"/>
        <v>Mar</v>
      </c>
      <c r="N150" t="str">
        <f t="shared" si="10"/>
        <v>Mon</v>
      </c>
      <c r="O150" s="2">
        <f t="shared" si="11"/>
        <v>5</v>
      </c>
      <c r="P150" s="2">
        <f>ROUND(G150*H150*VLOOKUP(D150,Table2[#All],2,FALSE),0)</f>
        <v>187</v>
      </c>
      <c r="Q150" s="2">
        <f>Table1[[#This Row],[Quantity]]*Table1[[#This Row],[Unit Price]]</f>
        <v>267</v>
      </c>
      <c r="R150" s="2">
        <f>Table1[[#This Row],[Sales Revenue ]]-Table1[[#This Row],[Total Cost]]</f>
        <v>80</v>
      </c>
    </row>
    <row r="151" spans="1:18" hidden="1" x14ac:dyDescent="0.25">
      <c r="A151">
        <v>150</v>
      </c>
      <c r="B151" t="s">
        <v>196</v>
      </c>
      <c r="C151" t="s">
        <v>17</v>
      </c>
      <c r="D151" t="s">
        <v>60</v>
      </c>
      <c r="E151" s="1">
        <v>45311</v>
      </c>
      <c r="F151" s="1">
        <v>45316</v>
      </c>
      <c r="G151">
        <v>6</v>
      </c>
      <c r="H151">
        <v>907</v>
      </c>
      <c r="I151" t="s">
        <v>14</v>
      </c>
      <c r="J151" t="s">
        <v>549</v>
      </c>
      <c r="K151" t="s">
        <v>15</v>
      </c>
      <c r="L151" t="str">
        <f t="shared" si="8"/>
        <v>2024</v>
      </c>
      <c r="M151" t="str">
        <f t="shared" si="9"/>
        <v>Jan</v>
      </c>
      <c r="N151" t="str">
        <f t="shared" si="10"/>
        <v>Sat</v>
      </c>
      <c r="O151" s="2">
        <f t="shared" si="11"/>
        <v>5</v>
      </c>
      <c r="P151" s="2">
        <f>ROUND(G151*H151*VLOOKUP(D151,Table2[#All],2,FALSE),0)</f>
        <v>3537</v>
      </c>
      <c r="Q151" s="2">
        <f>Table1[[#This Row],[Quantity]]*Table1[[#This Row],[Unit Price]]</f>
        <v>5442</v>
      </c>
      <c r="R151" s="2">
        <f>Table1[[#This Row],[Sales Revenue ]]-Table1[[#This Row],[Total Cost]]</f>
        <v>1905</v>
      </c>
    </row>
    <row r="152" spans="1:18" hidden="1" x14ac:dyDescent="0.25">
      <c r="A152">
        <v>151</v>
      </c>
      <c r="B152" t="s">
        <v>197</v>
      </c>
      <c r="C152" t="s">
        <v>17</v>
      </c>
      <c r="D152" t="s">
        <v>44</v>
      </c>
      <c r="E152" s="1">
        <v>45370</v>
      </c>
      <c r="F152" s="1">
        <v>45376</v>
      </c>
      <c r="G152">
        <v>3</v>
      </c>
      <c r="H152">
        <v>195</v>
      </c>
      <c r="I152" t="s">
        <v>14</v>
      </c>
      <c r="J152" t="s">
        <v>549</v>
      </c>
      <c r="K152" t="s">
        <v>15</v>
      </c>
      <c r="L152" t="str">
        <f t="shared" si="8"/>
        <v>2024</v>
      </c>
      <c r="M152" t="str">
        <f t="shared" si="9"/>
        <v>Mar</v>
      </c>
      <c r="N152" t="str">
        <f t="shared" si="10"/>
        <v>Tue</v>
      </c>
      <c r="O152" s="2">
        <f t="shared" si="11"/>
        <v>6</v>
      </c>
      <c r="P152" s="2">
        <f>ROUND(G152*H152*VLOOKUP(D152,Table2[#All],2,FALSE),0)</f>
        <v>351</v>
      </c>
      <c r="Q152" s="2">
        <f>Table1[[#This Row],[Quantity]]*Table1[[#This Row],[Unit Price]]</f>
        <v>585</v>
      </c>
      <c r="R152" s="2">
        <f>Table1[[#This Row],[Sales Revenue ]]-Table1[[#This Row],[Total Cost]]</f>
        <v>234</v>
      </c>
    </row>
    <row r="153" spans="1:18" hidden="1" x14ac:dyDescent="0.25">
      <c r="A153">
        <v>152</v>
      </c>
      <c r="B153" t="s">
        <v>198</v>
      </c>
      <c r="C153" t="s">
        <v>17</v>
      </c>
      <c r="D153" t="s">
        <v>60</v>
      </c>
      <c r="E153" s="1">
        <v>45506</v>
      </c>
      <c r="F153" s="1">
        <v>45515</v>
      </c>
      <c r="G153">
        <v>3</v>
      </c>
      <c r="H153">
        <v>846</v>
      </c>
      <c r="I153" t="s">
        <v>14</v>
      </c>
      <c r="J153" t="s">
        <v>551</v>
      </c>
      <c r="K153" t="s">
        <v>46</v>
      </c>
      <c r="L153" t="str">
        <f t="shared" si="8"/>
        <v>2024</v>
      </c>
      <c r="M153" t="str">
        <f t="shared" si="9"/>
        <v>Aug</v>
      </c>
      <c r="N153" t="str">
        <f t="shared" si="10"/>
        <v>Fri</v>
      </c>
      <c r="O153" s="2">
        <f t="shared" si="11"/>
        <v>9</v>
      </c>
      <c r="P153" s="2">
        <f>ROUND(G153*H153*VLOOKUP(D153,Table2[#All],2,FALSE),0)</f>
        <v>1650</v>
      </c>
      <c r="Q153" s="2">
        <f>Table1[[#This Row],[Quantity]]*Table1[[#This Row],[Unit Price]]</f>
        <v>2538</v>
      </c>
      <c r="R153" s="2">
        <f>Table1[[#This Row],[Sales Revenue ]]-Table1[[#This Row],[Total Cost]]</f>
        <v>888</v>
      </c>
    </row>
    <row r="154" spans="1:18" hidden="1" x14ac:dyDescent="0.25">
      <c r="A154">
        <v>153</v>
      </c>
      <c r="B154" t="s">
        <v>199</v>
      </c>
      <c r="C154" t="s">
        <v>31</v>
      </c>
      <c r="D154" t="s">
        <v>76</v>
      </c>
      <c r="E154" s="1">
        <v>45620</v>
      </c>
      <c r="F154" s="1">
        <v>45628</v>
      </c>
      <c r="G154">
        <v>8</v>
      </c>
      <c r="H154">
        <v>905</v>
      </c>
      <c r="I154" t="s">
        <v>14</v>
      </c>
      <c r="J154" t="s">
        <v>547</v>
      </c>
      <c r="K154" t="s">
        <v>46</v>
      </c>
      <c r="L154" t="str">
        <f t="shared" si="8"/>
        <v>2024</v>
      </c>
      <c r="M154" t="str">
        <f t="shared" si="9"/>
        <v>Nov</v>
      </c>
      <c r="N154" t="str">
        <f t="shared" si="10"/>
        <v>Sun</v>
      </c>
      <c r="O154" s="2">
        <f t="shared" si="11"/>
        <v>8</v>
      </c>
      <c r="P154" s="2">
        <f>ROUND(G154*H154*VLOOKUP(D154,Table2[#All],2,FALSE),0)</f>
        <v>5430</v>
      </c>
      <c r="Q154" s="2">
        <f>Table1[[#This Row],[Quantity]]*Table1[[#This Row],[Unit Price]]</f>
        <v>7240</v>
      </c>
      <c r="R154" s="2">
        <f>Table1[[#This Row],[Sales Revenue ]]-Table1[[#This Row],[Total Cost]]</f>
        <v>1810</v>
      </c>
    </row>
    <row r="155" spans="1:18" hidden="1" x14ac:dyDescent="0.25">
      <c r="A155">
        <v>154</v>
      </c>
      <c r="B155" t="s">
        <v>200</v>
      </c>
      <c r="C155" t="s">
        <v>12</v>
      </c>
      <c r="D155" t="s">
        <v>96</v>
      </c>
      <c r="E155" s="1">
        <v>45406</v>
      </c>
      <c r="F155" s="1">
        <v>45418</v>
      </c>
      <c r="G155">
        <v>1</v>
      </c>
      <c r="H155">
        <v>336</v>
      </c>
      <c r="I155" t="s">
        <v>14</v>
      </c>
      <c r="J155" t="s">
        <v>551</v>
      </c>
      <c r="K155" t="s">
        <v>19</v>
      </c>
      <c r="L155" t="str">
        <f t="shared" si="8"/>
        <v>2024</v>
      </c>
      <c r="M155" t="str">
        <f t="shared" si="9"/>
        <v>Apr</v>
      </c>
      <c r="N155" t="str">
        <f t="shared" si="10"/>
        <v>Wed</v>
      </c>
      <c r="O155" s="2">
        <f t="shared" si="11"/>
        <v>12</v>
      </c>
      <c r="P155" s="2">
        <f>ROUND(G155*H155*VLOOKUP(D155,Table2[#All],2,FALSE),0)</f>
        <v>235</v>
      </c>
      <c r="Q155" s="2">
        <f>Table1[[#This Row],[Quantity]]*Table1[[#This Row],[Unit Price]]</f>
        <v>336</v>
      </c>
      <c r="R155" s="2">
        <f>Table1[[#This Row],[Sales Revenue ]]-Table1[[#This Row],[Total Cost]]</f>
        <v>101</v>
      </c>
    </row>
    <row r="156" spans="1:18" x14ac:dyDescent="0.25">
      <c r="A156">
        <v>155</v>
      </c>
      <c r="B156" t="s">
        <v>201</v>
      </c>
      <c r="C156" t="s">
        <v>21</v>
      </c>
      <c r="D156" t="s">
        <v>40</v>
      </c>
      <c r="E156" s="1">
        <v>45438</v>
      </c>
      <c r="F156" s="1">
        <v>45452</v>
      </c>
      <c r="G156">
        <v>8</v>
      </c>
      <c r="H156">
        <v>722</v>
      </c>
      <c r="I156" t="s">
        <v>28</v>
      </c>
      <c r="J156" t="s">
        <v>549</v>
      </c>
      <c r="K156" t="s">
        <v>29</v>
      </c>
      <c r="L156" t="str">
        <f t="shared" si="8"/>
        <v>2024</v>
      </c>
      <c r="M156" t="str">
        <f t="shared" si="9"/>
        <v>May</v>
      </c>
      <c r="N156" t="str">
        <f t="shared" si="10"/>
        <v>Sun</v>
      </c>
      <c r="O156" s="2">
        <f t="shared" si="11"/>
        <v>14</v>
      </c>
      <c r="P156" s="2">
        <f>ROUND(G156*H156*VLOOKUP(D156,Table2[#All],2,FALSE),0)</f>
        <v>3754</v>
      </c>
      <c r="Q156" s="2">
        <f>Table1[[#This Row],[Quantity]]*Table1[[#This Row],[Unit Price]]</f>
        <v>5776</v>
      </c>
      <c r="R156" s="2">
        <f>Table1[[#This Row],[Sales Revenue ]]-Table1[[#This Row],[Total Cost]]</f>
        <v>2022</v>
      </c>
    </row>
    <row r="157" spans="1:18" x14ac:dyDescent="0.25">
      <c r="A157">
        <v>156</v>
      </c>
      <c r="B157" t="s">
        <v>202</v>
      </c>
      <c r="C157" t="s">
        <v>12</v>
      </c>
      <c r="D157" t="s">
        <v>13</v>
      </c>
      <c r="E157" s="1">
        <v>45547</v>
      </c>
      <c r="F157" s="1">
        <v>45558</v>
      </c>
      <c r="G157">
        <v>10</v>
      </c>
      <c r="H157">
        <v>558</v>
      </c>
      <c r="I157" t="s">
        <v>28</v>
      </c>
      <c r="J157" t="s">
        <v>551</v>
      </c>
      <c r="K157" t="s">
        <v>15</v>
      </c>
      <c r="L157" t="str">
        <f t="shared" si="8"/>
        <v>2024</v>
      </c>
      <c r="M157" t="str">
        <f t="shared" si="9"/>
        <v>Sep</v>
      </c>
      <c r="N157" t="str">
        <f t="shared" si="10"/>
        <v>Thu</v>
      </c>
      <c r="O157" s="2">
        <f t="shared" si="11"/>
        <v>11</v>
      </c>
      <c r="P157" s="2">
        <f>ROUND(G157*H157*VLOOKUP(D157,Table2[#All],2,FALSE),0)</f>
        <v>4185</v>
      </c>
      <c r="Q157" s="2">
        <f>Table1[[#This Row],[Quantity]]*Table1[[#This Row],[Unit Price]]</f>
        <v>5580</v>
      </c>
      <c r="R157" s="2">
        <f>Table1[[#This Row],[Sales Revenue ]]-Table1[[#This Row],[Total Cost]]</f>
        <v>1395</v>
      </c>
    </row>
    <row r="158" spans="1:18" hidden="1" x14ac:dyDescent="0.25">
      <c r="A158">
        <v>157</v>
      </c>
      <c r="B158" t="s">
        <v>203</v>
      </c>
      <c r="C158" t="s">
        <v>21</v>
      </c>
      <c r="D158" t="s">
        <v>54</v>
      </c>
      <c r="E158" s="1">
        <v>45441</v>
      </c>
      <c r="F158" s="1">
        <v>45446</v>
      </c>
      <c r="G158">
        <v>7</v>
      </c>
      <c r="H158">
        <v>11</v>
      </c>
      <c r="I158" t="s">
        <v>14</v>
      </c>
      <c r="J158" t="s">
        <v>33</v>
      </c>
      <c r="K158" t="s">
        <v>15</v>
      </c>
      <c r="L158" t="str">
        <f t="shared" si="8"/>
        <v>2024</v>
      </c>
      <c r="M158" t="str">
        <f t="shared" si="9"/>
        <v>May</v>
      </c>
      <c r="N158" t="str">
        <f t="shared" si="10"/>
        <v>Wed</v>
      </c>
      <c r="O158" s="2">
        <f t="shared" si="11"/>
        <v>5</v>
      </c>
      <c r="P158" s="2">
        <f>ROUND(G158*H158*VLOOKUP(D158,Table2[#All],2,FALSE),0)</f>
        <v>54</v>
      </c>
      <c r="Q158" s="2">
        <f>Table1[[#This Row],[Quantity]]*Table1[[#This Row],[Unit Price]]</f>
        <v>77</v>
      </c>
      <c r="R158" s="2">
        <f>Table1[[#This Row],[Sales Revenue ]]-Table1[[#This Row],[Total Cost]]</f>
        <v>23</v>
      </c>
    </row>
    <row r="159" spans="1:18" x14ac:dyDescent="0.25">
      <c r="A159">
        <v>158</v>
      </c>
      <c r="B159" t="s">
        <v>204</v>
      </c>
      <c r="C159" t="s">
        <v>17</v>
      </c>
      <c r="D159" t="s">
        <v>44</v>
      </c>
      <c r="E159" s="1">
        <v>45387</v>
      </c>
      <c r="F159" s="1">
        <v>45396</v>
      </c>
      <c r="G159">
        <v>2</v>
      </c>
      <c r="H159">
        <v>546</v>
      </c>
      <c r="I159" t="s">
        <v>28</v>
      </c>
      <c r="J159" t="s">
        <v>547</v>
      </c>
      <c r="K159" t="s">
        <v>29</v>
      </c>
      <c r="L159" t="str">
        <f t="shared" si="8"/>
        <v>2024</v>
      </c>
      <c r="M159" t="str">
        <f t="shared" si="9"/>
        <v>Apr</v>
      </c>
      <c r="N159" t="str">
        <f t="shared" si="10"/>
        <v>Fri</v>
      </c>
      <c r="O159" s="2">
        <f t="shared" si="11"/>
        <v>9</v>
      </c>
      <c r="P159" s="2">
        <f>ROUND(G159*H159*VLOOKUP(D159,Table2[#All],2,FALSE),0)</f>
        <v>655</v>
      </c>
      <c r="Q159" s="2">
        <f>Table1[[#This Row],[Quantity]]*Table1[[#This Row],[Unit Price]]</f>
        <v>1092</v>
      </c>
      <c r="R159" s="2">
        <f>Table1[[#This Row],[Sales Revenue ]]-Table1[[#This Row],[Total Cost]]</f>
        <v>437</v>
      </c>
    </row>
    <row r="160" spans="1:18" hidden="1" x14ac:dyDescent="0.25">
      <c r="A160">
        <v>159</v>
      </c>
      <c r="B160" t="s">
        <v>205</v>
      </c>
      <c r="C160" t="s">
        <v>17</v>
      </c>
      <c r="D160" t="s">
        <v>60</v>
      </c>
      <c r="E160" s="1">
        <v>45551</v>
      </c>
      <c r="F160" s="1">
        <v>45558</v>
      </c>
      <c r="G160">
        <v>9</v>
      </c>
      <c r="H160">
        <v>30</v>
      </c>
      <c r="I160" t="s">
        <v>14</v>
      </c>
      <c r="J160" t="s">
        <v>550</v>
      </c>
      <c r="K160" t="s">
        <v>15</v>
      </c>
      <c r="L160" t="str">
        <f t="shared" si="8"/>
        <v>2024</v>
      </c>
      <c r="M160" t="str">
        <f t="shared" si="9"/>
        <v>Sep</v>
      </c>
      <c r="N160" t="str">
        <f t="shared" si="10"/>
        <v>Mon</v>
      </c>
      <c r="O160" s="2">
        <f t="shared" si="11"/>
        <v>7</v>
      </c>
      <c r="P160" s="2">
        <f>ROUND(G160*H160*VLOOKUP(D160,Table2[#All],2,FALSE),0)</f>
        <v>176</v>
      </c>
      <c r="Q160" s="2">
        <f>Table1[[#This Row],[Quantity]]*Table1[[#This Row],[Unit Price]]</f>
        <v>270</v>
      </c>
      <c r="R160" s="2">
        <f>Table1[[#This Row],[Sales Revenue ]]-Table1[[#This Row],[Total Cost]]</f>
        <v>94</v>
      </c>
    </row>
    <row r="161" spans="1:18" x14ac:dyDescent="0.25">
      <c r="A161">
        <v>160</v>
      </c>
      <c r="B161" t="s">
        <v>206</v>
      </c>
      <c r="C161" t="s">
        <v>21</v>
      </c>
      <c r="D161" t="s">
        <v>40</v>
      </c>
      <c r="E161" s="1">
        <v>45589</v>
      </c>
      <c r="F161" s="1">
        <v>45608</v>
      </c>
      <c r="G161">
        <v>6</v>
      </c>
      <c r="H161">
        <v>146</v>
      </c>
      <c r="I161" t="s">
        <v>28</v>
      </c>
      <c r="J161" t="s">
        <v>551</v>
      </c>
      <c r="K161" t="s">
        <v>19</v>
      </c>
      <c r="L161" t="str">
        <f t="shared" si="8"/>
        <v>2024</v>
      </c>
      <c r="M161" t="str">
        <f t="shared" si="9"/>
        <v>Oct</v>
      </c>
      <c r="N161" t="str">
        <f t="shared" si="10"/>
        <v>Thu</v>
      </c>
      <c r="O161" s="2">
        <f t="shared" si="11"/>
        <v>19</v>
      </c>
      <c r="P161" s="2">
        <f>ROUND(G161*H161*VLOOKUP(D161,Table2[#All],2,FALSE),0)</f>
        <v>569</v>
      </c>
      <c r="Q161" s="2">
        <f>Table1[[#This Row],[Quantity]]*Table1[[#This Row],[Unit Price]]</f>
        <v>876</v>
      </c>
      <c r="R161" s="2">
        <f>Table1[[#This Row],[Sales Revenue ]]-Table1[[#This Row],[Total Cost]]</f>
        <v>307</v>
      </c>
    </row>
    <row r="162" spans="1:18" hidden="1" x14ac:dyDescent="0.25">
      <c r="A162">
        <v>161</v>
      </c>
      <c r="B162" t="s">
        <v>207</v>
      </c>
      <c r="C162" t="s">
        <v>31</v>
      </c>
      <c r="D162" t="s">
        <v>42</v>
      </c>
      <c r="E162" s="1">
        <v>45642</v>
      </c>
      <c r="F162" s="1">
        <v>45646</v>
      </c>
      <c r="G162">
        <v>8</v>
      </c>
      <c r="H162">
        <v>722</v>
      </c>
      <c r="I162" t="s">
        <v>14</v>
      </c>
      <c r="J162" t="s">
        <v>550</v>
      </c>
      <c r="K162" t="s">
        <v>46</v>
      </c>
      <c r="L162" t="str">
        <f t="shared" si="8"/>
        <v>2024</v>
      </c>
      <c r="M162" t="str">
        <f t="shared" si="9"/>
        <v>Dec</v>
      </c>
      <c r="N162" t="str">
        <f t="shared" si="10"/>
        <v>Mon</v>
      </c>
      <c r="O162" s="2">
        <f t="shared" si="11"/>
        <v>4</v>
      </c>
      <c r="P162" s="2">
        <f>ROUND(G162*H162*VLOOKUP(D162,Table2[#All],2,FALSE),0)</f>
        <v>3754</v>
      </c>
      <c r="Q162" s="2">
        <f>Table1[[#This Row],[Quantity]]*Table1[[#This Row],[Unit Price]]</f>
        <v>5776</v>
      </c>
      <c r="R162" s="2">
        <f>Table1[[#This Row],[Sales Revenue ]]-Table1[[#This Row],[Total Cost]]</f>
        <v>2022</v>
      </c>
    </row>
    <row r="163" spans="1:18" hidden="1" x14ac:dyDescent="0.25">
      <c r="A163">
        <v>162</v>
      </c>
      <c r="B163" t="s">
        <v>208</v>
      </c>
      <c r="C163" t="s">
        <v>12</v>
      </c>
      <c r="D163" t="s">
        <v>27</v>
      </c>
      <c r="E163" s="1">
        <v>45310</v>
      </c>
      <c r="F163" s="1">
        <v>45324</v>
      </c>
      <c r="G163">
        <v>5</v>
      </c>
      <c r="H163">
        <v>216</v>
      </c>
      <c r="I163" t="s">
        <v>14</v>
      </c>
      <c r="J163" t="s">
        <v>551</v>
      </c>
      <c r="K163" t="s">
        <v>46</v>
      </c>
      <c r="L163" t="str">
        <f t="shared" si="8"/>
        <v>2024</v>
      </c>
      <c r="M163" t="str">
        <f t="shared" si="9"/>
        <v>Jan</v>
      </c>
      <c r="N163" t="str">
        <f t="shared" si="10"/>
        <v>Fri</v>
      </c>
      <c r="O163" s="2">
        <f t="shared" si="11"/>
        <v>14</v>
      </c>
      <c r="P163" s="2">
        <f>ROUND(G163*H163*VLOOKUP(D163,Table2[#All],2,FALSE),0)</f>
        <v>702</v>
      </c>
      <c r="Q163" s="2">
        <f>Table1[[#This Row],[Quantity]]*Table1[[#This Row],[Unit Price]]</f>
        <v>1080</v>
      </c>
      <c r="R163" s="2">
        <f>Table1[[#This Row],[Sales Revenue ]]-Table1[[#This Row],[Total Cost]]</f>
        <v>378</v>
      </c>
    </row>
    <row r="164" spans="1:18" x14ac:dyDescent="0.25">
      <c r="A164">
        <v>163</v>
      </c>
      <c r="B164" t="s">
        <v>209</v>
      </c>
      <c r="C164" t="s">
        <v>12</v>
      </c>
      <c r="D164" t="s">
        <v>58</v>
      </c>
      <c r="E164" s="1">
        <v>45438</v>
      </c>
      <c r="F164" s="1">
        <v>45445</v>
      </c>
      <c r="G164">
        <v>6</v>
      </c>
      <c r="H164">
        <v>892</v>
      </c>
      <c r="I164" t="s">
        <v>28</v>
      </c>
      <c r="J164" t="s">
        <v>549</v>
      </c>
      <c r="K164" t="s">
        <v>19</v>
      </c>
      <c r="L164" t="str">
        <f t="shared" si="8"/>
        <v>2024</v>
      </c>
      <c r="M164" t="str">
        <f t="shared" si="9"/>
        <v>May</v>
      </c>
      <c r="N164" t="str">
        <f t="shared" si="10"/>
        <v>Sun</v>
      </c>
      <c r="O164" s="2">
        <f t="shared" si="11"/>
        <v>7</v>
      </c>
      <c r="P164" s="2">
        <f>ROUND(G164*H164*VLOOKUP(D164,Table2[#All],2,FALSE),0)</f>
        <v>4549</v>
      </c>
      <c r="Q164" s="2">
        <f>Table1[[#This Row],[Quantity]]*Table1[[#This Row],[Unit Price]]</f>
        <v>5352</v>
      </c>
      <c r="R164" s="2">
        <f>Table1[[#This Row],[Sales Revenue ]]-Table1[[#This Row],[Total Cost]]</f>
        <v>803</v>
      </c>
    </row>
    <row r="165" spans="1:18" x14ac:dyDescent="0.25">
      <c r="A165">
        <v>164</v>
      </c>
      <c r="B165" t="s">
        <v>210</v>
      </c>
      <c r="C165" t="s">
        <v>12</v>
      </c>
      <c r="D165" t="s">
        <v>27</v>
      </c>
      <c r="E165" s="1">
        <v>45332</v>
      </c>
      <c r="F165" s="1">
        <v>45340</v>
      </c>
      <c r="G165">
        <v>7</v>
      </c>
      <c r="H165">
        <v>626</v>
      </c>
      <c r="I165" t="s">
        <v>28</v>
      </c>
      <c r="J165" t="s">
        <v>549</v>
      </c>
      <c r="K165" t="s">
        <v>29</v>
      </c>
      <c r="L165" t="str">
        <f t="shared" si="8"/>
        <v>2024</v>
      </c>
      <c r="M165" t="str">
        <f t="shared" si="9"/>
        <v>Feb</v>
      </c>
      <c r="N165" t="str">
        <f t="shared" si="10"/>
        <v>Sat</v>
      </c>
      <c r="O165" s="2">
        <f t="shared" si="11"/>
        <v>8</v>
      </c>
      <c r="P165" s="2">
        <f>ROUND(G165*H165*VLOOKUP(D165,Table2[#All],2,FALSE),0)</f>
        <v>2848</v>
      </c>
      <c r="Q165" s="2">
        <f>Table1[[#This Row],[Quantity]]*Table1[[#This Row],[Unit Price]]</f>
        <v>4382</v>
      </c>
      <c r="R165" s="2">
        <f>Table1[[#This Row],[Sales Revenue ]]-Table1[[#This Row],[Total Cost]]</f>
        <v>1534</v>
      </c>
    </row>
    <row r="166" spans="1:18" hidden="1" x14ac:dyDescent="0.25">
      <c r="A166">
        <v>165</v>
      </c>
      <c r="B166" t="s">
        <v>211</v>
      </c>
      <c r="C166" t="s">
        <v>12</v>
      </c>
      <c r="D166" t="s">
        <v>96</v>
      </c>
      <c r="E166" s="1">
        <v>45606</v>
      </c>
      <c r="F166" s="1">
        <v>45620</v>
      </c>
      <c r="G166">
        <v>7</v>
      </c>
      <c r="H166">
        <v>291</v>
      </c>
      <c r="I166" t="s">
        <v>14</v>
      </c>
      <c r="J166" t="s">
        <v>33</v>
      </c>
      <c r="K166" t="s">
        <v>19</v>
      </c>
      <c r="L166" t="str">
        <f t="shared" si="8"/>
        <v>2024</v>
      </c>
      <c r="M166" t="str">
        <f t="shared" si="9"/>
        <v>Nov</v>
      </c>
      <c r="N166" t="str">
        <f t="shared" si="10"/>
        <v>Sun</v>
      </c>
      <c r="O166" s="2">
        <f t="shared" si="11"/>
        <v>14</v>
      </c>
      <c r="P166" s="2">
        <f>ROUND(G166*H166*VLOOKUP(D166,Table2[#All],2,FALSE),0)</f>
        <v>1426</v>
      </c>
      <c r="Q166" s="2">
        <f>Table1[[#This Row],[Quantity]]*Table1[[#This Row],[Unit Price]]</f>
        <v>2037</v>
      </c>
      <c r="R166" s="2">
        <f>Table1[[#This Row],[Sales Revenue ]]-Table1[[#This Row],[Total Cost]]</f>
        <v>611</v>
      </c>
    </row>
    <row r="167" spans="1:18" x14ac:dyDescent="0.25">
      <c r="A167">
        <v>166</v>
      </c>
      <c r="B167" t="s">
        <v>212</v>
      </c>
      <c r="C167" t="s">
        <v>24</v>
      </c>
      <c r="D167" t="s">
        <v>25</v>
      </c>
      <c r="E167" s="1">
        <v>45554</v>
      </c>
      <c r="F167" s="1">
        <v>45574</v>
      </c>
      <c r="G167">
        <v>3</v>
      </c>
      <c r="H167">
        <v>985</v>
      </c>
      <c r="I167" t="s">
        <v>28</v>
      </c>
      <c r="J167" t="s">
        <v>551</v>
      </c>
      <c r="K167" t="s">
        <v>29</v>
      </c>
      <c r="L167" t="str">
        <f t="shared" si="8"/>
        <v>2024</v>
      </c>
      <c r="M167" t="str">
        <f t="shared" si="9"/>
        <v>Sep</v>
      </c>
      <c r="N167" t="str">
        <f t="shared" si="10"/>
        <v>Thu</v>
      </c>
      <c r="O167" s="2">
        <f t="shared" si="11"/>
        <v>20</v>
      </c>
      <c r="P167" s="2">
        <f>ROUND(G167*H167*VLOOKUP(D167,Table2[#All],2,FALSE),0)</f>
        <v>1625</v>
      </c>
      <c r="Q167" s="2">
        <f>Table1[[#This Row],[Quantity]]*Table1[[#This Row],[Unit Price]]</f>
        <v>2955</v>
      </c>
      <c r="R167" s="2">
        <f>Table1[[#This Row],[Sales Revenue ]]-Table1[[#This Row],[Total Cost]]</f>
        <v>1330</v>
      </c>
    </row>
    <row r="168" spans="1:18" x14ac:dyDescent="0.25">
      <c r="A168">
        <v>167</v>
      </c>
      <c r="B168" t="s">
        <v>213</v>
      </c>
      <c r="C168" t="s">
        <v>17</v>
      </c>
      <c r="D168" t="s">
        <v>44</v>
      </c>
      <c r="E168" s="1">
        <v>45579</v>
      </c>
      <c r="F168" s="1">
        <v>45592</v>
      </c>
      <c r="G168">
        <v>2</v>
      </c>
      <c r="H168">
        <v>278</v>
      </c>
      <c r="I168" t="s">
        <v>28</v>
      </c>
      <c r="J168" t="s">
        <v>549</v>
      </c>
      <c r="K168" t="s">
        <v>15</v>
      </c>
      <c r="L168" t="str">
        <f t="shared" si="8"/>
        <v>2024</v>
      </c>
      <c r="M168" t="str">
        <f t="shared" si="9"/>
        <v>Oct</v>
      </c>
      <c r="N168" t="str">
        <f t="shared" si="10"/>
        <v>Mon</v>
      </c>
      <c r="O168" s="2">
        <f t="shared" si="11"/>
        <v>13</v>
      </c>
      <c r="P168" s="2">
        <f>ROUND(G168*H168*VLOOKUP(D168,Table2[#All],2,FALSE),0)</f>
        <v>334</v>
      </c>
      <c r="Q168" s="2">
        <f>Table1[[#This Row],[Quantity]]*Table1[[#This Row],[Unit Price]]</f>
        <v>556</v>
      </c>
      <c r="R168" s="2">
        <f>Table1[[#This Row],[Sales Revenue ]]-Table1[[#This Row],[Total Cost]]</f>
        <v>222</v>
      </c>
    </row>
    <row r="169" spans="1:18" hidden="1" x14ac:dyDescent="0.25">
      <c r="A169">
        <v>168</v>
      </c>
      <c r="B169" t="s">
        <v>214</v>
      </c>
      <c r="C169" t="s">
        <v>24</v>
      </c>
      <c r="D169" t="s">
        <v>100</v>
      </c>
      <c r="E169" s="1">
        <v>45605</v>
      </c>
      <c r="F169" s="1">
        <v>45612</v>
      </c>
      <c r="G169">
        <v>5</v>
      </c>
      <c r="H169">
        <v>720</v>
      </c>
      <c r="I169" t="s">
        <v>14</v>
      </c>
      <c r="J169" t="s">
        <v>550</v>
      </c>
      <c r="K169" t="s">
        <v>19</v>
      </c>
      <c r="L169" t="str">
        <f t="shared" si="8"/>
        <v>2024</v>
      </c>
      <c r="M169" t="str">
        <f t="shared" si="9"/>
        <v>Nov</v>
      </c>
      <c r="N169" t="str">
        <f t="shared" si="10"/>
        <v>Sat</v>
      </c>
      <c r="O169" s="2">
        <f t="shared" si="11"/>
        <v>7</v>
      </c>
      <c r="P169" s="2">
        <f>ROUND(G169*H169*VLOOKUP(D169,Table2[#All],2,FALSE),0)</f>
        <v>2160</v>
      </c>
      <c r="Q169" s="2">
        <f>Table1[[#This Row],[Quantity]]*Table1[[#This Row],[Unit Price]]</f>
        <v>3600</v>
      </c>
      <c r="R169" s="2">
        <f>Table1[[#This Row],[Sales Revenue ]]-Table1[[#This Row],[Total Cost]]</f>
        <v>1440</v>
      </c>
    </row>
    <row r="170" spans="1:18" hidden="1" x14ac:dyDescent="0.25">
      <c r="A170">
        <v>169</v>
      </c>
      <c r="B170" t="s">
        <v>215</v>
      </c>
      <c r="C170" t="s">
        <v>21</v>
      </c>
      <c r="D170" t="s">
        <v>40</v>
      </c>
      <c r="E170" s="1">
        <v>45523</v>
      </c>
      <c r="F170" s="1">
        <v>45536</v>
      </c>
      <c r="G170">
        <v>3</v>
      </c>
      <c r="H170">
        <v>930</v>
      </c>
      <c r="I170" t="s">
        <v>14</v>
      </c>
      <c r="J170" t="s">
        <v>33</v>
      </c>
      <c r="K170" t="s">
        <v>29</v>
      </c>
      <c r="L170" t="str">
        <f t="shared" si="8"/>
        <v>2024</v>
      </c>
      <c r="M170" t="str">
        <f t="shared" si="9"/>
        <v>Aug</v>
      </c>
      <c r="N170" t="str">
        <f t="shared" si="10"/>
        <v>Mon</v>
      </c>
      <c r="O170" s="2">
        <f t="shared" si="11"/>
        <v>13</v>
      </c>
      <c r="P170" s="2">
        <f>ROUND(G170*H170*VLOOKUP(D170,Table2[#All],2,FALSE),0)</f>
        <v>1814</v>
      </c>
      <c r="Q170" s="2">
        <f>Table1[[#This Row],[Quantity]]*Table1[[#This Row],[Unit Price]]</f>
        <v>2790</v>
      </c>
      <c r="R170" s="2">
        <f>Table1[[#This Row],[Sales Revenue ]]-Table1[[#This Row],[Total Cost]]</f>
        <v>976</v>
      </c>
    </row>
    <row r="171" spans="1:18" hidden="1" x14ac:dyDescent="0.25">
      <c r="A171">
        <v>170</v>
      </c>
      <c r="B171" t="s">
        <v>216</v>
      </c>
      <c r="C171" t="s">
        <v>21</v>
      </c>
      <c r="D171" t="s">
        <v>54</v>
      </c>
      <c r="E171" s="1">
        <v>45477</v>
      </c>
      <c r="F171" s="1">
        <v>45490</v>
      </c>
      <c r="G171">
        <v>9</v>
      </c>
      <c r="H171">
        <v>239</v>
      </c>
      <c r="I171" t="s">
        <v>14</v>
      </c>
      <c r="J171" t="s">
        <v>551</v>
      </c>
      <c r="K171" t="s">
        <v>29</v>
      </c>
      <c r="L171" t="str">
        <f t="shared" si="8"/>
        <v>2024</v>
      </c>
      <c r="M171" t="str">
        <f t="shared" si="9"/>
        <v>Jul</v>
      </c>
      <c r="N171" t="str">
        <f t="shared" si="10"/>
        <v>Thu</v>
      </c>
      <c r="O171" s="2">
        <f t="shared" si="11"/>
        <v>13</v>
      </c>
      <c r="P171" s="2">
        <f>ROUND(G171*H171*VLOOKUP(D171,Table2[#All],2,FALSE),0)</f>
        <v>1506</v>
      </c>
      <c r="Q171" s="2">
        <f>Table1[[#This Row],[Quantity]]*Table1[[#This Row],[Unit Price]]</f>
        <v>2151</v>
      </c>
      <c r="R171" s="2">
        <f>Table1[[#This Row],[Sales Revenue ]]-Table1[[#This Row],[Total Cost]]</f>
        <v>645</v>
      </c>
    </row>
    <row r="172" spans="1:18" x14ac:dyDescent="0.25">
      <c r="A172">
        <v>171</v>
      </c>
      <c r="B172" t="s">
        <v>217</v>
      </c>
      <c r="C172" t="s">
        <v>17</v>
      </c>
      <c r="D172" t="s">
        <v>64</v>
      </c>
      <c r="E172" s="1">
        <v>45605</v>
      </c>
      <c r="F172" s="1">
        <v>45618</v>
      </c>
      <c r="G172">
        <v>2</v>
      </c>
      <c r="H172">
        <v>77</v>
      </c>
      <c r="I172" t="s">
        <v>28</v>
      </c>
      <c r="J172" t="s">
        <v>547</v>
      </c>
      <c r="K172" t="s">
        <v>19</v>
      </c>
      <c r="L172" t="str">
        <f t="shared" si="8"/>
        <v>2024</v>
      </c>
      <c r="M172" t="str">
        <f t="shared" si="9"/>
        <v>Nov</v>
      </c>
      <c r="N172" t="str">
        <f t="shared" si="10"/>
        <v>Sat</v>
      </c>
      <c r="O172" s="2">
        <f t="shared" si="11"/>
        <v>13</v>
      </c>
      <c r="P172" s="2">
        <f>ROUND(G172*H172*VLOOKUP(D172,Table2[#All],2,FALSE),0)</f>
        <v>77</v>
      </c>
      <c r="Q172" s="2">
        <f>Table1[[#This Row],[Quantity]]*Table1[[#This Row],[Unit Price]]</f>
        <v>154</v>
      </c>
      <c r="R172" s="2">
        <f>Table1[[#This Row],[Sales Revenue ]]-Table1[[#This Row],[Total Cost]]</f>
        <v>77</v>
      </c>
    </row>
    <row r="173" spans="1:18" hidden="1" x14ac:dyDescent="0.25">
      <c r="A173">
        <v>172</v>
      </c>
      <c r="B173" t="s">
        <v>218</v>
      </c>
      <c r="C173" t="s">
        <v>24</v>
      </c>
      <c r="D173" t="s">
        <v>70</v>
      </c>
      <c r="E173" s="1">
        <v>45502</v>
      </c>
      <c r="F173" s="1">
        <v>45512</v>
      </c>
      <c r="G173">
        <v>7</v>
      </c>
      <c r="H173">
        <v>853</v>
      </c>
      <c r="I173" t="s">
        <v>14</v>
      </c>
      <c r="J173" t="s">
        <v>33</v>
      </c>
      <c r="K173" t="s">
        <v>15</v>
      </c>
      <c r="L173" t="str">
        <f t="shared" si="8"/>
        <v>2024</v>
      </c>
      <c r="M173" t="str">
        <f t="shared" si="9"/>
        <v>Jul</v>
      </c>
      <c r="N173" t="str">
        <f t="shared" si="10"/>
        <v>Mon</v>
      </c>
      <c r="O173" s="2">
        <f t="shared" si="11"/>
        <v>10</v>
      </c>
      <c r="P173" s="2">
        <f>ROUND(G173*H173*VLOOKUP(D173,Table2[#All],2,FALSE),0)</f>
        <v>3284</v>
      </c>
      <c r="Q173" s="2">
        <f>Table1[[#This Row],[Quantity]]*Table1[[#This Row],[Unit Price]]</f>
        <v>5971</v>
      </c>
      <c r="R173" s="2">
        <f>Table1[[#This Row],[Sales Revenue ]]-Table1[[#This Row],[Total Cost]]</f>
        <v>2687</v>
      </c>
    </row>
    <row r="174" spans="1:18" hidden="1" x14ac:dyDescent="0.25">
      <c r="A174">
        <v>173</v>
      </c>
      <c r="B174" t="s">
        <v>219</v>
      </c>
      <c r="C174" t="s">
        <v>31</v>
      </c>
      <c r="D174" t="s">
        <v>76</v>
      </c>
      <c r="E174" s="1">
        <v>45522</v>
      </c>
      <c r="F174" s="1">
        <v>45529</v>
      </c>
      <c r="G174">
        <v>8</v>
      </c>
      <c r="H174">
        <v>706</v>
      </c>
      <c r="I174" t="s">
        <v>14</v>
      </c>
      <c r="J174" t="s">
        <v>33</v>
      </c>
      <c r="K174" t="s">
        <v>15</v>
      </c>
      <c r="L174" t="str">
        <f t="shared" si="8"/>
        <v>2024</v>
      </c>
      <c r="M174" t="str">
        <f t="shared" si="9"/>
        <v>Aug</v>
      </c>
      <c r="N174" t="str">
        <f t="shared" si="10"/>
        <v>Sun</v>
      </c>
      <c r="O174" s="2">
        <f t="shared" si="11"/>
        <v>7</v>
      </c>
      <c r="P174" s="2">
        <f>ROUND(G174*H174*VLOOKUP(D174,Table2[#All],2,FALSE),0)</f>
        <v>4236</v>
      </c>
      <c r="Q174" s="2">
        <f>Table1[[#This Row],[Quantity]]*Table1[[#This Row],[Unit Price]]</f>
        <v>5648</v>
      </c>
      <c r="R174" s="2">
        <f>Table1[[#This Row],[Sales Revenue ]]-Table1[[#This Row],[Total Cost]]</f>
        <v>1412</v>
      </c>
    </row>
    <row r="175" spans="1:18" hidden="1" x14ac:dyDescent="0.25">
      <c r="A175">
        <v>174</v>
      </c>
      <c r="B175" t="s">
        <v>220</v>
      </c>
      <c r="C175" t="s">
        <v>17</v>
      </c>
      <c r="D175" t="s">
        <v>60</v>
      </c>
      <c r="E175" s="1">
        <v>45385</v>
      </c>
      <c r="F175" s="1">
        <v>45393</v>
      </c>
      <c r="G175">
        <v>3</v>
      </c>
      <c r="H175">
        <v>453</v>
      </c>
      <c r="I175" t="s">
        <v>14</v>
      </c>
      <c r="J175" t="s">
        <v>33</v>
      </c>
      <c r="K175" t="s">
        <v>29</v>
      </c>
      <c r="L175" t="str">
        <f t="shared" si="8"/>
        <v>2024</v>
      </c>
      <c r="M175" t="str">
        <f t="shared" si="9"/>
        <v>Apr</v>
      </c>
      <c r="N175" t="str">
        <f t="shared" si="10"/>
        <v>Wed</v>
      </c>
      <c r="O175" s="2">
        <f t="shared" si="11"/>
        <v>8</v>
      </c>
      <c r="P175" s="2">
        <f>ROUND(G175*H175*VLOOKUP(D175,Table2[#All],2,FALSE),0)</f>
        <v>883</v>
      </c>
      <c r="Q175" s="2">
        <f>Table1[[#This Row],[Quantity]]*Table1[[#This Row],[Unit Price]]</f>
        <v>1359</v>
      </c>
      <c r="R175" s="2">
        <f>Table1[[#This Row],[Sales Revenue ]]-Table1[[#This Row],[Total Cost]]</f>
        <v>476</v>
      </c>
    </row>
    <row r="176" spans="1:18" x14ac:dyDescent="0.25">
      <c r="A176">
        <v>175</v>
      </c>
      <c r="B176" t="s">
        <v>221</v>
      </c>
      <c r="C176" t="s">
        <v>21</v>
      </c>
      <c r="D176" t="s">
        <v>83</v>
      </c>
      <c r="E176" s="1">
        <v>45606</v>
      </c>
      <c r="F176" s="1">
        <v>45614</v>
      </c>
      <c r="G176">
        <v>9</v>
      </c>
      <c r="H176">
        <v>105</v>
      </c>
      <c r="I176" t="s">
        <v>28</v>
      </c>
      <c r="J176" t="s">
        <v>33</v>
      </c>
      <c r="K176" t="s">
        <v>29</v>
      </c>
      <c r="L176" t="str">
        <f t="shared" si="8"/>
        <v>2024</v>
      </c>
      <c r="M176" t="str">
        <f t="shared" si="9"/>
        <v>Nov</v>
      </c>
      <c r="N176" t="str">
        <f t="shared" si="10"/>
        <v>Sun</v>
      </c>
      <c r="O176" s="2">
        <f t="shared" si="11"/>
        <v>8</v>
      </c>
      <c r="P176" s="2">
        <f>ROUND(G176*H176*VLOOKUP(D176,Table2[#All],2,FALSE),0)</f>
        <v>756</v>
      </c>
      <c r="Q176" s="2">
        <f>Table1[[#This Row],[Quantity]]*Table1[[#This Row],[Unit Price]]</f>
        <v>945</v>
      </c>
      <c r="R176" s="2">
        <f>Table1[[#This Row],[Sales Revenue ]]-Table1[[#This Row],[Total Cost]]</f>
        <v>189</v>
      </c>
    </row>
    <row r="177" spans="1:18" x14ac:dyDescent="0.25">
      <c r="A177">
        <v>176</v>
      </c>
      <c r="B177" t="s">
        <v>222</v>
      </c>
      <c r="C177" t="s">
        <v>17</v>
      </c>
      <c r="D177" t="s">
        <v>64</v>
      </c>
      <c r="E177" s="1">
        <v>45379</v>
      </c>
      <c r="F177" s="1">
        <v>45390</v>
      </c>
      <c r="G177">
        <v>10</v>
      </c>
      <c r="H177">
        <v>747</v>
      </c>
      <c r="I177" t="s">
        <v>28</v>
      </c>
      <c r="J177" t="s">
        <v>33</v>
      </c>
      <c r="K177" t="s">
        <v>29</v>
      </c>
      <c r="L177" t="str">
        <f t="shared" si="8"/>
        <v>2024</v>
      </c>
      <c r="M177" t="str">
        <f t="shared" si="9"/>
        <v>Mar</v>
      </c>
      <c r="N177" t="str">
        <f t="shared" si="10"/>
        <v>Thu</v>
      </c>
      <c r="O177" s="2">
        <f t="shared" si="11"/>
        <v>11</v>
      </c>
      <c r="P177" s="2">
        <f>ROUND(G177*H177*VLOOKUP(D177,Table2[#All],2,FALSE),0)</f>
        <v>3735</v>
      </c>
      <c r="Q177" s="2">
        <f>Table1[[#This Row],[Quantity]]*Table1[[#This Row],[Unit Price]]</f>
        <v>7470</v>
      </c>
      <c r="R177" s="2">
        <f>Table1[[#This Row],[Sales Revenue ]]-Table1[[#This Row],[Total Cost]]</f>
        <v>3735</v>
      </c>
    </row>
    <row r="178" spans="1:18" x14ac:dyDescent="0.25">
      <c r="A178">
        <v>177</v>
      </c>
      <c r="B178" t="s">
        <v>223</v>
      </c>
      <c r="C178" t="s">
        <v>21</v>
      </c>
      <c r="D178" t="s">
        <v>52</v>
      </c>
      <c r="E178" s="1">
        <v>45505</v>
      </c>
      <c r="F178" s="1">
        <v>45515</v>
      </c>
      <c r="G178">
        <v>10</v>
      </c>
      <c r="H178">
        <v>664</v>
      </c>
      <c r="I178" t="s">
        <v>28</v>
      </c>
      <c r="J178" t="s">
        <v>551</v>
      </c>
      <c r="K178" t="s">
        <v>46</v>
      </c>
      <c r="L178" t="str">
        <f t="shared" si="8"/>
        <v>2024</v>
      </c>
      <c r="M178" t="str">
        <f t="shared" si="9"/>
        <v>Aug</v>
      </c>
      <c r="N178" t="str">
        <f t="shared" si="10"/>
        <v>Thu</v>
      </c>
      <c r="O178" s="2">
        <f t="shared" si="11"/>
        <v>10</v>
      </c>
      <c r="P178" s="2">
        <f>ROUND(G178*H178*VLOOKUP(D178,Table2[#All],2,FALSE),0)</f>
        <v>4648</v>
      </c>
      <c r="Q178" s="2">
        <f>Table1[[#This Row],[Quantity]]*Table1[[#This Row],[Unit Price]]</f>
        <v>6640</v>
      </c>
      <c r="R178" s="2">
        <f>Table1[[#This Row],[Sales Revenue ]]-Table1[[#This Row],[Total Cost]]</f>
        <v>1992</v>
      </c>
    </row>
    <row r="179" spans="1:18" x14ac:dyDescent="0.25">
      <c r="A179">
        <v>178</v>
      </c>
      <c r="B179" t="s">
        <v>224</v>
      </c>
      <c r="C179" t="s">
        <v>24</v>
      </c>
      <c r="D179" t="s">
        <v>100</v>
      </c>
      <c r="E179" s="1">
        <v>45466</v>
      </c>
      <c r="F179" s="1">
        <v>45470</v>
      </c>
      <c r="G179">
        <v>10</v>
      </c>
      <c r="H179">
        <v>157</v>
      </c>
      <c r="I179" t="s">
        <v>28</v>
      </c>
      <c r="J179" t="s">
        <v>547</v>
      </c>
      <c r="K179" t="s">
        <v>46</v>
      </c>
      <c r="L179" t="str">
        <f t="shared" si="8"/>
        <v>2024</v>
      </c>
      <c r="M179" t="str">
        <f t="shared" si="9"/>
        <v>Jun</v>
      </c>
      <c r="N179" t="str">
        <f t="shared" si="10"/>
        <v>Sun</v>
      </c>
      <c r="O179" s="2">
        <f t="shared" si="11"/>
        <v>4</v>
      </c>
      <c r="P179" s="2">
        <f>ROUND(G179*H179*VLOOKUP(D179,Table2[#All],2,FALSE),0)</f>
        <v>942</v>
      </c>
      <c r="Q179" s="2">
        <f>Table1[[#This Row],[Quantity]]*Table1[[#This Row],[Unit Price]]</f>
        <v>1570</v>
      </c>
      <c r="R179" s="2">
        <f>Table1[[#This Row],[Sales Revenue ]]-Table1[[#This Row],[Total Cost]]</f>
        <v>628</v>
      </c>
    </row>
    <row r="180" spans="1:18" hidden="1" x14ac:dyDescent="0.25">
      <c r="A180">
        <v>179</v>
      </c>
      <c r="B180" t="s">
        <v>225</v>
      </c>
      <c r="C180" t="s">
        <v>21</v>
      </c>
      <c r="D180" t="s">
        <v>22</v>
      </c>
      <c r="E180" s="1">
        <v>45354</v>
      </c>
      <c r="F180" s="1">
        <v>45366</v>
      </c>
      <c r="G180">
        <v>5</v>
      </c>
      <c r="H180">
        <v>470</v>
      </c>
      <c r="I180" t="s">
        <v>14</v>
      </c>
      <c r="J180" t="s">
        <v>551</v>
      </c>
      <c r="K180" t="s">
        <v>46</v>
      </c>
      <c r="L180" t="str">
        <f t="shared" si="8"/>
        <v>2024</v>
      </c>
      <c r="M180" t="str">
        <f t="shared" si="9"/>
        <v>Mar</v>
      </c>
      <c r="N180" t="str">
        <f t="shared" si="10"/>
        <v>Sun</v>
      </c>
      <c r="O180" s="2">
        <f t="shared" si="11"/>
        <v>12</v>
      </c>
      <c r="P180" s="2">
        <f>ROUND(G180*H180*VLOOKUP(D180,Table2[#All],2,FALSE),0)</f>
        <v>1763</v>
      </c>
      <c r="Q180" s="2">
        <f>Table1[[#This Row],[Quantity]]*Table1[[#This Row],[Unit Price]]</f>
        <v>2350</v>
      </c>
      <c r="R180" s="2">
        <f>Table1[[#This Row],[Sales Revenue ]]-Table1[[#This Row],[Total Cost]]</f>
        <v>587</v>
      </c>
    </row>
    <row r="181" spans="1:18" hidden="1" x14ac:dyDescent="0.25">
      <c r="A181">
        <v>180</v>
      </c>
      <c r="B181" t="s">
        <v>226</v>
      </c>
      <c r="C181" t="s">
        <v>21</v>
      </c>
      <c r="D181" t="s">
        <v>83</v>
      </c>
      <c r="E181" s="1">
        <v>45479</v>
      </c>
      <c r="F181" s="1">
        <v>45489</v>
      </c>
      <c r="G181">
        <v>7</v>
      </c>
      <c r="H181">
        <v>384</v>
      </c>
      <c r="I181" t="s">
        <v>14</v>
      </c>
      <c r="J181" t="s">
        <v>551</v>
      </c>
      <c r="K181" t="s">
        <v>15</v>
      </c>
      <c r="L181" t="str">
        <f t="shared" si="8"/>
        <v>2024</v>
      </c>
      <c r="M181" t="str">
        <f t="shared" si="9"/>
        <v>Jul</v>
      </c>
      <c r="N181" t="str">
        <f t="shared" si="10"/>
        <v>Sat</v>
      </c>
      <c r="O181" s="2">
        <f t="shared" si="11"/>
        <v>10</v>
      </c>
      <c r="P181" s="2">
        <f>ROUND(G181*H181*VLOOKUP(D181,Table2[#All],2,FALSE),0)</f>
        <v>2150</v>
      </c>
      <c r="Q181" s="2">
        <f>Table1[[#This Row],[Quantity]]*Table1[[#This Row],[Unit Price]]</f>
        <v>2688</v>
      </c>
      <c r="R181" s="2">
        <f>Table1[[#This Row],[Sales Revenue ]]-Table1[[#This Row],[Total Cost]]</f>
        <v>538</v>
      </c>
    </row>
    <row r="182" spans="1:18" hidden="1" x14ac:dyDescent="0.25">
      <c r="A182">
        <v>181</v>
      </c>
      <c r="B182" t="s">
        <v>227</v>
      </c>
      <c r="C182" t="s">
        <v>17</v>
      </c>
      <c r="D182" t="s">
        <v>44</v>
      </c>
      <c r="E182" s="1">
        <v>45573</v>
      </c>
      <c r="F182" s="1">
        <v>45577</v>
      </c>
      <c r="G182">
        <v>5</v>
      </c>
      <c r="H182">
        <v>855</v>
      </c>
      <c r="I182" t="s">
        <v>14</v>
      </c>
      <c r="J182" t="s">
        <v>33</v>
      </c>
      <c r="K182" t="s">
        <v>29</v>
      </c>
      <c r="L182" t="str">
        <f t="shared" si="8"/>
        <v>2024</v>
      </c>
      <c r="M182" t="str">
        <f t="shared" si="9"/>
        <v>Oct</v>
      </c>
      <c r="N182" t="str">
        <f t="shared" si="10"/>
        <v>Tue</v>
      </c>
      <c r="O182" s="2">
        <f t="shared" si="11"/>
        <v>4</v>
      </c>
      <c r="P182" s="2">
        <f>ROUND(G182*H182*VLOOKUP(D182,Table2[#All],2,FALSE),0)</f>
        <v>2565</v>
      </c>
      <c r="Q182" s="2">
        <f>Table1[[#This Row],[Quantity]]*Table1[[#This Row],[Unit Price]]</f>
        <v>4275</v>
      </c>
      <c r="R182" s="2">
        <f>Table1[[#This Row],[Sales Revenue ]]-Table1[[#This Row],[Total Cost]]</f>
        <v>1710</v>
      </c>
    </row>
    <row r="183" spans="1:18" hidden="1" x14ac:dyDescent="0.25">
      <c r="A183">
        <v>182</v>
      </c>
      <c r="B183" t="s">
        <v>228</v>
      </c>
      <c r="C183" t="s">
        <v>21</v>
      </c>
      <c r="D183" t="s">
        <v>54</v>
      </c>
      <c r="E183" s="1">
        <v>45600</v>
      </c>
      <c r="F183" s="1">
        <v>45612</v>
      </c>
      <c r="G183">
        <v>9</v>
      </c>
      <c r="H183">
        <v>421</v>
      </c>
      <c r="I183" t="s">
        <v>14</v>
      </c>
      <c r="J183" t="s">
        <v>33</v>
      </c>
      <c r="K183" t="s">
        <v>15</v>
      </c>
      <c r="L183" t="str">
        <f t="shared" si="8"/>
        <v>2024</v>
      </c>
      <c r="M183" t="str">
        <f t="shared" si="9"/>
        <v>Nov</v>
      </c>
      <c r="N183" t="str">
        <f t="shared" si="10"/>
        <v>Mon</v>
      </c>
      <c r="O183" s="2">
        <f t="shared" si="11"/>
        <v>12</v>
      </c>
      <c r="P183" s="2">
        <f>ROUND(G183*H183*VLOOKUP(D183,Table2[#All],2,FALSE),0)</f>
        <v>2652</v>
      </c>
      <c r="Q183" s="2">
        <f>Table1[[#This Row],[Quantity]]*Table1[[#This Row],[Unit Price]]</f>
        <v>3789</v>
      </c>
      <c r="R183" s="2">
        <f>Table1[[#This Row],[Sales Revenue ]]-Table1[[#This Row],[Total Cost]]</f>
        <v>1137</v>
      </c>
    </row>
    <row r="184" spans="1:18" hidden="1" x14ac:dyDescent="0.25">
      <c r="A184">
        <v>183</v>
      </c>
      <c r="B184" t="s">
        <v>229</v>
      </c>
      <c r="C184" t="s">
        <v>21</v>
      </c>
      <c r="D184" t="s">
        <v>52</v>
      </c>
      <c r="E184" s="1">
        <v>45555</v>
      </c>
      <c r="F184" s="1">
        <v>45562</v>
      </c>
      <c r="G184">
        <v>3</v>
      </c>
      <c r="H184">
        <v>345</v>
      </c>
      <c r="I184" t="s">
        <v>14</v>
      </c>
      <c r="J184" t="s">
        <v>33</v>
      </c>
      <c r="K184" t="s">
        <v>46</v>
      </c>
      <c r="L184" t="str">
        <f t="shared" si="8"/>
        <v>2024</v>
      </c>
      <c r="M184" t="str">
        <f t="shared" si="9"/>
        <v>Sep</v>
      </c>
      <c r="N184" t="str">
        <f t="shared" si="10"/>
        <v>Fri</v>
      </c>
      <c r="O184" s="2">
        <f t="shared" si="11"/>
        <v>7</v>
      </c>
      <c r="P184" s="2">
        <f>ROUND(G184*H184*VLOOKUP(D184,Table2[#All],2,FALSE),0)</f>
        <v>725</v>
      </c>
      <c r="Q184" s="2">
        <f>Table1[[#This Row],[Quantity]]*Table1[[#This Row],[Unit Price]]</f>
        <v>1035</v>
      </c>
      <c r="R184" s="2">
        <f>Table1[[#This Row],[Sales Revenue ]]-Table1[[#This Row],[Total Cost]]</f>
        <v>310</v>
      </c>
    </row>
    <row r="185" spans="1:18" x14ac:dyDescent="0.25">
      <c r="A185">
        <v>184</v>
      </c>
      <c r="B185" t="s">
        <v>230</v>
      </c>
      <c r="C185" t="s">
        <v>24</v>
      </c>
      <c r="D185" t="s">
        <v>70</v>
      </c>
      <c r="E185" s="1">
        <v>45445</v>
      </c>
      <c r="F185" s="1">
        <v>45458</v>
      </c>
      <c r="G185">
        <v>10</v>
      </c>
      <c r="H185">
        <v>354</v>
      </c>
      <c r="I185" t="s">
        <v>28</v>
      </c>
      <c r="J185" t="s">
        <v>33</v>
      </c>
      <c r="K185" t="s">
        <v>46</v>
      </c>
      <c r="L185" t="str">
        <f t="shared" si="8"/>
        <v>2024</v>
      </c>
      <c r="M185" t="str">
        <f t="shared" si="9"/>
        <v>Jun</v>
      </c>
      <c r="N185" t="str">
        <f t="shared" si="10"/>
        <v>Sun</v>
      </c>
      <c r="O185" s="2">
        <f t="shared" si="11"/>
        <v>13</v>
      </c>
      <c r="P185" s="2">
        <f>ROUND(G185*H185*VLOOKUP(D185,Table2[#All],2,FALSE),0)</f>
        <v>1947</v>
      </c>
      <c r="Q185" s="2">
        <f>Table1[[#This Row],[Quantity]]*Table1[[#This Row],[Unit Price]]</f>
        <v>3540</v>
      </c>
      <c r="R185" s="2">
        <f>Table1[[#This Row],[Sales Revenue ]]-Table1[[#This Row],[Total Cost]]</f>
        <v>1593</v>
      </c>
    </row>
    <row r="186" spans="1:18" x14ac:dyDescent="0.25">
      <c r="A186">
        <v>185</v>
      </c>
      <c r="B186" t="s">
        <v>231</v>
      </c>
      <c r="C186" t="s">
        <v>12</v>
      </c>
      <c r="D186" t="s">
        <v>27</v>
      </c>
      <c r="E186" s="1">
        <v>45590</v>
      </c>
      <c r="F186" s="1">
        <v>45602</v>
      </c>
      <c r="G186">
        <v>5</v>
      </c>
      <c r="H186">
        <v>825</v>
      </c>
      <c r="I186" t="s">
        <v>28</v>
      </c>
      <c r="J186" t="s">
        <v>33</v>
      </c>
      <c r="K186" t="s">
        <v>15</v>
      </c>
      <c r="L186" t="str">
        <f t="shared" si="8"/>
        <v>2024</v>
      </c>
      <c r="M186" t="str">
        <f t="shared" si="9"/>
        <v>Oct</v>
      </c>
      <c r="N186" t="str">
        <f t="shared" si="10"/>
        <v>Fri</v>
      </c>
      <c r="O186" s="2">
        <f t="shared" si="11"/>
        <v>12</v>
      </c>
      <c r="P186" s="2">
        <f>ROUND(G186*H186*VLOOKUP(D186,Table2[#All],2,FALSE),0)</f>
        <v>2681</v>
      </c>
      <c r="Q186" s="2">
        <f>Table1[[#This Row],[Quantity]]*Table1[[#This Row],[Unit Price]]</f>
        <v>4125</v>
      </c>
      <c r="R186" s="2">
        <f>Table1[[#This Row],[Sales Revenue ]]-Table1[[#This Row],[Total Cost]]</f>
        <v>1444</v>
      </c>
    </row>
    <row r="187" spans="1:18" x14ac:dyDescent="0.25">
      <c r="A187">
        <v>186</v>
      </c>
      <c r="B187" t="s">
        <v>232</v>
      </c>
      <c r="C187" t="s">
        <v>24</v>
      </c>
      <c r="D187" t="s">
        <v>25</v>
      </c>
      <c r="E187" s="1">
        <v>45627</v>
      </c>
      <c r="F187" s="1">
        <v>45630</v>
      </c>
      <c r="G187">
        <v>10</v>
      </c>
      <c r="H187">
        <v>601</v>
      </c>
      <c r="I187" t="s">
        <v>28</v>
      </c>
      <c r="J187" t="s">
        <v>551</v>
      </c>
      <c r="K187" t="s">
        <v>15</v>
      </c>
      <c r="L187" t="str">
        <f t="shared" si="8"/>
        <v>2024</v>
      </c>
      <c r="M187" t="str">
        <f t="shared" si="9"/>
        <v>Dec</v>
      </c>
      <c r="N187" t="str">
        <f t="shared" si="10"/>
        <v>Sun</v>
      </c>
      <c r="O187" s="2">
        <f t="shared" si="11"/>
        <v>3</v>
      </c>
      <c r="P187" s="2">
        <f>ROUND(G187*H187*VLOOKUP(D187,Table2[#All],2,FALSE),0)</f>
        <v>3306</v>
      </c>
      <c r="Q187" s="2">
        <f>Table1[[#This Row],[Quantity]]*Table1[[#This Row],[Unit Price]]</f>
        <v>6010</v>
      </c>
      <c r="R187" s="2">
        <f>Table1[[#This Row],[Sales Revenue ]]-Table1[[#This Row],[Total Cost]]</f>
        <v>2704</v>
      </c>
    </row>
    <row r="188" spans="1:18" hidden="1" x14ac:dyDescent="0.25">
      <c r="A188">
        <v>187</v>
      </c>
      <c r="B188" t="s">
        <v>233</v>
      </c>
      <c r="C188" t="s">
        <v>24</v>
      </c>
      <c r="D188" t="s">
        <v>100</v>
      </c>
      <c r="E188" s="1">
        <v>45560</v>
      </c>
      <c r="F188" s="1">
        <v>45572</v>
      </c>
      <c r="G188">
        <v>10</v>
      </c>
      <c r="H188">
        <v>803</v>
      </c>
      <c r="I188" t="s">
        <v>14</v>
      </c>
      <c r="J188" t="s">
        <v>549</v>
      </c>
      <c r="K188" t="s">
        <v>46</v>
      </c>
      <c r="L188" t="str">
        <f t="shared" si="8"/>
        <v>2024</v>
      </c>
      <c r="M188" t="str">
        <f t="shared" si="9"/>
        <v>Sep</v>
      </c>
      <c r="N188" t="str">
        <f t="shared" si="10"/>
        <v>Wed</v>
      </c>
      <c r="O188" s="2">
        <f t="shared" si="11"/>
        <v>12</v>
      </c>
      <c r="P188" s="2">
        <f>ROUND(G188*H188*VLOOKUP(D188,Table2[#All],2,FALSE),0)</f>
        <v>4818</v>
      </c>
      <c r="Q188" s="2">
        <f>Table1[[#This Row],[Quantity]]*Table1[[#This Row],[Unit Price]]</f>
        <v>8030</v>
      </c>
      <c r="R188" s="2">
        <f>Table1[[#This Row],[Sales Revenue ]]-Table1[[#This Row],[Total Cost]]</f>
        <v>3212</v>
      </c>
    </row>
    <row r="189" spans="1:18" x14ac:dyDescent="0.25">
      <c r="A189">
        <v>188</v>
      </c>
      <c r="B189" t="s">
        <v>234</v>
      </c>
      <c r="C189" t="s">
        <v>12</v>
      </c>
      <c r="D189" t="s">
        <v>58</v>
      </c>
      <c r="E189" s="1">
        <v>45557</v>
      </c>
      <c r="F189" s="1">
        <v>45572</v>
      </c>
      <c r="G189">
        <v>4</v>
      </c>
      <c r="H189">
        <v>584</v>
      </c>
      <c r="I189" t="s">
        <v>28</v>
      </c>
      <c r="J189" t="s">
        <v>547</v>
      </c>
      <c r="K189" t="s">
        <v>15</v>
      </c>
      <c r="L189" t="str">
        <f t="shared" si="8"/>
        <v>2024</v>
      </c>
      <c r="M189" t="str">
        <f t="shared" si="9"/>
        <v>Sep</v>
      </c>
      <c r="N189" t="str">
        <f t="shared" si="10"/>
        <v>Sun</v>
      </c>
      <c r="O189" s="2">
        <f t="shared" si="11"/>
        <v>15</v>
      </c>
      <c r="P189" s="2">
        <f>ROUND(G189*H189*VLOOKUP(D189,Table2[#All],2,FALSE),0)</f>
        <v>1986</v>
      </c>
      <c r="Q189" s="2">
        <f>Table1[[#This Row],[Quantity]]*Table1[[#This Row],[Unit Price]]</f>
        <v>2336</v>
      </c>
      <c r="R189" s="2">
        <f>Table1[[#This Row],[Sales Revenue ]]-Table1[[#This Row],[Total Cost]]</f>
        <v>350</v>
      </c>
    </row>
    <row r="190" spans="1:18" x14ac:dyDescent="0.25">
      <c r="A190">
        <v>189</v>
      </c>
      <c r="B190" t="s">
        <v>235</v>
      </c>
      <c r="C190" t="s">
        <v>24</v>
      </c>
      <c r="D190" t="s">
        <v>25</v>
      </c>
      <c r="E190" s="1">
        <v>45380</v>
      </c>
      <c r="F190" s="1">
        <v>45385</v>
      </c>
      <c r="G190">
        <v>8</v>
      </c>
      <c r="H190">
        <v>944</v>
      </c>
      <c r="I190" t="s">
        <v>28</v>
      </c>
      <c r="J190" t="s">
        <v>33</v>
      </c>
      <c r="K190" t="s">
        <v>19</v>
      </c>
      <c r="L190" t="str">
        <f t="shared" si="8"/>
        <v>2024</v>
      </c>
      <c r="M190" t="str">
        <f t="shared" si="9"/>
        <v>Mar</v>
      </c>
      <c r="N190" t="str">
        <f t="shared" si="10"/>
        <v>Fri</v>
      </c>
      <c r="O190" s="2">
        <f t="shared" si="11"/>
        <v>5</v>
      </c>
      <c r="P190" s="2">
        <f>ROUND(G190*H190*VLOOKUP(D190,Table2[#All],2,FALSE),0)</f>
        <v>4154</v>
      </c>
      <c r="Q190" s="2">
        <f>Table1[[#This Row],[Quantity]]*Table1[[#This Row],[Unit Price]]</f>
        <v>7552</v>
      </c>
      <c r="R190" s="2">
        <f>Table1[[#This Row],[Sales Revenue ]]-Table1[[#This Row],[Total Cost]]</f>
        <v>3398</v>
      </c>
    </row>
    <row r="191" spans="1:18" x14ac:dyDescent="0.25">
      <c r="A191">
        <v>190</v>
      </c>
      <c r="B191" t="s">
        <v>236</v>
      </c>
      <c r="C191" t="s">
        <v>31</v>
      </c>
      <c r="D191" t="s">
        <v>79</v>
      </c>
      <c r="E191" s="1">
        <v>45604</v>
      </c>
      <c r="F191" s="1">
        <v>45616</v>
      </c>
      <c r="G191">
        <v>8</v>
      </c>
      <c r="H191">
        <v>206</v>
      </c>
      <c r="I191" t="s">
        <v>28</v>
      </c>
      <c r="J191" t="s">
        <v>551</v>
      </c>
      <c r="K191" t="s">
        <v>29</v>
      </c>
      <c r="L191" t="str">
        <f t="shared" si="8"/>
        <v>2024</v>
      </c>
      <c r="M191" t="str">
        <f t="shared" si="9"/>
        <v>Nov</v>
      </c>
      <c r="N191" t="str">
        <f t="shared" si="10"/>
        <v>Fri</v>
      </c>
      <c r="O191" s="2">
        <f t="shared" si="11"/>
        <v>12</v>
      </c>
      <c r="P191" s="2">
        <f>ROUND(G191*H191*VLOOKUP(D191,Table2[#All],2,FALSE),0)</f>
        <v>1071</v>
      </c>
      <c r="Q191" s="2">
        <f>Table1[[#This Row],[Quantity]]*Table1[[#This Row],[Unit Price]]</f>
        <v>1648</v>
      </c>
      <c r="R191" s="2">
        <f>Table1[[#This Row],[Sales Revenue ]]-Table1[[#This Row],[Total Cost]]</f>
        <v>577</v>
      </c>
    </row>
    <row r="192" spans="1:18" x14ac:dyDescent="0.25">
      <c r="A192">
        <v>191</v>
      </c>
      <c r="B192" t="s">
        <v>237</v>
      </c>
      <c r="C192" t="s">
        <v>24</v>
      </c>
      <c r="D192" t="s">
        <v>25</v>
      </c>
      <c r="E192" s="1">
        <v>45578</v>
      </c>
      <c r="F192" s="1">
        <v>45586</v>
      </c>
      <c r="G192">
        <v>5</v>
      </c>
      <c r="H192">
        <v>304</v>
      </c>
      <c r="I192" t="s">
        <v>28</v>
      </c>
      <c r="J192" t="s">
        <v>551</v>
      </c>
      <c r="K192" t="s">
        <v>46</v>
      </c>
      <c r="L192" t="str">
        <f t="shared" si="8"/>
        <v>2024</v>
      </c>
      <c r="M192" t="str">
        <f t="shared" si="9"/>
        <v>Oct</v>
      </c>
      <c r="N192" t="str">
        <f t="shared" si="10"/>
        <v>Sun</v>
      </c>
      <c r="O192" s="2">
        <f t="shared" si="11"/>
        <v>8</v>
      </c>
      <c r="P192" s="2">
        <f>ROUND(G192*H192*VLOOKUP(D192,Table2[#All],2,FALSE),0)</f>
        <v>836</v>
      </c>
      <c r="Q192" s="2">
        <f>Table1[[#This Row],[Quantity]]*Table1[[#This Row],[Unit Price]]</f>
        <v>1520</v>
      </c>
      <c r="R192" s="2">
        <f>Table1[[#This Row],[Sales Revenue ]]-Table1[[#This Row],[Total Cost]]</f>
        <v>684</v>
      </c>
    </row>
    <row r="193" spans="1:18" x14ac:dyDescent="0.25">
      <c r="A193">
        <v>192</v>
      </c>
      <c r="B193" t="s">
        <v>238</v>
      </c>
      <c r="C193" t="s">
        <v>12</v>
      </c>
      <c r="D193" t="s">
        <v>96</v>
      </c>
      <c r="E193" s="1">
        <v>45657</v>
      </c>
      <c r="F193" s="1">
        <v>45671</v>
      </c>
      <c r="G193">
        <v>2</v>
      </c>
      <c r="H193">
        <v>364</v>
      </c>
      <c r="I193" t="s">
        <v>28</v>
      </c>
      <c r="J193" t="s">
        <v>550</v>
      </c>
      <c r="K193" t="s">
        <v>29</v>
      </c>
      <c r="L193" t="str">
        <f t="shared" si="8"/>
        <v>2024</v>
      </c>
      <c r="M193" t="str">
        <f t="shared" si="9"/>
        <v>Dec</v>
      </c>
      <c r="N193" t="str">
        <f t="shared" si="10"/>
        <v>Tue</v>
      </c>
      <c r="O193" s="2">
        <f t="shared" si="11"/>
        <v>14</v>
      </c>
      <c r="P193" s="2">
        <f>ROUND(G193*H193*VLOOKUP(D193,Table2[#All],2,FALSE),0)</f>
        <v>510</v>
      </c>
      <c r="Q193" s="2">
        <f>Table1[[#This Row],[Quantity]]*Table1[[#This Row],[Unit Price]]</f>
        <v>728</v>
      </c>
      <c r="R193" s="2">
        <f>Table1[[#This Row],[Sales Revenue ]]-Table1[[#This Row],[Total Cost]]</f>
        <v>218</v>
      </c>
    </row>
    <row r="194" spans="1:18" hidden="1" x14ac:dyDescent="0.25">
      <c r="A194">
        <v>193</v>
      </c>
      <c r="B194" t="s">
        <v>239</v>
      </c>
      <c r="C194" t="s">
        <v>24</v>
      </c>
      <c r="D194" t="s">
        <v>100</v>
      </c>
      <c r="E194" s="1">
        <v>45395</v>
      </c>
      <c r="F194" s="1">
        <v>45408</v>
      </c>
      <c r="G194">
        <v>9</v>
      </c>
      <c r="H194">
        <v>287</v>
      </c>
      <c r="I194" t="s">
        <v>14</v>
      </c>
      <c r="J194" t="s">
        <v>33</v>
      </c>
      <c r="K194" t="s">
        <v>19</v>
      </c>
      <c r="L194" t="str">
        <f t="shared" ref="L194:L257" si="12">TEXT(E194,"YYYY")</f>
        <v>2024</v>
      </c>
      <c r="M194" t="str">
        <f t="shared" ref="M194:M257" si="13">TEXT(E194,"MMM")</f>
        <v>Apr</v>
      </c>
      <c r="N194" t="str">
        <f t="shared" ref="N194:N257" si="14">TEXT(E194,"DDD")</f>
        <v>Sat</v>
      </c>
      <c r="O194" s="2">
        <f t="shared" ref="O194:O257" si="15">DATEDIF(E194,F194,"D")</f>
        <v>13</v>
      </c>
      <c r="P194" s="2">
        <f>ROUND(G194*H194*VLOOKUP(D194,Table2[#All],2,FALSE),0)</f>
        <v>1550</v>
      </c>
      <c r="Q194" s="2">
        <f>Table1[[#This Row],[Quantity]]*Table1[[#This Row],[Unit Price]]</f>
        <v>2583</v>
      </c>
      <c r="R194" s="2">
        <f>Table1[[#This Row],[Sales Revenue ]]-Table1[[#This Row],[Total Cost]]</f>
        <v>1033</v>
      </c>
    </row>
    <row r="195" spans="1:18" hidden="1" x14ac:dyDescent="0.25">
      <c r="A195">
        <v>194</v>
      </c>
      <c r="B195" t="s">
        <v>240</v>
      </c>
      <c r="C195" t="s">
        <v>12</v>
      </c>
      <c r="D195" t="s">
        <v>36</v>
      </c>
      <c r="E195" s="1">
        <v>45592</v>
      </c>
      <c r="F195" s="1">
        <v>45599</v>
      </c>
      <c r="G195">
        <v>4</v>
      </c>
      <c r="H195">
        <v>258</v>
      </c>
      <c r="I195" t="s">
        <v>14</v>
      </c>
      <c r="J195" t="s">
        <v>551</v>
      </c>
      <c r="K195" t="s">
        <v>19</v>
      </c>
      <c r="L195" t="str">
        <f t="shared" si="12"/>
        <v>2024</v>
      </c>
      <c r="M195" t="str">
        <f t="shared" si="13"/>
        <v>Oct</v>
      </c>
      <c r="N195" t="str">
        <f t="shared" si="14"/>
        <v>Sun</v>
      </c>
      <c r="O195" s="2">
        <f t="shared" si="15"/>
        <v>7</v>
      </c>
      <c r="P195" s="2">
        <f>ROUND(G195*H195*VLOOKUP(D195,Table2[#All],2,FALSE),0)</f>
        <v>826</v>
      </c>
      <c r="Q195" s="2">
        <f>Table1[[#This Row],[Quantity]]*Table1[[#This Row],[Unit Price]]</f>
        <v>1032</v>
      </c>
      <c r="R195" s="2">
        <f>Table1[[#This Row],[Sales Revenue ]]-Table1[[#This Row],[Total Cost]]</f>
        <v>206</v>
      </c>
    </row>
    <row r="196" spans="1:18" hidden="1" x14ac:dyDescent="0.25">
      <c r="A196">
        <v>195</v>
      </c>
      <c r="B196" t="s">
        <v>241</v>
      </c>
      <c r="C196" t="s">
        <v>21</v>
      </c>
      <c r="D196" t="s">
        <v>40</v>
      </c>
      <c r="E196" s="1">
        <v>45343</v>
      </c>
      <c r="F196" s="1">
        <v>45357</v>
      </c>
      <c r="G196">
        <v>7</v>
      </c>
      <c r="H196">
        <v>348</v>
      </c>
      <c r="I196" t="s">
        <v>14</v>
      </c>
      <c r="J196" t="s">
        <v>33</v>
      </c>
      <c r="K196" t="s">
        <v>19</v>
      </c>
      <c r="L196" t="str">
        <f t="shared" si="12"/>
        <v>2024</v>
      </c>
      <c r="M196" t="str">
        <f t="shared" si="13"/>
        <v>Feb</v>
      </c>
      <c r="N196" t="str">
        <f t="shared" si="14"/>
        <v>Wed</v>
      </c>
      <c r="O196" s="2">
        <f t="shared" si="15"/>
        <v>14</v>
      </c>
      <c r="P196" s="2">
        <f>ROUND(G196*H196*VLOOKUP(D196,Table2[#All],2,FALSE),0)</f>
        <v>1583</v>
      </c>
      <c r="Q196" s="2">
        <f>Table1[[#This Row],[Quantity]]*Table1[[#This Row],[Unit Price]]</f>
        <v>2436</v>
      </c>
      <c r="R196" s="2">
        <f>Table1[[#This Row],[Sales Revenue ]]-Table1[[#This Row],[Total Cost]]</f>
        <v>853</v>
      </c>
    </row>
    <row r="197" spans="1:18" x14ac:dyDescent="0.25">
      <c r="A197">
        <v>196</v>
      </c>
      <c r="B197" t="s">
        <v>242</v>
      </c>
      <c r="C197" t="s">
        <v>21</v>
      </c>
      <c r="D197" t="s">
        <v>83</v>
      </c>
      <c r="E197" s="1">
        <v>45456</v>
      </c>
      <c r="F197" s="1">
        <v>45460</v>
      </c>
      <c r="G197">
        <v>5</v>
      </c>
      <c r="H197">
        <v>671</v>
      </c>
      <c r="I197" t="s">
        <v>28</v>
      </c>
      <c r="J197" t="s">
        <v>551</v>
      </c>
      <c r="K197" t="s">
        <v>15</v>
      </c>
      <c r="L197" t="str">
        <f t="shared" si="12"/>
        <v>2024</v>
      </c>
      <c r="M197" t="str">
        <f t="shared" si="13"/>
        <v>Jun</v>
      </c>
      <c r="N197" t="str">
        <f t="shared" si="14"/>
        <v>Thu</v>
      </c>
      <c r="O197" s="2">
        <f t="shared" si="15"/>
        <v>4</v>
      </c>
      <c r="P197" s="2">
        <f>ROUND(G197*H197*VLOOKUP(D197,Table2[#All],2,FALSE),0)</f>
        <v>2684</v>
      </c>
      <c r="Q197" s="2">
        <f>Table1[[#This Row],[Quantity]]*Table1[[#This Row],[Unit Price]]</f>
        <v>3355</v>
      </c>
      <c r="R197" s="2">
        <f>Table1[[#This Row],[Sales Revenue ]]-Table1[[#This Row],[Total Cost]]</f>
        <v>671</v>
      </c>
    </row>
    <row r="198" spans="1:18" hidden="1" x14ac:dyDescent="0.25">
      <c r="A198">
        <v>197</v>
      </c>
      <c r="B198" t="s">
        <v>243</v>
      </c>
      <c r="C198" t="s">
        <v>17</v>
      </c>
      <c r="D198" t="s">
        <v>64</v>
      </c>
      <c r="E198" s="1">
        <v>45565</v>
      </c>
      <c r="F198" s="1">
        <v>45571</v>
      </c>
      <c r="G198">
        <v>1</v>
      </c>
      <c r="H198">
        <v>945</v>
      </c>
      <c r="I198" t="s">
        <v>14</v>
      </c>
      <c r="J198" t="s">
        <v>551</v>
      </c>
      <c r="K198" t="s">
        <v>46</v>
      </c>
      <c r="L198" t="str">
        <f t="shared" si="12"/>
        <v>2024</v>
      </c>
      <c r="M198" t="str">
        <f t="shared" si="13"/>
        <v>Sep</v>
      </c>
      <c r="N198" t="str">
        <f t="shared" si="14"/>
        <v>Mon</v>
      </c>
      <c r="O198" s="2">
        <f t="shared" si="15"/>
        <v>6</v>
      </c>
      <c r="P198" s="2">
        <f>ROUND(G198*H198*VLOOKUP(D198,Table2[#All],2,FALSE),0)</f>
        <v>473</v>
      </c>
      <c r="Q198" s="2">
        <f>Table1[[#This Row],[Quantity]]*Table1[[#This Row],[Unit Price]]</f>
        <v>945</v>
      </c>
      <c r="R198" s="2">
        <f>Table1[[#This Row],[Sales Revenue ]]-Table1[[#This Row],[Total Cost]]</f>
        <v>472</v>
      </c>
    </row>
    <row r="199" spans="1:18" hidden="1" x14ac:dyDescent="0.25">
      <c r="A199">
        <v>198</v>
      </c>
      <c r="B199" t="s">
        <v>244</v>
      </c>
      <c r="C199" t="s">
        <v>12</v>
      </c>
      <c r="D199" t="s">
        <v>27</v>
      </c>
      <c r="E199" s="1">
        <v>45545</v>
      </c>
      <c r="F199" s="1">
        <v>45556</v>
      </c>
      <c r="G199">
        <v>3</v>
      </c>
      <c r="H199">
        <v>969</v>
      </c>
      <c r="I199" t="s">
        <v>14</v>
      </c>
      <c r="J199" t="s">
        <v>33</v>
      </c>
      <c r="K199" t="s">
        <v>29</v>
      </c>
      <c r="L199" t="str">
        <f t="shared" si="12"/>
        <v>2024</v>
      </c>
      <c r="M199" t="str">
        <f t="shared" si="13"/>
        <v>Sep</v>
      </c>
      <c r="N199" t="str">
        <f t="shared" si="14"/>
        <v>Tue</v>
      </c>
      <c r="O199" s="2">
        <f t="shared" si="15"/>
        <v>11</v>
      </c>
      <c r="P199" s="2">
        <f>ROUND(G199*H199*VLOOKUP(D199,Table2[#All],2,FALSE),0)</f>
        <v>1890</v>
      </c>
      <c r="Q199" s="2">
        <f>Table1[[#This Row],[Quantity]]*Table1[[#This Row],[Unit Price]]</f>
        <v>2907</v>
      </c>
      <c r="R199" s="2">
        <f>Table1[[#This Row],[Sales Revenue ]]-Table1[[#This Row],[Total Cost]]</f>
        <v>1017</v>
      </c>
    </row>
    <row r="200" spans="1:18" x14ac:dyDescent="0.25">
      <c r="A200">
        <v>199</v>
      </c>
      <c r="B200" t="s">
        <v>245</v>
      </c>
      <c r="C200" t="s">
        <v>21</v>
      </c>
      <c r="D200" t="s">
        <v>40</v>
      </c>
      <c r="E200" s="1">
        <v>45461</v>
      </c>
      <c r="F200" s="1">
        <v>45467</v>
      </c>
      <c r="G200">
        <v>3</v>
      </c>
      <c r="H200">
        <v>758</v>
      </c>
      <c r="I200" t="s">
        <v>28</v>
      </c>
      <c r="J200" t="s">
        <v>550</v>
      </c>
      <c r="K200" t="s">
        <v>29</v>
      </c>
      <c r="L200" t="str">
        <f t="shared" si="12"/>
        <v>2024</v>
      </c>
      <c r="M200" t="str">
        <f t="shared" si="13"/>
        <v>Jun</v>
      </c>
      <c r="N200" t="str">
        <f t="shared" si="14"/>
        <v>Tue</v>
      </c>
      <c r="O200" s="2">
        <f t="shared" si="15"/>
        <v>6</v>
      </c>
      <c r="P200" s="2">
        <f>ROUND(G200*H200*VLOOKUP(D200,Table2[#All],2,FALSE),0)</f>
        <v>1478</v>
      </c>
      <c r="Q200" s="2">
        <f>Table1[[#This Row],[Quantity]]*Table1[[#This Row],[Unit Price]]</f>
        <v>2274</v>
      </c>
      <c r="R200" s="2">
        <f>Table1[[#This Row],[Sales Revenue ]]-Table1[[#This Row],[Total Cost]]</f>
        <v>796</v>
      </c>
    </row>
    <row r="201" spans="1:18" hidden="1" x14ac:dyDescent="0.25">
      <c r="A201">
        <v>200</v>
      </c>
      <c r="B201" t="s">
        <v>246</v>
      </c>
      <c r="C201" t="s">
        <v>21</v>
      </c>
      <c r="D201" t="s">
        <v>40</v>
      </c>
      <c r="E201" s="1">
        <v>45464</v>
      </c>
      <c r="F201" s="1">
        <v>45468</v>
      </c>
      <c r="G201">
        <v>5</v>
      </c>
      <c r="H201">
        <v>591</v>
      </c>
      <c r="I201" t="s">
        <v>14</v>
      </c>
      <c r="J201" t="s">
        <v>33</v>
      </c>
      <c r="K201" t="s">
        <v>15</v>
      </c>
      <c r="L201" t="str">
        <f t="shared" si="12"/>
        <v>2024</v>
      </c>
      <c r="M201" t="str">
        <f t="shared" si="13"/>
        <v>Jun</v>
      </c>
      <c r="N201" t="str">
        <f t="shared" si="14"/>
        <v>Fri</v>
      </c>
      <c r="O201" s="2">
        <f t="shared" si="15"/>
        <v>4</v>
      </c>
      <c r="P201" s="2">
        <f>ROUND(G201*H201*VLOOKUP(D201,Table2[#All],2,FALSE),0)</f>
        <v>1921</v>
      </c>
      <c r="Q201" s="2">
        <f>Table1[[#This Row],[Quantity]]*Table1[[#This Row],[Unit Price]]</f>
        <v>2955</v>
      </c>
      <c r="R201" s="2">
        <f>Table1[[#This Row],[Sales Revenue ]]-Table1[[#This Row],[Total Cost]]</f>
        <v>1034</v>
      </c>
    </row>
    <row r="202" spans="1:18" x14ac:dyDescent="0.25">
      <c r="A202">
        <v>201</v>
      </c>
      <c r="B202" t="s">
        <v>247</v>
      </c>
      <c r="C202" t="s">
        <v>17</v>
      </c>
      <c r="D202" t="s">
        <v>44</v>
      </c>
      <c r="E202" s="1">
        <v>45510</v>
      </c>
      <c r="F202" s="1">
        <v>45522</v>
      </c>
      <c r="G202">
        <v>9</v>
      </c>
      <c r="H202">
        <v>345</v>
      </c>
      <c r="I202" t="s">
        <v>28</v>
      </c>
      <c r="J202" t="s">
        <v>551</v>
      </c>
      <c r="K202" t="s">
        <v>46</v>
      </c>
      <c r="L202" t="str">
        <f t="shared" si="12"/>
        <v>2024</v>
      </c>
      <c r="M202" t="str">
        <f t="shared" si="13"/>
        <v>Aug</v>
      </c>
      <c r="N202" t="str">
        <f t="shared" si="14"/>
        <v>Tue</v>
      </c>
      <c r="O202" s="2">
        <f t="shared" si="15"/>
        <v>12</v>
      </c>
      <c r="P202" s="2">
        <f>ROUND(G202*H202*VLOOKUP(D202,Table2[#All],2,FALSE),0)</f>
        <v>1863</v>
      </c>
      <c r="Q202" s="2">
        <f>Table1[[#This Row],[Quantity]]*Table1[[#This Row],[Unit Price]]</f>
        <v>3105</v>
      </c>
      <c r="R202" s="2">
        <f>Table1[[#This Row],[Sales Revenue ]]-Table1[[#This Row],[Total Cost]]</f>
        <v>1242</v>
      </c>
    </row>
    <row r="203" spans="1:18" x14ac:dyDescent="0.25">
      <c r="A203">
        <v>202</v>
      </c>
      <c r="B203" t="s">
        <v>248</v>
      </c>
      <c r="C203" t="s">
        <v>24</v>
      </c>
      <c r="D203" t="s">
        <v>100</v>
      </c>
      <c r="E203" s="1">
        <v>45520</v>
      </c>
      <c r="F203" s="1">
        <v>45533</v>
      </c>
      <c r="G203">
        <v>5</v>
      </c>
      <c r="H203">
        <v>986</v>
      </c>
      <c r="I203" t="s">
        <v>28</v>
      </c>
      <c r="J203" t="s">
        <v>547</v>
      </c>
      <c r="K203" t="s">
        <v>15</v>
      </c>
      <c r="L203" t="str">
        <f t="shared" si="12"/>
        <v>2024</v>
      </c>
      <c r="M203" t="str">
        <f t="shared" si="13"/>
        <v>Aug</v>
      </c>
      <c r="N203" t="str">
        <f t="shared" si="14"/>
        <v>Fri</v>
      </c>
      <c r="O203" s="2">
        <f t="shared" si="15"/>
        <v>13</v>
      </c>
      <c r="P203" s="2">
        <f>ROUND(G203*H203*VLOOKUP(D203,Table2[#All],2,FALSE),0)</f>
        <v>2958</v>
      </c>
      <c r="Q203" s="2">
        <f>Table1[[#This Row],[Quantity]]*Table1[[#This Row],[Unit Price]]</f>
        <v>4930</v>
      </c>
      <c r="R203" s="2">
        <f>Table1[[#This Row],[Sales Revenue ]]-Table1[[#This Row],[Total Cost]]</f>
        <v>1972</v>
      </c>
    </row>
    <row r="204" spans="1:18" x14ac:dyDescent="0.25">
      <c r="A204">
        <v>203</v>
      </c>
      <c r="B204" t="s">
        <v>249</v>
      </c>
      <c r="C204" t="s">
        <v>17</v>
      </c>
      <c r="D204" t="s">
        <v>18</v>
      </c>
      <c r="E204" s="1">
        <v>45425</v>
      </c>
      <c r="F204" s="1">
        <v>45432</v>
      </c>
      <c r="G204">
        <v>6</v>
      </c>
      <c r="H204">
        <v>719</v>
      </c>
      <c r="I204" t="s">
        <v>28</v>
      </c>
      <c r="J204" t="s">
        <v>551</v>
      </c>
      <c r="K204" t="s">
        <v>46</v>
      </c>
      <c r="L204" t="str">
        <f t="shared" si="12"/>
        <v>2024</v>
      </c>
      <c r="M204" t="str">
        <f t="shared" si="13"/>
        <v>May</v>
      </c>
      <c r="N204" t="str">
        <f t="shared" si="14"/>
        <v>Mon</v>
      </c>
      <c r="O204" s="2">
        <f t="shared" si="15"/>
        <v>7</v>
      </c>
      <c r="P204" s="2">
        <f>ROUND(G204*H204*VLOOKUP(D204,Table2[#All],2,FALSE),0)</f>
        <v>2157</v>
      </c>
      <c r="Q204" s="2">
        <f>Table1[[#This Row],[Quantity]]*Table1[[#This Row],[Unit Price]]</f>
        <v>4314</v>
      </c>
      <c r="R204" s="2">
        <f>Table1[[#This Row],[Sales Revenue ]]-Table1[[#This Row],[Total Cost]]</f>
        <v>2157</v>
      </c>
    </row>
    <row r="205" spans="1:18" x14ac:dyDescent="0.25">
      <c r="A205">
        <v>204</v>
      </c>
      <c r="B205" t="s">
        <v>250</v>
      </c>
      <c r="C205" t="s">
        <v>12</v>
      </c>
      <c r="D205" t="s">
        <v>27</v>
      </c>
      <c r="E205" s="1">
        <v>45449</v>
      </c>
      <c r="F205" s="1">
        <v>45461</v>
      </c>
      <c r="G205">
        <v>3</v>
      </c>
      <c r="H205">
        <v>425</v>
      </c>
      <c r="I205" t="s">
        <v>28</v>
      </c>
      <c r="J205" t="s">
        <v>33</v>
      </c>
      <c r="K205" t="s">
        <v>46</v>
      </c>
      <c r="L205" t="str">
        <f t="shared" si="12"/>
        <v>2024</v>
      </c>
      <c r="M205" t="str">
        <f t="shared" si="13"/>
        <v>Jun</v>
      </c>
      <c r="N205" t="str">
        <f t="shared" si="14"/>
        <v>Thu</v>
      </c>
      <c r="O205" s="2">
        <f t="shared" si="15"/>
        <v>12</v>
      </c>
      <c r="P205" s="2">
        <f>ROUND(G205*H205*VLOOKUP(D205,Table2[#All],2,FALSE),0)</f>
        <v>829</v>
      </c>
      <c r="Q205" s="2">
        <f>Table1[[#This Row],[Quantity]]*Table1[[#This Row],[Unit Price]]</f>
        <v>1275</v>
      </c>
      <c r="R205" s="2">
        <f>Table1[[#This Row],[Sales Revenue ]]-Table1[[#This Row],[Total Cost]]</f>
        <v>446</v>
      </c>
    </row>
    <row r="206" spans="1:18" hidden="1" x14ac:dyDescent="0.25">
      <c r="A206">
        <v>205</v>
      </c>
      <c r="B206" t="s">
        <v>251</v>
      </c>
      <c r="C206" t="s">
        <v>31</v>
      </c>
      <c r="D206" t="s">
        <v>76</v>
      </c>
      <c r="E206" s="1">
        <v>45619</v>
      </c>
      <c r="F206" s="1">
        <v>45625</v>
      </c>
      <c r="G206">
        <v>5</v>
      </c>
      <c r="H206">
        <v>386</v>
      </c>
      <c r="I206" t="s">
        <v>14</v>
      </c>
      <c r="J206" t="s">
        <v>33</v>
      </c>
      <c r="K206" t="s">
        <v>46</v>
      </c>
      <c r="L206" t="str">
        <f t="shared" si="12"/>
        <v>2024</v>
      </c>
      <c r="M206" t="str">
        <f t="shared" si="13"/>
        <v>Nov</v>
      </c>
      <c r="N206" t="str">
        <f t="shared" si="14"/>
        <v>Sat</v>
      </c>
      <c r="O206" s="2">
        <f t="shared" si="15"/>
        <v>6</v>
      </c>
      <c r="P206" s="2">
        <f>ROUND(G206*H206*VLOOKUP(D206,Table2[#All],2,FALSE),0)</f>
        <v>1448</v>
      </c>
      <c r="Q206" s="2">
        <f>Table1[[#This Row],[Quantity]]*Table1[[#This Row],[Unit Price]]</f>
        <v>1930</v>
      </c>
      <c r="R206" s="2">
        <f>Table1[[#This Row],[Sales Revenue ]]-Table1[[#This Row],[Total Cost]]</f>
        <v>482</v>
      </c>
    </row>
    <row r="207" spans="1:18" hidden="1" x14ac:dyDescent="0.25">
      <c r="A207">
        <v>206</v>
      </c>
      <c r="B207" t="s">
        <v>252</v>
      </c>
      <c r="C207" t="s">
        <v>17</v>
      </c>
      <c r="D207" t="s">
        <v>44</v>
      </c>
      <c r="E207" s="1">
        <v>45567</v>
      </c>
      <c r="F207" s="1">
        <v>45574</v>
      </c>
      <c r="G207">
        <v>4</v>
      </c>
      <c r="H207">
        <v>790</v>
      </c>
      <c r="I207" t="s">
        <v>14</v>
      </c>
      <c r="J207" t="s">
        <v>551</v>
      </c>
      <c r="K207" t="s">
        <v>19</v>
      </c>
      <c r="L207" t="str">
        <f t="shared" si="12"/>
        <v>2024</v>
      </c>
      <c r="M207" t="str">
        <f t="shared" si="13"/>
        <v>Oct</v>
      </c>
      <c r="N207" t="str">
        <f t="shared" si="14"/>
        <v>Wed</v>
      </c>
      <c r="O207" s="2">
        <f t="shared" si="15"/>
        <v>7</v>
      </c>
      <c r="P207" s="2">
        <f>ROUND(G207*H207*VLOOKUP(D207,Table2[#All],2,FALSE),0)</f>
        <v>1896</v>
      </c>
      <c r="Q207" s="2">
        <f>Table1[[#This Row],[Quantity]]*Table1[[#This Row],[Unit Price]]</f>
        <v>3160</v>
      </c>
      <c r="R207" s="2">
        <f>Table1[[#This Row],[Sales Revenue ]]-Table1[[#This Row],[Total Cost]]</f>
        <v>1264</v>
      </c>
    </row>
    <row r="208" spans="1:18" hidden="1" x14ac:dyDescent="0.25">
      <c r="A208">
        <v>207</v>
      </c>
      <c r="B208" t="s">
        <v>253</v>
      </c>
      <c r="C208" t="s">
        <v>17</v>
      </c>
      <c r="D208" t="s">
        <v>44</v>
      </c>
      <c r="E208" s="1">
        <v>45562</v>
      </c>
      <c r="F208" s="1">
        <v>45572</v>
      </c>
      <c r="G208">
        <v>6</v>
      </c>
      <c r="H208">
        <v>89</v>
      </c>
      <c r="I208" t="s">
        <v>14</v>
      </c>
      <c r="J208" t="s">
        <v>33</v>
      </c>
      <c r="K208" t="s">
        <v>19</v>
      </c>
      <c r="L208" t="str">
        <f t="shared" si="12"/>
        <v>2024</v>
      </c>
      <c r="M208" t="str">
        <f t="shared" si="13"/>
        <v>Sep</v>
      </c>
      <c r="N208" t="str">
        <f t="shared" si="14"/>
        <v>Fri</v>
      </c>
      <c r="O208" s="2">
        <f t="shared" si="15"/>
        <v>10</v>
      </c>
      <c r="P208" s="2">
        <f>ROUND(G208*H208*VLOOKUP(D208,Table2[#All],2,FALSE),0)</f>
        <v>320</v>
      </c>
      <c r="Q208" s="2">
        <f>Table1[[#This Row],[Quantity]]*Table1[[#This Row],[Unit Price]]</f>
        <v>534</v>
      </c>
      <c r="R208" s="2">
        <f>Table1[[#This Row],[Sales Revenue ]]-Table1[[#This Row],[Total Cost]]</f>
        <v>214</v>
      </c>
    </row>
    <row r="209" spans="1:18" hidden="1" x14ac:dyDescent="0.25">
      <c r="A209">
        <v>208</v>
      </c>
      <c r="B209" t="s">
        <v>254</v>
      </c>
      <c r="C209" t="s">
        <v>17</v>
      </c>
      <c r="D209" t="s">
        <v>44</v>
      </c>
      <c r="E209" s="1">
        <v>45351</v>
      </c>
      <c r="F209" s="1">
        <v>45359</v>
      </c>
      <c r="G209">
        <v>4</v>
      </c>
      <c r="H209">
        <v>744</v>
      </c>
      <c r="I209" t="s">
        <v>14</v>
      </c>
      <c r="J209" t="s">
        <v>33</v>
      </c>
      <c r="K209" t="s">
        <v>19</v>
      </c>
      <c r="L209" t="str">
        <f t="shared" si="12"/>
        <v>2024</v>
      </c>
      <c r="M209" t="str">
        <f t="shared" si="13"/>
        <v>Feb</v>
      </c>
      <c r="N209" t="str">
        <f t="shared" si="14"/>
        <v>Thu</v>
      </c>
      <c r="O209" s="2">
        <f t="shared" si="15"/>
        <v>8</v>
      </c>
      <c r="P209" s="2">
        <f>ROUND(G209*H209*VLOOKUP(D209,Table2[#All],2,FALSE),0)</f>
        <v>1786</v>
      </c>
      <c r="Q209" s="2">
        <f>Table1[[#This Row],[Quantity]]*Table1[[#This Row],[Unit Price]]</f>
        <v>2976</v>
      </c>
      <c r="R209" s="2">
        <f>Table1[[#This Row],[Sales Revenue ]]-Table1[[#This Row],[Total Cost]]</f>
        <v>1190</v>
      </c>
    </row>
    <row r="210" spans="1:18" x14ac:dyDescent="0.25">
      <c r="A210">
        <v>209</v>
      </c>
      <c r="B210" t="s">
        <v>255</v>
      </c>
      <c r="C210" t="s">
        <v>17</v>
      </c>
      <c r="D210" t="s">
        <v>18</v>
      </c>
      <c r="E210" s="1">
        <v>45578</v>
      </c>
      <c r="F210" s="1">
        <v>45590</v>
      </c>
      <c r="G210">
        <v>8</v>
      </c>
      <c r="H210">
        <v>698</v>
      </c>
      <c r="I210" t="s">
        <v>28</v>
      </c>
      <c r="J210" t="s">
        <v>549</v>
      </c>
      <c r="K210" t="s">
        <v>46</v>
      </c>
      <c r="L210" t="str">
        <f t="shared" si="12"/>
        <v>2024</v>
      </c>
      <c r="M210" t="str">
        <f t="shared" si="13"/>
        <v>Oct</v>
      </c>
      <c r="N210" t="str">
        <f t="shared" si="14"/>
        <v>Sun</v>
      </c>
      <c r="O210" s="2">
        <f t="shared" si="15"/>
        <v>12</v>
      </c>
      <c r="P210" s="2">
        <f>ROUND(G210*H210*VLOOKUP(D210,Table2[#All],2,FALSE),0)</f>
        <v>2792</v>
      </c>
      <c r="Q210" s="2">
        <f>Table1[[#This Row],[Quantity]]*Table1[[#This Row],[Unit Price]]</f>
        <v>5584</v>
      </c>
      <c r="R210" s="2">
        <f>Table1[[#This Row],[Sales Revenue ]]-Table1[[#This Row],[Total Cost]]</f>
        <v>2792</v>
      </c>
    </row>
    <row r="211" spans="1:18" hidden="1" x14ac:dyDescent="0.25">
      <c r="A211">
        <v>210</v>
      </c>
      <c r="B211" t="s">
        <v>256</v>
      </c>
      <c r="C211" t="s">
        <v>12</v>
      </c>
      <c r="D211" t="s">
        <v>27</v>
      </c>
      <c r="E211" s="1">
        <v>45422</v>
      </c>
      <c r="F211" s="1">
        <v>45425</v>
      </c>
      <c r="G211">
        <v>1</v>
      </c>
      <c r="H211">
        <v>773</v>
      </c>
      <c r="I211" t="s">
        <v>14</v>
      </c>
      <c r="J211" t="s">
        <v>551</v>
      </c>
      <c r="K211" t="s">
        <v>46</v>
      </c>
      <c r="L211" t="str">
        <f t="shared" si="12"/>
        <v>2024</v>
      </c>
      <c r="M211" t="str">
        <f t="shared" si="13"/>
        <v>May</v>
      </c>
      <c r="N211" t="str">
        <f t="shared" si="14"/>
        <v>Fri</v>
      </c>
      <c r="O211" s="2">
        <f t="shared" si="15"/>
        <v>3</v>
      </c>
      <c r="P211" s="2">
        <f>ROUND(G211*H211*VLOOKUP(D211,Table2[#All],2,FALSE),0)</f>
        <v>502</v>
      </c>
      <c r="Q211" s="2">
        <f>Table1[[#This Row],[Quantity]]*Table1[[#This Row],[Unit Price]]</f>
        <v>773</v>
      </c>
      <c r="R211" s="2">
        <f>Table1[[#This Row],[Sales Revenue ]]-Table1[[#This Row],[Total Cost]]</f>
        <v>271</v>
      </c>
    </row>
    <row r="212" spans="1:18" hidden="1" x14ac:dyDescent="0.25">
      <c r="A212">
        <v>211</v>
      </c>
      <c r="B212" t="s">
        <v>257</v>
      </c>
      <c r="C212" t="s">
        <v>24</v>
      </c>
      <c r="D212" t="s">
        <v>38</v>
      </c>
      <c r="E212" s="1">
        <v>45485</v>
      </c>
      <c r="F212" s="1">
        <v>45490</v>
      </c>
      <c r="G212">
        <v>7</v>
      </c>
      <c r="H212">
        <v>92</v>
      </c>
      <c r="I212" t="s">
        <v>14</v>
      </c>
      <c r="J212" t="s">
        <v>33</v>
      </c>
      <c r="K212" t="s">
        <v>15</v>
      </c>
      <c r="L212" t="str">
        <f t="shared" si="12"/>
        <v>2024</v>
      </c>
      <c r="M212" t="str">
        <f t="shared" si="13"/>
        <v>Jul</v>
      </c>
      <c r="N212" t="str">
        <f t="shared" si="14"/>
        <v>Fri</v>
      </c>
      <c r="O212" s="2">
        <f t="shared" si="15"/>
        <v>5</v>
      </c>
      <c r="P212" s="2">
        <f>ROUND(G212*H212*VLOOKUP(D212,Table2[#All],2,FALSE),0)</f>
        <v>322</v>
      </c>
      <c r="Q212" s="2">
        <f>Table1[[#This Row],[Quantity]]*Table1[[#This Row],[Unit Price]]</f>
        <v>644</v>
      </c>
      <c r="R212" s="2">
        <f>Table1[[#This Row],[Sales Revenue ]]-Table1[[#This Row],[Total Cost]]</f>
        <v>322</v>
      </c>
    </row>
    <row r="213" spans="1:18" x14ac:dyDescent="0.25">
      <c r="A213">
        <v>212</v>
      </c>
      <c r="B213" t="s">
        <v>258</v>
      </c>
      <c r="C213" t="s">
        <v>31</v>
      </c>
      <c r="D213" t="s">
        <v>76</v>
      </c>
      <c r="E213" s="1">
        <v>45383</v>
      </c>
      <c r="F213" s="1">
        <v>45394</v>
      </c>
      <c r="G213">
        <v>9</v>
      </c>
      <c r="H213">
        <v>412</v>
      </c>
      <c r="I213" t="s">
        <v>28</v>
      </c>
      <c r="J213" t="s">
        <v>33</v>
      </c>
      <c r="K213" t="s">
        <v>19</v>
      </c>
      <c r="L213" t="str">
        <f t="shared" si="12"/>
        <v>2024</v>
      </c>
      <c r="M213" t="str">
        <f t="shared" si="13"/>
        <v>Apr</v>
      </c>
      <c r="N213" t="str">
        <f t="shared" si="14"/>
        <v>Mon</v>
      </c>
      <c r="O213" s="2">
        <f t="shared" si="15"/>
        <v>11</v>
      </c>
      <c r="P213" s="2">
        <f>ROUND(G213*H213*VLOOKUP(D213,Table2[#All],2,FALSE),0)</f>
        <v>2781</v>
      </c>
      <c r="Q213" s="2">
        <f>Table1[[#This Row],[Quantity]]*Table1[[#This Row],[Unit Price]]</f>
        <v>3708</v>
      </c>
      <c r="R213" s="2">
        <f>Table1[[#This Row],[Sales Revenue ]]-Table1[[#This Row],[Total Cost]]</f>
        <v>927</v>
      </c>
    </row>
    <row r="214" spans="1:18" hidden="1" x14ac:dyDescent="0.25">
      <c r="A214">
        <v>213</v>
      </c>
      <c r="B214" t="s">
        <v>259</v>
      </c>
      <c r="C214" t="s">
        <v>21</v>
      </c>
      <c r="D214" t="s">
        <v>40</v>
      </c>
      <c r="E214" s="1">
        <v>45308</v>
      </c>
      <c r="F214" s="1">
        <v>45318</v>
      </c>
      <c r="G214">
        <v>7</v>
      </c>
      <c r="H214">
        <v>639</v>
      </c>
      <c r="I214" t="s">
        <v>14</v>
      </c>
      <c r="J214" t="s">
        <v>549</v>
      </c>
      <c r="K214" t="s">
        <v>19</v>
      </c>
      <c r="L214" t="str">
        <f t="shared" si="12"/>
        <v>2024</v>
      </c>
      <c r="M214" t="str">
        <f t="shared" si="13"/>
        <v>Jan</v>
      </c>
      <c r="N214" t="str">
        <f t="shared" si="14"/>
        <v>Wed</v>
      </c>
      <c r="O214" s="2">
        <f t="shared" si="15"/>
        <v>10</v>
      </c>
      <c r="P214" s="2">
        <f>ROUND(G214*H214*VLOOKUP(D214,Table2[#All],2,FALSE),0)</f>
        <v>2907</v>
      </c>
      <c r="Q214" s="2">
        <f>Table1[[#This Row],[Quantity]]*Table1[[#This Row],[Unit Price]]</f>
        <v>4473</v>
      </c>
      <c r="R214" s="2">
        <f>Table1[[#This Row],[Sales Revenue ]]-Table1[[#This Row],[Total Cost]]</f>
        <v>1566</v>
      </c>
    </row>
    <row r="215" spans="1:18" x14ac:dyDescent="0.25">
      <c r="A215">
        <v>214</v>
      </c>
      <c r="B215" t="s">
        <v>260</v>
      </c>
      <c r="C215" t="s">
        <v>21</v>
      </c>
      <c r="D215" t="s">
        <v>40</v>
      </c>
      <c r="E215" s="1">
        <v>45343</v>
      </c>
      <c r="F215" s="1">
        <v>45356</v>
      </c>
      <c r="G215">
        <v>10</v>
      </c>
      <c r="H215">
        <v>44</v>
      </c>
      <c r="I215" t="s">
        <v>28</v>
      </c>
      <c r="J215" t="s">
        <v>550</v>
      </c>
      <c r="K215" t="s">
        <v>29</v>
      </c>
      <c r="L215" t="str">
        <f t="shared" si="12"/>
        <v>2024</v>
      </c>
      <c r="M215" t="str">
        <f t="shared" si="13"/>
        <v>Feb</v>
      </c>
      <c r="N215" t="str">
        <f t="shared" si="14"/>
        <v>Wed</v>
      </c>
      <c r="O215" s="2">
        <f t="shared" si="15"/>
        <v>13</v>
      </c>
      <c r="P215" s="2">
        <f>ROUND(G215*H215*VLOOKUP(D215,Table2[#All],2,FALSE),0)</f>
        <v>286</v>
      </c>
      <c r="Q215" s="2">
        <f>Table1[[#This Row],[Quantity]]*Table1[[#This Row],[Unit Price]]</f>
        <v>440</v>
      </c>
      <c r="R215" s="2">
        <f>Table1[[#This Row],[Sales Revenue ]]-Table1[[#This Row],[Total Cost]]</f>
        <v>154</v>
      </c>
    </row>
    <row r="216" spans="1:18" hidden="1" x14ac:dyDescent="0.25">
      <c r="A216">
        <v>215</v>
      </c>
      <c r="B216" t="s">
        <v>261</v>
      </c>
      <c r="C216" t="s">
        <v>12</v>
      </c>
      <c r="D216" t="s">
        <v>58</v>
      </c>
      <c r="E216" s="1">
        <v>45314</v>
      </c>
      <c r="F216" s="1">
        <v>45327</v>
      </c>
      <c r="G216">
        <v>7</v>
      </c>
      <c r="H216">
        <v>459</v>
      </c>
      <c r="I216" t="s">
        <v>14</v>
      </c>
      <c r="J216" t="s">
        <v>551</v>
      </c>
      <c r="K216" t="s">
        <v>19</v>
      </c>
      <c r="L216" t="str">
        <f t="shared" si="12"/>
        <v>2024</v>
      </c>
      <c r="M216" t="str">
        <f t="shared" si="13"/>
        <v>Jan</v>
      </c>
      <c r="N216" t="str">
        <f t="shared" si="14"/>
        <v>Tue</v>
      </c>
      <c r="O216" s="2">
        <f t="shared" si="15"/>
        <v>13</v>
      </c>
      <c r="P216" s="2">
        <f>ROUND(G216*H216*VLOOKUP(D216,Table2[#All],2,FALSE),0)</f>
        <v>2731</v>
      </c>
      <c r="Q216" s="2">
        <f>Table1[[#This Row],[Quantity]]*Table1[[#This Row],[Unit Price]]</f>
        <v>3213</v>
      </c>
      <c r="R216" s="2">
        <f>Table1[[#This Row],[Sales Revenue ]]-Table1[[#This Row],[Total Cost]]</f>
        <v>482</v>
      </c>
    </row>
    <row r="217" spans="1:18" x14ac:dyDescent="0.25">
      <c r="A217">
        <v>216</v>
      </c>
      <c r="B217" t="s">
        <v>262</v>
      </c>
      <c r="C217" t="s">
        <v>17</v>
      </c>
      <c r="D217" t="s">
        <v>60</v>
      </c>
      <c r="E217" s="1">
        <v>45636</v>
      </c>
      <c r="F217" s="1">
        <v>45645</v>
      </c>
      <c r="G217">
        <v>6</v>
      </c>
      <c r="H217">
        <v>252</v>
      </c>
      <c r="I217" t="s">
        <v>28</v>
      </c>
      <c r="J217" t="s">
        <v>547</v>
      </c>
      <c r="K217" t="s">
        <v>29</v>
      </c>
      <c r="L217" t="str">
        <f t="shared" si="12"/>
        <v>2024</v>
      </c>
      <c r="M217" t="str">
        <f t="shared" si="13"/>
        <v>Dec</v>
      </c>
      <c r="N217" t="str">
        <f t="shared" si="14"/>
        <v>Tue</v>
      </c>
      <c r="O217" s="2">
        <f t="shared" si="15"/>
        <v>9</v>
      </c>
      <c r="P217" s="2">
        <f>ROUND(G217*H217*VLOOKUP(D217,Table2[#All],2,FALSE),0)</f>
        <v>983</v>
      </c>
      <c r="Q217" s="2">
        <f>Table1[[#This Row],[Quantity]]*Table1[[#This Row],[Unit Price]]</f>
        <v>1512</v>
      </c>
      <c r="R217" s="2">
        <f>Table1[[#This Row],[Sales Revenue ]]-Table1[[#This Row],[Total Cost]]</f>
        <v>529</v>
      </c>
    </row>
    <row r="218" spans="1:18" x14ac:dyDescent="0.25">
      <c r="A218">
        <v>217</v>
      </c>
      <c r="B218" t="s">
        <v>263</v>
      </c>
      <c r="C218" t="s">
        <v>17</v>
      </c>
      <c r="D218" t="s">
        <v>64</v>
      </c>
      <c r="E218" s="1">
        <v>45503</v>
      </c>
      <c r="F218" s="1">
        <v>45510</v>
      </c>
      <c r="G218">
        <v>5</v>
      </c>
      <c r="H218">
        <v>291</v>
      </c>
      <c r="I218" t="s">
        <v>28</v>
      </c>
      <c r="J218" t="s">
        <v>551</v>
      </c>
      <c r="K218" t="s">
        <v>29</v>
      </c>
      <c r="L218" t="str">
        <f t="shared" si="12"/>
        <v>2024</v>
      </c>
      <c r="M218" t="str">
        <f t="shared" si="13"/>
        <v>Jul</v>
      </c>
      <c r="N218" t="str">
        <f t="shared" si="14"/>
        <v>Tue</v>
      </c>
      <c r="O218" s="2">
        <f t="shared" si="15"/>
        <v>7</v>
      </c>
      <c r="P218" s="2">
        <f>ROUND(G218*H218*VLOOKUP(D218,Table2[#All],2,FALSE),0)</f>
        <v>728</v>
      </c>
      <c r="Q218" s="2">
        <f>Table1[[#This Row],[Quantity]]*Table1[[#This Row],[Unit Price]]</f>
        <v>1455</v>
      </c>
      <c r="R218" s="2">
        <f>Table1[[#This Row],[Sales Revenue ]]-Table1[[#This Row],[Total Cost]]</f>
        <v>727</v>
      </c>
    </row>
    <row r="219" spans="1:18" x14ac:dyDescent="0.25">
      <c r="A219">
        <v>218</v>
      </c>
      <c r="B219" t="s">
        <v>264</v>
      </c>
      <c r="C219" t="s">
        <v>21</v>
      </c>
      <c r="D219" t="s">
        <v>22</v>
      </c>
      <c r="E219" s="1">
        <v>45576</v>
      </c>
      <c r="F219" s="1">
        <v>45584</v>
      </c>
      <c r="G219">
        <v>8</v>
      </c>
      <c r="H219">
        <v>58</v>
      </c>
      <c r="I219" t="s">
        <v>28</v>
      </c>
      <c r="J219" t="s">
        <v>547</v>
      </c>
      <c r="K219" t="s">
        <v>46</v>
      </c>
      <c r="L219" t="str">
        <f t="shared" si="12"/>
        <v>2024</v>
      </c>
      <c r="M219" t="str">
        <f t="shared" si="13"/>
        <v>Oct</v>
      </c>
      <c r="N219" t="str">
        <f t="shared" si="14"/>
        <v>Fri</v>
      </c>
      <c r="O219" s="2">
        <f t="shared" si="15"/>
        <v>8</v>
      </c>
      <c r="P219" s="2">
        <f>ROUND(G219*H219*VLOOKUP(D219,Table2[#All],2,FALSE),0)</f>
        <v>348</v>
      </c>
      <c r="Q219" s="2">
        <f>Table1[[#This Row],[Quantity]]*Table1[[#This Row],[Unit Price]]</f>
        <v>464</v>
      </c>
      <c r="R219" s="2">
        <f>Table1[[#This Row],[Sales Revenue ]]-Table1[[#This Row],[Total Cost]]</f>
        <v>116</v>
      </c>
    </row>
    <row r="220" spans="1:18" x14ac:dyDescent="0.25">
      <c r="A220">
        <v>219</v>
      </c>
      <c r="B220" t="s">
        <v>265</v>
      </c>
      <c r="C220" t="s">
        <v>31</v>
      </c>
      <c r="D220" t="s">
        <v>50</v>
      </c>
      <c r="E220" s="1">
        <v>45501</v>
      </c>
      <c r="F220" s="1">
        <v>45513</v>
      </c>
      <c r="G220">
        <v>3</v>
      </c>
      <c r="H220">
        <v>317</v>
      </c>
      <c r="I220" t="s">
        <v>28</v>
      </c>
      <c r="J220" t="s">
        <v>550</v>
      </c>
      <c r="K220" t="s">
        <v>29</v>
      </c>
      <c r="L220" t="str">
        <f t="shared" si="12"/>
        <v>2024</v>
      </c>
      <c r="M220" t="str">
        <f t="shared" si="13"/>
        <v>Jul</v>
      </c>
      <c r="N220" t="str">
        <f t="shared" si="14"/>
        <v>Sun</v>
      </c>
      <c r="O220" s="2">
        <f t="shared" si="15"/>
        <v>12</v>
      </c>
      <c r="P220" s="2">
        <f>ROUND(G220*H220*VLOOKUP(D220,Table2[#All],2,FALSE),0)</f>
        <v>666</v>
      </c>
      <c r="Q220" s="2">
        <f>Table1[[#This Row],[Quantity]]*Table1[[#This Row],[Unit Price]]</f>
        <v>951</v>
      </c>
      <c r="R220" s="2">
        <f>Table1[[#This Row],[Sales Revenue ]]-Table1[[#This Row],[Total Cost]]</f>
        <v>285</v>
      </c>
    </row>
    <row r="221" spans="1:18" x14ac:dyDescent="0.25">
      <c r="A221">
        <v>220</v>
      </c>
      <c r="B221" t="s">
        <v>266</v>
      </c>
      <c r="C221" t="s">
        <v>12</v>
      </c>
      <c r="D221" t="s">
        <v>36</v>
      </c>
      <c r="E221" s="1">
        <v>45389</v>
      </c>
      <c r="F221" s="1">
        <v>45401</v>
      </c>
      <c r="G221">
        <v>1</v>
      </c>
      <c r="H221">
        <v>284</v>
      </c>
      <c r="I221" t="s">
        <v>28</v>
      </c>
      <c r="J221" t="s">
        <v>550</v>
      </c>
      <c r="K221" t="s">
        <v>15</v>
      </c>
      <c r="L221" t="str">
        <f t="shared" si="12"/>
        <v>2024</v>
      </c>
      <c r="M221" t="str">
        <f t="shared" si="13"/>
        <v>Apr</v>
      </c>
      <c r="N221" t="str">
        <f t="shared" si="14"/>
        <v>Sun</v>
      </c>
      <c r="O221" s="2">
        <f t="shared" si="15"/>
        <v>12</v>
      </c>
      <c r="P221" s="2">
        <f>ROUND(G221*H221*VLOOKUP(D221,Table2[#All],2,FALSE),0)</f>
        <v>227</v>
      </c>
      <c r="Q221" s="2">
        <f>Table1[[#This Row],[Quantity]]*Table1[[#This Row],[Unit Price]]</f>
        <v>284</v>
      </c>
      <c r="R221" s="2">
        <f>Table1[[#This Row],[Sales Revenue ]]-Table1[[#This Row],[Total Cost]]</f>
        <v>57</v>
      </c>
    </row>
    <row r="222" spans="1:18" hidden="1" x14ac:dyDescent="0.25">
      <c r="A222">
        <v>221</v>
      </c>
      <c r="B222" t="s">
        <v>267</v>
      </c>
      <c r="C222" t="s">
        <v>12</v>
      </c>
      <c r="D222" t="s">
        <v>13</v>
      </c>
      <c r="E222" s="1">
        <v>45388</v>
      </c>
      <c r="F222" s="1">
        <v>45391</v>
      </c>
      <c r="G222">
        <v>10</v>
      </c>
      <c r="H222">
        <v>751</v>
      </c>
      <c r="I222" t="s">
        <v>14</v>
      </c>
      <c r="J222" t="s">
        <v>33</v>
      </c>
      <c r="K222" t="s">
        <v>29</v>
      </c>
      <c r="L222" t="str">
        <f t="shared" si="12"/>
        <v>2024</v>
      </c>
      <c r="M222" t="str">
        <f t="shared" si="13"/>
        <v>Apr</v>
      </c>
      <c r="N222" t="str">
        <f t="shared" si="14"/>
        <v>Sat</v>
      </c>
      <c r="O222" s="2">
        <f t="shared" si="15"/>
        <v>3</v>
      </c>
      <c r="P222" s="2">
        <f>ROUND(G222*H222*VLOOKUP(D222,Table2[#All],2,FALSE),0)</f>
        <v>5633</v>
      </c>
      <c r="Q222" s="2">
        <f>Table1[[#This Row],[Quantity]]*Table1[[#This Row],[Unit Price]]</f>
        <v>7510</v>
      </c>
      <c r="R222" s="2">
        <f>Table1[[#This Row],[Sales Revenue ]]-Table1[[#This Row],[Total Cost]]</f>
        <v>1877</v>
      </c>
    </row>
    <row r="223" spans="1:18" hidden="1" x14ac:dyDescent="0.25">
      <c r="A223">
        <v>222</v>
      </c>
      <c r="B223" t="s">
        <v>268</v>
      </c>
      <c r="C223" t="s">
        <v>24</v>
      </c>
      <c r="D223" t="s">
        <v>100</v>
      </c>
      <c r="E223" s="1">
        <v>45462</v>
      </c>
      <c r="F223" s="1">
        <v>45476</v>
      </c>
      <c r="G223">
        <v>5</v>
      </c>
      <c r="H223">
        <v>989</v>
      </c>
      <c r="I223" t="s">
        <v>14</v>
      </c>
      <c r="J223" t="s">
        <v>551</v>
      </c>
      <c r="K223" t="s">
        <v>15</v>
      </c>
      <c r="L223" t="str">
        <f t="shared" si="12"/>
        <v>2024</v>
      </c>
      <c r="M223" t="str">
        <f t="shared" si="13"/>
        <v>Jun</v>
      </c>
      <c r="N223" t="str">
        <f t="shared" si="14"/>
        <v>Wed</v>
      </c>
      <c r="O223" s="2">
        <f t="shared" si="15"/>
        <v>14</v>
      </c>
      <c r="P223" s="2">
        <f>ROUND(G223*H223*VLOOKUP(D223,Table2[#All],2,FALSE),0)</f>
        <v>2967</v>
      </c>
      <c r="Q223" s="2">
        <f>Table1[[#This Row],[Quantity]]*Table1[[#This Row],[Unit Price]]</f>
        <v>4945</v>
      </c>
      <c r="R223" s="2">
        <f>Table1[[#This Row],[Sales Revenue ]]-Table1[[#This Row],[Total Cost]]</f>
        <v>1978</v>
      </c>
    </row>
    <row r="224" spans="1:18" hidden="1" x14ac:dyDescent="0.25">
      <c r="A224">
        <v>223</v>
      </c>
      <c r="B224" t="s">
        <v>269</v>
      </c>
      <c r="C224" t="s">
        <v>12</v>
      </c>
      <c r="D224" t="s">
        <v>27</v>
      </c>
      <c r="E224" s="1">
        <v>45416</v>
      </c>
      <c r="F224" s="1">
        <v>45429</v>
      </c>
      <c r="G224">
        <v>10</v>
      </c>
      <c r="H224">
        <v>730</v>
      </c>
      <c r="I224" t="s">
        <v>14</v>
      </c>
      <c r="J224" t="s">
        <v>551</v>
      </c>
      <c r="K224" t="s">
        <v>15</v>
      </c>
      <c r="L224" t="str">
        <f t="shared" si="12"/>
        <v>2024</v>
      </c>
      <c r="M224" t="str">
        <f t="shared" si="13"/>
        <v>May</v>
      </c>
      <c r="N224" t="str">
        <f t="shared" si="14"/>
        <v>Sat</v>
      </c>
      <c r="O224" s="2">
        <f t="shared" si="15"/>
        <v>13</v>
      </c>
      <c r="P224" s="2">
        <f>ROUND(G224*H224*VLOOKUP(D224,Table2[#All],2,FALSE),0)</f>
        <v>4745</v>
      </c>
      <c r="Q224" s="2">
        <f>Table1[[#This Row],[Quantity]]*Table1[[#This Row],[Unit Price]]</f>
        <v>7300</v>
      </c>
      <c r="R224" s="2">
        <f>Table1[[#This Row],[Sales Revenue ]]-Table1[[#This Row],[Total Cost]]</f>
        <v>2555</v>
      </c>
    </row>
    <row r="225" spans="1:18" x14ac:dyDescent="0.25">
      <c r="A225">
        <v>224</v>
      </c>
      <c r="B225" t="s">
        <v>270</v>
      </c>
      <c r="C225" t="s">
        <v>21</v>
      </c>
      <c r="D225" t="s">
        <v>83</v>
      </c>
      <c r="E225" s="1">
        <v>45452</v>
      </c>
      <c r="F225" s="1">
        <v>45462</v>
      </c>
      <c r="G225">
        <v>7</v>
      </c>
      <c r="H225">
        <v>56</v>
      </c>
      <c r="I225" t="s">
        <v>28</v>
      </c>
      <c r="J225" t="s">
        <v>33</v>
      </c>
      <c r="K225" t="s">
        <v>29</v>
      </c>
      <c r="L225" t="str">
        <f t="shared" si="12"/>
        <v>2024</v>
      </c>
      <c r="M225" t="str">
        <f t="shared" si="13"/>
        <v>Jun</v>
      </c>
      <c r="N225" t="str">
        <f t="shared" si="14"/>
        <v>Sun</v>
      </c>
      <c r="O225" s="2">
        <f t="shared" si="15"/>
        <v>10</v>
      </c>
      <c r="P225" s="2">
        <f>ROUND(G225*H225*VLOOKUP(D225,Table2[#All],2,FALSE),0)</f>
        <v>314</v>
      </c>
      <c r="Q225" s="2">
        <f>Table1[[#This Row],[Quantity]]*Table1[[#This Row],[Unit Price]]</f>
        <v>392</v>
      </c>
      <c r="R225" s="2">
        <f>Table1[[#This Row],[Sales Revenue ]]-Table1[[#This Row],[Total Cost]]</f>
        <v>78</v>
      </c>
    </row>
    <row r="226" spans="1:18" x14ac:dyDescent="0.25">
      <c r="A226">
        <v>225</v>
      </c>
      <c r="B226" t="s">
        <v>271</v>
      </c>
      <c r="C226" t="s">
        <v>21</v>
      </c>
      <c r="D226" t="s">
        <v>40</v>
      </c>
      <c r="E226" s="1">
        <v>45425</v>
      </c>
      <c r="F226" s="1">
        <v>45428</v>
      </c>
      <c r="G226">
        <v>9</v>
      </c>
      <c r="H226">
        <v>967</v>
      </c>
      <c r="I226" t="s">
        <v>28</v>
      </c>
      <c r="J226" t="s">
        <v>33</v>
      </c>
      <c r="K226" t="s">
        <v>15</v>
      </c>
      <c r="L226" t="str">
        <f t="shared" si="12"/>
        <v>2024</v>
      </c>
      <c r="M226" t="str">
        <f t="shared" si="13"/>
        <v>May</v>
      </c>
      <c r="N226" t="str">
        <f t="shared" si="14"/>
        <v>Mon</v>
      </c>
      <c r="O226" s="2">
        <f t="shared" si="15"/>
        <v>3</v>
      </c>
      <c r="P226" s="2">
        <f>ROUND(G226*H226*VLOOKUP(D226,Table2[#All],2,FALSE),0)</f>
        <v>5657</v>
      </c>
      <c r="Q226" s="2">
        <f>Table1[[#This Row],[Quantity]]*Table1[[#This Row],[Unit Price]]</f>
        <v>8703</v>
      </c>
      <c r="R226" s="2">
        <f>Table1[[#This Row],[Sales Revenue ]]-Table1[[#This Row],[Total Cost]]</f>
        <v>3046</v>
      </c>
    </row>
    <row r="227" spans="1:18" x14ac:dyDescent="0.25">
      <c r="A227">
        <v>226</v>
      </c>
      <c r="B227" t="s">
        <v>272</v>
      </c>
      <c r="C227" t="s">
        <v>24</v>
      </c>
      <c r="D227" t="s">
        <v>25</v>
      </c>
      <c r="E227" s="1">
        <v>45370</v>
      </c>
      <c r="F227" s="1">
        <v>45390</v>
      </c>
      <c r="G227">
        <v>4</v>
      </c>
      <c r="H227">
        <v>347</v>
      </c>
      <c r="I227" t="s">
        <v>28</v>
      </c>
      <c r="J227" t="s">
        <v>551</v>
      </c>
      <c r="K227" t="s">
        <v>19</v>
      </c>
      <c r="L227" t="str">
        <f t="shared" si="12"/>
        <v>2024</v>
      </c>
      <c r="M227" t="str">
        <f t="shared" si="13"/>
        <v>Mar</v>
      </c>
      <c r="N227" t="str">
        <f t="shared" si="14"/>
        <v>Tue</v>
      </c>
      <c r="O227" s="2">
        <f t="shared" si="15"/>
        <v>20</v>
      </c>
      <c r="P227" s="2">
        <f>ROUND(G227*H227*VLOOKUP(D227,Table2[#All],2,FALSE),0)</f>
        <v>763</v>
      </c>
      <c r="Q227" s="2">
        <f>Table1[[#This Row],[Quantity]]*Table1[[#This Row],[Unit Price]]</f>
        <v>1388</v>
      </c>
      <c r="R227" s="2">
        <f>Table1[[#This Row],[Sales Revenue ]]-Table1[[#This Row],[Total Cost]]</f>
        <v>625</v>
      </c>
    </row>
    <row r="228" spans="1:18" x14ac:dyDescent="0.25">
      <c r="A228">
        <v>227</v>
      </c>
      <c r="B228" t="s">
        <v>273</v>
      </c>
      <c r="C228" t="s">
        <v>21</v>
      </c>
      <c r="D228" t="s">
        <v>22</v>
      </c>
      <c r="E228" s="1">
        <v>45573</v>
      </c>
      <c r="F228" s="1">
        <v>45582</v>
      </c>
      <c r="G228">
        <v>6</v>
      </c>
      <c r="H228">
        <v>273</v>
      </c>
      <c r="I228" t="s">
        <v>28</v>
      </c>
      <c r="J228" t="s">
        <v>549</v>
      </c>
      <c r="K228" t="s">
        <v>46</v>
      </c>
      <c r="L228" t="str">
        <f t="shared" si="12"/>
        <v>2024</v>
      </c>
      <c r="M228" t="str">
        <f t="shared" si="13"/>
        <v>Oct</v>
      </c>
      <c r="N228" t="str">
        <f t="shared" si="14"/>
        <v>Tue</v>
      </c>
      <c r="O228" s="2">
        <f t="shared" si="15"/>
        <v>9</v>
      </c>
      <c r="P228" s="2">
        <f>ROUND(G228*H228*VLOOKUP(D228,Table2[#All],2,FALSE),0)</f>
        <v>1229</v>
      </c>
      <c r="Q228" s="2">
        <f>Table1[[#This Row],[Quantity]]*Table1[[#This Row],[Unit Price]]</f>
        <v>1638</v>
      </c>
      <c r="R228" s="2">
        <f>Table1[[#This Row],[Sales Revenue ]]-Table1[[#This Row],[Total Cost]]</f>
        <v>409</v>
      </c>
    </row>
    <row r="229" spans="1:18" x14ac:dyDescent="0.25">
      <c r="A229">
        <v>228</v>
      </c>
      <c r="B229" t="s">
        <v>274</v>
      </c>
      <c r="C229" t="s">
        <v>21</v>
      </c>
      <c r="D229" t="s">
        <v>52</v>
      </c>
      <c r="E229" s="1">
        <v>45620</v>
      </c>
      <c r="F229" s="1">
        <v>45623</v>
      </c>
      <c r="G229">
        <v>1</v>
      </c>
      <c r="H229">
        <v>546</v>
      </c>
      <c r="I229" t="s">
        <v>28</v>
      </c>
      <c r="J229" t="s">
        <v>551</v>
      </c>
      <c r="K229" t="s">
        <v>29</v>
      </c>
      <c r="L229" t="str">
        <f t="shared" si="12"/>
        <v>2024</v>
      </c>
      <c r="M229" t="str">
        <f t="shared" si="13"/>
        <v>Nov</v>
      </c>
      <c r="N229" t="str">
        <f t="shared" si="14"/>
        <v>Sun</v>
      </c>
      <c r="O229" s="2">
        <f t="shared" si="15"/>
        <v>3</v>
      </c>
      <c r="P229" s="2">
        <f>ROUND(G229*H229*VLOOKUP(D229,Table2[#All],2,FALSE),0)</f>
        <v>382</v>
      </c>
      <c r="Q229" s="2">
        <f>Table1[[#This Row],[Quantity]]*Table1[[#This Row],[Unit Price]]</f>
        <v>546</v>
      </c>
      <c r="R229" s="2">
        <f>Table1[[#This Row],[Sales Revenue ]]-Table1[[#This Row],[Total Cost]]</f>
        <v>164</v>
      </c>
    </row>
    <row r="230" spans="1:18" hidden="1" x14ac:dyDescent="0.25">
      <c r="A230">
        <v>229</v>
      </c>
      <c r="B230" t="s">
        <v>275</v>
      </c>
      <c r="C230" t="s">
        <v>12</v>
      </c>
      <c r="D230" t="s">
        <v>13</v>
      </c>
      <c r="E230" s="1">
        <v>45503</v>
      </c>
      <c r="F230" s="1">
        <v>45514</v>
      </c>
      <c r="G230">
        <v>3</v>
      </c>
      <c r="H230">
        <v>872</v>
      </c>
      <c r="I230" t="s">
        <v>14</v>
      </c>
      <c r="J230" t="s">
        <v>33</v>
      </c>
      <c r="K230" t="s">
        <v>29</v>
      </c>
      <c r="L230" t="str">
        <f t="shared" si="12"/>
        <v>2024</v>
      </c>
      <c r="M230" t="str">
        <f t="shared" si="13"/>
        <v>Jul</v>
      </c>
      <c r="N230" t="str">
        <f t="shared" si="14"/>
        <v>Tue</v>
      </c>
      <c r="O230" s="2">
        <f t="shared" si="15"/>
        <v>11</v>
      </c>
      <c r="P230" s="2">
        <f>ROUND(G230*H230*VLOOKUP(D230,Table2[#All],2,FALSE),0)</f>
        <v>1962</v>
      </c>
      <c r="Q230" s="2">
        <f>Table1[[#This Row],[Quantity]]*Table1[[#This Row],[Unit Price]]</f>
        <v>2616</v>
      </c>
      <c r="R230" s="2">
        <f>Table1[[#This Row],[Sales Revenue ]]-Table1[[#This Row],[Total Cost]]</f>
        <v>654</v>
      </c>
    </row>
    <row r="231" spans="1:18" x14ac:dyDescent="0.25">
      <c r="A231">
        <v>230</v>
      </c>
      <c r="B231" t="s">
        <v>276</v>
      </c>
      <c r="C231" t="s">
        <v>21</v>
      </c>
      <c r="D231" t="s">
        <v>40</v>
      </c>
      <c r="E231" s="1">
        <v>45403</v>
      </c>
      <c r="F231" s="1">
        <v>45410</v>
      </c>
      <c r="G231">
        <v>9</v>
      </c>
      <c r="H231">
        <v>476</v>
      </c>
      <c r="I231" t="s">
        <v>28</v>
      </c>
      <c r="J231" t="s">
        <v>547</v>
      </c>
      <c r="K231" t="s">
        <v>46</v>
      </c>
      <c r="L231" t="str">
        <f t="shared" si="12"/>
        <v>2024</v>
      </c>
      <c r="M231" t="str">
        <f t="shared" si="13"/>
        <v>Apr</v>
      </c>
      <c r="N231" t="str">
        <f t="shared" si="14"/>
        <v>Sun</v>
      </c>
      <c r="O231" s="2">
        <f t="shared" si="15"/>
        <v>7</v>
      </c>
      <c r="P231" s="2">
        <f>ROUND(G231*H231*VLOOKUP(D231,Table2[#All],2,FALSE),0)</f>
        <v>2785</v>
      </c>
      <c r="Q231" s="2">
        <f>Table1[[#This Row],[Quantity]]*Table1[[#This Row],[Unit Price]]</f>
        <v>4284</v>
      </c>
      <c r="R231" s="2">
        <f>Table1[[#This Row],[Sales Revenue ]]-Table1[[#This Row],[Total Cost]]</f>
        <v>1499</v>
      </c>
    </row>
    <row r="232" spans="1:18" x14ac:dyDescent="0.25">
      <c r="A232">
        <v>231</v>
      </c>
      <c r="B232" t="s">
        <v>277</v>
      </c>
      <c r="C232" t="s">
        <v>17</v>
      </c>
      <c r="D232" t="s">
        <v>44</v>
      </c>
      <c r="E232" s="1">
        <v>45629</v>
      </c>
      <c r="F232" s="1">
        <v>45638</v>
      </c>
      <c r="G232">
        <v>8</v>
      </c>
      <c r="H232">
        <v>26</v>
      </c>
      <c r="I232" t="s">
        <v>28</v>
      </c>
      <c r="J232" t="s">
        <v>551</v>
      </c>
      <c r="K232" t="s">
        <v>29</v>
      </c>
      <c r="L232" t="str">
        <f t="shared" si="12"/>
        <v>2024</v>
      </c>
      <c r="M232" t="str">
        <f t="shared" si="13"/>
        <v>Dec</v>
      </c>
      <c r="N232" t="str">
        <f t="shared" si="14"/>
        <v>Tue</v>
      </c>
      <c r="O232" s="2">
        <f t="shared" si="15"/>
        <v>9</v>
      </c>
      <c r="P232" s="2">
        <f>ROUND(G232*H232*VLOOKUP(D232,Table2[#All],2,FALSE),0)</f>
        <v>125</v>
      </c>
      <c r="Q232" s="2">
        <f>Table1[[#This Row],[Quantity]]*Table1[[#This Row],[Unit Price]]</f>
        <v>208</v>
      </c>
      <c r="R232" s="2">
        <f>Table1[[#This Row],[Sales Revenue ]]-Table1[[#This Row],[Total Cost]]</f>
        <v>83</v>
      </c>
    </row>
    <row r="233" spans="1:18" hidden="1" x14ac:dyDescent="0.25">
      <c r="A233">
        <v>232</v>
      </c>
      <c r="B233" t="s">
        <v>278</v>
      </c>
      <c r="C233" t="s">
        <v>12</v>
      </c>
      <c r="D233" t="s">
        <v>36</v>
      </c>
      <c r="E233" s="1">
        <v>45649</v>
      </c>
      <c r="F233" s="1">
        <v>45662</v>
      </c>
      <c r="G233">
        <v>7</v>
      </c>
      <c r="H233">
        <v>835</v>
      </c>
      <c r="I233" t="s">
        <v>14</v>
      </c>
      <c r="J233" t="s">
        <v>551</v>
      </c>
      <c r="K233" t="s">
        <v>46</v>
      </c>
      <c r="L233" t="str">
        <f t="shared" si="12"/>
        <v>2024</v>
      </c>
      <c r="M233" t="str">
        <f t="shared" si="13"/>
        <v>Dec</v>
      </c>
      <c r="N233" t="str">
        <f t="shared" si="14"/>
        <v>Mon</v>
      </c>
      <c r="O233" s="2">
        <f t="shared" si="15"/>
        <v>13</v>
      </c>
      <c r="P233" s="2">
        <f>ROUND(G233*H233*VLOOKUP(D233,Table2[#All],2,FALSE),0)</f>
        <v>4676</v>
      </c>
      <c r="Q233" s="2">
        <f>Table1[[#This Row],[Quantity]]*Table1[[#This Row],[Unit Price]]</f>
        <v>5845</v>
      </c>
      <c r="R233" s="2">
        <f>Table1[[#This Row],[Sales Revenue ]]-Table1[[#This Row],[Total Cost]]</f>
        <v>1169</v>
      </c>
    </row>
    <row r="234" spans="1:18" x14ac:dyDescent="0.25">
      <c r="A234">
        <v>233</v>
      </c>
      <c r="B234" t="s">
        <v>279</v>
      </c>
      <c r="C234" t="s">
        <v>31</v>
      </c>
      <c r="D234" t="s">
        <v>50</v>
      </c>
      <c r="E234" s="1">
        <v>45332</v>
      </c>
      <c r="F234" s="1">
        <v>45345</v>
      </c>
      <c r="G234">
        <v>6</v>
      </c>
      <c r="H234">
        <v>992</v>
      </c>
      <c r="I234" t="s">
        <v>28</v>
      </c>
      <c r="J234" t="s">
        <v>550</v>
      </c>
      <c r="K234" t="s">
        <v>15</v>
      </c>
      <c r="L234" t="str">
        <f t="shared" si="12"/>
        <v>2024</v>
      </c>
      <c r="M234" t="str">
        <f t="shared" si="13"/>
        <v>Feb</v>
      </c>
      <c r="N234" t="str">
        <f t="shared" si="14"/>
        <v>Sat</v>
      </c>
      <c r="O234" s="2">
        <f t="shared" si="15"/>
        <v>13</v>
      </c>
      <c r="P234" s="2">
        <f>ROUND(G234*H234*VLOOKUP(D234,Table2[#All],2,FALSE),0)</f>
        <v>4166</v>
      </c>
      <c r="Q234" s="2">
        <f>Table1[[#This Row],[Quantity]]*Table1[[#This Row],[Unit Price]]</f>
        <v>5952</v>
      </c>
      <c r="R234" s="2">
        <f>Table1[[#This Row],[Sales Revenue ]]-Table1[[#This Row],[Total Cost]]</f>
        <v>1786</v>
      </c>
    </row>
    <row r="235" spans="1:18" hidden="1" x14ac:dyDescent="0.25">
      <c r="A235">
        <v>234</v>
      </c>
      <c r="B235" t="s">
        <v>280</v>
      </c>
      <c r="C235" t="s">
        <v>21</v>
      </c>
      <c r="D235" t="s">
        <v>54</v>
      </c>
      <c r="E235" s="1">
        <v>45445</v>
      </c>
      <c r="F235" s="1">
        <v>45454</v>
      </c>
      <c r="G235">
        <v>2</v>
      </c>
      <c r="H235">
        <v>679</v>
      </c>
      <c r="I235" t="s">
        <v>14</v>
      </c>
      <c r="J235" t="s">
        <v>549</v>
      </c>
      <c r="K235" t="s">
        <v>15</v>
      </c>
      <c r="L235" t="str">
        <f t="shared" si="12"/>
        <v>2024</v>
      </c>
      <c r="M235" t="str">
        <f t="shared" si="13"/>
        <v>Jun</v>
      </c>
      <c r="N235" t="str">
        <f t="shared" si="14"/>
        <v>Sun</v>
      </c>
      <c r="O235" s="2">
        <f t="shared" si="15"/>
        <v>9</v>
      </c>
      <c r="P235" s="2">
        <f>ROUND(G235*H235*VLOOKUP(D235,Table2[#All],2,FALSE),0)</f>
        <v>951</v>
      </c>
      <c r="Q235" s="2">
        <f>Table1[[#This Row],[Quantity]]*Table1[[#This Row],[Unit Price]]</f>
        <v>1358</v>
      </c>
      <c r="R235" s="2">
        <f>Table1[[#This Row],[Sales Revenue ]]-Table1[[#This Row],[Total Cost]]</f>
        <v>407</v>
      </c>
    </row>
    <row r="236" spans="1:18" x14ac:dyDescent="0.25">
      <c r="A236">
        <v>235</v>
      </c>
      <c r="B236" t="s">
        <v>281</v>
      </c>
      <c r="C236" t="s">
        <v>24</v>
      </c>
      <c r="D236" t="s">
        <v>38</v>
      </c>
      <c r="E236" s="1">
        <v>45485</v>
      </c>
      <c r="F236" s="1">
        <v>45498</v>
      </c>
      <c r="G236">
        <v>9</v>
      </c>
      <c r="H236">
        <v>497</v>
      </c>
      <c r="I236" t="s">
        <v>28</v>
      </c>
      <c r="J236" t="s">
        <v>551</v>
      </c>
      <c r="K236" t="s">
        <v>46</v>
      </c>
      <c r="L236" t="str">
        <f t="shared" si="12"/>
        <v>2024</v>
      </c>
      <c r="M236" t="str">
        <f t="shared" si="13"/>
        <v>Jul</v>
      </c>
      <c r="N236" t="str">
        <f t="shared" si="14"/>
        <v>Fri</v>
      </c>
      <c r="O236" s="2">
        <f t="shared" si="15"/>
        <v>13</v>
      </c>
      <c r="P236" s="2">
        <f>ROUND(G236*H236*VLOOKUP(D236,Table2[#All],2,FALSE),0)</f>
        <v>2237</v>
      </c>
      <c r="Q236" s="2">
        <f>Table1[[#This Row],[Quantity]]*Table1[[#This Row],[Unit Price]]</f>
        <v>4473</v>
      </c>
      <c r="R236" s="2">
        <f>Table1[[#This Row],[Sales Revenue ]]-Table1[[#This Row],[Total Cost]]</f>
        <v>2236</v>
      </c>
    </row>
    <row r="237" spans="1:18" x14ac:dyDescent="0.25">
      <c r="A237">
        <v>236</v>
      </c>
      <c r="B237" t="s">
        <v>282</v>
      </c>
      <c r="C237" t="s">
        <v>21</v>
      </c>
      <c r="D237" t="s">
        <v>40</v>
      </c>
      <c r="E237" s="1">
        <v>45547</v>
      </c>
      <c r="F237" s="1">
        <v>45555</v>
      </c>
      <c r="G237">
        <v>7</v>
      </c>
      <c r="H237">
        <v>670</v>
      </c>
      <c r="I237" t="s">
        <v>28</v>
      </c>
      <c r="J237" t="s">
        <v>549</v>
      </c>
      <c r="K237" t="s">
        <v>46</v>
      </c>
      <c r="L237" t="str">
        <f t="shared" si="12"/>
        <v>2024</v>
      </c>
      <c r="M237" t="str">
        <f t="shared" si="13"/>
        <v>Sep</v>
      </c>
      <c r="N237" t="str">
        <f t="shared" si="14"/>
        <v>Thu</v>
      </c>
      <c r="O237" s="2">
        <f t="shared" si="15"/>
        <v>8</v>
      </c>
      <c r="P237" s="2">
        <f>ROUND(G237*H237*VLOOKUP(D237,Table2[#All],2,FALSE),0)</f>
        <v>3049</v>
      </c>
      <c r="Q237" s="2">
        <f>Table1[[#This Row],[Quantity]]*Table1[[#This Row],[Unit Price]]</f>
        <v>4690</v>
      </c>
      <c r="R237" s="2">
        <f>Table1[[#This Row],[Sales Revenue ]]-Table1[[#This Row],[Total Cost]]</f>
        <v>1641</v>
      </c>
    </row>
    <row r="238" spans="1:18" x14ac:dyDescent="0.25">
      <c r="A238">
        <v>237</v>
      </c>
      <c r="B238" t="s">
        <v>283</v>
      </c>
      <c r="C238" t="s">
        <v>31</v>
      </c>
      <c r="D238" t="s">
        <v>76</v>
      </c>
      <c r="E238" s="1">
        <v>45330</v>
      </c>
      <c r="F238" s="1">
        <v>45343</v>
      </c>
      <c r="G238">
        <v>5</v>
      </c>
      <c r="H238">
        <v>930</v>
      </c>
      <c r="I238" t="s">
        <v>28</v>
      </c>
      <c r="J238" t="s">
        <v>33</v>
      </c>
      <c r="K238" t="s">
        <v>19</v>
      </c>
      <c r="L238" t="str">
        <f t="shared" si="12"/>
        <v>2024</v>
      </c>
      <c r="M238" t="str">
        <f t="shared" si="13"/>
        <v>Feb</v>
      </c>
      <c r="N238" t="str">
        <f t="shared" si="14"/>
        <v>Thu</v>
      </c>
      <c r="O238" s="2">
        <f t="shared" si="15"/>
        <v>13</v>
      </c>
      <c r="P238" s="2">
        <f>ROUND(G238*H238*VLOOKUP(D238,Table2[#All],2,FALSE),0)</f>
        <v>3488</v>
      </c>
      <c r="Q238" s="2">
        <f>Table1[[#This Row],[Quantity]]*Table1[[#This Row],[Unit Price]]</f>
        <v>4650</v>
      </c>
      <c r="R238" s="2">
        <f>Table1[[#This Row],[Sales Revenue ]]-Table1[[#This Row],[Total Cost]]</f>
        <v>1162</v>
      </c>
    </row>
    <row r="239" spans="1:18" hidden="1" x14ac:dyDescent="0.25">
      <c r="A239">
        <v>238</v>
      </c>
      <c r="B239" t="s">
        <v>284</v>
      </c>
      <c r="C239" t="s">
        <v>12</v>
      </c>
      <c r="D239" t="s">
        <v>58</v>
      </c>
      <c r="E239" s="1">
        <v>45453</v>
      </c>
      <c r="F239" s="1">
        <v>45462</v>
      </c>
      <c r="G239">
        <v>1</v>
      </c>
      <c r="H239">
        <v>994</v>
      </c>
      <c r="I239" t="s">
        <v>14</v>
      </c>
      <c r="J239" t="s">
        <v>551</v>
      </c>
      <c r="K239" t="s">
        <v>15</v>
      </c>
      <c r="L239" t="str">
        <f t="shared" si="12"/>
        <v>2024</v>
      </c>
      <c r="M239" t="str">
        <f t="shared" si="13"/>
        <v>Jun</v>
      </c>
      <c r="N239" t="str">
        <f t="shared" si="14"/>
        <v>Mon</v>
      </c>
      <c r="O239" s="2">
        <f t="shared" si="15"/>
        <v>9</v>
      </c>
      <c r="P239" s="2">
        <f>ROUND(G239*H239*VLOOKUP(D239,Table2[#All],2,FALSE),0)</f>
        <v>845</v>
      </c>
      <c r="Q239" s="2">
        <f>Table1[[#This Row],[Quantity]]*Table1[[#This Row],[Unit Price]]</f>
        <v>994</v>
      </c>
      <c r="R239" s="2">
        <f>Table1[[#This Row],[Sales Revenue ]]-Table1[[#This Row],[Total Cost]]</f>
        <v>149</v>
      </c>
    </row>
    <row r="240" spans="1:18" x14ac:dyDescent="0.25">
      <c r="A240">
        <v>239</v>
      </c>
      <c r="B240" t="s">
        <v>285</v>
      </c>
      <c r="C240" t="s">
        <v>17</v>
      </c>
      <c r="D240" t="s">
        <v>56</v>
      </c>
      <c r="E240" s="1">
        <v>45488</v>
      </c>
      <c r="F240" s="1">
        <v>45501</v>
      </c>
      <c r="G240">
        <v>3</v>
      </c>
      <c r="H240">
        <v>819</v>
      </c>
      <c r="I240" t="s">
        <v>28</v>
      </c>
      <c r="J240" t="s">
        <v>33</v>
      </c>
      <c r="K240" t="s">
        <v>15</v>
      </c>
      <c r="L240" t="str">
        <f t="shared" si="12"/>
        <v>2024</v>
      </c>
      <c r="M240" t="str">
        <f t="shared" si="13"/>
        <v>Jul</v>
      </c>
      <c r="N240" t="str">
        <f t="shared" si="14"/>
        <v>Mon</v>
      </c>
      <c r="O240" s="2">
        <f t="shared" si="15"/>
        <v>13</v>
      </c>
      <c r="P240" s="2">
        <f>ROUND(G240*H240*VLOOKUP(D240,Table2[#All],2,FALSE),0)</f>
        <v>1351</v>
      </c>
      <c r="Q240" s="2">
        <f>Table1[[#This Row],[Quantity]]*Table1[[#This Row],[Unit Price]]</f>
        <v>2457</v>
      </c>
      <c r="R240" s="2">
        <f>Table1[[#This Row],[Sales Revenue ]]-Table1[[#This Row],[Total Cost]]</f>
        <v>1106</v>
      </c>
    </row>
    <row r="241" spans="1:18" x14ac:dyDescent="0.25">
      <c r="A241">
        <v>240</v>
      </c>
      <c r="B241" t="s">
        <v>286</v>
      </c>
      <c r="C241" t="s">
        <v>17</v>
      </c>
      <c r="D241" t="s">
        <v>60</v>
      </c>
      <c r="E241" s="1">
        <v>45596</v>
      </c>
      <c r="F241" s="1">
        <v>45610</v>
      </c>
      <c r="G241">
        <v>7</v>
      </c>
      <c r="H241">
        <v>802</v>
      </c>
      <c r="I241" t="s">
        <v>28</v>
      </c>
      <c r="J241" t="s">
        <v>547</v>
      </c>
      <c r="K241" t="s">
        <v>19</v>
      </c>
      <c r="L241" t="str">
        <f t="shared" si="12"/>
        <v>2024</v>
      </c>
      <c r="M241" t="str">
        <f t="shared" si="13"/>
        <v>Oct</v>
      </c>
      <c r="N241" t="str">
        <f t="shared" si="14"/>
        <v>Thu</v>
      </c>
      <c r="O241" s="2">
        <f t="shared" si="15"/>
        <v>14</v>
      </c>
      <c r="P241" s="2">
        <f>ROUND(G241*H241*VLOOKUP(D241,Table2[#All],2,FALSE),0)</f>
        <v>3649</v>
      </c>
      <c r="Q241" s="2">
        <f>Table1[[#This Row],[Quantity]]*Table1[[#This Row],[Unit Price]]</f>
        <v>5614</v>
      </c>
      <c r="R241" s="2">
        <f>Table1[[#This Row],[Sales Revenue ]]-Table1[[#This Row],[Total Cost]]</f>
        <v>1965</v>
      </c>
    </row>
    <row r="242" spans="1:18" x14ac:dyDescent="0.25">
      <c r="A242">
        <v>241</v>
      </c>
      <c r="B242" t="s">
        <v>287</v>
      </c>
      <c r="C242" t="s">
        <v>21</v>
      </c>
      <c r="D242" t="s">
        <v>40</v>
      </c>
      <c r="E242" s="1">
        <v>45334</v>
      </c>
      <c r="F242" s="1">
        <v>45345</v>
      </c>
      <c r="G242">
        <v>5</v>
      </c>
      <c r="H242">
        <v>167</v>
      </c>
      <c r="I242" t="s">
        <v>28</v>
      </c>
      <c r="J242" t="s">
        <v>550</v>
      </c>
      <c r="K242" t="s">
        <v>29</v>
      </c>
      <c r="L242" t="str">
        <f t="shared" si="12"/>
        <v>2024</v>
      </c>
      <c r="M242" t="str">
        <f t="shared" si="13"/>
        <v>Feb</v>
      </c>
      <c r="N242" t="str">
        <f t="shared" si="14"/>
        <v>Mon</v>
      </c>
      <c r="O242" s="2">
        <f t="shared" si="15"/>
        <v>11</v>
      </c>
      <c r="P242" s="2">
        <f>ROUND(G242*H242*VLOOKUP(D242,Table2[#All],2,FALSE),0)</f>
        <v>543</v>
      </c>
      <c r="Q242" s="2">
        <f>Table1[[#This Row],[Quantity]]*Table1[[#This Row],[Unit Price]]</f>
        <v>835</v>
      </c>
      <c r="R242" s="2">
        <f>Table1[[#This Row],[Sales Revenue ]]-Table1[[#This Row],[Total Cost]]</f>
        <v>292</v>
      </c>
    </row>
    <row r="243" spans="1:18" hidden="1" x14ac:dyDescent="0.25">
      <c r="A243">
        <v>242</v>
      </c>
      <c r="B243" t="s">
        <v>288</v>
      </c>
      <c r="C243" t="s">
        <v>17</v>
      </c>
      <c r="D243" t="s">
        <v>18</v>
      </c>
      <c r="E243" s="1">
        <v>45597</v>
      </c>
      <c r="F243" s="1">
        <v>45602</v>
      </c>
      <c r="G243">
        <v>10</v>
      </c>
      <c r="H243">
        <v>813</v>
      </c>
      <c r="I243" t="s">
        <v>14</v>
      </c>
      <c r="J243" t="s">
        <v>547</v>
      </c>
      <c r="K243" t="s">
        <v>15</v>
      </c>
      <c r="L243" t="str">
        <f t="shared" si="12"/>
        <v>2024</v>
      </c>
      <c r="M243" t="str">
        <f t="shared" si="13"/>
        <v>Nov</v>
      </c>
      <c r="N243" t="str">
        <f t="shared" si="14"/>
        <v>Fri</v>
      </c>
      <c r="O243" s="2">
        <f t="shared" si="15"/>
        <v>5</v>
      </c>
      <c r="P243" s="2">
        <f>ROUND(G243*H243*VLOOKUP(D243,Table2[#All],2,FALSE),0)</f>
        <v>4065</v>
      </c>
      <c r="Q243" s="2">
        <f>Table1[[#This Row],[Quantity]]*Table1[[#This Row],[Unit Price]]</f>
        <v>8130</v>
      </c>
      <c r="R243" s="2">
        <f>Table1[[#This Row],[Sales Revenue ]]-Table1[[#This Row],[Total Cost]]</f>
        <v>4065</v>
      </c>
    </row>
    <row r="244" spans="1:18" x14ac:dyDescent="0.25">
      <c r="A244">
        <v>243</v>
      </c>
      <c r="B244" t="s">
        <v>289</v>
      </c>
      <c r="C244" t="s">
        <v>31</v>
      </c>
      <c r="D244" t="s">
        <v>50</v>
      </c>
      <c r="E244" s="1">
        <v>45490</v>
      </c>
      <c r="F244" s="1">
        <v>45496</v>
      </c>
      <c r="G244">
        <v>2</v>
      </c>
      <c r="H244">
        <v>752</v>
      </c>
      <c r="I244" t="s">
        <v>28</v>
      </c>
      <c r="J244" t="s">
        <v>33</v>
      </c>
      <c r="K244" t="s">
        <v>19</v>
      </c>
      <c r="L244" t="str">
        <f t="shared" si="12"/>
        <v>2024</v>
      </c>
      <c r="M244" t="str">
        <f t="shared" si="13"/>
        <v>Jul</v>
      </c>
      <c r="N244" t="str">
        <f t="shared" si="14"/>
        <v>Wed</v>
      </c>
      <c r="O244" s="2">
        <f t="shared" si="15"/>
        <v>6</v>
      </c>
      <c r="P244" s="2">
        <f>ROUND(G244*H244*VLOOKUP(D244,Table2[#All],2,FALSE),0)</f>
        <v>1053</v>
      </c>
      <c r="Q244" s="2">
        <f>Table1[[#This Row],[Quantity]]*Table1[[#This Row],[Unit Price]]</f>
        <v>1504</v>
      </c>
      <c r="R244" s="2">
        <f>Table1[[#This Row],[Sales Revenue ]]-Table1[[#This Row],[Total Cost]]</f>
        <v>451</v>
      </c>
    </row>
    <row r="245" spans="1:18" x14ac:dyDescent="0.25">
      <c r="A245">
        <v>244</v>
      </c>
      <c r="B245" t="s">
        <v>290</v>
      </c>
      <c r="C245" t="s">
        <v>31</v>
      </c>
      <c r="D245" t="s">
        <v>50</v>
      </c>
      <c r="E245" s="1">
        <v>45331</v>
      </c>
      <c r="F245" s="1">
        <v>45335</v>
      </c>
      <c r="G245">
        <v>6</v>
      </c>
      <c r="H245">
        <v>267</v>
      </c>
      <c r="I245" t="s">
        <v>28</v>
      </c>
      <c r="J245" t="s">
        <v>548</v>
      </c>
      <c r="K245" t="s">
        <v>29</v>
      </c>
      <c r="L245" t="str">
        <f t="shared" si="12"/>
        <v>2024</v>
      </c>
      <c r="M245" t="str">
        <f t="shared" si="13"/>
        <v>Feb</v>
      </c>
      <c r="N245" t="str">
        <f t="shared" si="14"/>
        <v>Fri</v>
      </c>
      <c r="O245" s="2">
        <f t="shared" si="15"/>
        <v>4</v>
      </c>
      <c r="P245" s="2">
        <f>ROUND(G245*H245*VLOOKUP(D245,Table2[#All],2,FALSE),0)</f>
        <v>1121</v>
      </c>
      <c r="Q245" s="2">
        <f>Table1[[#This Row],[Quantity]]*Table1[[#This Row],[Unit Price]]</f>
        <v>1602</v>
      </c>
      <c r="R245" s="2">
        <f>Table1[[#This Row],[Sales Revenue ]]-Table1[[#This Row],[Total Cost]]</f>
        <v>481</v>
      </c>
    </row>
    <row r="246" spans="1:18" x14ac:dyDescent="0.25">
      <c r="A246">
        <v>245</v>
      </c>
      <c r="B246" t="s">
        <v>291</v>
      </c>
      <c r="C246" t="s">
        <v>31</v>
      </c>
      <c r="D246" t="s">
        <v>32</v>
      </c>
      <c r="E246" s="1">
        <v>45486</v>
      </c>
      <c r="F246" s="1">
        <v>45492</v>
      </c>
      <c r="G246">
        <v>6</v>
      </c>
      <c r="H246">
        <v>460</v>
      </c>
      <c r="I246" t="s">
        <v>28</v>
      </c>
      <c r="J246" t="s">
        <v>547</v>
      </c>
      <c r="K246" t="s">
        <v>15</v>
      </c>
      <c r="L246" t="str">
        <f t="shared" si="12"/>
        <v>2024</v>
      </c>
      <c r="M246" t="str">
        <f t="shared" si="13"/>
        <v>Jul</v>
      </c>
      <c r="N246" t="str">
        <f t="shared" si="14"/>
        <v>Sat</v>
      </c>
      <c r="O246" s="2">
        <f t="shared" si="15"/>
        <v>6</v>
      </c>
      <c r="P246" s="2">
        <f>ROUND(G246*H246*VLOOKUP(D246,Table2[#All],2,FALSE),0)</f>
        <v>2070</v>
      </c>
      <c r="Q246" s="2">
        <f>Table1[[#This Row],[Quantity]]*Table1[[#This Row],[Unit Price]]</f>
        <v>2760</v>
      </c>
      <c r="R246" s="2">
        <f>Table1[[#This Row],[Sales Revenue ]]-Table1[[#This Row],[Total Cost]]</f>
        <v>690</v>
      </c>
    </row>
    <row r="247" spans="1:18" x14ac:dyDescent="0.25">
      <c r="A247">
        <v>246</v>
      </c>
      <c r="B247" t="s">
        <v>292</v>
      </c>
      <c r="C247" t="s">
        <v>31</v>
      </c>
      <c r="D247" t="s">
        <v>42</v>
      </c>
      <c r="E247" s="1">
        <v>45495</v>
      </c>
      <c r="F247" s="1">
        <v>45498</v>
      </c>
      <c r="G247">
        <v>6</v>
      </c>
      <c r="H247">
        <v>308</v>
      </c>
      <c r="I247" t="s">
        <v>28</v>
      </c>
      <c r="J247" t="s">
        <v>552</v>
      </c>
      <c r="K247" t="s">
        <v>29</v>
      </c>
      <c r="L247" t="str">
        <f t="shared" si="12"/>
        <v>2024</v>
      </c>
      <c r="M247" t="str">
        <f t="shared" si="13"/>
        <v>Jul</v>
      </c>
      <c r="N247" t="str">
        <f t="shared" si="14"/>
        <v>Mon</v>
      </c>
      <c r="O247" s="2">
        <f t="shared" si="15"/>
        <v>3</v>
      </c>
      <c r="P247" s="2">
        <f>ROUND(G247*H247*VLOOKUP(D247,Table2[#All],2,FALSE),0)</f>
        <v>1201</v>
      </c>
      <c r="Q247" s="2">
        <f>Table1[[#This Row],[Quantity]]*Table1[[#This Row],[Unit Price]]</f>
        <v>1848</v>
      </c>
      <c r="R247" s="2">
        <f>Table1[[#This Row],[Sales Revenue ]]-Table1[[#This Row],[Total Cost]]</f>
        <v>647</v>
      </c>
    </row>
    <row r="248" spans="1:18" hidden="1" x14ac:dyDescent="0.25">
      <c r="A248">
        <v>247</v>
      </c>
      <c r="B248" t="s">
        <v>293</v>
      </c>
      <c r="C248" t="s">
        <v>12</v>
      </c>
      <c r="D248" t="s">
        <v>36</v>
      </c>
      <c r="E248" s="1">
        <v>45394</v>
      </c>
      <c r="F248" s="1">
        <v>45403</v>
      </c>
      <c r="G248">
        <v>10</v>
      </c>
      <c r="H248">
        <v>568</v>
      </c>
      <c r="I248" t="s">
        <v>14</v>
      </c>
      <c r="J248" t="s">
        <v>548</v>
      </c>
      <c r="K248" t="s">
        <v>46</v>
      </c>
      <c r="L248" t="str">
        <f t="shared" si="12"/>
        <v>2024</v>
      </c>
      <c r="M248" t="str">
        <f t="shared" si="13"/>
        <v>Apr</v>
      </c>
      <c r="N248" t="str">
        <f t="shared" si="14"/>
        <v>Fri</v>
      </c>
      <c r="O248" s="2">
        <f t="shared" si="15"/>
        <v>9</v>
      </c>
      <c r="P248" s="2">
        <f>ROUND(G248*H248*VLOOKUP(D248,Table2[#All],2,FALSE),0)</f>
        <v>4544</v>
      </c>
      <c r="Q248" s="2">
        <f>Table1[[#This Row],[Quantity]]*Table1[[#This Row],[Unit Price]]</f>
        <v>5680</v>
      </c>
      <c r="R248" s="2">
        <f>Table1[[#This Row],[Sales Revenue ]]-Table1[[#This Row],[Total Cost]]</f>
        <v>1136</v>
      </c>
    </row>
    <row r="249" spans="1:18" x14ac:dyDescent="0.25">
      <c r="A249">
        <v>248</v>
      </c>
      <c r="B249" t="s">
        <v>294</v>
      </c>
      <c r="C249" t="s">
        <v>24</v>
      </c>
      <c r="D249" t="s">
        <v>100</v>
      </c>
      <c r="E249" s="1">
        <v>45616</v>
      </c>
      <c r="F249" s="1">
        <v>45638</v>
      </c>
      <c r="G249">
        <v>5</v>
      </c>
      <c r="H249">
        <v>257</v>
      </c>
      <c r="I249" t="s">
        <v>28</v>
      </c>
      <c r="J249" t="s">
        <v>547</v>
      </c>
      <c r="K249" t="s">
        <v>46</v>
      </c>
      <c r="L249" t="str">
        <f t="shared" si="12"/>
        <v>2024</v>
      </c>
      <c r="M249" t="str">
        <f t="shared" si="13"/>
        <v>Nov</v>
      </c>
      <c r="N249" t="str">
        <f t="shared" si="14"/>
        <v>Wed</v>
      </c>
      <c r="O249" s="2">
        <f t="shared" si="15"/>
        <v>22</v>
      </c>
      <c r="P249" s="2">
        <f>ROUND(G249*H249*VLOOKUP(D249,Table2[#All],2,FALSE),0)</f>
        <v>771</v>
      </c>
      <c r="Q249" s="2">
        <f>Table1[[#This Row],[Quantity]]*Table1[[#This Row],[Unit Price]]</f>
        <v>1285</v>
      </c>
      <c r="R249" s="2">
        <f>Table1[[#This Row],[Sales Revenue ]]-Table1[[#This Row],[Total Cost]]</f>
        <v>514</v>
      </c>
    </row>
    <row r="250" spans="1:18" x14ac:dyDescent="0.25">
      <c r="A250">
        <v>249</v>
      </c>
      <c r="B250" t="s">
        <v>295</v>
      </c>
      <c r="C250" t="s">
        <v>17</v>
      </c>
      <c r="D250" t="s">
        <v>60</v>
      </c>
      <c r="E250" s="1">
        <v>45646</v>
      </c>
      <c r="F250" s="1">
        <v>45654</v>
      </c>
      <c r="G250">
        <v>7</v>
      </c>
      <c r="H250">
        <v>566</v>
      </c>
      <c r="I250" t="s">
        <v>28</v>
      </c>
      <c r="J250" t="s">
        <v>548</v>
      </c>
      <c r="K250" t="s">
        <v>15</v>
      </c>
      <c r="L250" t="str">
        <f t="shared" si="12"/>
        <v>2024</v>
      </c>
      <c r="M250" t="str">
        <f t="shared" si="13"/>
        <v>Dec</v>
      </c>
      <c r="N250" t="str">
        <f t="shared" si="14"/>
        <v>Fri</v>
      </c>
      <c r="O250" s="2">
        <f t="shared" si="15"/>
        <v>8</v>
      </c>
      <c r="P250" s="2">
        <f>ROUND(G250*H250*VLOOKUP(D250,Table2[#All],2,FALSE),0)</f>
        <v>2575</v>
      </c>
      <c r="Q250" s="2">
        <f>Table1[[#This Row],[Quantity]]*Table1[[#This Row],[Unit Price]]</f>
        <v>3962</v>
      </c>
      <c r="R250" s="2">
        <f>Table1[[#This Row],[Sales Revenue ]]-Table1[[#This Row],[Total Cost]]</f>
        <v>1387</v>
      </c>
    </row>
    <row r="251" spans="1:18" x14ac:dyDescent="0.25">
      <c r="A251">
        <v>250</v>
      </c>
      <c r="B251" t="s">
        <v>296</v>
      </c>
      <c r="C251" t="s">
        <v>17</v>
      </c>
      <c r="D251" t="s">
        <v>60</v>
      </c>
      <c r="E251" s="1">
        <v>45618</v>
      </c>
      <c r="F251" s="1">
        <v>45631</v>
      </c>
      <c r="G251">
        <v>2</v>
      </c>
      <c r="H251">
        <v>121</v>
      </c>
      <c r="I251" t="s">
        <v>28</v>
      </c>
      <c r="J251" t="s">
        <v>549</v>
      </c>
      <c r="K251" t="s">
        <v>46</v>
      </c>
      <c r="L251" t="str">
        <f t="shared" si="12"/>
        <v>2024</v>
      </c>
      <c r="M251" t="str">
        <f t="shared" si="13"/>
        <v>Nov</v>
      </c>
      <c r="N251" t="str">
        <f t="shared" si="14"/>
        <v>Fri</v>
      </c>
      <c r="O251" s="2">
        <f t="shared" si="15"/>
        <v>13</v>
      </c>
      <c r="P251" s="2">
        <f>ROUND(G251*H251*VLOOKUP(D251,Table2[#All],2,FALSE),0)</f>
        <v>157</v>
      </c>
      <c r="Q251" s="2">
        <f>Table1[[#This Row],[Quantity]]*Table1[[#This Row],[Unit Price]]</f>
        <v>242</v>
      </c>
      <c r="R251" s="2">
        <f>Table1[[#This Row],[Sales Revenue ]]-Table1[[#This Row],[Total Cost]]</f>
        <v>85</v>
      </c>
    </row>
    <row r="252" spans="1:18" x14ac:dyDescent="0.25">
      <c r="A252">
        <v>251</v>
      </c>
      <c r="B252" t="s">
        <v>297</v>
      </c>
      <c r="C252" t="s">
        <v>24</v>
      </c>
      <c r="D252" t="s">
        <v>115</v>
      </c>
      <c r="E252" s="1">
        <v>45297</v>
      </c>
      <c r="F252" s="1">
        <v>45305</v>
      </c>
      <c r="G252">
        <v>2</v>
      </c>
      <c r="H252">
        <v>274</v>
      </c>
      <c r="I252" t="s">
        <v>28</v>
      </c>
      <c r="J252" t="s">
        <v>548</v>
      </c>
      <c r="K252" t="s">
        <v>19</v>
      </c>
      <c r="L252" t="str">
        <f t="shared" si="12"/>
        <v>2024</v>
      </c>
      <c r="M252" t="str">
        <f t="shared" si="13"/>
        <v>Jan</v>
      </c>
      <c r="N252" t="str">
        <f t="shared" si="14"/>
        <v>Sat</v>
      </c>
      <c r="O252" s="2">
        <f t="shared" si="15"/>
        <v>8</v>
      </c>
      <c r="P252" s="2">
        <f>ROUND(G252*H252*VLOOKUP(D252,Table2[#All],2,FALSE),0)</f>
        <v>329</v>
      </c>
      <c r="Q252" s="2">
        <f>Table1[[#This Row],[Quantity]]*Table1[[#This Row],[Unit Price]]</f>
        <v>548</v>
      </c>
      <c r="R252" s="2">
        <f>Table1[[#This Row],[Sales Revenue ]]-Table1[[#This Row],[Total Cost]]</f>
        <v>219</v>
      </c>
    </row>
    <row r="253" spans="1:18" hidden="1" x14ac:dyDescent="0.25">
      <c r="A253">
        <v>252</v>
      </c>
      <c r="B253" t="s">
        <v>298</v>
      </c>
      <c r="C253" t="s">
        <v>12</v>
      </c>
      <c r="D253" t="s">
        <v>27</v>
      </c>
      <c r="E253" s="1">
        <v>45648</v>
      </c>
      <c r="F253" s="1">
        <v>45656</v>
      </c>
      <c r="G253">
        <v>8</v>
      </c>
      <c r="H253">
        <v>336</v>
      </c>
      <c r="I253" t="s">
        <v>14</v>
      </c>
      <c r="J253" t="s">
        <v>548</v>
      </c>
      <c r="K253" t="s">
        <v>19</v>
      </c>
      <c r="L253" t="str">
        <f t="shared" si="12"/>
        <v>2024</v>
      </c>
      <c r="M253" t="str">
        <f t="shared" si="13"/>
        <v>Dec</v>
      </c>
      <c r="N253" t="str">
        <f t="shared" si="14"/>
        <v>Sun</v>
      </c>
      <c r="O253" s="2">
        <f t="shared" si="15"/>
        <v>8</v>
      </c>
      <c r="P253" s="2">
        <f>ROUND(G253*H253*VLOOKUP(D253,Table2[#All],2,FALSE),0)</f>
        <v>1747</v>
      </c>
      <c r="Q253" s="2">
        <f>Table1[[#This Row],[Quantity]]*Table1[[#This Row],[Unit Price]]</f>
        <v>2688</v>
      </c>
      <c r="R253" s="2">
        <f>Table1[[#This Row],[Sales Revenue ]]-Table1[[#This Row],[Total Cost]]</f>
        <v>941</v>
      </c>
    </row>
    <row r="254" spans="1:18" x14ac:dyDescent="0.25">
      <c r="A254">
        <v>253</v>
      </c>
      <c r="B254" t="s">
        <v>299</v>
      </c>
      <c r="C254" t="s">
        <v>12</v>
      </c>
      <c r="D254" t="s">
        <v>13</v>
      </c>
      <c r="E254" s="1">
        <v>45467</v>
      </c>
      <c r="F254" s="1">
        <v>45472</v>
      </c>
      <c r="G254">
        <v>2</v>
      </c>
      <c r="H254">
        <v>703</v>
      </c>
      <c r="I254" t="s">
        <v>28</v>
      </c>
      <c r="J254" t="s">
        <v>549</v>
      </c>
      <c r="K254" t="s">
        <v>29</v>
      </c>
      <c r="L254" t="str">
        <f t="shared" si="12"/>
        <v>2024</v>
      </c>
      <c r="M254" t="str">
        <f t="shared" si="13"/>
        <v>Jun</v>
      </c>
      <c r="N254" t="str">
        <f t="shared" si="14"/>
        <v>Mon</v>
      </c>
      <c r="O254" s="2">
        <f t="shared" si="15"/>
        <v>5</v>
      </c>
      <c r="P254" s="2">
        <f>ROUND(G254*H254*VLOOKUP(D254,Table2[#All],2,FALSE),0)</f>
        <v>1055</v>
      </c>
      <c r="Q254" s="2">
        <f>Table1[[#This Row],[Quantity]]*Table1[[#This Row],[Unit Price]]</f>
        <v>1406</v>
      </c>
      <c r="R254" s="2">
        <f>Table1[[#This Row],[Sales Revenue ]]-Table1[[#This Row],[Total Cost]]</f>
        <v>351</v>
      </c>
    </row>
    <row r="255" spans="1:18" hidden="1" x14ac:dyDescent="0.25">
      <c r="A255">
        <v>254</v>
      </c>
      <c r="B255" t="s">
        <v>300</v>
      </c>
      <c r="C255" t="s">
        <v>12</v>
      </c>
      <c r="D255" t="s">
        <v>36</v>
      </c>
      <c r="E255" s="1">
        <v>45393</v>
      </c>
      <c r="F255" s="1">
        <v>45403</v>
      </c>
      <c r="G255">
        <v>8</v>
      </c>
      <c r="H255">
        <v>616</v>
      </c>
      <c r="I255" t="s">
        <v>14</v>
      </c>
      <c r="J255" t="s">
        <v>550</v>
      </c>
      <c r="K255" t="s">
        <v>29</v>
      </c>
      <c r="L255" t="str">
        <f t="shared" si="12"/>
        <v>2024</v>
      </c>
      <c r="M255" t="str">
        <f t="shared" si="13"/>
        <v>Apr</v>
      </c>
      <c r="N255" t="str">
        <f t="shared" si="14"/>
        <v>Thu</v>
      </c>
      <c r="O255" s="2">
        <f t="shared" si="15"/>
        <v>10</v>
      </c>
      <c r="P255" s="2">
        <f>ROUND(G255*H255*VLOOKUP(D255,Table2[#All],2,FALSE),0)</f>
        <v>3942</v>
      </c>
      <c r="Q255" s="2">
        <f>Table1[[#This Row],[Quantity]]*Table1[[#This Row],[Unit Price]]</f>
        <v>4928</v>
      </c>
      <c r="R255" s="2">
        <f>Table1[[#This Row],[Sales Revenue ]]-Table1[[#This Row],[Total Cost]]</f>
        <v>986</v>
      </c>
    </row>
    <row r="256" spans="1:18" hidden="1" x14ac:dyDescent="0.25">
      <c r="A256">
        <v>255</v>
      </c>
      <c r="B256" t="s">
        <v>301</v>
      </c>
      <c r="C256" t="s">
        <v>21</v>
      </c>
      <c r="D256" t="s">
        <v>54</v>
      </c>
      <c r="E256" s="1">
        <v>45434</v>
      </c>
      <c r="F256" s="1">
        <v>45448</v>
      </c>
      <c r="G256">
        <v>2</v>
      </c>
      <c r="H256">
        <v>601</v>
      </c>
      <c r="I256" t="s">
        <v>14</v>
      </c>
      <c r="J256" t="s">
        <v>548</v>
      </c>
      <c r="K256" t="s">
        <v>19</v>
      </c>
      <c r="L256" t="str">
        <f t="shared" si="12"/>
        <v>2024</v>
      </c>
      <c r="M256" t="str">
        <f t="shared" si="13"/>
        <v>May</v>
      </c>
      <c r="N256" t="str">
        <f t="shared" si="14"/>
        <v>Wed</v>
      </c>
      <c r="O256" s="2">
        <f t="shared" si="15"/>
        <v>14</v>
      </c>
      <c r="P256" s="2">
        <f>ROUND(G256*H256*VLOOKUP(D256,Table2[#All],2,FALSE),0)</f>
        <v>841</v>
      </c>
      <c r="Q256" s="2">
        <f>Table1[[#This Row],[Quantity]]*Table1[[#This Row],[Unit Price]]</f>
        <v>1202</v>
      </c>
      <c r="R256" s="2">
        <f>Table1[[#This Row],[Sales Revenue ]]-Table1[[#This Row],[Total Cost]]</f>
        <v>361</v>
      </c>
    </row>
    <row r="257" spans="1:18" x14ac:dyDescent="0.25">
      <c r="A257">
        <v>256</v>
      </c>
      <c r="B257" t="s">
        <v>302</v>
      </c>
      <c r="C257" t="s">
        <v>31</v>
      </c>
      <c r="D257" t="s">
        <v>79</v>
      </c>
      <c r="E257" s="1">
        <v>45392</v>
      </c>
      <c r="F257" s="1">
        <v>45402</v>
      </c>
      <c r="G257">
        <v>8</v>
      </c>
      <c r="H257">
        <v>126</v>
      </c>
      <c r="I257" t="s">
        <v>28</v>
      </c>
      <c r="J257" t="s">
        <v>547</v>
      </c>
      <c r="K257" t="s">
        <v>15</v>
      </c>
      <c r="L257" t="str">
        <f t="shared" si="12"/>
        <v>2024</v>
      </c>
      <c r="M257" t="str">
        <f t="shared" si="13"/>
        <v>Apr</v>
      </c>
      <c r="N257" t="str">
        <f t="shared" si="14"/>
        <v>Wed</v>
      </c>
      <c r="O257" s="2">
        <f t="shared" si="15"/>
        <v>10</v>
      </c>
      <c r="P257" s="2">
        <f>ROUND(G257*H257*VLOOKUP(D257,Table2[#All],2,FALSE),0)</f>
        <v>655</v>
      </c>
      <c r="Q257" s="2">
        <f>Table1[[#This Row],[Quantity]]*Table1[[#This Row],[Unit Price]]</f>
        <v>1008</v>
      </c>
      <c r="R257" s="2">
        <f>Table1[[#This Row],[Sales Revenue ]]-Table1[[#This Row],[Total Cost]]</f>
        <v>353</v>
      </c>
    </row>
    <row r="258" spans="1:18" x14ac:dyDescent="0.25">
      <c r="A258">
        <v>257</v>
      </c>
      <c r="B258" t="s">
        <v>303</v>
      </c>
      <c r="C258" t="s">
        <v>31</v>
      </c>
      <c r="D258" t="s">
        <v>50</v>
      </c>
      <c r="E258" s="1">
        <v>45608</v>
      </c>
      <c r="F258" s="1">
        <v>45620</v>
      </c>
      <c r="G258">
        <v>3</v>
      </c>
      <c r="H258">
        <v>843</v>
      </c>
      <c r="I258" t="s">
        <v>28</v>
      </c>
      <c r="J258" t="s">
        <v>552</v>
      </c>
      <c r="K258" t="s">
        <v>19</v>
      </c>
      <c r="L258" t="str">
        <f t="shared" ref="L258:L321" si="16">TEXT(E258,"YYYY")</f>
        <v>2024</v>
      </c>
      <c r="M258" t="str">
        <f t="shared" ref="M258:M321" si="17">TEXT(E258,"MMM")</f>
        <v>Nov</v>
      </c>
      <c r="N258" t="str">
        <f t="shared" ref="N258:N321" si="18">TEXT(E258,"DDD")</f>
        <v>Tue</v>
      </c>
      <c r="O258" s="2">
        <f t="shared" ref="O258:O321" si="19">DATEDIF(E258,F258,"D")</f>
        <v>12</v>
      </c>
      <c r="P258" s="2">
        <f>ROUND(G258*H258*VLOOKUP(D258,Table2[#All],2,FALSE),0)</f>
        <v>1770</v>
      </c>
      <c r="Q258" s="2">
        <f>Table1[[#This Row],[Quantity]]*Table1[[#This Row],[Unit Price]]</f>
        <v>2529</v>
      </c>
      <c r="R258" s="2">
        <f>Table1[[#This Row],[Sales Revenue ]]-Table1[[#This Row],[Total Cost]]</f>
        <v>759</v>
      </c>
    </row>
    <row r="259" spans="1:18" x14ac:dyDescent="0.25">
      <c r="A259">
        <v>258</v>
      </c>
      <c r="B259" t="s">
        <v>304</v>
      </c>
      <c r="C259" t="s">
        <v>12</v>
      </c>
      <c r="D259" t="s">
        <v>58</v>
      </c>
      <c r="E259" s="1">
        <v>45483</v>
      </c>
      <c r="F259" s="1">
        <v>45487</v>
      </c>
      <c r="G259">
        <v>3</v>
      </c>
      <c r="H259">
        <v>533</v>
      </c>
      <c r="I259" t="s">
        <v>28</v>
      </c>
      <c r="J259" t="s">
        <v>550</v>
      </c>
      <c r="K259" t="s">
        <v>19</v>
      </c>
      <c r="L259" t="str">
        <f t="shared" si="16"/>
        <v>2024</v>
      </c>
      <c r="M259" t="str">
        <f t="shared" si="17"/>
        <v>Jul</v>
      </c>
      <c r="N259" t="str">
        <f t="shared" si="18"/>
        <v>Wed</v>
      </c>
      <c r="O259" s="2">
        <f t="shared" si="19"/>
        <v>4</v>
      </c>
      <c r="P259" s="2">
        <f>ROUND(G259*H259*VLOOKUP(D259,Table2[#All],2,FALSE),0)</f>
        <v>1359</v>
      </c>
      <c r="Q259" s="2">
        <f>Table1[[#This Row],[Quantity]]*Table1[[#This Row],[Unit Price]]</f>
        <v>1599</v>
      </c>
      <c r="R259" s="2">
        <f>Table1[[#This Row],[Sales Revenue ]]-Table1[[#This Row],[Total Cost]]</f>
        <v>240</v>
      </c>
    </row>
    <row r="260" spans="1:18" x14ac:dyDescent="0.25">
      <c r="A260">
        <v>259</v>
      </c>
      <c r="B260" t="s">
        <v>305</v>
      </c>
      <c r="C260" t="s">
        <v>21</v>
      </c>
      <c r="D260" t="s">
        <v>52</v>
      </c>
      <c r="E260" s="1">
        <v>45488</v>
      </c>
      <c r="F260" s="1">
        <v>45500</v>
      </c>
      <c r="G260">
        <v>7</v>
      </c>
      <c r="H260">
        <v>200</v>
      </c>
      <c r="I260" t="s">
        <v>28</v>
      </c>
      <c r="J260" t="s">
        <v>550</v>
      </c>
      <c r="K260" t="s">
        <v>46</v>
      </c>
      <c r="L260" t="str">
        <f t="shared" si="16"/>
        <v>2024</v>
      </c>
      <c r="M260" t="str">
        <f t="shared" si="17"/>
        <v>Jul</v>
      </c>
      <c r="N260" t="str">
        <f t="shared" si="18"/>
        <v>Mon</v>
      </c>
      <c r="O260" s="2">
        <f t="shared" si="19"/>
        <v>12</v>
      </c>
      <c r="P260" s="2">
        <f>ROUND(G260*H260*VLOOKUP(D260,Table2[#All],2,FALSE),0)</f>
        <v>980</v>
      </c>
      <c r="Q260" s="2">
        <f>Table1[[#This Row],[Quantity]]*Table1[[#This Row],[Unit Price]]</f>
        <v>1400</v>
      </c>
      <c r="R260" s="2">
        <f>Table1[[#This Row],[Sales Revenue ]]-Table1[[#This Row],[Total Cost]]</f>
        <v>420</v>
      </c>
    </row>
    <row r="261" spans="1:18" hidden="1" x14ac:dyDescent="0.25">
      <c r="A261">
        <v>260</v>
      </c>
      <c r="B261" t="s">
        <v>306</v>
      </c>
      <c r="C261" t="s">
        <v>24</v>
      </c>
      <c r="D261" t="s">
        <v>70</v>
      </c>
      <c r="E261" s="1">
        <v>45319</v>
      </c>
      <c r="F261" s="1">
        <v>45329</v>
      </c>
      <c r="G261">
        <v>6</v>
      </c>
      <c r="H261">
        <v>984</v>
      </c>
      <c r="I261" t="s">
        <v>14</v>
      </c>
      <c r="J261" t="s">
        <v>548</v>
      </c>
      <c r="K261" t="s">
        <v>46</v>
      </c>
      <c r="L261" t="str">
        <f t="shared" si="16"/>
        <v>2024</v>
      </c>
      <c r="M261" t="str">
        <f t="shared" si="17"/>
        <v>Jan</v>
      </c>
      <c r="N261" t="str">
        <f t="shared" si="18"/>
        <v>Sun</v>
      </c>
      <c r="O261" s="2">
        <f t="shared" si="19"/>
        <v>10</v>
      </c>
      <c r="P261" s="2">
        <f>ROUND(G261*H261*VLOOKUP(D261,Table2[#All],2,FALSE),0)</f>
        <v>3247</v>
      </c>
      <c r="Q261" s="2">
        <f>Table1[[#This Row],[Quantity]]*Table1[[#This Row],[Unit Price]]</f>
        <v>5904</v>
      </c>
      <c r="R261" s="2">
        <f>Table1[[#This Row],[Sales Revenue ]]-Table1[[#This Row],[Total Cost]]</f>
        <v>2657</v>
      </c>
    </row>
    <row r="262" spans="1:18" x14ac:dyDescent="0.25">
      <c r="A262">
        <v>261</v>
      </c>
      <c r="B262" t="s">
        <v>307</v>
      </c>
      <c r="C262" t="s">
        <v>21</v>
      </c>
      <c r="D262" t="s">
        <v>22</v>
      </c>
      <c r="E262" s="1">
        <v>45579</v>
      </c>
      <c r="F262" s="1">
        <v>45593</v>
      </c>
      <c r="G262">
        <v>9</v>
      </c>
      <c r="H262">
        <v>678</v>
      </c>
      <c r="I262" t="s">
        <v>28</v>
      </c>
      <c r="J262" t="s">
        <v>550</v>
      </c>
      <c r="K262" t="s">
        <v>46</v>
      </c>
      <c r="L262" t="str">
        <f t="shared" si="16"/>
        <v>2024</v>
      </c>
      <c r="M262" t="str">
        <f t="shared" si="17"/>
        <v>Oct</v>
      </c>
      <c r="N262" t="str">
        <f t="shared" si="18"/>
        <v>Mon</v>
      </c>
      <c r="O262" s="2">
        <f t="shared" si="19"/>
        <v>14</v>
      </c>
      <c r="P262" s="2">
        <f>ROUND(G262*H262*VLOOKUP(D262,Table2[#All],2,FALSE),0)</f>
        <v>4577</v>
      </c>
      <c r="Q262" s="2">
        <f>Table1[[#This Row],[Quantity]]*Table1[[#This Row],[Unit Price]]</f>
        <v>6102</v>
      </c>
      <c r="R262" s="2">
        <f>Table1[[#This Row],[Sales Revenue ]]-Table1[[#This Row],[Total Cost]]</f>
        <v>1525</v>
      </c>
    </row>
    <row r="263" spans="1:18" x14ac:dyDescent="0.25">
      <c r="A263">
        <v>262</v>
      </c>
      <c r="B263" t="s">
        <v>308</v>
      </c>
      <c r="C263" t="s">
        <v>24</v>
      </c>
      <c r="D263" t="s">
        <v>38</v>
      </c>
      <c r="E263" s="1">
        <v>45655</v>
      </c>
      <c r="F263" s="1">
        <v>45659</v>
      </c>
      <c r="G263">
        <v>8</v>
      </c>
      <c r="H263">
        <v>510</v>
      </c>
      <c r="I263" t="s">
        <v>28</v>
      </c>
      <c r="J263" t="s">
        <v>548</v>
      </c>
      <c r="K263" t="s">
        <v>15</v>
      </c>
      <c r="L263" t="str">
        <f t="shared" si="16"/>
        <v>2024</v>
      </c>
      <c r="M263" t="str">
        <f t="shared" si="17"/>
        <v>Dec</v>
      </c>
      <c r="N263" t="str">
        <f t="shared" si="18"/>
        <v>Sun</v>
      </c>
      <c r="O263" s="2">
        <f t="shared" si="19"/>
        <v>4</v>
      </c>
      <c r="P263" s="2">
        <f>ROUND(G263*H263*VLOOKUP(D263,Table2[#All],2,FALSE),0)</f>
        <v>2040</v>
      </c>
      <c r="Q263" s="2">
        <f>Table1[[#This Row],[Quantity]]*Table1[[#This Row],[Unit Price]]</f>
        <v>4080</v>
      </c>
      <c r="R263" s="2">
        <f>Table1[[#This Row],[Sales Revenue ]]-Table1[[#This Row],[Total Cost]]</f>
        <v>2040</v>
      </c>
    </row>
    <row r="264" spans="1:18" x14ac:dyDescent="0.25">
      <c r="A264">
        <v>263</v>
      </c>
      <c r="B264" t="s">
        <v>309</v>
      </c>
      <c r="C264" t="s">
        <v>21</v>
      </c>
      <c r="D264" t="s">
        <v>22</v>
      </c>
      <c r="E264" s="1">
        <v>45581</v>
      </c>
      <c r="F264" s="1">
        <v>45594</v>
      </c>
      <c r="G264">
        <v>8</v>
      </c>
      <c r="H264">
        <v>572</v>
      </c>
      <c r="I264" t="s">
        <v>28</v>
      </c>
      <c r="J264" t="s">
        <v>552</v>
      </c>
      <c r="K264" t="s">
        <v>46</v>
      </c>
      <c r="L264" t="str">
        <f t="shared" si="16"/>
        <v>2024</v>
      </c>
      <c r="M264" t="str">
        <f t="shared" si="17"/>
        <v>Oct</v>
      </c>
      <c r="N264" t="str">
        <f t="shared" si="18"/>
        <v>Wed</v>
      </c>
      <c r="O264" s="2">
        <f t="shared" si="19"/>
        <v>13</v>
      </c>
      <c r="P264" s="2">
        <f>ROUND(G264*H264*VLOOKUP(D264,Table2[#All],2,FALSE),0)</f>
        <v>3432</v>
      </c>
      <c r="Q264" s="2">
        <f>Table1[[#This Row],[Quantity]]*Table1[[#This Row],[Unit Price]]</f>
        <v>4576</v>
      </c>
      <c r="R264" s="2">
        <f>Table1[[#This Row],[Sales Revenue ]]-Table1[[#This Row],[Total Cost]]</f>
        <v>1144</v>
      </c>
    </row>
    <row r="265" spans="1:18" x14ac:dyDescent="0.25">
      <c r="A265">
        <v>264</v>
      </c>
      <c r="B265" t="s">
        <v>310</v>
      </c>
      <c r="C265" t="s">
        <v>12</v>
      </c>
      <c r="D265" t="s">
        <v>96</v>
      </c>
      <c r="E265" s="1">
        <v>45570</v>
      </c>
      <c r="F265" s="1">
        <v>45574</v>
      </c>
      <c r="G265">
        <v>6</v>
      </c>
      <c r="H265">
        <v>565</v>
      </c>
      <c r="I265" t="s">
        <v>28</v>
      </c>
      <c r="J265" t="s">
        <v>549</v>
      </c>
      <c r="K265" t="s">
        <v>46</v>
      </c>
      <c r="L265" t="str">
        <f t="shared" si="16"/>
        <v>2024</v>
      </c>
      <c r="M265" t="str">
        <f t="shared" si="17"/>
        <v>Oct</v>
      </c>
      <c r="N265" t="str">
        <f t="shared" si="18"/>
        <v>Sat</v>
      </c>
      <c r="O265" s="2">
        <f t="shared" si="19"/>
        <v>4</v>
      </c>
      <c r="P265" s="2">
        <f>ROUND(G265*H265*VLOOKUP(D265,Table2[#All],2,FALSE),0)</f>
        <v>2373</v>
      </c>
      <c r="Q265" s="2">
        <f>Table1[[#This Row],[Quantity]]*Table1[[#This Row],[Unit Price]]</f>
        <v>3390</v>
      </c>
      <c r="R265" s="2">
        <f>Table1[[#This Row],[Sales Revenue ]]-Table1[[#This Row],[Total Cost]]</f>
        <v>1017</v>
      </c>
    </row>
    <row r="266" spans="1:18" x14ac:dyDescent="0.25">
      <c r="A266">
        <v>265</v>
      </c>
      <c r="B266" t="s">
        <v>311</v>
      </c>
      <c r="C266" t="s">
        <v>12</v>
      </c>
      <c r="D266" t="s">
        <v>58</v>
      </c>
      <c r="E266" s="1">
        <v>45399</v>
      </c>
      <c r="F266" s="1">
        <v>45406</v>
      </c>
      <c r="G266">
        <v>10</v>
      </c>
      <c r="H266">
        <v>715</v>
      </c>
      <c r="I266" t="s">
        <v>28</v>
      </c>
      <c r="J266" t="s">
        <v>547</v>
      </c>
      <c r="K266" t="s">
        <v>29</v>
      </c>
      <c r="L266" t="str">
        <f t="shared" si="16"/>
        <v>2024</v>
      </c>
      <c r="M266" t="str">
        <f t="shared" si="17"/>
        <v>Apr</v>
      </c>
      <c r="N266" t="str">
        <f t="shared" si="18"/>
        <v>Wed</v>
      </c>
      <c r="O266" s="2">
        <f t="shared" si="19"/>
        <v>7</v>
      </c>
      <c r="P266" s="2">
        <f>ROUND(G266*H266*VLOOKUP(D266,Table2[#All],2,FALSE),0)</f>
        <v>6078</v>
      </c>
      <c r="Q266" s="2">
        <f>Table1[[#This Row],[Quantity]]*Table1[[#This Row],[Unit Price]]</f>
        <v>7150</v>
      </c>
      <c r="R266" s="2">
        <f>Table1[[#This Row],[Sales Revenue ]]-Table1[[#This Row],[Total Cost]]</f>
        <v>1072</v>
      </c>
    </row>
    <row r="267" spans="1:18" hidden="1" x14ac:dyDescent="0.25">
      <c r="A267">
        <v>266</v>
      </c>
      <c r="B267" t="s">
        <v>312</v>
      </c>
      <c r="C267" t="s">
        <v>24</v>
      </c>
      <c r="D267" t="s">
        <v>100</v>
      </c>
      <c r="E267" s="1">
        <v>45607</v>
      </c>
      <c r="F267" s="1">
        <v>45620</v>
      </c>
      <c r="G267">
        <v>3</v>
      </c>
      <c r="H267">
        <v>813</v>
      </c>
      <c r="I267" t="s">
        <v>14</v>
      </c>
      <c r="J267" t="s">
        <v>548</v>
      </c>
      <c r="K267" t="s">
        <v>15</v>
      </c>
      <c r="L267" t="str">
        <f t="shared" si="16"/>
        <v>2024</v>
      </c>
      <c r="M267" t="str">
        <f t="shared" si="17"/>
        <v>Nov</v>
      </c>
      <c r="N267" t="str">
        <f t="shared" si="18"/>
        <v>Mon</v>
      </c>
      <c r="O267" s="2">
        <f t="shared" si="19"/>
        <v>13</v>
      </c>
      <c r="P267" s="2">
        <f>ROUND(G267*H267*VLOOKUP(D267,Table2[#All],2,FALSE),0)</f>
        <v>1463</v>
      </c>
      <c r="Q267" s="2">
        <f>Table1[[#This Row],[Quantity]]*Table1[[#This Row],[Unit Price]]</f>
        <v>2439</v>
      </c>
      <c r="R267" s="2">
        <f>Table1[[#This Row],[Sales Revenue ]]-Table1[[#This Row],[Total Cost]]</f>
        <v>976</v>
      </c>
    </row>
    <row r="268" spans="1:18" x14ac:dyDescent="0.25">
      <c r="A268">
        <v>267</v>
      </c>
      <c r="B268" t="s">
        <v>313</v>
      </c>
      <c r="C268" t="s">
        <v>31</v>
      </c>
      <c r="D268" t="s">
        <v>79</v>
      </c>
      <c r="E268" s="1">
        <v>45585</v>
      </c>
      <c r="F268" s="1">
        <v>45596</v>
      </c>
      <c r="G268">
        <v>5</v>
      </c>
      <c r="H268">
        <v>985</v>
      </c>
      <c r="I268" t="s">
        <v>28</v>
      </c>
      <c r="J268" t="s">
        <v>549</v>
      </c>
      <c r="K268" t="s">
        <v>46</v>
      </c>
      <c r="L268" t="str">
        <f t="shared" si="16"/>
        <v>2024</v>
      </c>
      <c r="M268" t="str">
        <f t="shared" si="17"/>
        <v>Oct</v>
      </c>
      <c r="N268" t="str">
        <f t="shared" si="18"/>
        <v>Sun</v>
      </c>
      <c r="O268" s="2">
        <f t="shared" si="19"/>
        <v>11</v>
      </c>
      <c r="P268" s="2">
        <f>ROUND(G268*H268*VLOOKUP(D268,Table2[#All],2,FALSE),0)</f>
        <v>3201</v>
      </c>
      <c r="Q268" s="2">
        <f>Table1[[#This Row],[Quantity]]*Table1[[#This Row],[Unit Price]]</f>
        <v>4925</v>
      </c>
      <c r="R268" s="2">
        <f>Table1[[#This Row],[Sales Revenue ]]-Table1[[#This Row],[Total Cost]]</f>
        <v>1724</v>
      </c>
    </row>
    <row r="269" spans="1:18" x14ac:dyDescent="0.25">
      <c r="A269">
        <v>268</v>
      </c>
      <c r="B269" t="s">
        <v>314</v>
      </c>
      <c r="C269" t="s">
        <v>12</v>
      </c>
      <c r="D269" t="s">
        <v>58</v>
      </c>
      <c r="E269" s="1">
        <v>45502</v>
      </c>
      <c r="F269" s="1">
        <v>45508</v>
      </c>
      <c r="G269">
        <v>1</v>
      </c>
      <c r="H269">
        <v>293</v>
      </c>
      <c r="I269" t="s">
        <v>28</v>
      </c>
      <c r="J269" t="s">
        <v>549</v>
      </c>
      <c r="K269" t="s">
        <v>19</v>
      </c>
      <c r="L269" t="str">
        <f t="shared" si="16"/>
        <v>2024</v>
      </c>
      <c r="M269" t="str">
        <f t="shared" si="17"/>
        <v>Jul</v>
      </c>
      <c r="N269" t="str">
        <f t="shared" si="18"/>
        <v>Mon</v>
      </c>
      <c r="O269" s="2">
        <f t="shared" si="19"/>
        <v>6</v>
      </c>
      <c r="P269" s="2">
        <f>ROUND(G269*H269*VLOOKUP(D269,Table2[#All],2,FALSE),0)</f>
        <v>249</v>
      </c>
      <c r="Q269" s="2">
        <f>Table1[[#This Row],[Quantity]]*Table1[[#This Row],[Unit Price]]</f>
        <v>293</v>
      </c>
      <c r="R269" s="2">
        <f>Table1[[#This Row],[Sales Revenue ]]-Table1[[#This Row],[Total Cost]]</f>
        <v>44</v>
      </c>
    </row>
    <row r="270" spans="1:18" x14ac:dyDescent="0.25">
      <c r="A270">
        <v>269</v>
      </c>
      <c r="B270" t="s">
        <v>315</v>
      </c>
      <c r="C270" t="s">
        <v>24</v>
      </c>
      <c r="D270" t="s">
        <v>25</v>
      </c>
      <c r="E270" s="1">
        <v>45589</v>
      </c>
      <c r="F270" s="1">
        <v>45595</v>
      </c>
      <c r="G270">
        <v>1</v>
      </c>
      <c r="H270">
        <v>899</v>
      </c>
      <c r="I270" t="s">
        <v>28</v>
      </c>
      <c r="J270" t="s">
        <v>549</v>
      </c>
      <c r="K270" t="s">
        <v>46</v>
      </c>
      <c r="L270" t="str">
        <f t="shared" si="16"/>
        <v>2024</v>
      </c>
      <c r="M270" t="str">
        <f t="shared" si="17"/>
        <v>Oct</v>
      </c>
      <c r="N270" t="str">
        <f t="shared" si="18"/>
        <v>Thu</v>
      </c>
      <c r="O270" s="2">
        <f t="shared" si="19"/>
        <v>6</v>
      </c>
      <c r="P270" s="2">
        <f>ROUND(G270*H270*VLOOKUP(D270,Table2[#All],2,FALSE),0)</f>
        <v>494</v>
      </c>
      <c r="Q270" s="2">
        <f>Table1[[#This Row],[Quantity]]*Table1[[#This Row],[Unit Price]]</f>
        <v>899</v>
      </c>
      <c r="R270" s="2">
        <f>Table1[[#This Row],[Sales Revenue ]]-Table1[[#This Row],[Total Cost]]</f>
        <v>405</v>
      </c>
    </row>
    <row r="271" spans="1:18" hidden="1" x14ac:dyDescent="0.25">
      <c r="A271">
        <v>270</v>
      </c>
      <c r="B271" t="s">
        <v>316</v>
      </c>
      <c r="C271" t="s">
        <v>24</v>
      </c>
      <c r="D271" t="s">
        <v>25</v>
      </c>
      <c r="E271" s="1">
        <v>45324</v>
      </c>
      <c r="F271" s="1">
        <v>45333</v>
      </c>
      <c r="G271">
        <v>9</v>
      </c>
      <c r="H271">
        <v>417</v>
      </c>
      <c r="I271" t="s">
        <v>14</v>
      </c>
      <c r="J271" t="s">
        <v>548</v>
      </c>
      <c r="K271" t="s">
        <v>46</v>
      </c>
      <c r="L271" t="str">
        <f t="shared" si="16"/>
        <v>2024</v>
      </c>
      <c r="M271" t="str">
        <f t="shared" si="17"/>
        <v>Feb</v>
      </c>
      <c r="N271" t="str">
        <f t="shared" si="18"/>
        <v>Fri</v>
      </c>
      <c r="O271" s="2">
        <f t="shared" si="19"/>
        <v>9</v>
      </c>
      <c r="P271" s="2">
        <f>ROUND(G271*H271*VLOOKUP(D271,Table2[#All],2,FALSE),0)</f>
        <v>2064</v>
      </c>
      <c r="Q271" s="2">
        <f>Table1[[#This Row],[Quantity]]*Table1[[#This Row],[Unit Price]]</f>
        <v>3753</v>
      </c>
      <c r="R271" s="2">
        <f>Table1[[#This Row],[Sales Revenue ]]-Table1[[#This Row],[Total Cost]]</f>
        <v>1689</v>
      </c>
    </row>
    <row r="272" spans="1:18" hidden="1" x14ac:dyDescent="0.25">
      <c r="A272">
        <v>271</v>
      </c>
      <c r="B272" t="s">
        <v>317</v>
      </c>
      <c r="C272" t="s">
        <v>24</v>
      </c>
      <c r="D272" t="s">
        <v>25</v>
      </c>
      <c r="E272" s="1">
        <v>45457</v>
      </c>
      <c r="F272" s="1">
        <v>45461</v>
      </c>
      <c r="G272">
        <v>5</v>
      </c>
      <c r="H272">
        <v>355</v>
      </c>
      <c r="I272" t="s">
        <v>14</v>
      </c>
      <c r="J272" t="s">
        <v>552</v>
      </c>
      <c r="K272" t="s">
        <v>46</v>
      </c>
      <c r="L272" t="str">
        <f t="shared" si="16"/>
        <v>2024</v>
      </c>
      <c r="M272" t="str">
        <f t="shared" si="17"/>
        <v>Jun</v>
      </c>
      <c r="N272" t="str">
        <f t="shared" si="18"/>
        <v>Fri</v>
      </c>
      <c r="O272" s="2">
        <f t="shared" si="19"/>
        <v>4</v>
      </c>
      <c r="P272" s="2">
        <f>ROUND(G272*H272*VLOOKUP(D272,Table2[#All],2,FALSE),0)</f>
        <v>976</v>
      </c>
      <c r="Q272" s="2">
        <f>Table1[[#This Row],[Quantity]]*Table1[[#This Row],[Unit Price]]</f>
        <v>1775</v>
      </c>
      <c r="R272" s="2">
        <f>Table1[[#This Row],[Sales Revenue ]]-Table1[[#This Row],[Total Cost]]</f>
        <v>799</v>
      </c>
    </row>
    <row r="273" spans="1:18" hidden="1" x14ac:dyDescent="0.25">
      <c r="A273">
        <v>272</v>
      </c>
      <c r="B273" t="s">
        <v>318</v>
      </c>
      <c r="C273" t="s">
        <v>17</v>
      </c>
      <c r="D273" t="s">
        <v>44</v>
      </c>
      <c r="E273" s="1">
        <v>45467</v>
      </c>
      <c r="F273" s="1">
        <v>45471</v>
      </c>
      <c r="G273">
        <v>1</v>
      </c>
      <c r="H273">
        <v>57</v>
      </c>
      <c r="I273" t="s">
        <v>14</v>
      </c>
      <c r="J273" t="s">
        <v>548</v>
      </c>
      <c r="K273" t="s">
        <v>29</v>
      </c>
      <c r="L273" t="str">
        <f t="shared" si="16"/>
        <v>2024</v>
      </c>
      <c r="M273" t="str">
        <f t="shared" si="17"/>
        <v>Jun</v>
      </c>
      <c r="N273" t="str">
        <f t="shared" si="18"/>
        <v>Mon</v>
      </c>
      <c r="O273" s="2">
        <f t="shared" si="19"/>
        <v>4</v>
      </c>
      <c r="P273" s="2">
        <f>ROUND(G273*H273*VLOOKUP(D273,Table2[#All],2,FALSE),0)</f>
        <v>34</v>
      </c>
      <c r="Q273" s="2">
        <f>Table1[[#This Row],[Quantity]]*Table1[[#This Row],[Unit Price]]</f>
        <v>57</v>
      </c>
      <c r="R273" s="2">
        <f>Table1[[#This Row],[Sales Revenue ]]-Table1[[#This Row],[Total Cost]]</f>
        <v>23</v>
      </c>
    </row>
    <row r="274" spans="1:18" x14ac:dyDescent="0.25">
      <c r="A274">
        <v>273</v>
      </c>
      <c r="B274" t="s">
        <v>319</v>
      </c>
      <c r="C274" t="s">
        <v>12</v>
      </c>
      <c r="D274" t="s">
        <v>58</v>
      </c>
      <c r="E274" s="1">
        <v>45517</v>
      </c>
      <c r="F274" s="1">
        <v>45529</v>
      </c>
      <c r="G274">
        <v>8</v>
      </c>
      <c r="H274">
        <v>10</v>
      </c>
      <c r="I274" t="s">
        <v>28</v>
      </c>
      <c r="J274" t="s">
        <v>550</v>
      </c>
      <c r="K274" t="s">
        <v>19</v>
      </c>
      <c r="L274" t="str">
        <f t="shared" si="16"/>
        <v>2024</v>
      </c>
      <c r="M274" t="str">
        <f t="shared" si="17"/>
        <v>Aug</v>
      </c>
      <c r="N274" t="str">
        <f t="shared" si="18"/>
        <v>Tue</v>
      </c>
      <c r="O274" s="2">
        <f t="shared" si="19"/>
        <v>12</v>
      </c>
      <c r="P274" s="2">
        <f>ROUND(G274*H274*VLOOKUP(D274,Table2[#All],2,FALSE),0)</f>
        <v>68</v>
      </c>
      <c r="Q274" s="2">
        <f>Table1[[#This Row],[Quantity]]*Table1[[#This Row],[Unit Price]]</f>
        <v>80</v>
      </c>
      <c r="R274" s="2">
        <f>Table1[[#This Row],[Sales Revenue ]]-Table1[[#This Row],[Total Cost]]</f>
        <v>12</v>
      </c>
    </row>
    <row r="275" spans="1:18" x14ac:dyDescent="0.25">
      <c r="A275">
        <v>274</v>
      </c>
      <c r="B275" t="s">
        <v>320</v>
      </c>
      <c r="C275" t="s">
        <v>12</v>
      </c>
      <c r="D275" t="s">
        <v>96</v>
      </c>
      <c r="E275" s="1">
        <v>45632</v>
      </c>
      <c r="F275" s="1">
        <v>45639</v>
      </c>
      <c r="G275">
        <v>3</v>
      </c>
      <c r="H275">
        <v>63</v>
      </c>
      <c r="I275" t="s">
        <v>28</v>
      </c>
      <c r="J275" t="s">
        <v>550</v>
      </c>
      <c r="K275" t="s">
        <v>19</v>
      </c>
      <c r="L275" t="str">
        <f t="shared" si="16"/>
        <v>2024</v>
      </c>
      <c r="M275" t="str">
        <f t="shared" si="17"/>
        <v>Dec</v>
      </c>
      <c r="N275" t="str">
        <f t="shared" si="18"/>
        <v>Fri</v>
      </c>
      <c r="O275" s="2">
        <f t="shared" si="19"/>
        <v>7</v>
      </c>
      <c r="P275" s="2">
        <f>ROUND(G275*H275*VLOOKUP(D275,Table2[#All],2,FALSE),0)</f>
        <v>132</v>
      </c>
      <c r="Q275" s="2">
        <f>Table1[[#This Row],[Quantity]]*Table1[[#This Row],[Unit Price]]</f>
        <v>189</v>
      </c>
      <c r="R275" s="2">
        <f>Table1[[#This Row],[Sales Revenue ]]-Table1[[#This Row],[Total Cost]]</f>
        <v>57</v>
      </c>
    </row>
    <row r="276" spans="1:18" hidden="1" x14ac:dyDescent="0.25">
      <c r="A276">
        <v>275</v>
      </c>
      <c r="B276" t="s">
        <v>321</v>
      </c>
      <c r="C276" t="s">
        <v>21</v>
      </c>
      <c r="D276" t="s">
        <v>22</v>
      </c>
      <c r="E276" s="1">
        <v>45627</v>
      </c>
      <c r="F276" s="1">
        <v>45636</v>
      </c>
      <c r="G276">
        <v>2</v>
      </c>
      <c r="H276">
        <v>730</v>
      </c>
      <c r="I276" t="s">
        <v>14</v>
      </c>
      <c r="J276" t="s">
        <v>548</v>
      </c>
      <c r="K276" t="s">
        <v>19</v>
      </c>
      <c r="L276" t="str">
        <f t="shared" si="16"/>
        <v>2024</v>
      </c>
      <c r="M276" t="str">
        <f t="shared" si="17"/>
        <v>Dec</v>
      </c>
      <c r="N276" t="str">
        <f t="shared" si="18"/>
        <v>Sun</v>
      </c>
      <c r="O276" s="2">
        <f t="shared" si="19"/>
        <v>9</v>
      </c>
      <c r="P276" s="2">
        <f>ROUND(G276*H276*VLOOKUP(D276,Table2[#All],2,FALSE),0)</f>
        <v>1095</v>
      </c>
      <c r="Q276" s="2">
        <f>Table1[[#This Row],[Quantity]]*Table1[[#This Row],[Unit Price]]</f>
        <v>1460</v>
      </c>
      <c r="R276" s="2">
        <f>Table1[[#This Row],[Sales Revenue ]]-Table1[[#This Row],[Total Cost]]</f>
        <v>365</v>
      </c>
    </row>
    <row r="277" spans="1:18" hidden="1" x14ac:dyDescent="0.25">
      <c r="A277">
        <v>276</v>
      </c>
      <c r="B277" t="s">
        <v>322</v>
      </c>
      <c r="C277" t="s">
        <v>24</v>
      </c>
      <c r="D277" t="s">
        <v>115</v>
      </c>
      <c r="E277" s="1">
        <v>45359</v>
      </c>
      <c r="F277" s="1">
        <v>45366</v>
      </c>
      <c r="G277">
        <v>10</v>
      </c>
      <c r="H277">
        <v>241</v>
      </c>
      <c r="I277" t="s">
        <v>14</v>
      </c>
      <c r="J277" t="s">
        <v>552</v>
      </c>
      <c r="K277" t="s">
        <v>19</v>
      </c>
      <c r="L277" t="str">
        <f t="shared" si="16"/>
        <v>2024</v>
      </c>
      <c r="M277" t="str">
        <f t="shared" si="17"/>
        <v>Mar</v>
      </c>
      <c r="N277" t="str">
        <f t="shared" si="18"/>
        <v>Fri</v>
      </c>
      <c r="O277" s="2">
        <f t="shared" si="19"/>
        <v>7</v>
      </c>
      <c r="P277" s="2">
        <f>ROUND(G277*H277*VLOOKUP(D277,Table2[#All],2,FALSE),0)</f>
        <v>1446</v>
      </c>
      <c r="Q277" s="2">
        <f>Table1[[#This Row],[Quantity]]*Table1[[#This Row],[Unit Price]]</f>
        <v>2410</v>
      </c>
      <c r="R277" s="2">
        <f>Table1[[#This Row],[Sales Revenue ]]-Table1[[#This Row],[Total Cost]]</f>
        <v>964</v>
      </c>
    </row>
    <row r="278" spans="1:18" hidden="1" x14ac:dyDescent="0.25">
      <c r="A278">
        <v>277</v>
      </c>
      <c r="B278" t="s">
        <v>323</v>
      </c>
      <c r="C278" t="s">
        <v>12</v>
      </c>
      <c r="D278" t="s">
        <v>96</v>
      </c>
      <c r="E278" s="1">
        <v>45353</v>
      </c>
      <c r="F278" s="1">
        <v>45366</v>
      </c>
      <c r="G278">
        <v>7</v>
      </c>
      <c r="H278">
        <v>720</v>
      </c>
      <c r="I278" t="s">
        <v>14</v>
      </c>
      <c r="J278" t="s">
        <v>548</v>
      </c>
      <c r="K278" t="s">
        <v>19</v>
      </c>
      <c r="L278" t="str">
        <f t="shared" si="16"/>
        <v>2024</v>
      </c>
      <c r="M278" t="str">
        <f t="shared" si="17"/>
        <v>Mar</v>
      </c>
      <c r="N278" t="str">
        <f t="shared" si="18"/>
        <v>Sat</v>
      </c>
      <c r="O278" s="2">
        <f t="shared" si="19"/>
        <v>13</v>
      </c>
      <c r="P278" s="2">
        <f>ROUND(G278*H278*VLOOKUP(D278,Table2[#All],2,FALSE),0)</f>
        <v>3528</v>
      </c>
      <c r="Q278" s="2">
        <f>Table1[[#This Row],[Quantity]]*Table1[[#This Row],[Unit Price]]</f>
        <v>5040</v>
      </c>
      <c r="R278" s="2">
        <f>Table1[[#This Row],[Sales Revenue ]]-Table1[[#This Row],[Total Cost]]</f>
        <v>1512</v>
      </c>
    </row>
    <row r="279" spans="1:18" hidden="1" x14ac:dyDescent="0.25">
      <c r="A279">
        <v>278</v>
      </c>
      <c r="B279" t="s">
        <v>324</v>
      </c>
      <c r="C279" t="s">
        <v>21</v>
      </c>
      <c r="D279" t="s">
        <v>22</v>
      </c>
      <c r="E279" s="1">
        <v>45360</v>
      </c>
      <c r="F279" s="1">
        <v>45371</v>
      </c>
      <c r="G279">
        <v>3</v>
      </c>
      <c r="H279">
        <v>80</v>
      </c>
      <c r="I279" t="s">
        <v>14</v>
      </c>
      <c r="J279" t="s">
        <v>552</v>
      </c>
      <c r="K279" t="s">
        <v>46</v>
      </c>
      <c r="L279" t="str">
        <f t="shared" si="16"/>
        <v>2024</v>
      </c>
      <c r="M279" t="str">
        <f t="shared" si="17"/>
        <v>Mar</v>
      </c>
      <c r="N279" t="str">
        <f t="shared" si="18"/>
        <v>Sat</v>
      </c>
      <c r="O279" s="2">
        <f t="shared" si="19"/>
        <v>11</v>
      </c>
      <c r="P279" s="2">
        <f>ROUND(G279*H279*VLOOKUP(D279,Table2[#All],2,FALSE),0)</f>
        <v>180</v>
      </c>
      <c r="Q279" s="2">
        <f>Table1[[#This Row],[Quantity]]*Table1[[#This Row],[Unit Price]]</f>
        <v>240</v>
      </c>
      <c r="R279" s="2">
        <f>Table1[[#This Row],[Sales Revenue ]]-Table1[[#This Row],[Total Cost]]</f>
        <v>60</v>
      </c>
    </row>
    <row r="280" spans="1:18" hidden="1" x14ac:dyDescent="0.25">
      <c r="A280">
        <v>279</v>
      </c>
      <c r="B280" t="s">
        <v>325</v>
      </c>
      <c r="C280" t="s">
        <v>17</v>
      </c>
      <c r="D280" t="s">
        <v>44</v>
      </c>
      <c r="E280" s="1">
        <v>45403</v>
      </c>
      <c r="F280" s="1">
        <v>45409</v>
      </c>
      <c r="G280">
        <v>2</v>
      </c>
      <c r="H280">
        <v>928</v>
      </c>
      <c r="I280" t="s">
        <v>14</v>
      </c>
      <c r="J280" t="s">
        <v>548</v>
      </c>
      <c r="K280" t="s">
        <v>15</v>
      </c>
      <c r="L280" t="str">
        <f t="shared" si="16"/>
        <v>2024</v>
      </c>
      <c r="M280" t="str">
        <f t="shared" si="17"/>
        <v>Apr</v>
      </c>
      <c r="N280" t="str">
        <f t="shared" si="18"/>
        <v>Sun</v>
      </c>
      <c r="O280" s="2">
        <f t="shared" si="19"/>
        <v>6</v>
      </c>
      <c r="P280" s="2">
        <f>ROUND(G280*H280*VLOOKUP(D280,Table2[#All],2,FALSE),0)</f>
        <v>1114</v>
      </c>
      <c r="Q280" s="2">
        <f>Table1[[#This Row],[Quantity]]*Table1[[#This Row],[Unit Price]]</f>
        <v>1856</v>
      </c>
      <c r="R280" s="2">
        <f>Table1[[#This Row],[Sales Revenue ]]-Table1[[#This Row],[Total Cost]]</f>
        <v>742</v>
      </c>
    </row>
    <row r="281" spans="1:18" hidden="1" x14ac:dyDescent="0.25">
      <c r="A281">
        <v>280</v>
      </c>
      <c r="B281" t="s">
        <v>326</v>
      </c>
      <c r="C281" t="s">
        <v>17</v>
      </c>
      <c r="D281" t="s">
        <v>44</v>
      </c>
      <c r="E281" s="1">
        <v>45471</v>
      </c>
      <c r="F281" s="1">
        <v>45484</v>
      </c>
      <c r="G281">
        <v>7</v>
      </c>
      <c r="H281">
        <v>332</v>
      </c>
      <c r="I281" t="s">
        <v>14</v>
      </c>
      <c r="J281" t="s">
        <v>549</v>
      </c>
      <c r="K281" t="s">
        <v>46</v>
      </c>
      <c r="L281" t="str">
        <f t="shared" si="16"/>
        <v>2024</v>
      </c>
      <c r="M281" t="str">
        <f t="shared" si="17"/>
        <v>Jun</v>
      </c>
      <c r="N281" t="str">
        <f t="shared" si="18"/>
        <v>Fri</v>
      </c>
      <c r="O281" s="2">
        <f t="shared" si="19"/>
        <v>13</v>
      </c>
      <c r="P281" s="2">
        <f>ROUND(G281*H281*VLOOKUP(D281,Table2[#All],2,FALSE),0)</f>
        <v>1394</v>
      </c>
      <c r="Q281" s="2">
        <f>Table1[[#This Row],[Quantity]]*Table1[[#This Row],[Unit Price]]</f>
        <v>2324</v>
      </c>
      <c r="R281" s="2">
        <f>Table1[[#This Row],[Sales Revenue ]]-Table1[[#This Row],[Total Cost]]</f>
        <v>930</v>
      </c>
    </row>
    <row r="282" spans="1:18" x14ac:dyDescent="0.25">
      <c r="A282">
        <v>281</v>
      </c>
      <c r="B282" t="s">
        <v>327</v>
      </c>
      <c r="C282" t="s">
        <v>12</v>
      </c>
      <c r="D282" t="s">
        <v>96</v>
      </c>
      <c r="E282" s="1">
        <v>45397</v>
      </c>
      <c r="F282" s="1">
        <v>45400</v>
      </c>
      <c r="G282">
        <v>9</v>
      </c>
      <c r="H282">
        <v>631</v>
      </c>
      <c r="I282" t="s">
        <v>28</v>
      </c>
      <c r="J282" t="s">
        <v>552</v>
      </c>
      <c r="K282" t="s">
        <v>19</v>
      </c>
      <c r="L282" t="str">
        <f t="shared" si="16"/>
        <v>2024</v>
      </c>
      <c r="M282" t="str">
        <f t="shared" si="17"/>
        <v>Apr</v>
      </c>
      <c r="N282" t="str">
        <f t="shared" si="18"/>
        <v>Mon</v>
      </c>
      <c r="O282" s="2">
        <f t="shared" si="19"/>
        <v>3</v>
      </c>
      <c r="P282" s="2">
        <f>ROUND(G282*H282*VLOOKUP(D282,Table2[#All],2,FALSE),0)</f>
        <v>3975</v>
      </c>
      <c r="Q282" s="2">
        <f>Table1[[#This Row],[Quantity]]*Table1[[#This Row],[Unit Price]]</f>
        <v>5679</v>
      </c>
      <c r="R282" s="2">
        <f>Table1[[#This Row],[Sales Revenue ]]-Table1[[#This Row],[Total Cost]]</f>
        <v>1704</v>
      </c>
    </row>
    <row r="283" spans="1:18" x14ac:dyDescent="0.25">
      <c r="A283">
        <v>282</v>
      </c>
      <c r="B283" t="s">
        <v>328</v>
      </c>
      <c r="C283" t="s">
        <v>24</v>
      </c>
      <c r="D283" t="s">
        <v>115</v>
      </c>
      <c r="E283" s="1">
        <v>45415</v>
      </c>
      <c r="F283" s="1">
        <v>45419</v>
      </c>
      <c r="G283">
        <v>8</v>
      </c>
      <c r="H283">
        <v>663</v>
      </c>
      <c r="I283" t="s">
        <v>28</v>
      </c>
      <c r="J283" t="s">
        <v>552</v>
      </c>
      <c r="K283" t="s">
        <v>29</v>
      </c>
      <c r="L283" t="str">
        <f t="shared" si="16"/>
        <v>2024</v>
      </c>
      <c r="M283" t="str">
        <f t="shared" si="17"/>
        <v>May</v>
      </c>
      <c r="N283" t="str">
        <f t="shared" si="18"/>
        <v>Fri</v>
      </c>
      <c r="O283" s="2">
        <f t="shared" si="19"/>
        <v>4</v>
      </c>
      <c r="P283" s="2">
        <f>ROUND(G283*H283*VLOOKUP(D283,Table2[#All],2,FALSE),0)</f>
        <v>3182</v>
      </c>
      <c r="Q283" s="2">
        <f>Table1[[#This Row],[Quantity]]*Table1[[#This Row],[Unit Price]]</f>
        <v>5304</v>
      </c>
      <c r="R283" s="2">
        <f>Table1[[#This Row],[Sales Revenue ]]-Table1[[#This Row],[Total Cost]]</f>
        <v>2122</v>
      </c>
    </row>
    <row r="284" spans="1:18" hidden="1" x14ac:dyDescent="0.25">
      <c r="A284">
        <v>283</v>
      </c>
      <c r="B284" t="s">
        <v>329</v>
      </c>
      <c r="C284" t="s">
        <v>31</v>
      </c>
      <c r="D284" t="s">
        <v>32</v>
      </c>
      <c r="E284" s="1">
        <v>45641</v>
      </c>
      <c r="F284" s="1">
        <v>45646</v>
      </c>
      <c r="G284">
        <v>3</v>
      </c>
      <c r="H284">
        <v>791</v>
      </c>
      <c r="I284" t="s">
        <v>14</v>
      </c>
      <c r="J284" t="s">
        <v>550</v>
      </c>
      <c r="K284" t="s">
        <v>15</v>
      </c>
      <c r="L284" t="str">
        <f t="shared" si="16"/>
        <v>2024</v>
      </c>
      <c r="M284" t="str">
        <f t="shared" si="17"/>
        <v>Dec</v>
      </c>
      <c r="N284" t="str">
        <f t="shared" si="18"/>
        <v>Sun</v>
      </c>
      <c r="O284" s="2">
        <f t="shared" si="19"/>
        <v>5</v>
      </c>
      <c r="P284" s="2">
        <f>ROUND(G284*H284*VLOOKUP(D284,Table2[#All],2,FALSE),0)</f>
        <v>1780</v>
      </c>
      <c r="Q284" s="2">
        <f>Table1[[#This Row],[Quantity]]*Table1[[#This Row],[Unit Price]]</f>
        <v>2373</v>
      </c>
      <c r="R284" s="2">
        <f>Table1[[#This Row],[Sales Revenue ]]-Table1[[#This Row],[Total Cost]]</f>
        <v>593</v>
      </c>
    </row>
    <row r="285" spans="1:18" x14ac:dyDescent="0.25">
      <c r="A285">
        <v>284</v>
      </c>
      <c r="B285" t="s">
        <v>330</v>
      </c>
      <c r="C285" t="s">
        <v>17</v>
      </c>
      <c r="D285" t="s">
        <v>56</v>
      </c>
      <c r="E285" s="1">
        <v>45613</v>
      </c>
      <c r="F285" s="1">
        <v>45616</v>
      </c>
      <c r="G285">
        <v>9</v>
      </c>
      <c r="H285">
        <v>795</v>
      </c>
      <c r="I285" t="s">
        <v>28</v>
      </c>
      <c r="J285" t="s">
        <v>550</v>
      </c>
      <c r="K285" t="s">
        <v>46</v>
      </c>
      <c r="L285" t="str">
        <f t="shared" si="16"/>
        <v>2024</v>
      </c>
      <c r="M285" t="str">
        <f t="shared" si="17"/>
        <v>Nov</v>
      </c>
      <c r="N285" t="str">
        <f t="shared" si="18"/>
        <v>Sun</v>
      </c>
      <c r="O285" s="2">
        <f t="shared" si="19"/>
        <v>3</v>
      </c>
      <c r="P285" s="2">
        <f>ROUND(G285*H285*VLOOKUP(D285,Table2[#All],2,FALSE),0)</f>
        <v>3935</v>
      </c>
      <c r="Q285" s="2">
        <f>Table1[[#This Row],[Quantity]]*Table1[[#This Row],[Unit Price]]</f>
        <v>7155</v>
      </c>
      <c r="R285" s="2">
        <f>Table1[[#This Row],[Sales Revenue ]]-Table1[[#This Row],[Total Cost]]</f>
        <v>3220</v>
      </c>
    </row>
    <row r="286" spans="1:18" x14ac:dyDescent="0.25">
      <c r="A286">
        <v>285</v>
      </c>
      <c r="B286" t="s">
        <v>331</v>
      </c>
      <c r="C286" t="s">
        <v>12</v>
      </c>
      <c r="D286" t="s">
        <v>96</v>
      </c>
      <c r="E286" s="1">
        <v>45332</v>
      </c>
      <c r="F286" s="1">
        <v>45346</v>
      </c>
      <c r="G286">
        <v>9</v>
      </c>
      <c r="H286">
        <v>953</v>
      </c>
      <c r="I286" t="s">
        <v>28</v>
      </c>
      <c r="J286" t="s">
        <v>548</v>
      </c>
      <c r="K286" t="s">
        <v>29</v>
      </c>
      <c r="L286" t="str">
        <f t="shared" si="16"/>
        <v>2024</v>
      </c>
      <c r="M286" t="str">
        <f t="shared" si="17"/>
        <v>Feb</v>
      </c>
      <c r="N286" t="str">
        <f t="shared" si="18"/>
        <v>Sat</v>
      </c>
      <c r="O286" s="2">
        <f t="shared" si="19"/>
        <v>14</v>
      </c>
      <c r="P286" s="2">
        <f>ROUND(G286*H286*VLOOKUP(D286,Table2[#All],2,FALSE),0)</f>
        <v>6004</v>
      </c>
      <c r="Q286" s="2">
        <f>Table1[[#This Row],[Quantity]]*Table1[[#This Row],[Unit Price]]</f>
        <v>8577</v>
      </c>
      <c r="R286" s="2">
        <f>Table1[[#This Row],[Sales Revenue ]]-Table1[[#This Row],[Total Cost]]</f>
        <v>2573</v>
      </c>
    </row>
    <row r="287" spans="1:18" x14ac:dyDescent="0.25">
      <c r="A287">
        <v>286</v>
      </c>
      <c r="B287" t="s">
        <v>332</v>
      </c>
      <c r="C287" t="s">
        <v>31</v>
      </c>
      <c r="D287" t="s">
        <v>50</v>
      </c>
      <c r="E287" s="1">
        <v>45592</v>
      </c>
      <c r="F287" s="1">
        <v>45606</v>
      </c>
      <c r="G287">
        <v>2</v>
      </c>
      <c r="H287">
        <v>327</v>
      </c>
      <c r="I287" t="s">
        <v>28</v>
      </c>
      <c r="J287" t="s">
        <v>552</v>
      </c>
      <c r="K287" t="s">
        <v>29</v>
      </c>
      <c r="L287" t="str">
        <f t="shared" si="16"/>
        <v>2024</v>
      </c>
      <c r="M287" t="str">
        <f t="shared" si="17"/>
        <v>Oct</v>
      </c>
      <c r="N287" t="str">
        <f t="shared" si="18"/>
        <v>Sun</v>
      </c>
      <c r="O287" s="2">
        <f t="shared" si="19"/>
        <v>14</v>
      </c>
      <c r="P287" s="2">
        <f>ROUND(G287*H287*VLOOKUP(D287,Table2[#All],2,FALSE),0)</f>
        <v>458</v>
      </c>
      <c r="Q287" s="2">
        <f>Table1[[#This Row],[Quantity]]*Table1[[#This Row],[Unit Price]]</f>
        <v>654</v>
      </c>
      <c r="R287" s="2">
        <f>Table1[[#This Row],[Sales Revenue ]]-Table1[[#This Row],[Total Cost]]</f>
        <v>196</v>
      </c>
    </row>
    <row r="288" spans="1:18" hidden="1" x14ac:dyDescent="0.25">
      <c r="A288">
        <v>287</v>
      </c>
      <c r="B288" t="s">
        <v>333</v>
      </c>
      <c r="C288" t="s">
        <v>17</v>
      </c>
      <c r="D288" t="s">
        <v>60</v>
      </c>
      <c r="E288" s="1">
        <v>45320</v>
      </c>
      <c r="F288" s="1">
        <v>45324</v>
      </c>
      <c r="G288">
        <v>5</v>
      </c>
      <c r="H288">
        <v>692</v>
      </c>
      <c r="I288" t="s">
        <v>14</v>
      </c>
      <c r="J288" t="s">
        <v>552</v>
      </c>
      <c r="K288" t="s">
        <v>19</v>
      </c>
      <c r="L288" t="str">
        <f t="shared" si="16"/>
        <v>2024</v>
      </c>
      <c r="M288" t="str">
        <f t="shared" si="17"/>
        <v>Jan</v>
      </c>
      <c r="N288" t="str">
        <f t="shared" si="18"/>
        <v>Mon</v>
      </c>
      <c r="O288" s="2">
        <f t="shared" si="19"/>
        <v>4</v>
      </c>
      <c r="P288" s="2">
        <f>ROUND(G288*H288*VLOOKUP(D288,Table2[#All],2,FALSE),0)</f>
        <v>2249</v>
      </c>
      <c r="Q288" s="2">
        <f>Table1[[#This Row],[Quantity]]*Table1[[#This Row],[Unit Price]]</f>
        <v>3460</v>
      </c>
      <c r="R288" s="2">
        <f>Table1[[#This Row],[Sales Revenue ]]-Table1[[#This Row],[Total Cost]]</f>
        <v>1211</v>
      </c>
    </row>
    <row r="289" spans="1:18" x14ac:dyDescent="0.25">
      <c r="A289">
        <v>288</v>
      </c>
      <c r="B289" t="s">
        <v>334</v>
      </c>
      <c r="C289" t="s">
        <v>12</v>
      </c>
      <c r="D289" t="s">
        <v>58</v>
      </c>
      <c r="E289" s="1">
        <v>45651</v>
      </c>
      <c r="F289" s="1">
        <v>45658</v>
      </c>
      <c r="G289">
        <v>1</v>
      </c>
      <c r="H289">
        <v>177</v>
      </c>
      <c r="I289" t="s">
        <v>28</v>
      </c>
      <c r="J289" t="s">
        <v>550</v>
      </c>
      <c r="K289" t="s">
        <v>19</v>
      </c>
      <c r="L289" t="str">
        <f t="shared" si="16"/>
        <v>2024</v>
      </c>
      <c r="M289" t="str">
        <f t="shared" si="17"/>
        <v>Dec</v>
      </c>
      <c r="N289" t="str">
        <f t="shared" si="18"/>
        <v>Wed</v>
      </c>
      <c r="O289" s="2">
        <f t="shared" si="19"/>
        <v>7</v>
      </c>
      <c r="P289" s="2">
        <f>ROUND(G289*H289*VLOOKUP(D289,Table2[#All],2,FALSE),0)</f>
        <v>150</v>
      </c>
      <c r="Q289" s="2">
        <f>Table1[[#This Row],[Quantity]]*Table1[[#This Row],[Unit Price]]</f>
        <v>177</v>
      </c>
      <c r="R289" s="2">
        <f>Table1[[#This Row],[Sales Revenue ]]-Table1[[#This Row],[Total Cost]]</f>
        <v>27</v>
      </c>
    </row>
    <row r="290" spans="1:18" x14ac:dyDescent="0.25">
      <c r="A290">
        <v>289</v>
      </c>
      <c r="B290" t="s">
        <v>335</v>
      </c>
      <c r="C290" t="s">
        <v>17</v>
      </c>
      <c r="D290" t="s">
        <v>56</v>
      </c>
      <c r="E290" s="1">
        <v>45377</v>
      </c>
      <c r="F290" s="1">
        <v>45390</v>
      </c>
      <c r="G290">
        <v>6</v>
      </c>
      <c r="H290">
        <v>139</v>
      </c>
      <c r="I290" t="s">
        <v>28</v>
      </c>
      <c r="J290" t="s">
        <v>552</v>
      </c>
      <c r="K290" t="s">
        <v>46</v>
      </c>
      <c r="L290" t="str">
        <f t="shared" si="16"/>
        <v>2024</v>
      </c>
      <c r="M290" t="str">
        <f t="shared" si="17"/>
        <v>Mar</v>
      </c>
      <c r="N290" t="str">
        <f t="shared" si="18"/>
        <v>Tue</v>
      </c>
      <c r="O290" s="2">
        <f t="shared" si="19"/>
        <v>13</v>
      </c>
      <c r="P290" s="2">
        <f>ROUND(G290*H290*VLOOKUP(D290,Table2[#All],2,FALSE),0)</f>
        <v>459</v>
      </c>
      <c r="Q290" s="2">
        <f>Table1[[#This Row],[Quantity]]*Table1[[#This Row],[Unit Price]]</f>
        <v>834</v>
      </c>
      <c r="R290" s="2">
        <f>Table1[[#This Row],[Sales Revenue ]]-Table1[[#This Row],[Total Cost]]</f>
        <v>375</v>
      </c>
    </row>
    <row r="291" spans="1:18" x14ac:dyDescent="0.25">
      <c r="A291">
        <v>290</v>
      </c>
      <c r="B291" t="s">
        <v>336</v>
      </c>
      <c r="C291" t="s">
        <v>17</v>
      </c>
      <c r="D291" t="s">
        <v>64</v>
      </c>
      <c r="E291" s="1">
        <v>45480</v>
      </c>
      <c r="F291" s="1">
        <v>45490</v>
      </c>
      <c r="G291">
        <v>3</v>
      </c>
      <c r="H291">
        <v>271</v>
      </c>
      <c r="I291" t="s">
        <v>28</v>
      </c>
      <c r="J291" t="s">
        <v>549</v>
      </c>
      <c r="K291" t="s">
        <v>15</v>
      </c>
      <c r="L291" t="str">
        <f t="shared" si="16"/>
        <v>2024</v>
      </c>
      <c r="M291" t="str">
        <f t="shared" si="17"/>
        <v>Jul</v>
      </c>
      <c r="N291" t="str">
        <f t="shared" si="18"/>
        <v>Sun</v>
      </c>
      <c r="O291" s="2">
        <f t="shared" si="19"/>
        <v>10</v>
      </c>
      <c r="P291" s="2">
        <f>ROUND(G291*H291*VLOOKUP(D291,Table2[#All],2,FALSE),0)</f>
        <v>407</v>
      </c>
      <c r="Q291" s="2">
        <f>Table1[[#This Row],[Quantity]]*Table1[[#This Row],[Unit Price]]</f>
        <v>813</v>
      </c>
      <c r="R291" s="2">
        <f>Table1[[#This Row],[Sales Revenue ]]-Table1[[#This Row],[Total Cost]]</f>
        <v>406</v>
      </c>
    </row>
    <row r="292" spans="1:18" hidden="1" x14ac:dyDescent="0.25">
      <c r="A292">
        <v>291</v>
      </c>
      <c r="B292" t="s">
        <v>337</v>
      </c>
      <c r="C292" t="s">
        <v>12</v>
      </c>
      <c r="D292" t="s">
        <v>58</v>
      </c>
      <c r="E292" s="1">
        <v>45552</v>
      </c>
      <c r="F292" s="1">
        <v>45555</v>
      </c>
      <c r="G292">
        <v>1</v>
      </c>
      <c r="H292">
        <v>55</v>
      </c>
      <c r="I292" t="s">
        <v>14</v>
      </c>
      <c r="J292" t="s">
        <v>549</v>
      </c>
      <c r="K292" t="s">
        <v>46</v>
      </c>
      <c r="L292" t="str">
        <f t="shared" si="16"/>
        <v>2024</v>
      </c>
      <c r="M292" t="str">
        <f t="shared" si="17"/>
        <v>Sep</v>
      </c>
      <c r="N292" t="str">
        <f t="shared" si="18"/>
        <v>Tue</v>
      </c>
      <c r="O292" s="2">
        <f t="shared" si="19"/>
        <v>3</v>
      </c>
      <c r="P292" s="2">
        <f>ROUND(G292*H292*VLOOKUP(D292,Table2[#All],2,FALSE),0)</f>
        <v>47</v>
      </c>
      <c r="Q292" s="2">
        <f>Table1[[#This Row],[Quantity]]*Table1[[#This Row],[Unit Price]]</f>
        <v>55</v>
      </c>
      <c r="R292" s="2">
        <f>Table1[[#This Row],[Sales Revenue ]]-Table1[[#This Row],[Total Cost]]</f>
        <v>8</v>
      </c>
    </row>
    <row r="293" spans="1:18" hidden="1" x14ac:dyDescent="0.25">
      <c r="A293">
        <v>292</v>
      </c>
      <c r="B293" t="s">
        <v>338</v>
      </c>
      <c r="C293" t="s">
        <v>12</v>
      </c>
      <c r="D293" t="s">
        <v>27</v>
      </c>
      <c r="E293" s="1">
        <v>45478</v>
      </c>
      <c r="F293" s="1">
        <v>45491</v>
      </c>
      <c r="G293">
        <v>7</v>
      </c>
      <c r="H293">
        <v>952</v>
      </c>
      <c r="I293" t="s">
        <v>14</v>
      </c>
      <c r="J293" t="s">
        <v>548</v>
      </c>
      <c r="K293" t="s">
        <v>15</v>
      </c>
      <c r="L293" t="str">
        <f t="shared" si="16"/>
        <v>2024</v>
      </c>
      <c r="M293" t="str">
        <f t="shared" si="17"/>
        <v>Jul</v>
      </c>
      <c r="N293" t="str">
        <f t="shared" si="18"/>
        <v>Fri</v>
      </c>
      <c r="O293" s="2">
        <f t="shared" si="19"/>
        <v>13</v>
      </c>
      <c r="P293" s="2">
        <f>ROUND(G293*H293*VLOOKUP(D293,Table2[#All],2,FALSE),0)</f>
        <v>4332</v>
      </c>
      <c r="Q293" s="2">
        <f>Table1[[#This Row],[Quantity]]*Table1[[#This Row],[Unit Price]]</f>
        <v>6664</v>
      </c>
      <c r="R293" s="2">
        <f>Table1[[#This Row],[Sales Revenue ]]-Table1[[#This Row],[Total Cost]]</f>
        <v>2332</v>
      </c>
    </row>
    <row r="294" spans="1:18" hidden="1" x14ac:dyDescent="0.25">
      <c r="A294">
        <v>293</v>
      </c>
      <c r="B294" t="s">
        <v>339</v>
      </c>
      <c r="C294" t="s">
        <v>12</v>
      </c>
      <c r="D294" t="s">
        <v>36</v>
      </c>
      <c r="E294" s="1">
        <v>45482</v>
      </c>
      <c r="F294" s="1">
        <v>45488</v>
      </c>
      <c r="G294">
        <v>2</v>
      </c>
      <c r="H294">
        <v>524</v>
      </c>
      <c r="I294" t="s">
        <v>14</v>
      </c>
      <c r="J294" t="s">
        <v>552</v>
      </c>
      <c r="K294" t="s">
        <v>19</v>
      </c>
      <c r="L294" t="str">
        <f t="shared" si="16"/>
        <v>2024</v>
      </c>
      <c r="M294" t="str">
        <f t="shared" si="17"/>
        <v>Jul</v>
      </c>
      <c r="N294" t="str">
        <f t="shared" si="18"/>
        <v>Tue</v>
      </c>
      <c r="O294" s="2">
        <f t="shared" si="19"/>
        <v>6</v>
      </c>
      <c r="P294" s="2">
        <f>ROUND(G294*H294*VLOOKUP(D294,Table2[#All],2,FALSE),0)</f>
        <v>838</v>
      </c>
      <c r="Q294" s="2">
        <f>Table1[[#This Row],[Quantity]]*Table1[[#This Row],[Unit Price]]</f>
        <v>1048</v>
      </c>
      <c r="R294" s="2">
        <f>Table1[[#This Row],[Sales Revenue ]]-Table1[[#This Row],[Total Cost]]</f>
        <v>210</v>
      </c>
    </row>
    <row r="295" spans="1:18" hidden="1" x14ac:dyDescent="0.25">
      <c r="A295">
        <v>294</v>
      </c>
      <c r="B295" t="s">
        <v>340</v>
      </c>
      <c r="C295" t="s">
        <v>21</v>
      </c>
      <c r="D295" t="s">
        <v>52</v>
      </c>
      <c r="E295" s="1">
        <v>45417</v>
      </c>
      <c r="F295" s="1">
        <v>45421</v>
      </c>
      <c r="G295">
        <v>3</v>
      </c>
      <c r="H295">
        <v>16</v>
      </c>
      <c r="I295" t="s">
        <v>14</v>
      </c>
      <c r="J295" t="s">
        <v>550</v>
      </c>
      <c r="K295" t="s">
        <v>29</v>
      </c>
      <c r="L295" t="str">
        <f t="shared" si="16"/>
        <v>2024</v>
      </c>
      <c r="M295" t="str">
        <f t="shared" si="17"/>
        <v>May</v>
      </c>
      <c r="N295" t="str">
        <f t="shared" si="18"/>
        <v>Sun</v>
      </c>
      <c r="O295" s="2">
        <f t="shared" si="19"/>
        <v>4</v>
      </c>
      <c r="P295" s="2">
        <f>ROUND(G295*H295*VLOOKUP(D295,Table2[#All],2,FALSE),0)</f>
        <v>34</v>
      </c>
      <c r="Q295" s="2">
        <f>Table1[[#This Row],[Quantity]]*Table1[[#This Row],[Unit Price]]</f>
        <v>48</v>
      </c>
      <c r="R295" s="2">
        <f>Table1[[#This Row],[Sales Revenue ]]-Table1[[#This Row],[Total Cost]]</f>
        <v>14</v>
      </c>
    </row>
    <row r="296" spans="1:18" x14ac:dyDescent="0.25">
      <c r="A296">
        <v>295</v>
      </c>
      <c r="B296" t="s">
        <v>341</v>
      </c>
      <c r="C296" t="s">
        <v>17</v>
      </c>
      <c r="D296" t="s">
        <v>56</v>
      </c>
      <c r="E296" s="1">
        <v>45617</v>
      </c>
      <c r="F296" s="1">
        <v>45621</v>
      </c>
      <c r="G296">
        <v>1</v>
      </c>
      <c r="H296">
        <v>983</v>
      </c>
      <c r="I296" t="s">
        <v>28</v>
      </c>
      <c r="J296" t="s">
        <v>547</v>
      </c>
      <c r="K296" t="s">
        <v>19</v>
      </c>
      <c r="L296" t="str">
        <f t="shared" si="16"/>
        <v>2024</v>
      </c>
      <c r="M296" t="str">
        <f t="shared" si="17"/>
        <v>Nov</v>
      </c>
      <c r="N296" t="str">
        <f t="shared" si="18"/>
        <v>Thu</v>
      </c>
      <c r="O296" s="2">
        <f t="shared" si="19"/>
        <v>4</v>
      </c>
      <c r="P296" s="2">
        <f>ROUND(G296*H296*VLOOKUP(D296,Table2[#All],2,FALSE),0)</f>
        <v>541</v>
      </c>
      <c r="Q296" s="2">
        <f>Table1[[#This Row],[Quantity]]*Table1[[#This Row],[Unit Price]]</f>
        <v>983</v>
      </c>
      <c r="R296" s="2">
        <f>Table1[[#This Row],[Sales Revenue ]]-Table1[[#This Row],[Total Cost]]</f>
        <v>442</v>
      </c>
    </row>
    <row r="297" spans="1:18" x14ac:dyDescent="0.25">
      <c r="A297">
        <v>296</v>
      </c>
      <c r="B297" t="s">
        <v>342</v>
      </c>
      <c r="C297" t="s">
        <v>12</v>
      </c>
      <c r="D297" t="s">
        <v>58</v>
      </c>
      <c r="E297" s="1">
        <v>45646</v>
      </c>
      <c r="F297" s="1">
        <v>45657</v>
      </c>
      <c r="G297">
        <v>5</v>
      </c>
      <c r="H297">
        <v>105</v>
      </c>
      <c r="I297" t="s">
        <v>28</v>
      </c>
      <c r="J297" t="s">
        <v>548</v>
      </c>
      <c r="K297" t="s">
        <v>29</v>
      </c>
      <c r="L297" t="str">
        <f t="shared" si="16"/>
        <v>2024</v>
      </c>
      <c r="M297" t="str">
        <f t="shared" si="17"/>
        <v>Dec</v>
      </c>
      <c r="N297" t="str">
        <f t="shared" si="18"/>
        <v>Fri</v>
      </c>
      <c r="O297" s="2">
        <f t="shared" si="19"/>
        <v>11</v>
      </c>
      <c r="P297" s="2">
        <f>ROUND(G297*H297*VLOOKUP(D297,Table2[#All],2,FALSE),0)</f>
        <v>446</v>
      </c>
      <c r="Q297" s="2">
        <f>Table1[[#This Row],[Quantity]]*Table1[[#This Row],[Unit Price]]</f>
        <v>525</v>
      </c>
      <c r="R297" s="2">
        <f>Table1[[#This Row],[Sales Revenue ]]-Table1[[#This Row],[Total Cost]]</f>
        <v>79</v>
      </c>
    </row>
    <row r="298" spans="1:18" hidden="1" x14ac:dyDescent="0.25">
      <c r="A298">
        <v>297</v>
      </c>
      <c r="B298" t="s">
        <v>343</v>
      </c>
      <c r="C298" t="s">
        <v>24</v>
      </c>
      <c r="D298" t="s">
        <v>25</v>
      </c>
      <c r="E298" s="1">
        <v>45526</v>
      </c>
      <c r="F298" s="1">
        <v>45540</v>
      </c>
      <c r="G298">
        <v>2</v>
      </c>
      <c r="H298">
        <v>604</v>
      </c>
      <c r="I298" t="s">
        <v>14</v>
      </c>
      <c r="J298" t="s">
        <v>548</v>
      </c>
      <c r="K298" t="s">
        <v>15</v>
      </c>
      <c r="L298" t="str">
        <f t="shared" si="16"/>
        <v>2024</v>
      </c>
      <c r="M298" t="str">
        <f t="shared" si="17"/>
        <v>Aug</v>
      </c>
      <c r="N298" t="str">
        <f t="shared" si="18"/>
        <v>Thu</v>
      </c>
      <c r="O298" s="2">
        <f t="shared" si="19"/>
        <v>14</v>
      </c>
      <c r="P298" s="2">
        <f>ROUND(G298*H298*VLOOKUP(D298,Table2[#All],2,FALSE),0)</f>
        <v>664</v>
      </c>
      <c r="Q298" s="2">
        <f>Table1[[#This Row],[Quantity]]*Table1[[#This Row],[Unit Price]]</f>
        <v>1208</v>
      </c>
      <c r="R298" s="2">
        <f>Table1[[#This Row],[Sales Revenue ]]-Table1[[#This Row],[Total Cost]]</f>
        <v>544</v>
      </c>
    </row>
    <row r="299" spans="1:18" hidden="1" x14ac:dyDescent="0.25">
      <c r="A299">
        <v>298</v>
      </c>
      <c r="B299" t="s">
        <v>344</v>
      </c>
      <c r="C299" t="s">
        <v>24</v>
      </c>
      <c r="D299" t="s">
        <v>115</v>
      </c>
      <c r="E299" s="1">
        <v>45595</v>
      </c>
      <c r="F299" s="1">
        <v>45605</v>
      </c>
      <c r="G299">
        <v>10</v>
      </c>
      <c r="H299">
        <v>73</v>
      </c>
      <c r="I299" t="s">
        <v>14</v>
      </c>
      <c r="J299" t="s">
        <v>550</v>
      </c>
      <c r="K299" t="s">
        <v>19</v>
      </c>
      <c r="L299" t="str">
        <f t="shared" si="16"/>
        <v>2024</v>
      </c>
      <c r="M299" t="str">
        <f t="shared" si="17"/>
        <v>Oct</v>
      </c>
      <c r="N299" t="str">
        <f t="shared" si="18"/>
        <v>Wed</v>
      </c>
      <c r="O299" s="2">
        <f t="shared" si="19"/>
        <v>10</v>
      </c>
      <c r="P299" s="2">
        <f>ROUND(G299*H299*VLOOKUP(D299,Table2[#All],2,FALSE),0)</f>
        <v>438</v>
      </c>
      <c r="Q299" s="2">
        <f>Table1[[#This Row],[Quantity]]*Table1[[#This Row],[Unit Price]]</f>
        <v>730</v>
      </c>
      <c r="R299" s="2">
        <f>Table1[[#This Row],[Sales Revenue ]]-Table1[[#This Row],[Total Cost]]</f>
        <v>292</v>
      </c>
    </row>
    <row r="300" spans="1:18" x14ac:dyDescent="0.25">
      <c r="A300">
        <v>299</v>
      </c>
      <c r="B300" t="s">
        <v>345</v>
      </c>
      <c r="C300" t="s">
        <v>24</v>
      </c>
      <c r="D300" t="s">
        <v>25</v>
      </c>
      <c r="E300" s="1">
        <v>45411</v>
      </c>
      <c r="F300" s="1">
        <v>45426</v>
      </c>
      <c r="G300">
        <v>2</v>
      </c>
      <c r="H300">
        <v>976</v>
      </c>
      <c r="I300" t="s">
        <v>28</v>
      </c>
      <c r="J300" t="s">
        <v>548</v>
      </c>
      <c r="K300" t="s">
        <v>46</v>
      </c>
      <c r="L300" t="str">
        <f t="shared" si="16"/>
        <v>2024</v>
      </c>
      <c r="M300" t="str">
        <f t="shared" si="17"/>
        <v>Apr</v>
      </c>
      <c r="N300" t="str">
        <f t="shared" si="18"/>
        <v>Mon</v>
      </c>
      <c r="O300" s="2">
        <f t="shared" si="19"/>
        <v>15</v>
      </c>
      <c r="P300" s="2">
        <f>ROUND(G300*H300*VLOOKUP(D300,Table2[#All],2,FALSE),0)</f>
        <v>1074</v>
      </c>
      <c r="Q300" s="2">
        <f>Table1[[#This Row],[Quantity]]*Table1[[#This Row],[Unit Price]]</f>
        <v>1952</v>
      </c>
      <c r="R300" s="2">
        <f>Table1[[#This Row],[Sales Revenue ]]-Table1[[#This Row],[Total Cost]]</f>
        <v>878</v>
      </c>
    </row>
    <row r="301" spans="1:18" hidden="1" x14ac:dyDescent="0.25">
      <c r="A301">
        <v>300</v>
      </c>
      <c r="B301" t="s">
        <v>346</v>
      </c>
      <c r="C301" t="s">
        <v>12</v>
      </c>
      <c r="D301" t="s">
        <v>13</v>
      </c>
      <c r="E301" s="1">
        <v>45372</v>
      </c>
      <c r="F301" s="1">
        <v>45375</v>
      </c>
      <c r="G301">
        <v>5</v>
      </c>
      <c r="H301">
        <v>856</v>
      </c>
      <c r="I301" t="s">
        <v>14</v>
      </c>
      <c r="J301" t="s">
        <v>552</v>
      </c>
      <c r="K301" t="s">
        <v>19</v>
      </c>
      <c r="L301" t="str">
        <f t="shared" si="16"/>
        <v>2024</v>
      </c>
      <c r="M301" t="str">
        <f t="shared" si="17"/>
        <v>Mar</v>
      </c>
      <c r="N301" t="str">
        <f t="shared" si="18"/>
        <v>Thu</v>
      </c>
      <c r="O301" s="2">
        <f t="shared" si="19"/>
        <v>3</v>
      </c>
      <c r="P301" s="2">
        <f>ROUND(G301*H301*VLOOKUP(D301,Table2[#All],2,FALSE),0)</f>
        <v>3210</v>
      </c>
      <c r="Q301" s="2">
        <f>Table1[[#This Row],[Quantity]]*Table1[[#This Row],[Unit Price]]</f>
        <v>4280</v>
      </c>
      <c r="R301" s="2">
        <f>Table1[[#This Row],[Sales Revenue ]]-Table1[[#This Row],[Total Cost]]</f>
        <v>1070</v>
      </c>
    </row>
    <row r="302" spans="1:18" hidden="1" x14ac:dyDescent="0.25">
      <c r="A302">
        <v>301</v>
      </c>
      <c r="B302" t="s">
        <v>347</v>
      </c>
      <c r="C302" t="s">
        <v>17</v>
      </c>
      <c r="D302" t="s">
        <v>18</v>
      </c>
      <c r="E302" s="1">
        <v>45638</v>
      </c>
      <c r="F302" s="1">
        <v>45651</v>
      </c>
      <c r="G302">
        <v>5</v>
      </c>
      <c r="H302">
        <v>276</v>
      </c>
      <c r="I302" t="s">
        <v>14</v>
      </c>
      <c r="J302" t="s">
        <v>549</v>
      </c>
      <c r="K302" t="s">
        <v>46</v>
      </c>
      <c r="L302" t="str">
        <f t="shared" si="16"/>
        <v>2024</v>
      </c>
      <c r="M302" t="str">
        <f t="shared" si="17"/>
        <v>Dec</v>
      </c>
      <c r="N302" t="str">
        <f t="shared" si="18"/>
        <v>Thu</v>
      </c>
      <c r="O302" s="2">
        <f t="shared" si="19"/>
        <v>13</v>
      </c>
      <c r="P302" s="2">
        <f>ROUND(G302*H302*VLOOKUP(D302,Table2[#All],2,FALSE),0)</f>
        <v>690</v>
      </c>
      <c r="Q302" s="2">
        <f>Table1[[#This Row],[Quantity]]*Table1[[#This Row],[Unit Price]]</f>
        <v>1380</v>
      </c>
      <c r="R302" s="2">
        <f>Table1[[#This Row],[Sales Revenue ]]-Table1[[#This Row],[Total Cost]]</f>
        <v>690</v>
      </c>
    </row>
    <row r="303" spans="1:18" hidden="1" x14ac:dyDescent="0.25">
      <c r="A303">
        <v>302</v>
      </c>
      <c r="B303" t="s">
        <v>348</v>
      </c>
      <c r="C303" t="s">
        <v>24</v>
      </c>
      <c r="D303" t="s">
        <v>38</v>
      </c>
      <c r="E303" s="1">
        <v>45576</v>
      </c>
      <c r="F303" s="1">
        <v>45588</v>
      </c>
      <c r="G303">
        <v>9</v>
      </c>
      <c r="H303">
        <v>265</v>
      </c>
      <c r="I303" t="s">
        <v>14</v>
      </c>
      <c r="J303" t="s">
        <v>548</v>
      </c>
      <c r="K303" t="s">
        <v>29</v>
      </c>
      <c r="L303" t="str">
        <f t="shared" si="16"/>
        <v>2024</v>
      </c>
      <c r="M303" t="str">
        <f t="shared" si="17"/>
        <v>Oct</v>
      </c>
      <c r="N303" t="str">
        <f t="shared" si="18"/>
        <v>Fri</v>
      </c>
      <c r="O303" s="2">
        <f t="shared" si="19"/>
        <v>12</v>
      </c>
      <c r="P303" s="2">
        <f>ROUND(G303*H303*VLOOKUP(D303,Table2[#All],2,FALSE),0)</f>
        <v>1193</v>
      </c>
      <c r="Q303" s="2">
        <f>Table1[[#This Row],[Quantity]]*Table1[[#This Row],[Unit Price]]</f>
        <v>2385</v>
      </c>
      <c r="R303" s="2">
        <f>Table1[[#This Row],[Sales Revenue ]]-Table1[[#This Row],[Total Cost]]</f>
        <v>1192</v>
      </c>
    </row>
    <row r="304" spans="1:18" hidden="1" x14ac:dyDescent="0.25">
      <c r="A304">
        <v>303</v>
      </c>
      <c r="B304" t="s">
        <v>349</v>
      </c>
      <c r="C304" t="s">
        <v>21</v>
      </c>
      <c r="D304" t="s">
        <v>40</v>
      </c>
      <c r="E304" s="1">
        <v>45298</v>
      </c>
      <c r="F304" s="1">
        <v>45303</v>
      </c>
      <c r="G304">
        <v>1</v>
      </c>
      <c r="H304">
        <v>860</v>
      </c>
      <c r="I304" t="s">
        <v>14</v>
      </c>
      <c r="J304" t="s">
        <v>549</v>
      </c>
      <c r="K304" t="s">
        <v>19</v>
      </c>
      <c r="L304" t="str">
        <f t="shared" si="16"/>
        <v>2024</v>
      </c>
      <c r="M304" t="str">
        <f t="shared" si="17"/>
        <v>Jan</v>
      </c>
      <c r="N304" t="str">
        <f t="shared" si="18"/>
        <v>Sun</v>
      </c>
      <c r="O304" s="2">
        <f t="shared" si="19"/>
        <v>5</v>
      </c>
      <c r="P304" s="2">
        <f>ROUND(G304*H304*VLOOKUP(D304,Table2[#All],2,FALSE),0)</f>
        <v>559</v>
      </c>
      <c r="Q304" s="2">
        <f>Table1[[#This Row],[Quantity]]*Table1[[#This Row],[Unit Price]]</f>
        <v>860</v>
      </c>
      <c r="R304" s="2">
        <f>Table1[[#This Row],[Sales Revenue ]]-Table1[[#This Row],[Total Cost]]</f>
        <v>301</v>
      </c>
    </row>
    <row r="305" spans="1:18" hidden="1" x14ac:dyDescent="0.25">
      <c r="A305">
        <v>304</v>
      </c>
      <c r="B305" t="s">
        <v>350</v>
      </c>
      <c r="C305" t="s">
        <v>21</v>
      </c>
      <c r="D305" t="s">
        <v>22</v>
      </c>
      <c r="E305" s="1">
        <v>45482</v>
      </c>
      <c r="F305" s="1">
        <v>45493</v>
      </c>
      <c r="G305">
        <v>2</v>
      </c>
      <c r="H305">
        <v>606</v>
      </c>
      <c r="I305" t="s">
        <v>14</v>
      </c>
      <c r="J305" t="s">
        <v>552</v>
      </c>
      <c r="K305" t="s">
        <v>15</v>
      </c>
      <c r="L305" t="str">
        <f t="shared" si="16"/>
        <v>2024</v>
      </c>
      <c r="M305" t="str">
        <f t="shared" si="17"/>
        <v>Jul</v>
      </c>
      <c r="N305" t="str">
        <f t="shared" si="18"/>
        <v>Tue</v>
      </c>
      <c r="O305" s="2">
        <f t="shared" si="19"/>
        <v>11</v>
      </c>
      <c r="P305" s="2">
        <f>ROUND(G305*H305*VLOOKUP(D305,Table2[#All],2,FALSE),0)</f>
        <v>909</v>
      </c>
      <c r="Q305" s="2">
        <f>Table1[[#This Row],[Quantity]]*Table1[[#This Row],[Unit Price]]</f>
        <v>1212</v>
      </c>
      <c r="R305" s="2">
        <f>Table1[[#This Row],[Sales Revenue ]]-Table1[[#This Row],[Total Cost]]</f>
        <v>303</v>
      </c>
    </row>
    <row r="306" spans="1:18" x14ac:dyDescent="0.25">
      <c r="A306">
        <v>305</v>
      </c>
      <c r="B306" t="s">
        <v>351</v>
      </c>
      <c r="C306" t="s">
        <v>12</v>
      </c>
      <c r="D306" t="s">
        <v>13</v>
      </c>
      <c r="E306" s="1">
        <v>45528</v>
      </c>
      <c r="F306" s="1">
        <v>45534</v>
      </c>
      <c r="G306">
        <v>1</v>
      </c>
      <c r="H306">
        <v>182</v>
      </c>
      <c r="I306" t="s">
        <v>28</v>
      </c>
      <c r="J306" t="s">
        <v>552</v>
      </c>
      <c r="K306" t="s">
        <v>19</v>
      </c>
      <c r="L306" t="str">
        <f t="shared" si="16"/>
        <v>2024</v>
      </c>
      <c r="M306" t="str">
        <f t="shared" si="17"/>
        <v>Aug</v>
      </c>
      <c r="N306" t="str">
        <f t="shared" si="18"/>
        <v>Sat</v>
      </c>
      <c r="O306" s="2">
        <f t="shared" si="19"/>
        <v>6</v>
      </c>
      <c r="P306" s="2">
        <f>ROUND(G306*H306*VLOOKUP(D306,Table2[#All],2,FALSE),0)</f>
        <v>137</v>
      </c>
      <c r="Q306" s="2">
        <f>Table1[[#This Row],[Quantity]]*Table1[[#This Row],[Unit Price]]</f>
        <v>182</v>
      </c>
      <c r="R306" s="2">
        <f>Table1[[#This Row],[Sales Revenue ]]-Table1[[#This Row],[Total Cost]]</f>
        <v>45</v>
      </c>
    </row>
    <row r="307" spans="1:18" hidden="1" x14ac:dyDescent="0.25">
      <c r="A307">
        <v>306</v>
      </c>
      <c r="B307" t="s">
        <v>352</v>
      </c>
      <c r="C307" t="s">
        <v>24</v>
      </c>
      <c r="D307" t="s">
        <v>25</v>
      </c>
      <c r="E307" s="1">
        <v>45826</v>
      </c>
      <c r="F307" s="1">
        <v>45836</v>
      </c>
      <c r="G307">
        <v>6</v>
      </c>
      <c r="H307">
        <v>973</v>
      </c>
      <c r="I307" t="s">
        <v>14</v>
      </c>
      <c r="J307" t="s">
        <v>549</v>
      </c>
      <c r="K307" t="s">
        <v>15</v>
      </c>
      <c r="L307" t="str">
        <f t="shared" si="16"/>
        <v>2025</v>
      </c>
      <c r="M307" t="str">
        <f t="shared" si="17"/>
        <v>Jun</v>
      </c>
      <c r="N307" t="str">
        <f t="shared" si="18"/>
        <v>Wed</v>
      </c>
      <c r="O307" s="2">
        <f t="shared" si="19"/>
        <v>10</v>
      </c>
      <c r="P307" s="2">
        <f>ROUND(G307*H307*VLOOKUP(D307,Table2[#All],2,FALSE),0)</f>
        <v>3211</v>
      </c>
      <c r="Q307" s="2">
        <f>Table1[[#This Row],[Quantity]]*Table1[[#This Row],[Unit Price]]</f>
        <v>5838</v>
      </c>
      <c r="R307" s="2">
        <f>Table1[[#This Row],[Sales Revenue ]]-Table1[[#This Row],[Total Cost]]</f>
        <v>2627</v>
      </c>
    </row>
    <row r="308" spans="1:18" hidden="1" x14ac:dyDescent="0.25">
      <c r="A308">
        <v>307</v>
      </c>
      <c r="B308" t="s">
        <v>353</v>
      </c>
      <c r="C308" t="s">
        <v>24</v>
      </c>
      <c r="D308" t="s">
        <v>25</v>
      </c>
      <c r="E308" s="1">
        <v>45690</v>
      </c>
      <c r="F308" s="1">
        <v>45696</v>
      </c>
      <c r="G308">
        <v>2</v>
      </c>
      <c r="H308">
        <v>947</v>
      </c>
      <c r="I308" t="s">
        <v>14</v>
      </c>
      <c r="J308" t="s">
        <v>550</v>
      </c>
      <c r="K308" t="s">
        <v>15</v>
      </c>
      <c r="L308" t="str">
        <f t="shared" si="16"/>
        <v>2025</v>
      </c>
      <c r="M308" t="str">
        <f t="shared" si="17"/>
        <v>Feb</v>
      </c>
      <c r="N308" t="str">
        <f t="shared" si="18"/>
        <v>Sun</v>
      </c>
      <c r="O308" s="2">
        <f t="shared" si="19"/>
        <v>6</v>
      </c>
      <c r="P308" s="2">
        <f>ROUND(G308*H308*VLOOKUP(D308,Table2[#All],2,FALSE),0)</f>
        <v>1042</v>
      </c>
      <c r="Q308" s="2">
        <f>Table1[[#This Row],[Quantity]]*Table1[[#This Row],[Unit Price]]</f>
        <v>1894</v>
      </c>
      <c r="R308" s="2">
        <f>Table1[[#This Row],[Sales Revenue ]]-Table1[[#This Row],[Total Cost]]</f>
        <v>852</v>
      </c>
    </row>
    <row r="309" spans="1:18" x14ac:dyDescent="0.25">
      <c r="A309">
        <v>308</v>
      </c>
      <c r="B309" t="s">
        <v>354</v>
      </c>
      <c r="C309" t="s">
        <v>21</v>
      </c>
      <c r="D309" t="s">
        <v>22</v>
      </c>
      <c r="E309" s="1">
        <v>45665</v>
      </c>
      <c r="F309" s="1">
        <v>45678</v>
      </c>
      <c r="G309">
        <v>1</v>
      </c>
      <c r="H309">
        <v>713</v>
      </c>
      <c r="I309" t="s">
        <v>28</v>
      </c>
      <c r="J309" t="s">
        <v>550</v>
      </c>
      <c r="K309" t="s">
        <v>19</v>
      </c>
      <c r="L309" t="str">
        <f t="shared" si="16"/>
        <v>2025</v>
      </c>
      <c r="M309" t="str">
        <f t="shared" si="17"/>
        <v>Jan</v>
      </c>
      <c r="N309" t="str">
        <f t="shared" si="18"/>
        <v>Wed</v>
      </c>
      <c r="O309" s="2">
        <f t="shared" si="19"/>
        <v>13</v>
      </c>
      <c r="P309" s="2">
        <f>ROUND(G309*H309*VLOOKUP(D309,Table2[#All],2,FALSE),0)</f>
        <v>535</v>
      </c>
      <c r="Q309" s="2">
        <f>Table1[[#This Row],[Quantity]]*Table1[[#This Row],[Unit Price]]</f>
        <v>713</v>
      </c>
      <c r="R309" s="2">
        <f>Table1[[#This Row],[Sales Revenue ]]-Table1[[#This Row],[Total Cost]]</f>
        <v>178</v>
      </c>
    </row>
    <row r="310" spans="1:18" x14ac:dyDescent="0.25">
      <c r="A310">
        <v>309</v>
      </c>
      <c r="B310" t="s">
        <v>355</v>
      </c>
      <c r="C310" t="s">
        <v>31</v>
      </c>
      <c r="D310" t="s">
        <v>42</v>
      </c>
      <c r="E310" s="1">
        <v>45811</v>
      </c>
      <c r="F310" s="1">
        <v>45819</v>
      </c>
      <c r="G310">
        <v>9</v>
      </c>
      <c r="H310">
        <v>692</v>
      </c>
      <c r="I310" t="s">
        <v>28</v>
      </c>
      <c r="J310" t="s">
        <v>549</v>
      </c>
      <c r="K310" t="s">
        <v>46</v>
      </c>
      <c r="L310" t="str">
        <f t="shared" si="16"/>
        <v>2025</v>
      </c>
      <c r="M310" t="str">
        <f t="shared" si="17"/>
        <v>Jun</v>
      </c>
      <c r="N310" t="str">
        <f t="shared" si="18"/>
        <v>Tue</v>
      </c>
      <c r="O310" s="2">
        <f t="shared" si="19"/>
        <v>8</v>
      </c>
      <c r="P310" s="2">
        <f>ROUND(G310*H310*VLOOKUP(D310,Table2[#All],2,FALSE),0)</f>
        <v>4048</v>
      </c>
      <c r="Q310" s="2">
        <f>Table1[[#This Row],[Quantity]]*Table1[[#This Row],[Unit Price]]</f>
        <v>6228</v>
      </c>
      <c r="R310" s="2">
        <f>Table1[[#This Row],[Sales Revenue ]]-Table1[[#This Row],[Total Cost]]</f>
        <v>2180</v>
      </c>
    </row>
    <row r="311" spans="1:18" x14ac:dyDescent="0.25">
      <c r="A311">
        <v>310</v>
      </c>
      <c r="B311" t="s">
        <v>356</v>
      </c>
      <c r="C311" t="s">
        <v>17</v>
      </c>
      <c r="D311" t="s">
        <v>44</v>
      </c>
      <c r="E311" s="1">
        <v>45803</v>
      </c>
      <c r="F311" s="1">
        <v>45814</v>
      </c>
      <c r="G311">
        <v>7</v>
      </c>
      <c r="H311">
        <v>305</v>
      </c>
      <c r="I311" t="s">
        <v>28</v>
      </c>
      <c r="J311" t="s">
        <v>33</v>
      </c>
      <c r="K311" t="s">
        <v>15</v>
      </c>
      <c r="L311" t="str">
        <f t="shared" si="16"/>
        <v>2025</v>
      </c>
      <c r="M311" t="str">
        <f t="shared" si="17"/>
        <v>May</v>
      </c>
      <c r="N311" t="str">
        <f t="shared" si="18"/>
        <v>Mon</v>
      </c>
      <c r="O311" s="2">
        <f t="shared" si="19"/>
        <v>11</v>
      </c>
      <c r="P311" s="2">
        <f>ROUND(G311*H311*VLOOKUP(D311,Table2[#All],2,FALSE),0)</f>
        <v>1281</v>
      </c>
      <c r="Q311" s="2">
        <f>Table1[[#This Row],[Quantity]]*Table1[[#This Row],[Unit Price]]</f>
        <v>2135</v>
      </c>
      <c r="R311" s="2">
        <f>Table1[[#This Row],[Sales Revenue ]]-Table1[[#This Row],[Total Cost]]</f>
        <v>854</v>
      </c>
    </row>
    <row r="312" spans="1:18" x14ac:dyDescent="0.25">
      <c r="A312">
        <v>311</v>
      </c>
      <c r="B312" t="s">
        <v>357</v>
      </c>
      <c r="C312" t="s">
        <v>12</v>
      </c>
      <c r="D312" t="s">
        <v>13</v>
      </c>
      <c r="E312" s="1">
        <v>45882</v>
      </c>
      <c r="F312" s="1">
        <v>45887</v>
      </c>
      <c r="G312">
        <v>7</v>
      </c>
      <c r="H312">
        <v>501</v>
      </c>
      <c r="I312" t="s">
        <v>28</v>
      </c>
      <c r="J312" t="s">
        <v>550</v>
      </c>
      <c r="K312" t="s">
        <v>46</v>
      </c>
      <c r="L312" t="str">
        <f t="shared" si="16"/>
        <v>2025</v>
      </c>
      <c r="M312" t="str">
        <f t="shared" si="17"/>
        <v>Aug</v>
      </c>
      <c r="N312" t="str">
        <f t="shared" si="18"/>
        <v>Wed</v>
      </c>
      <c r="O312" s="2">
        <f t="shared" si="19"/>
        <v>5</v>
      </c>
      <c r="P312" s="2">
        <f>ROUND(G312*H312*VLOOKUP(D312,Table2[#All],2,FALSE),0)</f>
        <v>2630</v>
      </c>
      <c r="Q312" s="2">
        <f>Table1[[#This Row],[Quantity]]*Table1[[#This Row],[Unit Price]]</f>
        <v>3507</v>
      </c>
      <c r="R312" s="2">
        <f>Table1[[#This Row],[Sales Revenue ]]-Table1[[#This Row],[Total Cost]]</f>
        <v>877</v>
      </c>
    </row>
    <row r="313" spans="1:18" hidden="1" x14ac:dyDescent="0.25">
      <c r="A313">
        <v>312</v>
      </c>
      <c r="B313" t="s">
        <v>358</v>
      </c>
      <c r="C313" t="s">
        <v>24</v>
      </c>
      <c r="D313" t="s">
        <v>38</v>
      </c>
      <c r="E313" s="1">
        <v>45815</v>
      </c>
      <c r="F313" s="1">
        <v>45819</v>
      </c>
      <c r="G313">
        <v>8</v>
      </c>
      <c r="H313">
        <v>329</v>
      </c>
      <c r="I313" t="s">
        <v>14</v>
      </c>
      <c r="J313" t="s">
        <v>550</v>
      </c>
      <c r="K313" t="s">
        <v>15</v>
      </c>
      <c r="L313" t="str">
        <f t="shared" si="16"/>
        <v>2025</v>
      </c>
      <c r="M313" t="str">
        <f t="shared" si="17"/>
        <v>Jun</v>
      </c>
      <c r="N313" t="str">
        <f t="shared" si="18"/>
        <v>Sat</v>
      </c>
      <c r="O313" s="2">
        <f t="shared" si="19"/>
        <v>4</v>
      </c>
      <c r="P313" s="2">
        <f>ROUND(G313*H313*VLOOKUP(D313,Table2[#All],2,FALSE),0)</f>
        <v>1316</v>
      </c>
      <c r="Q313" s="2">
        <f>Table1[[#This Row],[Quantity]]*Table1[[#This Row],[Unit Price]]</f>
        <v>2632</v>
      </c>
      <c r="R313" s="2">
        <f>Table1[[#This Row],[Sales Revenue ]]-Table1[[#This Row],[Total Cost]]</f>
        <v>1316</v>
      </c>
    </row>
    <row r="314" spans="1:18" hidden="1" x14ac:dyDescent="0.25">
      <c r="A314">
        <v>313</v>
      </c>
      <c r="B314" t="s">
        <v>359</v>
      </c>
      <c r="C314" t="s">
        <v>21</v>
      </c>
      <c r="D314" t="s">
        <v>22</v>
      </c>
      <c r="E314" s="1">
        <v>45665</v>
      </c>
      <c r="F314" s="1">
        <v>45672</v>
      </c>
      <c r="G314">
        <v>9</v>
      </c>
      <c r="H314">
        <v>785</v>
      </c>
      <c r="I314" t="s">
        <v>14</v>
      </c>
      <c r="J314" t="s">
        <v>547</v>
      </c>
      <c r="K314" t="s">
        <v>46</v>
      </c>
      <c r="L314" t="str">
        <f t="shared" si="16"/>
        <v>2025</v>
      </c>
      <c r="M314" t="str">
        <f t="shared" si="17"/>
        <v>Jan</v>
      </c>
      <c r="N314" t="str">
        <f t="shared" si="18"/>
        <v>Wed</v>
      </c>
      <c r="O314" s="2">
        <f t="shared" si="19"/>
        <v>7</v>
      </c>
      <c r="P314" s="2">
        <f>ROUND(G314*H314*VLOOKUP(D314,Table2[#All],2,FALSE),0)</f>
        <v>5299</v>
      </c>
      <c r="Q314" s="2">
        <f>Table1[[#This Row],[Quantity]]*Table1[[#This Row],[Unit Price]]</f>
        <v>7065</v>
      </c>
      <c r="R314" s="2">
        <f>Table1[[#This Row],[Sales Revenue ]]-Table1[[#This Row],[Total Cost]]</f>
        <v>1766</v>
      </c>
    </row>
    <row r="315" spans="1:18" x14ac:dyDescent="0.25">
      <c r="A315">
        <v>314</v>
      </c>
      <c r="B315" t="s">
        <v>360</v>
      </c>
      <c r="C315" t="s">
        <v>31</v>
      </c>
      <c r="D315" t="s">
        <v>76</v>
      </c>
      <c r="E315" s="1">
        <v>45902</v>
      </c>
      <c r="F315" s="1">
        <v>45916</v>
      </c>
      <c r="G315">
        <v>2</v>
      </c>
      <c r="H315">
        <v>530</v>
      </c>
      <c r="I315" t="s">
        <v>28</v>
      </c>
      <c r="J315" t="s">
        <v>550</v>
      </c>
      <c r="K315" t="s">
        <v>19</v>
      </c>
      <c r="L315" t="str">
        <f t="shared" si="16"/>
        <v>2025</v>
      </c>
      <c r="M315" t="str">
        <f t="shared" si="17"/>
        <v>Sep</v>
      </c>
      <c r="N315" t="str">
        <f t="shared" si="18"/>
        <v>Tue</v>
      </c>
      <c r="O315" s="2">
        <f t="shared" si="19"/>
        <v>14</v>
      </c>
      <c r="P315" s="2">
        <f>ROUND(G315*H315*VLOOKUP(D315,Table2[#All],2,FALSE),0)</f>
        <v>795</v>
      </c>
      <c r="Q315" s="2">
        <f>Table1[[#This Row],[Quantity]]*Table1[[#This Row],[Unit Price]]</f>
        <v>1060</v>
      </c>
      <c r="R315" s="2">
        <f>Table1[[#This Row],[Sales Revenue ]]-Table1[[#This Row],[Total Cost]]</f>
        <v>265</v>
      </c>
    </row>
    <row r="316" spans="1:18" hidden="1" x14ac:dyDescent="0.25">
      <c r="A316">
        <v>315</v>
      </c>
      <c r="B316" t="s">
        <v>361</v>
      </c>
      <c r="C316" t="s">
        <v>31</v>
      </c>
      <c r="D316" t="s">
        <v>42</v>
      </c>
      <c r="E316" s="1">
        <v>45995</v>
      </c>
      <c r="F316" s="1">
        <v>46004</v>
      </c>
      <c r="G316">
        <v>3</v>
      </c>
      <c r="H316">
        <v>799</v>
      </c>
      <c r="I316" t="s">
        <v>14</v>
      </c>
      <c r="J316" t="s">
        <v>549</v>
      </c>
      <c r="K316" t="s">
        <v>46</v>
      </c>
      <c r="L316" t="str">
        <f t="shared" si="16"/>
        <v>2025</v>
      </c>
      <c r="M316" t="str">
        <f t="shared" si="17"/>
        <v>Dec</v>
      </c>
      <c r="N316" t="str">
        <f t="shared" si="18"/>
        <v>Thu</v>
      </c>
      <c r="O316" s="2">
        <f t="shared" si="19"/>
        <v>9</v>
      </c>
      <c r="P316" s="2">
        <f>ROUND(G316*H316*VLOOKUP(D316,Table2[#All],2,FALSE),0)</f>
        <v>1558</v>
      </c>
      <c r="Q316" s="2">
        <f>Table1[[#This Row],[Quantity]]*Table1[[#This Row],[Unit Price]]</f>
        <v>2397</v>
      </c>
      <c r="R316" s="2">
        <f>Table1[[#This Row],[Sales Revenue ]]-Table1[[#This Row],[Total Cost]]</f>
        <v>839</v>
      </c>
    </row>
    <row r="317" spans="1:18" hidden="1" x14ac:dyDescent="0.25">
      <c r="A317">
        <v>316</v>
      </c>
      <c r="B317" t="s">
        <v>362</v>
      </c>
      <c r="C317" t="s">
        <v>31</v>
      </c>
      <c r="D317" t="s">
        <v>76</v>
      </c>
      <c r="E317" s="1">
        <v>45851</v>
      </c>
      <c r="F317" s="1">
        <v>45856</v>
      </c>
      <c r="G317">
        <v>10</v>
      </c>
      <c r="H317">
        <v>974</v>
      </c>
      <c r="I317" t="s">
        <v>14</v>
      </c>
      <c r="J317" t="s">
        <v>550</v>
      </c>
      <c r="K317" t="s">
        <v>19</v>
      </c>
      <c r="L317" t="str">
        <f t="shared" si="16"/>
        <v>2025</v>
      </c>
      <c r="M317" t="str">
        <f t="shared" si="17"/>
        <v>Jul</v>
      </c>
      <c r="N317" t="str">
        <f t="shared" si="18"/>
        <v>Sun</v>
      </c>
      <c r="O317" s="2">
        <f t="shared" si="19"/>
        <v>5</v>
      </c>
      <c r="P317" s="2">
        <f>ROUND(G317*H317*VLOOKUP(D317,Table2[#All],2,FALSE),0)</f>
        <v>7305</v>
      </c>
      <c r="Q317" s="2">
        <f>Table1[[#This Row],[Quantity]]*Table1[[#This Row],[Unit Price]]</f>
        <v>9740</v>
      </c>
      <c r="R317" s="2">
        <f>Table1[[#This Row],[Sales Revenue ]]-Table1[[#This Row],[Total Cost]]</f>
        <v>2435</v>
      </c>
    </row>
    <row r="318" spans="1:18" hidden="1" x14ac:dyDescent="0.25">
      <c r="A318">
        <v>317</v>
      </c>
      <c r="B318" t="s">
        <v>363</v>
      </c>
      <c r="C318" t="s">
        <v>17</v>
      </c>
      <c r="D318" t="s">
        <v>64</v>
      </c>
      <c r="E318" s="1">
        <v>45835</v>
      </c>
      <c r="F318" s="1">
        <v>45840</v>
      </c>
      <c r="G318">
        <v>3</v>
      </c>
      <c r="H318">
        <v>179</v>
      </c>
      <c r="I318" t="s">
        <v>14</v>
      </c>
      <c r="J318" t="s">
        <v>549</v>
      </c>
      <c r="K318" t="s">
        <v>46</v>
      </c>
      <c r="L318" t="str">
        <f t="shared" si="16"/>
        <v>2025</v>
      </c>
      <c r="M318" t="str">
        <f t="shared" si="17"/>
        <v>Jun</v>
      </c>
      <c r="N318" t="str">
        <f t="shared" si="18"/>
        <v>Fri</v>
      </c>
      <c r="O318" s="2">
        <f t="shared" si="19"/>
        <v>5</v>
      </c>
      <c r="P318" s="2">
        <f>ROUND(G318*H318*VLOOKUP(D318,Table2[#All],2,FALSE),0)</f>
        <v>269</v>
      </c>
      <c r="Q318" s="2">
        <f>Table1[[#This Row],[Quantity]]*Table1[[#This Row],[Unit Price]]</f>
        <v>537</v>
      </c>
      <c r="R318" s="2">
        <f>Table1[[#This Row],[Sales Revenue ]]-Table1[[#This Row],[Total Cost]]</f>
        <v>268</v>
      </c>
    </row>
    <row r="319" spans="1:18" x14ac:dyDescent="0.25">
      <c r="A319">
        <v>318</v>
      </c>
      <c r="B319" t="s">
        <v>364</v>
      </c>
      <c r="C319" t="s">
        <v>17</v>
      </c>
      <c r="D319" t="s">
        <v>64</v>
      </c>
      <c r="E319" s="1">
        <v>45725</v>
      </c>
      <c r="F319" s="1">
        <v>45730</v>
      </c>
      <c r="G319">
        <v>4</v>
      </c>
      <c r="H319">
        <v>49</v>
      </c>
      <c r="I319" t="s">
        <v>28</v>
      </c>
      <c r="J319" t="s">
        <v>547</v>
      </c>
      <c r="K319" t="s">
        <v>19</v>
      </c>
      <c r="L319" t="str">
        <f t="shared" si="16"/>
        <v>2025</v>
      </c>
      <c r="M319" t="str">
        <f t="shared" si="17"/>
        <v>Mar</v>
      </c>
      <c r="N319" t="str">
        <f t="shared" si="18"/>
        <v>Sun</v>
      </c>
      <c r="O319" s="2">
        <f t="shared" si="19"/>
        <v>5</v>
      </c>
      <c r="P319" s="2">
        <f>ROUND(G319*H319*VLOOKUP(D319,Table2[#All],2,FALSE),0)</f>
        <v>98</v>
      </c>
      <c r="Q319" s="2">
        <f>Table1[[#This Row],[Quantity]]*Table1[[#This Row],[Unit Price]]</f>
        <v>196</v>
      </c>
      <c r="R319" s="2">
        <f>Table1[[#This Row],[Sales Revenue ]]-Table1[[#This Row],[Total Cost]]</f>
        <v>98</v>
      </c>
    </row>
    <row r="320" spans="1:18" hidden="1" x14ac:dyDescent="0.25">
      <c r="A320">
        <v>319</v>
      </c>
      <c r="B320" t="s">
        <v>365</v>
      </c>
      <c r="C320" t="s">
        <v>24</v>
      </c>
      <c r="D320" t="s">
        <v>38</v>
      </c>
      <c r="E320" s="1">
        <v>45827</v>
      </c>
      <c r="F320" s="1">
        <v>45833</v>
      </c>
      <c r="G320">
        <v>7</v>
      </c>
      <c r="H320">
        <v>409</v>
      </c>
      <c r="I320" t="s">
        <v>14</v>
      </c>
      <c r="J320" t="s">
        <v>33</v>
      </c>
      <c r="K320" t="s">
        <v>29</v>
      </c>
      <c r="L320" t="str">
        <f t="shared" si="16"/>
        <v>2025</v>
      </c>
      <c r="M320" t="str">
        <f t="shared" si="17"/>
        <v>Jun</v>
      </c>
      <c r="N320" t="str">
        <f t="shared" si="18"/>
        <v>Thu</v>
      </c>
      <c r="O320" s="2">
        <f t="shared" si="19"/>
        <v>6</v>
      </c>
      <c r="P320" s="2">
        <f>ROUND(G320*H320*VLOOKUP(D320,Table2[#All],2,FALSE),0)</f>
        <v>1432</v>
      </c>
      <c r="Q320" s="2">
        <f>Table1[[#This Row],[Quantity]]*Table1[[#This Row],[Unit Price]]</f>
        <v>2863</v>
      </c>
      <c r="R320" s="2">
        <f>Table1[[#This Row],[Sales Revenue ]]-Table1[[#This Row],[Total Cost]]</f>
        <v>1431</v>
      </c>
    </row>
    <row r="321" spans="1:18" hidden="1" x14ac:dyDescent="0.25">
      <c r="A321">
        <v>320</v>
      </c>
      <c r="B321" t="s">
        <v>366</v>
      </c>
      <c r="C321" t="s">
        <v>31</v>
      </c>
      <c r="D321" t="s">
        <v>42</v>
      </c>
      <c r="E321" s="1">
        <v>45978</v>
      </c>
      <c r="F321" s="1">
        <v>45984</v>
      </c>
      <c r="G321">
        <v>4</v>
      </c>
      <c r="H321">
        <v>149</v>
      </c>
      <c r="I321" t="s">
        <v>14</v>
      </c>
      <c r="J321" t="s">
        <v>549</v>
      </c>
      <c r="K321" t="s">
        <v>29</v>
      </c>
      <c r="L321" t="str">
        <f t="shared" si="16"/>
        <v>2025</v>
      </c>
      <c r="M321" t="str">
        <f t="shared" si="17"/>
        <v>Nov</v>
      </c>
      <c r="N321" t="str">
        <f t="shared" si="18"/>
        <v>Mon</v>
      </c>
      <c r="O321" s="2">
        <f t="shared" si="19"/>
        <v>6</v>
      </c>
      <c r="P321" s="2">
        <f>ROUND(G321*H321*VLOOKUP(D321,Table2[#All],2,FALSE),0)</f>
        <v>387</v>
      </c>
      <c r="Q321" s="2">
        <f>Table1[[#This Row],[Quantity]]*Table1[[#This Row],[Unit Price]]</f>
        <v>596</v>
      </c>
      <c r="R321" s="2">
        <f>Table1[[#This Row],[Sales Revenue ]]-Table1[[#This Row],[Total Cost]]</f>
        <v>209</v>
      </c>
    </row>
    <row r="322" spans="1:18" hidden="1" x14ac:dyDescent="0.25">
      <c r="A322">
        <v>321</v>
      </c>
      <c r="B322" t="s">
        <v>367</v>
      </c>
      <c r="C322" t="s">
        <v>21</v>
      </c>
      <c r="D322" t="s">
        <v>54</v>
      </c>
      <c r="E322" s="1">
        <v>45875</v>
      </c>
      <c r="F322" s="1">
        <v>45881</v>
      </c>
      <c r="G322">
        <v>5</v>
      </c>
      <c r="H322">
        <v>285</v>
      </c>
      <c r="I322" t="s">
        <v>14</v>
      </c>
      <c r="J322" t="s">
        <v>551</v>
      </c>
      <c r="K322" t="s">
        <v>46</v>
      </c>
      <c r="L322" t="str">
        <f t="shared" ref="L322:L385" si="20">TEXT(E322,"YYYY")</f>
        <v>2025</v>
      </c>
      <c r="M322" t="str">
        <f t="shared" ref="M322:M385" si="21">TEXT(E322,"MMM")</f>
        <v>Aug</v>
      </c>
      <c r="N322" t="str">
        <f t="shared" ref="N322:N385" si="22">TEXT(E322,"DDD")</f>
        <v>Wed</v>
      </c>
      <c r="O322" s="2">
        <f t="shared" ref="O322:O385" si="23">DATEDIF(E322,F322,"D")</f>
        <v>6</v>
      </c>
      <c r="P322" s="2">
        <f>ROUND(G322*H322*VLOOKUP(D322,Table2[#All],2,FALSE),0)</f>
        <v>998</v>
      </c>
      <c r="Q322" s="2">
        <f>Table1[[#This Row],[Quantity]]*Table1[[#This Row],[Unit Price]]</f>
        <v>1425</v>
      </c>
      <c r="R322" s="2">
        <f>Table1[[#This Row],[Sales Revenue ]]-Table1[[#This Row],[Total Cost]]</f>
        <v>427</v>
      </c>
    </row>
    <row r="323" spans="1:18" hidden="1" x14ac:dyDescent="0.25">
      <c r="A323">
        <v>322</v>
      </c>
      <c r="B323" t="s">
        <v>368</v>
      </c>
      <c r="C323" t="s">
        <v>21</v>
      </c>
      <c r="D323" t="s">
        <v>54</v>
      </c>
      <c r="E323" s="1">
        <v>45793</v>
      </c>
      <c r="F323" s="1">
        <v>45799</v>
      </c>
      <c r="G323">
        <v>10</v>
      </c>
      <c r="H323">
        <v>434</v>
      </c>
      <c r="I323" t="s">
        <v>14</v>
      </c>
      <c r="J323" t="s">
        <v>550</v>
      </c>
      <c r="K323" t="s">
        <v>15</v>
      </c>
      <c r="L323" t="str">
        <f t="shared" si="20"/>
        <v>2025</v>
      </c>
      <c r="M323" t="str">
        <f t="shared" si="21"/>
        <v>May</v>
      </c>
      <c r="N323" t="str">
        <f t="shared" si="22"/>
        <v>Fri</v>
      </c>
      <c r="O323" s="2">
        <f t="shared" si="23"/>
        <v>6</v>
      </c>
      <c r="P323" s="2">
        <f>ROUND(G323*H323*VLOOKUP(D323,Table2[#All],2,FALSE),0)</f>
        <v>3038</v>
      </c>
      <c r="Q323" s="2">
        <f>Table1[[#This Row],[Quantity]]*Table1[[#This Row],[Unit Price]]</f>
        <v>4340</v>
      </c>
      <c r="R323" s="2">
        <f>Table1[[#This Row],[Sales Revenue ]]-Table1[[#This Row],[Total Cost]]</f>
        <v>1302</v>
      </c>
    </row>
    <row r="324" spans="1:18" hidden="1" x14ac:dyDescent="0.25">
      <c r="A324">
        <v>323</v>
      </c>
      <c r="B324" t="s">
        <v>369</v>
      </c>
      <c r="C324" t="s">
        <v>21</v>
      </c>
      <c r="D324" t="s">
        <v>40</v>
      </c>
      <c r="E324" s="1">
        <v>45839</v>
      </c>
      <c r="F324" s="1">
        <v>45845</v>
      </c>
      <c r="G324">
        <v>7</v>
      </c>
      <c r="H324">
        <v>195</v>
      </c>
      <c r="I324" t="s">
        <v>14</v>
      </c>
      <c r="J324" t="s">
        <v>33</v>
      </c>
      <c r="K324" t="s">
        <v>46</v>
      </c>
      <c r="L324" t="str">
        <f t="shared" si="20"/>
        <v>2025</v>
      </c>
      <c r="M324" t="str">
        <f t="shared" si="21"/>
        <v>Jul</v>
      </c>
      <c r="N324" t="str">
        <f t="shared" si="22"/>
        <v>Tue</v>
      </c>
      <c r="O324" s="2">
        <f t="shared" si="23"/>
        <v>6</v>
      </c>
      <c r="P324" s="2">
        <f>ROUND(G324*H324*VLOOKUP(D324,Table2[#All],2,FALSE),0)</f>
        <v>887</v>
      </c>
      <c r="Q324" s="2">
        <f>Table1[[#This Row],[Quantity]]*Table1[[#This Row],[Unit Price]]</f>
        <v>1365</v>
      </c>
      <c r="R324" s="2">
        <f>Table1[[#This Row],[Sales Revenue ]]-Table1[[#This Row],[Total Cost]]</f>
        <v>478</v>
      </c>
    </row>
    <row r="325" spans="1:18" hidden="1" x14ac:dyDescent="0.25">
      <c r="A325">
        <v>324</v>
      </c>
      <c r="B325" t="s">
        <v>370</v>
      </c>
      <c r="C325" t="s">
        <v>31</v>
      </c>
      <c r="D325" t="s">
        <v>50</v>
      </c>
      <c r="E325" s="1">
        <v>45855</v>
      </c>
      <c r="F325" s="1">
        <v>45864</v>
      </c>
      <c r="G325">
        <v>4</v>
      </c>
      <c r="H325">
        <v>432</v>
      </c>
      <c r="I325" t="s">
        <v>14</v>
      </c>
      <c r="J325" t="s">
        <v>550</v>
      </c>
      <c r="K325" t="s">
        <v>15</v>
      </c>
      <c r="L325" t="str">
        <f t="shared" si="20"/>
        <v>2025</v>
      </c>
      <c r="M325" t="str">
        <f t="shared" si="21"/>
        <v>Jul</v>
      </c>
      <c r="N325" t="str">
        <f t="shared" si="22"/>
        <v>Thu</v>
      </c>
      <c r="O325" s="2">
        <f t="shared" si="23"/>
        <v>9</v>
      </c>
      <c r="P325" s="2">
        <f>ROUND(G325*H325*VLOOKUP(D325,Table2[#All],2,FALSE),0)</f>
        <v>1210</v>
      </c>
      <c r="Q325" s="2">
        <f>Table1[[#This Row],[Quantity]]*Table1[[#This Row],[Unit Price]]</f>
        <v>1728</v>
      </c>
      <c r="R325" s="2">
        <f>Table1[[#This Row],[Sales Revenue ]]-Table1[[#This Row],[Total Cost]]</f>
        <v>518</v>
      </c>
    </row>
    <row r="326" spans="1:18" x14ac:dyDescent="0.25">
      <c r="A326">
        <v>325</v>
      </c>
      <c r="B326" t="s">
        <v>371</v>
      </c>
      <c r="C326" t="s">
        <v>12</v>
      </c>
      <c r="D326" t="s">
        <v>13</v>
      </c>
      <c r="E326" s="1">
        <v>45865</v>
      </c>
      <c r="F326" s="1">
        <v>45871</v>
      </c>
      <c r="G326">
        <v>2</v>
      </c>
      <c r="H326">
        <v>708</v>
      </c>
      <c r="I326" t="s">
        <v>28</v>
      </c>
      <c r="J326" t="s">
        <v>33</v>
      </c>
      <c r="K326" t="s">
        <v>15</v>
      </c>
      <c r="L326" t="str">
        <f t="shared" si="20"/>
        <v>2025</v>
      </c>
      <c r="M326" t="str">
        <f t="shared" si="21"/>
        <v>Jul</v>
      </c>
      <c r="N326" t="str">
        <f t="shared" si="22"/>
        <v>Sun</v>
      </c>
      <c r="O326" s="2">
        <f t="shared" si="23"/>
        <v>6</v>
      </c>
      <c r="P326" s="2">
        <f>ROUND(G326*H326*VLOOKUP(D326,Table2[#All],2,FALSE),0)</f>
        <v>1062</v>
      </c>
      <c r="Q326" s="2">
        <f>Table1[[#This Row],[Quantity]]*Table1[[#This Row],[Unit Price]]</f>
        <v>1416</v>
      </c>
      <c r="R326" s="2">
        <f>Table1[[#This Row],[Sales Revenue ]]-Table1[[#This Row],[Total Cost]]</f>
        <v>354</v>
      </c>
    </row>
    <row r="327" spans="1:18" hidden="1" x14ac:dyDescent="0.25">
      <c r="A327">
        <v>326</v>
      </c>
      <c r="B327" t="s">
        <v>372</v>
      </c>
      <c r="C327" t="s">
        <v>17</v>
      </c>
      <c r="D327" t="s">
        <v>44</v>
      </c>
      <c r="E327" s="1">
        <v>46008</v>
      </c>
      <c r="F327" s="1">
        <v>46017</v>
      </c>
      <c r="G327">
        <v>3</v>
      </c>
      <c r="H327">
        <v>868</v>
      </c>
      <c r="I327" t="s">
        <v>14</v>
      </c>
      <c r="J327" t="s">
        <v>549</v>
      </c>
      <c r="K327" t="s">
        <v>19</v>
      </c>
      <c r="L327" t="str">
        <f t="shared" si="20"/>
        <v>2025</v>
      </c>
      <c r="M327" t="str">
        <f t="shared" si="21"/>
        <v>Dec</v>
      </c>
      <c r="N327" t="str">
        <f t="shared" si="22"/>
        <v>Wed</v>
      </c>
      <c r="O327" s="2">
        <f t="shared" si="23"/>
        <v>9</v>
      </c>
      <c r="P327" s="2">
        <f>ROUND(G327*H327*VLOOKUP(D327,Table2[#All],2,FALSE),0)</f>
        <v>1562</v>
      </c>
      <c r="Q327" s="2">
        <f>Table1[[#This Row],[Quantity]]*Table1[[#This Row],[Unit Price]]</f>
        <v>2604</v>
      </c>
      <c r="R327" s="2">
        <f>Table1[[#This Row],[Sales Revenue ]]-Table1[[#This Row],[Total Cost]]</f>
        <v>1042</v>
      </c>
    </row>
    <row r="328" spans="1:18" x14ac:dyDescent="0.25">
      <c r="A328">
        <v>327</v>
      </c>
      <c r="B328" t="s">
        <v>373</v>
      </c>
      <c r="C328" t="s">
        <v>21</v>
      </c>
      <c r="D328" t="s">
        <v>83</v>
      </c>
      <c r="E328" s="1">
        <v>46007</v>
      </c>
      <c r="F328" s="1">
        <v>46018</v>
      </c>
      <c r="G328">
        <v>1</v>
      </c>
      <c r="H328">
        <v>130</v>
      </c>
      <c r="I328" t="s">
        <v>28</v>
      </c>
      <c r="J328" t="s">
        <v>551</v>
      </c>
      <c r="K328" t="s">
        <v>15</v>
      </c>
      <c r="L328" t="str">
        <f t="shared" si="20"/>
        <v>2025</v>
      </c>
      <c r="M328" t="str">
        <f t="shared" si="21"/>
        <v>Dec</v>
      </c>
      <c r="N328" t="str">
        <f t="shared" si="22"/>
        <v>Tue</v>
      </c>
      <c r="O328" s="2">
        <f t="shared" si="23"/>
        <v>11</v>
      </c>
      <c r="P328" s="2">
        <f>ROUND(G328*H328*VLOOKUP(D328,Table2[#All],2,FALSE),0)</f>
        <v>104</v>
      </c>
      <c r="Q328" s="2">
        <f>Table1[[#This Row],[Quantity]]*Table1[[#This Row],[Unit Price]]</f>
        <v>130</v>
      </c>
      <c r="R328" s="2">
        <f>Table1[[#This Row],[Sales Revenue ]]-Table1[[#This Row],[Total Cost]]</f>
        <v>26</v>
      </c>
    </row>
    <row r="329" spans="1:18" x14ac:dyDescent="0.25">
      <c r="A329">
        <v>328</v>
      </c>
      <c r="B329" t="s">
        <v>374</v>
      </c>
      <c r="C329" t="s">
        <v>21</v>
      </c>
      <c r="D329" t="s">
        <v>40</v>
      </c>
      <c r="E329" s="1">
        <v>46004</v>
      </c>
      <c r="F329" s="1">
        <v>46019</v>
      </c>
      <c r="G329">
        <v>3</v>
      </c>
      <c r="H329">
        <v>744</v>
      </c>
      <c r="I329" t="s">
        <v>28</v>
      </c>
      <c r="J329" t="s">
        <v>547</v>
      </c>
      <c r="K329" t="s">
        <v>46</v>
      </c>
      <c r="L329" t="str">
        <f t="shared" si="20"/>
        <v>2025</v>
      </c>
      <c r="M329" t="str">
        <f t="shared" si="21"/>
        <v>Dec</v>
      </c>
      <c r="N329" t="str">
        <f t="shared" si="22"/>
        <v>Sat</v>
      </c>
      <c r="O329" s="2">
        <f t="shared" si="23"/>
        <v>15</v>
      </c>
      <c r="P329" s="2">
        <f>ROUND(G329*H329*VLOOKUP(D329,Table2[#All],2,FALSE),0)</f>
        <v>1451</v>
      </c>
      <c r="Q329" s="2">
        <f>Table1[[#This Row],[Quantity]]*Table1[[#This Row],[Unit Price]]</f>
        <v>2232</v>
      </c>
      <c r="R329" s="2">
        <f>Table1[[#This Row],[Sales Revenue ]]-Table1[[#This Row],[Total Cost]]</f>
        <v>781</v>
      </c>
    </row>
    <row r="330" spans="1:18" x14ac:dyDescent="0.25">
      <c r="A330">
        <v>329</v>
      </c>
      <c r="B330" t="s">
        <v>375</v>
      </c>
      <c r="C330" t="s">
        <v>17</v>
      </c>
      <c r="D330" t="s">
        <v>56</v>
      </c>
      <c r="E330" s="1">
        <v>45760</v>
      </c>
      <c r="F330" s="1">
        <v>45764</v>
      </c>
      <c r="G330">
        <v>1</v>
      </c>
      <c r="H330">
        <v>62</v>
      </c>
      <c r="I330" t="s">
        <v>28</v>
      </c>
      <c r="J330" t="s">
        <v>33</v>
      </c>
      <c r="K330" t="s">
        <v>15</v>
      </c>
      <c r="L330" t="str">
        <f t="shared" si="20"/>
        <v>2025</v>
      </c>
      <c r="M330" t="str">
        <f t="shared" si="21"/>
        <v>Apr</v>
      </c>
      <c r="N330" t="str">
        <f t="shared" si="22"/>
        <v>Sun</v>
      </c>
      <c r="O330" s="2">
        <f t="shared" si="23"/>
        <v>4</v>
      </c>
      <c r="P330" s="2">
        <f>ROUND(G330*H330*VLOOKUP(D330,Table2[#All],2,FALSE),0)</f>
        <v>34</v>
      </c>
      <c r="Q330" s="2">
        <f>Table1[[#This Row],[Quantity]]*Table1[[#This Row],[Unit Price]]</f>
        <v>62</v>
      </c>
      <c r="R330" s="2">
        <f>Table1[[#This Row],[Sales Revenue ]]-Table1[[#This Row],[Total Cost]]</f>
        <v>28</v>
      </c>
    </row>
    <row r="331" spans="1:18" x14ac:dyDescent="0.25">
      <c r="A331">
        <v>330</v>
      </c>
      <c r="B331" t="s">
        <v>376</v>
      </c>
      <c r="C331" t="s">
        <v>31</v>
      </c>
      <c r="D331" t="s">
        <v>42</v>
      </c>
      <c r="E331" s="1">
        <v>45887</v>
      </c>
      <c r="F331" s="1">
        <v>45896</v>
      </c>
      <c r="G331">
        <v>9</v>
      </c>
      <c r="H331">
        <v>385</v>
      </c>
      <c r="I331" t="s">
        <v>28</v>
      </c>
      <c r="J331" t="s">
        <v>33</v>
      </c>
      <c r="K331" t="s">
        <v>29</v>
      </c>
      <c r="L331" t="str">
        <f t="shared" si="20"/>
        <v>2025</v>
      </c>
      <c r="M331" t="str">
        <f t="shared" si="21"/>
        <v>Aug</v>
      </c>
      <c r="N331" t="str">
        <f t="shared" si="22"/>
        <v>Mon</v>
      </c>
      <c r="O331" s="2">
        <f t="shared" si="23"/>
        <v>9</v>
      </c>
      <c r="P331" s="2">
        <f>ROUND(G331*H331*VLOOKUP(D331,Table2[#All],2,FALSE),0)</f>
        <v>2252</v>
      </c>
      <c r="Q331" s="2">
        <f>Table1[[#This Row],[Quantity]]*Table1[[#This Row],[Unit Price]]</f>
        <v>3465</v>
      </c>
      <c r="R331" s="2">
        <f>Table1[[#This Row],[Sales Revenue ]]-Table1[[#This Row],[Total Cost]]</f>
        <v>1213</v>
      </c>
    </row>
    <row r="332" spans="1:18" hidden="1" x14ac:dyDescent="0.25">
      <c r="A332">
        <v>331</v>
      </c>
      <c r="B332" t="s">
        <v>377</v>
      </c>
      <c r="C332" t="s">
        <v>21</v>
      </c>
      <c r="D332" t="s">
        <v>40</v>
      </c>
      <c r="E332" s="1">
        <v>46003</v>
      </c>
      <c r="F332" s="1">
        <v>46004</v>
      </c>
      <c r="G332">
        <v>5</v>
      </c>
      <c r="H332">
        <v>465</v>
      </c>
      <c r="I332" t="s">
        <v>14</v>
      </c>
      <c r="J332" t="s">
        <v>33</v>
      </c>
      <c r="K332" t="s">
        <v>15</v>
      </c>
      <c r="L332" t="str">
        <f t="shared" si="20"/>
        <v>2025</v>
      </c>
      <c r="M332" t="str">
        <f t="shared" si="21"/>
        <v>Dec</v>
      </c>
      <c r="N332" t="str">
        <f t="shared" si="22"/>
        <v>Fri</v>
      </c>
      <c r="O332" s="2">
        <f t="shared" si="23"/>
        <v>1</v>
      </c>
      <c r="P332" s="2">
        <f>ROUND(G332*H332*VLOOKUP(D332,Table2[#All],2,FALSE),0)</f>
        <v>1511</v>
      </c>
      <c r="Q332" s="2">
        <f>Table1[[#This Row],[Quantity]]*Table1[[#This Row],[Unit Price]]</f>
        <v>2325</v>
      </c>
      <c r="R332" s="2">
        <f>Table1[[#This Row],[Sales Revenue ]]-Table1[[#This Row],[Total Cost]]</f>
        <v>814</v>
      </c>
    </row>
    <row r="333" spans="1:18" hidden="1" x14ac:dyDescent="0.25">
      <c r="A333">
        <v>332</v>
      </c>
      <c r="B333" t="s">
        <v>378</v>
      </c>
      <c r="C333" t="s">
        <v>12</v>
      </c>
      <c r="D333" t="s">
        <v>36</v>
      </c>
      <c r="E333" s="1">
        <v>45762</v>
      </c>
      <c r="F333" s="1">
        <v>45767</v>
      </c>
      <c r="G333">
        <v>2</v>
      </c>
      <c r="H333">
        <v>280</v>
      </c>
      <c r="I333" t="s">
        <v>14</v>
      </c>
      <c r="J333" t="s">
        <v>33</v>
      </c>
      <c r="K333" t="s">
        <v>19</v>
      </c>
      <c r="L333" t="str">
        <f t="shared" si="20"/>
        <v>2025</v>
      </c>
      <c r="M333" t="str">
        <f t="shared" si="21"/>
        <v>Apr</v>
      </c>
      <c r="N333" t="str">
        <f t="shared" si="22"/>
        <v>Tue</v>
      </c>
      <c r="O333" s="2">
        <f t="shared" si="23"/>
        <v>5</v>
      </c>
      <c r="P333" s="2">
        <f>ROUND(G333*H333*VLOOKUP(D333,Table2[#All],2,FALSE),0)</f>
        <v>448</v>
      </c>
      <c r="Q333" s="2">
        <f>Table1[[#This Row],[Quantity]]*Table1[[#This Row],[Unit Price]]</f>
        <v>560</v>
      </c>
      <c r="R333" s="2">
        <f>Table1[[#This Row],[Sales Revenue ]]-Table1[[#This Row],[Total Cost]]</f>
        <v>112</v>
      </c>
    </row>
    <row r="334" spans="1:18" x14ac:dyDescent="0.25">
      <c r="A334">
        <v>333</v>
      </c>
      <c r="B334" t="s">
        <v>379</v>
      </c>
      <c r="C334" t="s">
        <v>17</v>
      </c>
      <c r="D334" t="s">
        <v>64</v>
      </c>
      <c r="E334" s="1">
        <v>45722</v>
      </c>
      <c r="F334" s="1">
        <v>45732</v>
      </c>
      <c r="G334">
        <v>5</v>
      </c>
      <c r="H334">
        <v>536</v>
      </c>
      <c r="I334" t="s">
        <v>28</v>
      </c>
      <c r="J334" t="s">
        <v>547</v>
      </c>
      <c r="K334" t="s">
        <v>46</v>
      </c>
      <c r="L334" t="str">
        <f t="shared" si="20"/>
        <v>2025</v>
      </c>
      <c r="M334" t="str">
        <f t="shared" si="21"/>
        <v>Mar</v>
      </c>
      <c r="N334" t="str">
        <f t="shared" si="22"/>
        <v>Thu</v>
      </c>
      <c r="O334" s="2">
        <f t="shared" si="23"/>
        <v>10</v>
      </c>
      <c r="P334" s="2">
        <f>ROUND(G334*H334*VLOOKUP(D334,Table2[#All],2,FALSE),0)</f>
        <v>1340</v>
      </c>
      <c r="Q334" s="2">
        <f>Table1[[#This Row],[Quantity]]*Table1[[#This Row],[Unit Price]]</f>
        <v>2680</v>
      </c>
      <c r="R334" s="2">
        <f>Table1[[#This Row],[Sales Revenue ]]-Table1[[#This Row],[Total Cost]]</f>
        <v>1340</v>
      </c>
    </row>
    <row r="335" spans="1:18" hidden="1" x14ac:dyDescent="0.25">
      <c r="A335">
        <v>334</v>
      </c>
      <c r="B335" t="s">
        <v>380</v>
      </c>
      <c r="C335" t="s">
        <v>21</v>
      </c>
      <c r="D335" t="s">
        <v>83</v>
      </c>
      <c r="E335" s="1">
        <v>45945</v>
      </c>
      <c r="F335" s="1">
        <v>45949</v>
      </c>
      <c r="G335">
        <v>9</v>
      </c>
      <c r="H335">
        <v>754</v>
      </c>
      <c r="I335" t="s">
        <v>14</v>
      </c>
      <c r="J335" t="s">
        <v>550</v>
      </c>
      <c r="K335" t="s">
        <v>29</v>
      </c>
      <c r="L335" t="str">
        <f t="shared" si="20"/>
        <v>2025</v>
      </c>
      <c r="M335" t="str">
        <f t="shared" si="21"/>
        <v>Oct</v>
      </c>
      <c r="N335" t="str">
        <f t="shared" si="22"/>
        <v>Wed</v>
      </c>
      <c r="O335" s="2">
        <f t="shared" si="23"/>
        <v>4</v>
      </c>
      <c r="P335" s="2">
        <f>ROUND(G335*H335*VLOOKUP(D335,Table2[#All],2,FALSE),0)</f>
        <v>5429</v>
      </c>
      <c r="Q335" s="2">
        <f>Table1[[#This Row],[Quantity]]*Table1[[#This Row],[Unit Price]]</f>
        <v>6786</v>
      </c>
      <c r="R335" s="2">
        <f>Table1[[#This Row],[Sales Revenue ]]-Table1[[#This Row],[Total Cost]]</f>
        <v>1357</v>
      </c>
    </row>
    <row r="336" spans="1:18" x14ac:dyDescent="0.25">
      <c r="A336">
        <v>335</v>
      </c>
      <c r="B336" t="s">
        <v>381</v>
      </c>
      <c r="C336" t="s">
        <v>24</v>
      </c>
      <c r="D336" t="s">
        <v>38</v>
      </c>
      <c r="E336" s="1">
        <v>45878</v>
      </c>
      <c r="F336" s="1">
        <v>45883</v>
      </c>
      <c r="G336">
        <v>5</v>
      </c>
      <c r="H336">
        <v>292</v>
      </c>
      <c r="I336" t="s">
        <v>28</v>
      </c>
      <c r="J336" t="s">
        <v>33</v>
      </c>
      <c r="K336" t="s">
        <v>29</v>
      </c>
      <c r="L336" t="str">
        <f t="shared" si="20"/>
        <v>2025</v>
      </c>
      <c r="M336" t="str">
        <f t="shared" si="21"/>
        <v>Aug</v>
      </c>
      <c r="N336" t="str">
        <f t="shared" si="22"/>
        <v>Sat</v>
      </c>
      <c r="O336" s="2">
        <f t="shared" si="23"/>
        <v>5</v>
      </c>
      <c r="P336" s="2">
        <f>ROUND(G336*H336*VLOOKUP(D336,Table2[#All],2,FALSE),0)</f>
        <v>730</v>
      </c>
      <c r="Q336" s="2">
        <f>Table1[[#This Row],[Quantity]]*Table1[[#This Row],[Unit Price]]</f>
        <v>1460</v>
      </c>
      <c r="R336" s="2">
        <f>Table1[[#This Row],[Sales Revenue ]]-Table1[[#This Row],[Total Cost]]</f>
        <v>730</v>
      </c>
    </row>
    <row r="337" spans="1:18" x14ac:dyDescent="0.25">
      <c r="A337">
        <v>336</v>
      </c>
      <c r="B337" t="s">
        <v>382</v>
      </c>
      <c r="C337" t="s">
        <v>31</v>
      </c>
      <c r="D337" t="s">
        <v>76</v>
      </c>
      <c r="E337" s="1">
        <v>45881</v>
      </c>
      <c r="F337" s="1">
        <v>45890</v>
      </c>
      <c r="G337">
        <v>1</v>
      </c>
      <c r="H337">
        <v>521</v>
      </c>
      <c r="I337" t="s">
        <v>28</v>
      </c>
      <c r="J337" t="s">
        <v>547</v>
      </c>
      <c r="K337" t="s">
        <v>46</v>
      </c>
      <c r="L337" t="str">
        <f t="shared" si="20"/>
        <v>2025</v>
      </c>
      <c r="M337" t="str">
        <f t="shared" si="21"/>
        <v>Aug</v>
      </c>
      <c r="N337" t="str">
        <f t="shared" si="22"/>
        <v>Tue</v>
      </c>
      <c r="O337" s="2">
        <f t="shared" si="23"/>
        <v>9</v>
      </c>
      <c r="P337" s="2">
        <f>ROUND(G337*H337*VLOOKUP(D337,Table2[#All],2,FALSE),0)</f>
        <v>391</v>
      </c>
      <c r="Q337" s="2">
        <f>Table1[[#This Row],[Quantity]]*Table1[[#This Row],[Unit Price]]</f>
        <v>521</v>
      </c>
      <c r="R337" s="2">
        <f>Table1[[#This Row],[Sales Revenue ]]-Table1[[#This Row],[Total Cost]]</f>
        <v>130</v>
      </c>
    </row>
    <row r="338" spans="1:18" hidden="1" x14ac:dyDescent="0.25">
      <c r="A338">
        <v>337</v>
      </c>
      <c r="B338" t="s">
        <v>383</v>
      </c>
      <c r="C338" t="s">
        <v>17</v>
      </c>
      <c r="D338" t="s">
        <v>56</v>
      </c>
      <c r="E338" s="1">
        <v>46000</v>
      </c>
      <c r="F338" s="1">
        <v>46001</v>
      </c>
      <c r="G338">
        <v>5</v>
      </c>
      <c r="H338">
        <v>630</v>
      </c>
      <c r="I338" t="s">
        <v>14</v>
      </c>
      <c r="J338" t="s">
        <v>551</v>
      </c>
      <c r="K338" t="s">
        <v>46</v>
      </c>
      <c r="L338" t="str">
        <f t="shared" si="20"/>
        <v>2025</v>
      </c>
      <c r="M338" t="str">
        <f t="shared" si="21"/>
        <v>Dec</v>
      </c>
      <c r="N338" t="str">
        <f t="shared" si="22"/>
        <v>Tue</v>
      </c>
      <c r="O338" s="2">
        <f t="shared" si="23"/>
        <v>1</v>
      </c>
      <c r="P338" s="2">
        <f>ROUND(G338*H338*VLOOKUP(D338,Table2[#All],2,FALSE),0)</f>
        <v>1733</v>
      </c>
      <c r="Q338" s="2">
        <f>Table1[[#This Row],[Quantity]]*Table1[[#This Row],[Unit Price]]</f>
        <v>3150</v>
      </c>
      <c r="R338" s="2">
        <f>Table1[[#This Row],[Sales Revenue ]]-Table1[[#This Row],[Total Cost]]</f>
        <v>1417</v>
      </c>
    </row>
    <row r="339" spans="1:18" hidden="1" x14ac:dyDescent="0.25">
      <c r="A339">
        <v>338</v>
      </c>
      <c r="B339" t="s">
        <v>384</v>
      </c>
      <c r="C339" t="s">
        <v>17</v>
      </c>
      <c r="D339" t="s">
        <v>64</v>
      </c>
      <c r="E339" s="1">
        <v>45775</v>
      </c>
      <c r="F339" s="1">
        <v>45778</v>
      </c>
      <c r="G339">
        <v>10</v>
      </c>
      <c r="H339">
        <v>678</v>
      </c>
      <c r="I339" t="s">
        <v>14</v>
      </c>
      <c r="J339" t="s">
        <v>550</v>
      </c>
      <c r="K339" t="s">
        <v>46</v>
      </c>
      <c r="L339" t="str">
        <f t="shared" si="20"/>
        <v>2025</v>
      </c>
      <c r="M339" t="str">
        <f t="shared" si="21"/>
        <v>Apr</v>
      </c>
      <c r="N339" t="str">
        <f t="shared" si="22"/>
        <v>Mon</v>
      </c>
      <c r="O339" s="2">
        <f t="shared" si="23"/>
        <v>3</v>
      </c>
      <c r="P339" s="2">
        <f>ROUND(G339*H339*VLOOKUP(D339,Table2[#All],2,FALSE),0)</f>
        <v>3390</v>
      </c>
      <c r="Q339" s="2">
        <f>Table1[[#This Row],[Quantity]]*Table1[[#This Row],[Unit Price]]</f>
        <v>6780</v>
      </c>
      <c r="R339" s="2">
        <f>Table1[[#This Row],[Sales Revenue ]]-Table1[[#This Row],[Total Cost]]</f>
        <v>3390</v>
      </c>
    </row>
    <row r="340" spans="1:18" hidden="1" x14ac:dyDescent="0.25">
      <c r="A340">
        <v>339</v>
      </c>
      <c r="B340" t="s">
        <v>385</v>
      </c>
      <c r="C340" t="s">
        <v>17</v>
      </c>
      <c r="D340" t="s">
        <v>64</v>
      </c>
      <c r="E340" s="1">
        <v>45834</v>
      </c>
      <c r="F340" s="1">
        <v>45842</v>
      </c>
      <c r="G340">
        <v>7</v>
      </c>
      <c r="H340">
        <v>569</v>
      </c>
      <c r="I340" t="s">
        <v>14</v>
      </c>
      <c r="J340" t="s">
        <v>550</v>
      </c>
      <c r="K340" t="s">
        <v>46</v>
      </c>
      <c r="L340" t="str">
        <f t="shared" si="20"/>
        <v>2025</v>
      </c>
      <c r="M340" t="str">
        <f t="shared" si="21"/>
        <v>Jun</v>
      </c>
      <c r="N340" t="str">
        <f t="shared" si="22"/>
        <v>Thu</v>
      </c>
      <c r="O340" s="2">
        <f t="shared" si="23"/>
        <v>8</v>
      </c>
      <c r="P340" s="2">
        <f>ROUND(G340*H340*VLOOKUP(D340,Table2[#All],2,FALSE),0)</f>
        <v>1992</v>
      </c>
      <c r="Q340" s="2">
        <f>Table1[[#This Row],[Quantity]]*Table1[[#This Row],[Unit Price]]</f>
        <v>3983</v>
      </c>
      <c r="R340" s="2">
        <f>Table1[[#This Row],[Sales Revenue ]]-Table1[[#This Row],[Total Cost]]</f>
        <v>1991</v>
      </c>
    </row>
    <row r="341" spans="1:18" x14ac:dyDescent="0.25">
      <c r="A341">
        <v>340</v>
      </c>
      <c r="B341" t="s">
        <v>386</v>
      </c>
      <c r="C341" t="s">
        <v>24</v>
      </c>
      <c r="D341" t="s">
        <v>38</v>
      </c>
      <c r="E341" s="1">
        <v>45988</v>
      </c>
      <c r="F341" s="1">
        <v>45994</v>
      </c>
      <c r="G341">
        <v>9</v>
      </c>
      <c r="H341">
        <v>185</v>
      </c>
      <c r="I341" t="s">
        <v>28</v>
      </c>
      <c r="J341" t="s">
        <v>551</v>
      </c>
      <c r="K341" t="s">
        <v>15</v>
      </c>
      <c r="L341" t="str">
        <f t="shared" si="20"/>
        <v>2025</v>
      </c>
      <c r="M341" t="str">
        <f t="shared" si="21"/>
        <v>Nov</v>
      </c>
      <c r="N341" t="str">
        <f t="shared" si="22"/>
        <v>Thu</v>
      </c>
      <c r="O341" s="2">
        <f t="shared" si="23"/>
        <v>6</v>
      </c>
      <c r="P341" s="2">
        <f>ROUND(G341*H341*VLOOKUP(D341,Table2[#All],2,FALSE),0)</f>
        <v>833</v>
      </c>
      <c r="Q341" s="2">
        <f>Table1[[#This Row],[Quantity]]*Table1[[#This Row],[Unit Price]]</f>
        <v>1665</v>
      </c>
      <c r="R341" s="2">
        <f>Table1[[#This Row],[Sales Revenue ]]-Table1[[#This Row],[Total Cost]]</f>
        <v>832</v>
      </c>
    </row>
    <row r="342" spans="1:18" hidden="1" x14ac:dyDescent="0.25">
      <c r="A342">
        <v>341</v>
      </c>
      <c r="B342" t="s">
        <v>387</v>
      </c>
      <c r="C342" t="s">
        <v>21</v>
      </c>
      <c r="D342" t="s">
        <v>83</v>
      </c>
      <c r="E342" s="1">
        <v>45710</v>
      </c>
      <c r="F342" s="1">
        <v>45712</v>
      </c>
      <c r="G342">
        <v>8</v>
      </c>
      <c r="H342">
        <v>405</v>
      </c>
      <c r="I342" t="s">
        <v>14</v>
      </c>
      <c r="J342" t="s">
        <v>547</v>
      </c>
      <c r="K342" t="s">
        <v>19</v>
      </c>
      <c r="L342" t="str">
        <f t="shared" si="20"/>
        <v>2025</v>
      </c>
      <c r="M342" t="str">
        <f t="shared" si="21"/>
        <v>Feb</v>
      </c>
      <c r="N342" t="str">
        <f t="shared" si="22"/>
        <v>Sat</v>
      </c>
      <c r="O342" s="2">
        <f t="shared" si="23"/>
        <v>2</v>
      </c>
      <c r="P342" s="2">
        <f>ROUND(G342*H342*VLOOKUP(D342,Table2[#All],2,FALSE),0)</f>
        <v>2592</v>
      </c>
      <c r="Q342" s="2">
        <f>Table1[[#This Row],[Quantity]]*Table1[[#This Row],[Unit Price]]</f>
        <v>3240</v>
      </c>
      <c r="R342" s="2">
        <f>Table1[[#This Row],[Sales Revenue ]]-Table1[[#This Row],[Total Cost]]</f>
        <v>648</v>
      </c>
    </row>
    <row r="343" spans="1:18" hidden="1" x14ac:dyDescent="0.25">
      <c r="A343">
        <v>342</v>
      </c>
      <c r="B343" t="s">
        <v>388</v>
      </c>
      <c r="C343" t="s">
        <v>24</v>
      </c>
      <c r="D343" t="s">
        <v>38</v>
      </c>
      <c r="E343" s="1">
        <v>45757</v>
      </c>
      <c r="F343" s="1">
        <v>45765</v>
      </c>
      <c r="G343">
        <v>10</v>
      </c>
      <c r="H343">
        <v>923</v>
      </c>
      <c r="I343" t="s">
        <v>14</v>
      </c>
      <c r="J343" t="s">
        <v>549</v>
      </c>
      <c r="K343" t="s">
        <v>29</v>
      </c>
      <c r="L343" t="str">
        <f t="shared" si="20"/>
        <v>2025</v>
      </c>
      <c r="M343" t="str">
        <f t="shared" si="21"/>
        <v>Apr</v>
      </c>
      <c r="N343" t="str">
        <f t="shared" si="22"/>
        <v>Thu</v>
      </c>
      <c r="O343" s="2">
        <f t="shared" si="23"/>
        <v>8</v>
      </c>
      <c r="P343" s="2">
        <f>ROUND(G343*H343*VLOOKUP(D343,Table2[#All],2,FALSE),0)</f>
        <v>4615</v>
      </c>
      <c r="Q343" s="2">
        <f>Table1[[#This Row],[Quantity]]*Table1[[#This Row],[Unit Price]]</f>
        <v>9230</v>
      </c>
      <c r="R343" s="2">
        <f>Table1[[#This Row],[Sales Revenue ]]-Table1[[#This Row],[Total Cost]]</f>
        <v>4615</v>
      </c>
    </row>
    <row r="344" spans="1:18" x14ac:dyDescent="0.25">
      <c r="A344">
        <v>343</v>
      </c>
      <c r="B344" t="s">
        <v>389</v>
      </c>
      <c r="C344" t="s">
        <v>24</v>
      </c>
      <c r="D344" t="s">
        <v>25</v>
      </c>
      <c r="E344" s="1">
        <v>45811</v>
      </c>
      <c r="F344" s="1">
        <v>45815</v>
      </c>
      <c r="G344">
        <v>10</v>
      </c>
      <c r="H344">
        <v>325</v>
      </c>
      <c r="I344" t="s">
        <v>28</v>
      </c>
      <c r="J344" t="s">
        <v>33</v>
      </c>
      <c r="K344" t="s">
        <v>46</v>
      </c>
      <c r="L344" t="str">
        <f t="shared" si="20"/>
        <v>2025</v>
      </c>
      <c r="M344" t="str">
        <f t="shared" si="21"/>
        <v>Jun</v>
      </c>
      <c r="N344" t="str">
        <f t="shared" si="22"/>
        <v>Tue</v>
      </c>
      <c r="O344" s="2">
        <f t="shared" si="23"/>
        <v>4</v>
      </c>
      <c r="P344" s="2">
        <f>ROUND(G344*H344*VLOOKUP(D344,Table2[#All],2,FALSE),0)</f>
        <v>1788</v>
      </c>
      <c r="Q344" s="2">
        <f>Table1[[#This Row],[Quantity]]*Table1[[#This Row],[Unit Price]]</f>
        <v>3250</v>
      </c>
      <c r="R344" s="2">
        <f>Table1[[#This Row],[Sales Revenue ]]-Table1[[#This Row],[Total Cost]]</f>
        <v>1462</v>
      </c>
    </row>
    <row r="345" spans="1:18" hidden="1" x14ac:dyDescent="0.25">
      <c r="A345">
        <v>344</v>
      </c>
      <c r="B345" t="s">
        <v>390</v>
      </c>
      <c r="C345" t="s">
        <v>24</v>
      </c>
      <c r="D345" t="s">
        <v>70</v>
      </c>
      <c r="E345" s="1">
        <v>45936</v>
      </c>
      <c r="F345" s="1">
        <v>45941</v>
      </c>
      <c r="G345">
        <v>6</v>
      </c>
      <c r="H345">
        <v>564</v>
      </c>
      <c r="I345" t="s">
        <v>14</v>
      </c>
      <c r="J345" t="s">
        <v>551</v>
      </c>
      <c r="K345" t="s">
        <v>19</v>
      </c>
      <c r="L345" t="str">
        <f t="shared" si="20"/>
        <v>2025</v>
      </c>
      <c r="M345" t="str">
        <f t="shared" si="21"/>
        <v>Oct</v>
      </c>
      <c r="N345" t="str">
        <f t="shared" si="22"/>
        <v>Mon</v>
      </c>
      <c r="O345" s="2">
        <f t="shared" si="23"/>
        <v>5</v>
      </c>
      <c r="P345" s="2">
        <f>ROUND(G345*H345*VLOOKUP(D345,Table2[#All],2,FALSE),0)</f>
        <v>1861</v>
      </c>
      <c r="Q345" s="2">
        <f>Table1[[#This Row],[Quantity]]*Table1[[#This Row],[Unit Price]]</f>
        <v>3384</v>
      </c>
      <c r="R345" s="2">
        <f>Table1[[#This Row],[Sales Revenue ]]-Table1[[#This Row],[Total Cost]]</f>
        <v>1523</v>
      </c>
    </row>
    <row r="346" spans="1:18" x14ac:dyDescent="0.25">
      <c r="A346">
        <v>345</v>
      </c>
      <c r="B346" t="s">
        <v>391</v>
      </c>
      <c r="C346" t="s">
        <v>21</v>
      </c>
      <c r="D346" t="s">
        <v>54</v>
      </c>
      <c r="E346" s="1">
        <v>45829</v>
      </c>
      <c r="F346" s="1">
        <v>45836</v>
      </c>
      <c r="G346">
        <v>2</v>
      </c>
      <c r="H346">
        <v>236</v>
      </c>
      <c r="I346" t="s">
        <v>28</v>
      </c>
      <c r="J346" t="s">
        <v>551</v>
      </c>
      <c r="K346" t="s">
        <v>15</v>
      </c>
      <c r="L346" t="str">
        <f t="shared" si="20"/>
        <v>2025</v>
      </c>
      <c r="M346" t="str">
        <f t="shared" si="21"/>
        <v>Jun</v>
      </c>
      <c r="N346" t="str">
        <f t="shared" si="22"/>
        <v>Sat</v>
      </c>
      <c r="O346" s="2">
        <f t="shared" si="23"/>
        <v>7</v>
      </c>
      <c r="P346" s="2">
        <f>ROUND(G346*H346*VLOOKUP(D346,Table2[#All],2,FALSE),0)</f>
        <v>330</v>
      </c>
      <c r="Q346" s="2">
        <f>Table1[[#This Row],[Quantity]]*Table1[[#This Row],[Unit Price]]</f>
        <v>472</v>
      </c>
      <c r="R346" s="2">
        <f>Table1[[#This Row],[Sales Revenue ]]-Table1[[#This Row],[Total Cost]]</f>
        <v>142</v>
      </c>
    </row>
    <row r="347" spans="1:18" hidden="1" x14ac:dyDescent="0.25">
      <c r="A347">
        <v>346</v>
      </c>
      <c r="B347" t="s">
        <v>392</v>
      </c>
      <c r="C347" t="s">
        <v>21</v>
      </c>
      <c r="D347" t="s">
        <v>40</v>
      </c>
      <c r="E347" s="1">
        <v>45964</v>
      </c>
      <c r="F347" s="1">
        <v>45971</v>
      </c>
      <c r="G347">
        <v>1</v>
      </c>
      <c r="H347">
        <v>741</v>
      </c>
      <c r="I347" t="s">
        <v>14</v>
      </c>
      <c r="J347" t="s">
        <v>549</v>
      </c>
      <c r="K347" t="s">
        <v>29</v>
      </c>
      <c r="L347" t="str">
        <f t="shared" si="20"/>
        <v>2025</v>
      </c>
      <c r="M347" t="str">
        <f t="shared" si="21"/>
        <v>Nov</v>
      </c>
      <c r="N347" t="str">
        <f t="shared" si="22"/>
        <v>Mon</v>
      </c>
      <c r="O347" s="2">
        <f t="shared" si="23"/>
        <v>7</v>
      </c>
      <c r="P347" s="2">
        <f>ROUND(G347*H347*VLOOKUP(D347,Table2[#All],2,FALSE),0)</f>
        <v>482</v>
      </c>
      <c r="Q347" s="2">
        <f>Table1[[#This Row],[Quantity]]*Table1[[#This Row],[Unit Price]]</f>
        <v>741</v>
      </c>
      <c r="R347" s="2">
        <f>Table1[[#This Row],[Sales Revenue ]]-Table1[[#This Row],[Total Cost]]</f>
        <v>259</v>
      </c>
    </row>
    <row r="348" spans="1:18" x14ac:dyDescent="0.25">
      <c r="A348">
        <v>347</v>
      </c>
      <c r="B348" t="s">
        <v>393</v>
      </c>
      <c r="C348" t="s">
        <v>12</v>
      </c>
      <c r="D348" t="s">
        <v>27</v>
      </c>
      <c r="E348" s="1">
        <v>45911</v>
      </c>
      <c r="F348" s="1">
        <v>45917</v>
      </c>
      <c r="G348">
        <v>6</v>
      </c>
      <c r="H348">
        <v>992</v>
      </c>
      <c r="I348" t="s">
        <v>28</v>
      </c>
      <c r="J348" t="s">
        <v>549</v>
      </c>
      <c r="K348" t="s">
        <v>15</v>
      </c>
      <c r="L348" t="str">
        <f t="shared" si="20"/>
        <v>2025</v>
      </c>
      <c r="M348" t="str">
        <f t="shared" si="21"/>
        <v>Sep</v>
      </c>
      <c r="N348" t="str">
        <f t="shared" si="22"/>
        <v>Thu</v>
      </c>
      <c r="O348" s="2">
        <f t="shared" si="23"/>
        <v>6</v>
      </c>
      <c r="P348" s="2">
        <f>ROUND(G348*H348*VLOOKUP(D348,Table2[#All],2,FALSE),0)</f>
        <v>3869</v>
      </c>
      <c r="Q348" s="2">
        <f>Table1[[#This Row],[Quantity]]*Table1[[#This Row],[Unit Price]]</f>
        <v>5952</v>
      </c>
      <c r="R348" s="2">
        <f>Table1[[#This Row],[Sales Revenue ]]-Table1[[#This Row],[Total Cost]]</f>
        <v>2083</v>
      </c>
    </row>
    <row r="349" spans="1:18" hidden="1" x14ac:dyDescent="0.25">
      <c r="A349">
        <v>348</v>
      </c>
      <c r="B349" t="s">
        <v>394</v>
      </c>
      <c r="C349" t="s">
        <v>24</v>
      </c>
      <c r="D349" t="s">
        <v>25</v>
      </c>
      <c r="E349" s="1">
        <v>45920</v>
      </c>
      <c r="F349" s="1">
        <v>45921</v>
      </c>
      <c r="G349">
        <v>5</v>
      </c>
      <c r="H349">
        <v>55</v>
      </c>
      <c r="I349" t="s">
        <v>14</v>
      </c>
      <c r="J349" t="s">
        <v>551</v>
      </c>
      <c r="K349" t="s">
        <v>46</v>
      </c>
      <c r="L349" t="str">
        <f t="shared" si="20"/>
        <v>2025</v>
      </c>
      <c r="M349" t="str">
        <f t="shared" si="21"/>
        <v>Sep</v>
      </c>
      <c r="N349" t="str">
        <f t="shared" si="22"/>
        <v>Sat</v>
      </c>
      <c r="O349" s="2">
        <f t="shared" si="23"/>
        <v>1</v>
      </c>
      <c r="P349" s="2">
        <f>ROUND(G349*H349*VLOOKUP(D349,Table2[#All],2,FALSE),0)</f>
        <v>151</v>
      </c>
      <c r="Q349" s="2">
        <f>Table1[[#This Row],[Quantity]]*Table1[[#This Row],[Unit Price]]</f>
        <v>275</v>
      </c>
      <c r="R349" s="2">
        <f>Table1[[#This Row],[Sales Revenue ]]-Table1[[#This Row],[Total Cost]]</f>
        <v>124</v>
      </c>
    </row>
    <row r="350" spans="1:18" x14ac:dyDescent="0.25">
      <c r="A350">
        <v>349</v>
      </c>
      <c r="B350" t="s">
        <v>395</v>
      </c>
      <c r="C350" t="s">
        <v>17</v>
      </c>
      <c r="D350" t="s">
        <v>56</v>
      </c>
      <c r="E350" s="1">
        <v>45742</v>
      </c>
      <c r="F350" s="1">
        <v>45751</v>
      </c>
      <c r="G350">
        <v>7</v>
      </c>
      <c r="H350">
        <v>216</v>
      </c>
      <c r="I350" t="s">
        <v>28</v>
      </c>
      <c r="J350" t="s">
        <v>550</v>
      </c>
      <c r="K350" t="s">
        <v>19</v>
      </c>
      <c r="L350" t="str">
        <f t="shared" si="20"/>
        <v>2025</v>
      </c>
      <c r="M350" t="str">
        <f t="shared" si="21"/>
        <v>Mar</v>
      </c>
      <c r="N350" t="str">
        <f t="shared" si="22"/>
        <v>Wed</v>
      </c>
      <c r="O350" s="2">
        <f t="shared" si="23"/>
        <v>9</v>
      </c>
      <c r="P350" s="2">
        <f>ROUND(G350*H350*VLOOKUP(D350,Table2[#All],2,FALSE),0)</f>
        <v>832</v>
      </c>
      <c r="Q350" s="2">
        <f>Table1[[#This Row],[Quantity]]*Table1[[#This Row],[Unit Price]]</f>
        <v>1512</v>
      </c>
      <c r="R350" s="2">
        <f>Table1[[#This Row],[Sales Revenue ]]-Table1[[#This Row],[Total Cost]]</f>
        <v>680</v>
      </c>
    </row>
    <row r="351" spans="1:18" x14ac:dyDescent="0.25">
      <c r="A351">
        <v>350</v>
      </c>
      <c r="B351" t="s">
        <v>396</v>
      </c>
      <c r="C351" t="s">
        <v>21</v>
      </c>
      <c r="D351" t="s">
        <v>83</v>
      </c>
      <c r="E351" s="1">
        <v>46011</v>
      </c>
      <c r="F351" s="1">
        <v>46013</v>
      </c>
      <c r="G351">
        <v>3</v>
      </c>
      <c r="H351">
        <v>375</v>
      </c>
      <c r="I351" t="s">
        <v>28</v>
      </c>
      <c r="J351" t="s">
        <v>547</v>
      </c>
      <c r="K351" t="s">
        <v>29</v>
      </c>
      <c r="L351" t="str">
        <f t="shared" si="20"/>
        <v>2025</v>
      </c>
      <c r="M351" t="str">
        <f t="shared" si="21"/>
        <v>Dec</v>
      </c>
      <c r="N351" t="str">
        <f t="shared" si="22"/>
        <v>Sat</v>
      </c>
      <c r="O351" s="2">
        <f t="shared" si="23"/>
        <v>2</v>
      </c>
      <c r="P351" s="2">
        <f>ROUND(G351*H351*VLOOKUP(D351,Table2[#All],2,FALSE),0)</f>
        <v>900</v>
      </c>
      <c r="Q351" s="2">
        <f>Table1[[#This Row],[Quantity]]*Table1[[#This Row],[Unit Price]]</f>
        <v>1125</v>
      </c>
      <c r="R351" s="2">
        <f>Table1[[#This Row],[Sales Revenue ]]-Table1[[#This Row],[Total Cost]]</f>
        <v>225</v>
      </c>
    </row>
    <row r="352" spans="1:18" x14ac:dyDescent="0.25">
      <c r="A352">
        <v>351</v>
      </c>
      <c r="B352" t="s">
        <v>397</v>
      </c>
      <c r="C352" t="s">
        <v>21</v>
      </c>
      <c r="D352" t="s">
        <v>40</v>
      </c>
      <c r="E352" s="1">
        <v>45702</v>
      </c>
      <c r="F352" s="1">
        <v>45712</v>
      </c>
      <c r="G352">
        <v>10</v>
      </c>
      <c r="H352">
        <v>503</v>
      </c>
      <c r="I352" t="s">
        <v>28</v>
      </c>
      <c r="J352" t="s">
        <v>550</v>
      </c>
      <c r="K352" t="s">
        <v>46</v>
      </c>
      <c r="L352" t="str">
        <f t="shared" si="20"/>
        <v>2025</v>
      </c>
      <c r="M352" t="str">
        <f t="shared" si="21"/>
        <v>Feb</v>
      </c>
      <c r="N352" t="str">
        <f t="shared" si="22"/>
        <v>Fri</v>
      </c>
      <c r="O352" s="2">
        <f t="shared" si="23"/>
        <v>10</v>
      </c>
      <c r="P352" s="2">
        <f>ROUND(G352*H352*VLOOKUP(D352,Table2[#All],2,FALSE),0)</f>
        <v>3270</v>
      </c>
      <c r="Q352" s="2">
        <f>Table1[[#This Row],[Quantity]]*Table1[[#This Row],[Unit Price]]</f>
        <v>5030</v>
      </c>
      <c r="R352" s="2">
        <f>Table1[[#This Row],[Sales Revenue ]]-Table1[[#This Row],[Total Cost]]</f>
        <v>1760</v>
      </c>
    </row>
    <row r="353" spans="1:18" hidden="1" x14ac:dyDescent="0.25">
      <c r="A353">
        <v>352</v>
      </c>
      <c r="B353" t="s">
        <v>398</v>
      </c>
      <c r="C353" t="s">
        <v>24</v>
      </c>
      <c r="D353" t="s">
        <v>70</v>
      </c>
      <c r="E353" s="1">
        <v>45810</v>
      </c>
      <c r="F353" s="1">
        <v>45817</v>
      </c>
      <c r="G353">
        <v>6</v>
      </c>
      <c r="H353">
        <v>974</v>
      </c>
      <c r="I353" t="s">
        <v>14</v>
      </c>
      <c r="J353" t="s">
        <v>549</v>
      </c>
      <c r="K353" t="s">
        <v>19</v>
      </c>
      <c r="L353" t="str">
        <f t="shared" si="20"/>
        <v>2025</v>
      </c>
      <c r="M353" t="str">
        <f t="shared" si="21"/>
        <v>Jun</v>
      </c>
      <c r="N353" t="str">
        <f t="shared" si="22"/>
        <v>Mon</v>
      </c>
      <c r="O353" s="2">
        <f t="shared" si="23"/>
        <v>7</v>
      </c>
      <c r="P353" s="2">
        <f>ROUND(G353*H353*VLOOKUP(D353,Table2[#All],2,FALSE),0)</f>
        <v>3214</v>
      </c>
      <c r="Q353" s="2">
        <f>Table1[[#This Row],[Quantity]]*Table1[[#This Row],[Unit Price]]</f>
        <v>5844</v>
      </c>
      <c r="R353" s="2">
        <f>Table1[[#This Row],[Sales Revenue ]]-Table1[[#This Row],[Total Cost]]</f>
        <v>2630</v>
      </c>
    </row>
    <row r="354" spans="1:18" hidden="1" x14ac:dyDescent="0.25">
      <c r="A354">
        <v>353</v>
      </c>
      <c r="B354" t="s">
        <v>399</v>
      </c>
      <c r="C354" t="s">
        <v>24</v>
      </c>
      <c r="D354" t="s">
        <v>25</v>
      </c>
      <c r="E354" s="1">
        <v>45863</v>
      </c>
      <c r="F354" s="1">
        <v>45870</v>
      </c>
      <c r="G354">
        <v>3</v>
      </c>
      <c r="H354">
        <v>486</v>
      </c>
      <c r="I354" t="s">
        <v>14</v>
      </c>
      <c r="J354" t="s">
        <v>549</v>
      </c>
      <c r="K354" t="s">
        <v>46</v>
      </c>
      <c r="L354" t="str">
        <f t="shared" si="20"/>
        <v>2025</v>
      </c>
      <c r="M354" t="str">
        <f t="shared" si="21"/>
        <v>Jul</v>
      </c>
      <c r="N354" t="str">
        <f t="shared" si="22"/>
        <v>Fri</v>
      </c>
      <c r="O354" s="2">
        <f t="shared" si="23"/>
        <v>7</v>
      </c>
      <c r="P354" s="2">
        <f>ROUND(G354*H354*VLOOKUP(D354,Table2[#All],2,FALSE),0)</f>
        <v>802</v>
      </c>
      <c r="Q354" s="2">
        <f>Table1[[#This Row],[Quantity]]*Table1[[#This Row],[Unit Price]]</f>
        <v>1458</v>
      </c>
      <c r="R354" s="2">
        <f>Table1[[#This Row],[Sales Revenue ]]-Table1[[#This Row],[Total Cost]]</f>
        <v>656</v>
      </c>
    </row>
    <row r="355" spans="1:18" hidden="1" x14ac:dyDescent="0.25">
      <c r="A355">
        <v>354</v>
      </c>
      <c r="B355" t="s">
        <v>400</v>
      </c>
      <c r="C355" t="s">
        <v>12</v>
      </c>
      <c r="D355" t="s">
        <v>58</v>
      </c>
      <c r="E355" s="1">
        <v>45947</v>
      </c>
      <c r="F355" s="1">
        <v>45952</v>
      </c>
      <c r="G355">
        <v>5</v>
      </c>
      <c r="H355">
        <v>803</v>
      </c>
      <c r="I355" t="s">
        <v>14</v>
      </c>
      <c r="J355" t="s">
        <v>33</v>
      </c>
      <c r="K355" t="s">
        <v>19</v>
      </c>
      <c r="L355" t="str">
        <f t="shared" si="20"/>
        <v>2025</v>
      </c>
      <c r="M355" t="str">
        <f t="shared" si="21"/>
        <v>Oct</v>
      </c>
      <c r="N355" t="str">
        <f t="shared" si="22"/>
        <v>Fri</v>
      </c>
      <c r="O355" s="2">
        <f t="shared" si="23"/>
        <v>5</v>
      </c>
      <c r="P355" s="2">
        <f>ROUND(G355*H355*VLOOKUP(D355,Table2[#All],2,FALSE),0)</f>
        <v>3413</v>
      </c>
      <c r="Q355" s="2">
        <f>Table1[[#This Row],[Quantity]]*Table1[[#This Row],[Unit Price]]</f>
        <v>4015</v>
      </c>
      <c r="R355" s="2">
        <f>Table1[[#This Row],[Sales Revenue ]]-Table1[[#This Row],[Total Cost]]</f>
        <v>602</v>
      </c>
    </row>
    <row r="356" spans="1:18" x14ac:dyDescent="0.25">
      <c r="A356">
        <v>355</v>
      </c>
      <c r="B356" t="s">
        <v>401</v>
      </c>
      <c r="C356" t="s">
        <v>24</v>
      </c>
      <c r="D356" t="s">
        <v>25</v>
      </c>
      <c r="E356" s="1">
        <v>45863</v>
      </c>
      <c r="F356" s="1">
        <v>45868</v>
      </c>
      <c r="G356">
        <v>4</v>
      </c>
      <c r="H356">
        <v>176</v>
      </c>
      <c r="I356" t="s">
        <v>28</v>
      </c>
      <c r="J356" t="s">
        <v>551</v>
      </c>
      <c r="K356" t="s">
        <v>29</v>
      </c>
      <c r="L356" t="str">
        <f t="shared" si="20"/>
        <v>2025</v>
      </c>
      <c r="M356" t="str">
        <f t="shared" si="21"/>
        <v>Jul</v>
      </c>
      <c r="N356" t="str">
        <f t="shared" si="22"/>
        <v>Fri</v>
      </c>
      <c r="O356" s="2">
        <f t="shared" si="23"/>
        <v>5</v>
      </c>
      <c r="P356" s="2">
        <f>ROUND(G356*H356*VLOOKUP(D356,Table2[#All],2,FALSE),0)</f>
        <v>387</v>
      </c>
      <c r="Q356" s="2">
        <f>Table1[[#This Row],[Quantity]]*Table1[[#This Row],[Unit Price]]</f>
        <v>704</v>
      </c>
      <c r="R356" s="2">
        <f>Table1[[#This Row],[Sales Revenue ]]-Table1[[#This Row],[Total Cost]]</f>
        <v>317</v>
      </c>
    </row>
    <row r="357" spans="1:18" x14ac:dyDescent="0.25">
      <c r="A357">
        <v>356</v>
      </c>
      <c r="B357" t="s">
        <v>402</v>
      </c>
      <c r="C357" t="s">
        <v>24</v>
      </c>
      <c r="D357" t="s">
        <v>38</v>
      </c>
      <c r="E357" s="1">
        <v>45732</v>
      </c>
      <c r="F357" s="1">
        <v>45745</v>
      </c>
      <c r="G357">
        <v>4</v>
      </c>
      <c r="H357">
        <v>468</v>
      </c>
      <c r="I357" t="s">
        <v>28</v>
      </c>
      <c r="J357" t="s">
        <v>549</v>
      </c>
      <c r="K357" t="s">
        <v>15</v>
      </c>
      <c r="L357" t="str">
        <f t="shared" si="20"/>
        <v>2025</v>
      </c>
      <c r="M357" t="str">
        <f t="shared" si="21"/>
        <v>Mar</v>
      </c>
      <c r="N357" t="str">
        <f t="shared" si="22"/>
        <v>Sun</v>
      </c>
      <c r="O357" s="2">
        <f t="shared" si="23"/>
        <v>13</v>
      </c>
      <c r="P357" s="2">
        <f>ROUND(G357*H357*VLOOKUP(D357,Table2[#All],2,FALSE),0)</f>
        <v>936</v>
      </c>
      <c r="Q357" s="2">
        <f>Table1[[#This Row],[Quantity]]*Table1[[#This Row],[Unit Price]]</f>
        <v>1872</v>
      </c>
      <c r="R357" s="2">
        <f>Table1[[#This Row],[Sales Revenue ]]-Table1[[#This Row],[Total Cost]]</f>
        <v>936</v>
      </c>
    </row>
    <row r="358" spans="1:18" hidden="1" x14ac:dyDescent="0.25">
      <c r="A358">
        <v>357</v>
      </c>
      <c r="B358" t="s">
        <v>403</v>
      </c>
      <c r="C358" t="s">
        <v>31</v>
      </c>
      <c r="D358" t="s">
        <v>76</v>
      </c>
      <c r="E358" s="1">
        <v>45775</v>
      </c>
      <c r="F358" s="1">
        <v>45780</v>
      </c>
      <c r="G358">
        <v>3</v>
      </c>
      <c r="H358">
        <v>788</v>
      </c>
      <c r="I358" t="s">
        <v>14</v>
      </c>
      <c r="J358" t="s">
        <v>549</v>
      </c>
      <c r="K358" t="s">
        <v>19</v>
      </c>
      <c r="L358" t="str">
        <f t="shared" si="20"/>
        <v>2025</v>
      </c>
      <c r="M358" t="str">
        <f t="shared" si="21"/>
        <v>Apr</v>
      </c>
      <c r="N358" t="str">
        <f t="shared" si="22"/>
        <v>Mon</v>
      </c>
      <c r="O358" s="2">
        <f t="shared" si="23"/>
        <v>5</v>
      </c>
      <c r="P358" s="2">
        <f>ROUND(G358*H358*VLOOKUP(D358,Table2[#All],2,FALSE),0)</f>
        <v>1773</v>
      </c>
      <c r="Q358" s="2">
        <f>Table1[[#This Row],[Quantity]]*Table1[[#This Row],[Unit Price]]</f>
        <v>2364</v>
      </c>
      <c r="R358" s="2">
        <f>Table1[[#This Row],[Sales Revenue ]]-Table1[[#This Row],[Total Cost]]</f>
        <v>591</v>
      </c>
    </row>
    <row r="359" spans="1:18" hidden="1" x14ac:dyDescent="0.25">
      <c r="A359">
        <v>358</v>
      </c>
      <c r="B359" t="s">
        <v>404</v>
      </c>
      <c r="C359" t="s">
        <v>21</v>
      </c>
      <c r="D359" t="s">
        <v>83</v>
      </c>
      <c r="E359" s="1">
        <v>45700</v>
      </c>
      <c r="F359" s="1">
        <v>45701</v>
      </c>
      <c r="G359">
        <v>8</v>
      </c>
      <c r="H359">
        <v>509</v>
      </c>
      <c r="I359" t="s">
        <v>14</v>
      </c>
      <c r="J359" t="s">
        <v>33</v>
      </c>
      <c r="K359" t="s">
        <v>19</v>
      </c>
      <c r="L359" t="str">
        <f t="shared" si="20"/>
        <v>2025</v>
      </c>
      <c r="M359" t="str">
        <f t="shared" si="21"/>
        <v>Feb</v>
      </c>
      <c r="N359" t="str">
        <f t="shared" si="22"/>
        <v>Wed</v>
      </c>
      <c r="O359" s="2">
        <f t="shared" si="23"/>
        <v>1</v>
      </c>
      <c r="P359" s="2">
        <f>ROUND(G359*H359*VLOOKUP(D359,Table2[#All],2,FALSE),0)</f>
        <v>3258</v>
      </c>
      <c r="Q359" s="2">
        <f>Table1[[#This Row],[Quantity]]*Table1[[#This Row],[Unit Price]]</f>
        <v>4072</v>
      </c>
      <c r="R359" s="2">
        <f>Table1[[#This Row],[Sales Revenue ]]-Table1[[#This Row],[Total Cost]]</f>
        <v>814</v>
      </c>
    </row>
    <row r="360" spans="1:18" x14ac:dyDescent="0.25">
      <c r="A360">
        <v>359</v>
      </c>
      <c r="B360" t="s">
        <v>405</v>
      </c>
      <c r="C360" t="s">
        <v>31</v>
      </c>
      <c r="D360" t="s">
        <v>42</v>
      </c>
      <c r="E360" s="1">
        <v>45692</v>
      </c>
      <c r="F360" s="1">
        <v>45707</v>
      </c>
      <c r="G360">
        <v>2</v>
      </c>
      <c r="H360">
        <v>530</v>
      </c>
      <c r="I360" t="s">
        <v>28</v>
      </c>
      <c r="J360" t="s">
        <v>551</v>
      </c>
      <c r="K360" t="s">
        <v>46</v>
      </c>
      <c r="L360" t="str">
        <f t="shared" si="20"/>
        <v>2025</v>
      </c>
      <c r="M360" t="str">
        <f t="shared" si="21"/>
        <v>Feb</v>
      </c>
      <c r="N360" t="str">
        <f t="shared" si="22"/>
        <v>Tue</v>
      </c>
      <c r="O360" s="2">
        <f t="shared" si="23"/>
        <v>15</v>
      </c>
      <c r="P360" s="2">
        <f>ROUND(G360*H360*VLOOKUP(D360,Table2[#All],2,FALSE),0)</f>
        <v>689</v>
      </c>
      <c r="Q360" s="2">
        <f>Table1[[#This Row],[Quantity]]*Table1[[#This Row],[Unit Price]]</f>
        <v>1060</v>
      </c>
      <c r="R360" s="2">
        <f>Table1[[#This Row],[Sales Revenue ]]-Table1[[#This Row],[Total Cost]]</f>
        <v>371</v>
      </c>
    </row>
    <row r="361" spans="1:18" hidden="1" x14ac:dyDescent="0.25">
      <c r="A361">
        <v>360</v>
      </c>
      <c r="B361" t="s">
        <v>406</v>
      </c>
      <c r="C361" t="s">
        <v>31</v>
      </c>
      <c r="D361" t="s">
        <v>76</v>
      </c>
      <c r="E361" s="1">
        <v>45759</v>
      </c>
      <c r="F361" s="1">
        <v>45767</v>
      </c>
      <c r="G361">
        <v>7</v>
      </c>
      <c r="H361">
        <v>744</v>
      </c>
      <c r="I361" t="s">
        <v>14</v>
      </c>
      <c r="J361" t="s">
        <v>550</v>
      </c>
      <c r="K361" t="s">
        <v>19</v>
      </c>
      <c r="L361" t="str">
        <f t="shared" si="20"/>
        <v>2025</v>
      </c>
      <c r="M361" t="str">
        <f t="shared" si="21"/>
        <v>Apr</v>
      </c>
      <c r="N361" t="str">
        <f t="shared" si="22"/>
        <v>Sat</v>
      </c>
      <c r="O361" s="2">
        <f t="shared" si="23"/>
        <v>8</v>
      </c>
      <c r="P361" s="2">
        <f>ROUND(G361*H361*VLOOKUP(D361,Table2[#All],2,FALSE),0)</f>
        <v>3906</v>
      </c>
      <c r="Q361" s="2">
        <f>Table1[[#This Row],[Quantity]]*Table1[[#This Row],[Unit Price]]</f>
        <v>5208</v>
      </c>
      <c r="R361" s="2">
        <f>Table1[[#This Row],[Sales Revenue ]]-Table1[[#This Row],[Total Cost]]</f>
        <v>1302</v>
      </c>
    </row>
    <row r="362" spans="1:18" x14ac:dyDescent="0.25">
      <c r="A362">
        <v>361</v>
      </c>
      <c r="B362" t="s">
        <v>407</v>
      </c>
      <c r="C362" t="s">
        <v>24</v>
      </c>
      <c r="D362" t="s">
        <v>38</v>
      </c>
      <c r="E362" s="1">
        <v>45892</v>
      </c>
      <c r="F362" s="1">
        <v>45903</v>
      </c>
      <c r="G362">
        <v>4</v>
      </c>
      <c r="H362">
        <v>444</v>
      </c>
      <c r="I362" t="s">
        <v>28</v>
      </c>
      <c r="J362" t="s">
        <v>33</v>
      </c>
      <c r="K362" t="s">
        <v>15</v>
      </c>
      <c r="L362" t="str">
        <f t="shared" si="20"/>
        <v>2025</v>
      </c>
      <c r="M362" t="str">
        <f t="shared" si="21"/>
        <v>Aug</v>
      </c>
      <c r="N362" t="str">
        <f t="shared" si="22"/>
        <v>Sat</v>
      </c>
      <c r="O362" s="2">
        <f t="shared" si="23"/>
        <v>11</v>
      </c>
      <c r="P362" s="2">
        <f>ROUND(G362*H362*VLOOKUP(D362,Table2[#All],2,FALSE),0)</f>
        <v>888</v>
      </c>
      <c r="Q362" s="2">
        <f>Table1[[#This Row],[Quantity]]*Table1[[#This Row],[Unit Price]]</f>
        <v>1776</v>
      </c>
      <c r="R362" s="2">
        <f>Table1[[#This Row],[Sales Revenue ]]-Table1[[#This Row],[Total Cost]]</f>
        <v>888</v>
      </c>
    </row>
    <row r="363" spans="1:18" hidden="1" x14ac:dyDescent="0.25">
      <c r="A363">
        <v>362</v>
      </c>
      <c r="B363" t="s">
        <v>408</v>
      </c>
      <c r="C363" t="s">
        <v>24</v>
      </c>
      <c r="D363" t="s">
        <v>70</v>
      </c>
      <c r="E363" s="1">
        <v>45858</v>
      </c>
      <c r="F363" s="1">
        <v>45866</v>
      </c>
      <c r="G363">
        <v>7</v>
      </c>
      <c r="H363">
        <v>474</v>
      </c>
      <c r="I363" t="s">
        <v>14</v>
      </c>
      <c r="J363" t="s">
        <v>550</v>
      </c>
      <c r="K363" t="s">
        <v>15</v>
      </c>
      <c r="L363" t="str">
        <f t="shared" si="20"/>
        <v>2025</v>
      </c>
      <c r="M363" t="str">
        <f t="shared" si="21"/>
        <v>Jul</v>
      </c>
      <c r="N363" t="str">
        <f t="shared" si="22"/>
        <v>Sun</v>
      </c>
      <c r="O363" s="2">
        <f t="shared" si="23"/>
        <v>8</v>
      </c>
      <c r="P363" s="2">
        <f>ROUND(G363*H363*VLOOKUP(D363,Table2[#All],2,FALSE),0)</f>
        <v>1825</v>
      </c>
      <c r="Q363" s="2">
        <f>Table1[[#This Row],[Quantity]]*Table1[[#This Row],[Unit Price]]</f>
        <v>3318</v>
      </c>
      <c r="R363" s="2">
        <f>Table1[[#This Row],[Sales Revenue ]]-Table1[[#This Row],[Total Cost]]</f>
        <v>1493</v>
      </c>
    </row>
    <row r="364" spans="1:18" hidden="1" x14ac:dyDescent="0.25">
      <c r="A364">
        <v>363</v>
      </c>
      <c r="B364" t="s">
        <v>409</v>
      </c>
      <c r="C364" t="s">
        <v>12</v>
      </c>
      <c r="D364" t="s">
        <v>27</v>
      </c>
      <c r="E364" s="1">
        <v>45931</v>
      </c>
      <c r="F364" s="1">
        <v>45936</v>
      </c>
      <c r="G364">
        <v>8</v>
      </c>
      <c r="H364">
        <v>731</v>
      </c>
      <c r="I364" t="s">
        <v>14</v>
      </c>
      <c r="J364" t="s">
        <v>547</v>
      </c>
      <c r="K364" t="s">
        <v>46</v>
      </c>
      <c r="L364" t="str">
        <f t="shared" si="20"/>
        <v>2025</v>
      </c>
      <c r="M364" t="str">
        <f t="shared" si="21"/>
        <v>Oct</v>
      </c>
      <c r="N364" t="str">
        <f t="shared" si="22"/>
        <v>Wed</v>
      </c>
      <c r="O364" s="2">
        <f t="shared" si="23"/>
        <v>5</v>
      </c>
      <c r="P364" s="2">
        <f>ROUND(G364*H364*VLOOKUP(D364,Table2[#All],2,FALSE),0)</f>
        <v>3801</v>
      </c>
      <c r="Q364" s="2">
        <f>Table1[[#This Row],[Quantity]]*Table1[[#This Row],[Unit Price]]</f>
        <v>5848</v>
      </c>
      <c r="R364" s="2">
        <f>Table1[[#This Row],[Sales Revenue ]]-Table1[[#This Row],[Total Cost]]</f>
        <v>2047</v>
      </c>
    </row>
    <row r="365" spans="1:18" hidden="1" x14ac:dyDescent="0.25">
      <c r="A365">
        <v>364</v>
      </c>
      <c r="B365" t="s">
        <v>410</v>
      </c>
      <c r="C365" t="s">
        <v>17</v>
      </c>
      <c r="D365" t="s">
        <v>18</v>
      </c>
      <c r="E365" s="1">
        <v>45804</v>
      </c>
      <c r="F365" s="1">
        <v>45811</v>
      </c>
      <c r="G365">
        <v>2</v>
      </c>
      <c r="H365">
        <v>288</v>
      </c>
      <c r="I365" t="s">
        <v>14</v>
      </c>
      <c r="J365" t="s">
        <v>547</v>
      </c>
      <c r="K365" t="s">
        <v>46</v>
      </c>
      <c r="L365" t="str">
        <f t="shared" si="20"/>
        <v>2025</v>
      </c>
      <c r="M365" t="str">
        <f t="shared" si="21"/>
        <v>May</v>
      </c>
      <c r="N365" t="str">
        <f t="shared" si="22"/>
        <v>Tue</v>
      </c>
      <c r="O365" s="2">
        <f t="shared" si="23"/>
        <v>7</v>
      </c>
      <c r="P365" s="2">
        <f>ROUND(G365*H365*VLOOKUP(D365,Table2[#All],2,FALSE),0)</f>
        <v>288</v>
      </c>
      <c r="Q365" s="2">
        <f>Table1[[#This Row],[Quantity]]*Table1[[#This Row],[Unit Price]]</f>
        <v>576</v>
      </c>
      <c r="R365" s="2">
        <f>Table1[[#This Row],[Sales Revenue ]]-Table1[[#This Row],[Total Cost]]</f>
        <v>288</v>
      </c>
    </row>
    <row r="366" spans="1:18" x14ac:dyDescent="0.25">
      <c r="A366">
        <v>365</v>
      </c>
      <c r="B366" t="s">
        <v>411</v>
      </c>
      <c r="C366" t="s">
        <v>21</v>
      </c>
      <c r="D366" t="s">
        <v>83</v>
      </c>
      <c r="E366" s="1">
        <v>46007</v>
      </c>
      <c r="F366" s="1">
        <v>46022</v>
      </c>
      <c r="G366">
        <v>8</v>
      </c>
      <c r="H366">
        <v>179</v>
      </c>
      <c r="I366" t="s">
        <v>28</v>
      </c>
      <c r="J366" t="s">
        <v>33</v>
      </c>
      <c r="K366" t="s">
        <v>29</v>
      </c>
      <c r="L366" t="str">
        <f t="shared" si="20"/>
        <v>2025</v>
      </c>
      <c r="M366" t="str">
        <f t="shared" si="21"/>
        <v>Dec</v>
      </c>
      <c r="N366" t="str">
        <f t="shared" si="22"/>
        <v>Tue</v>
      </c>
      <c r="O366" s="2">
        <f t="shared" si="23"/>
        <v>15</v>
      </c>
      <c r="P366" s="2">
        <f>ROUND(G366*H366*VLOOKUP(D366,Table2[#All],2,FALSE),0)</f>
        <v>1146</v>
      </c>
      <c r="Q366" s="2">
        <f>Table1[[#This Row],[Quantity]]*Table1[[#This Row],[Unit Price]]</f>
        <v>1432</v>
      </c>
      <c r="R366" s="2">
        <f>Table1[[#This Row],[Sales Revenue ]]-Table1[[#This Row],[Total Cost]]</f>
        <v>286</v>
      </c>
    </row>
    <row r="367" spans="1:18" hidden="1" x14ac:dyDescent="0.25">
      <c r="A367">
        <v>366</v>
      </c>
      <c r="B367" t="s">
        <v>412</v>
      </c>
      <c r="C367" t="s">
        <v>17</v>
      </c>
      <c r="D367" t="s">
        <v>56</v>
      </c>
      <c r="E367" s="1">
        <v>45725</v>
      </c>
      <c r="F367" s="1">
        <v>45730</v>
      </c>
      <c r="G367">
        <v>6</v>
      </c>
      <c r="H367">
        <v>788</v>
      </c>
      <c r="I367" t="s">
        <v>14</v>
      </c>
      <c r="J367" t="s">
        <v>549</v>
      </c>
      <c r="K367" t="s">
        <v>46</v>
      </c>
      <c r="L367" t="str">
        <f t="shared" si="20"/>
        <v>2025</v>
      </c>
      <c r="M367" t="str">
        <f t="shared" si="21"/>
        <v>Mar</v>
      </c>
      <c r="N367" t="str">
        <f t="shared" si="22"/>
        <v>Sun</v>
      </c>
      <c r="O367" s="2">
        <f t="shared" si="23"/>
        <v>5</v>
      </c>
      <c r="P367" s="2">
        <f>ROUND(G367*H367*VLOOKUP(D367,Table2[#All],2,FALSE),0)</f>
        <v>2600</v>
      </c>
      <c r="Q367" s="2">
        <f>Table1[[#This Row],[Quantity]]*Table1[[#This Row],[Unit Price]]</f>
        <v>4728</v>
      </c>
      <c r="R367" s="2">
        <f>Table1[[#This Row],[Sales Revenue ]]-Table1[[#This Row],[Total Cost]]</f>
        <v>2128</v>
      </c>
    </row>
    <row r="368" spans="1:18" hidden="1" x14ac:dyDescent="0.25">
      <c r="A368">
        <v>367</v>
      </c>
      <c r="B368" t="s">
        <v>413</v>
      </c>
      <c r="C368" t="s">
        <v>21</v>
      </c>
      <c r="D368" t="s">
        <v>40</v>
      </c>
      <c r="E368" s="1">
        <v>45883</v>
      </c>
      <c r="F368" s="1">
        <v>45885</v>
      </c>
      <c r="G368">
        <v>3</v>
      </c>
      <c r="H368">
        <v>949</v>
      </c>
      <c r="I368" t="s">
        <v>14</v>
      </c>
      <c r="J368" t="s">
        <v>33</v>
      </c>
      <c r="K368" t="s">
        <v>29</v>
      </c>
      <c r="L368" t="str">
        <f t="shared" si="20"/>
        <v>2025</v>
      </c>
      <c r="M368" t="str">
        <f t="shared" si="21"/>
        <v>Aug</v>
      </c>
      <c r="N368" t="str">
        <f t="shared" si="22"/>
        <v>Thu</v>
      </c>
      <c r="O368" s="2">
        <f t="shared" si="23"/>
        <v>2</v>
      </c>
      <c r="P368" s="2">
        <f>ROUND(G368*H368*VLOOKUP(D368,Table2[#All],2,FALSE),0)</f>
        <v>1851</v>
      </c>
      <c r="Q368" s="2">
        <f>Table1[[#This Row],[Quantity]]*Table1[[#This Row],[Unit Price]]</f>
        <v>2847</v>
      </c>
      <c r="R368" s="2">
        <f>Table1[[#This Row],[Sales Revenue ]]-Table1[[#This Row],[Total Cost]]</f>
        <v>996</v>
      </c>
    </row>
    <row r="369" spans="1:18" hidden="1" x14ac:dyDescent="0.25">
      <c r="A369">
        <v>368</v>
      </c>
      <c r="B369" t="s">
        <v>414</v>
      </c>
      <c r="C369" t="s">
        <v>17</v>
      </c>
      <c r="D369" t="s">
        <v>64</v>
      </c>
      <c r="E369" s="1">
        <v>45977</v>
      </c>
      <c r="F369" s="1">
        <v>45986</v>
      </c>
      <c r="G369">
        <v>8</v>
      </c>
      <c r="H369">
        <v>137</v>
      </c>
      <c r="I369" t="s">
        <v>14</v>
      </c>
      <c r="J369" t="s">
        <v>550</v>
      </c>
      <c r="K369" t="s">
        <v>15</v>
      </c>
      <c r="L369" t="str">
        <f t="shared" si="20"/>
        <v>2025</v>
      </c>
      <c r="M369" t="str">
        <f t="shared" si="21"/>
        <v>Nov</v>
      </c>
      <c r="N369" t="str">
        <f t="shared" si="22"/>
        <v>Sun</v>
      </c>
      <c r="O369" s="2">
        <f t="shared" si="23"/>
        <v>9</v>
      </c>
      <c r="P369" s="2">
        <f>ROUND(G369*H369*VLOOKUP(D369,Table2[#All],2,FALSE),0)</f>
        <v>548</v>
      </c>
      <c r="Q369" s="2">
        <f>Table1[[#This Row],[Quantity]]*Table1[[#This Row],[Unit Price]]</f>
        <v>1096</v>
      </c>
      <c r="R369" s="2">
        <f>Table1[[#This Row],[Sales Revenue ]]-Table1[[#This Row],[Total Cost]]</f>
        <v>548</v>
      </c>
    </row>
    <row r="370" spans="1:18" x14ac:dyDescent="0.25">
      <c r="A370">
        <v>369</v>
      </c>
      <c r="B370" t="s">
        <v>415</v>
      </c>
      <c r="C370" t="s">
        <v>12</v>
      </c>
      <c r="D370" t="s">
        <v>27</v>
      </c>
      <c r="E370" s="1">
        <v>45895</v>
      </c>
      <c r="F370" s="1">
        <v>45898</v>
      </c>
      <c r="G370">
        <v>2</v>
      </c>
      <c r="H370">
        <v>968</v>
      </c>
      <c r="I370" t="s">
        <v>28</v>
      </c>
      <c r="J370" t="s">
        <v>551</v>
      </c>
      <c r="K370" t="s">
        <v>46</v>
      </c>
      <c r="L370" t="str">
        <f t="shared" si="20"/>
        <v>2025</v>
      </c>
      <c r="M370" t="str">
        <f t="shared" si="21"/>
        <v>Aug</v>
      </c>
      <c r="N370" t="str">
        <f t="shared" si="22"/>
        <v>Tue</v>
      </c>
      <c r="O370" s="2">
        <f t="shared" si="23"/>
        <v>3</v>
      </c>
      <c r="P370" s="2">
        <f>ROUND(G370*H370*VLOOKUP(D370,Table2[#All],2,FALSE),0)</f>
        <v>1258</v>
      </c>
      <c r="Q370" s="2">
        <f>Table1[[#This Row],[Quantity]]*Table1[[#This Row],[Unit Price]]</f>
        <v>1936</v>
      </c>
      <c r="R370" s="2">
        <f>Table1[[#This Row],[Sales Revenue ]]-Table1[[#This Row],[Total Cost]]</f>
        <v>678</v>
      </c>
    </row>
    <row r="371" spans="1:18" x14ac:dyDescent="0.25">
      <c r="A371">
        <v>370</v>
      </c>
      <c r="B371" t="s">
        <v>416</v>
      </c>
      <c r="C371" t="s">
        <v>24</v>
      </c>
      <c r="D371" t="s">
        <v>70</v>
      </c>
      <c r="E371" s="1">
        <v>45913</v>
      </c>
      <c r="F371" s="1">
        <v>45922</v>
      </c>
      <c r="G371">
        <v>9</v>
      </c>
      <c r="H371">
        <v>605</v>
      </c>
      <c r="I371" t="s">
        <v>28</v>
      </c>
      <c r="J371" t="s">
        <v>550</v>
      </c>
      <c r="K371" t="s">
        <v>46</v>
      </c>
      <c r="L371" t="str">
        <f t="shared" si="20"/>
        <v>2025</v>
      </c>
      <c r="M371" t="str">
        <f t="shared" si="21"/>
        <v>Sep</v>
      </c>
      <c r="N371" t="str">
        <f t="shared" si="22"/>
        <v>Sat</v>
      </c>
      <c r="O371" s="2">
        <f t="shared" si="23"/>
        <v>9</v>
      </c>
      <c r="P371" s="2">
        <f>ROUND(G371*H371*VLOOKUP(D371,Table2[#All],2,FALSE),0)</f>
        <v>2995</v>
      </c>
      <c r="Q371" s="2">
        <f>Table1[[#This Row],[Quantity]]*Table1[[#This Row],[Unit Price]]</f>
        <v>5445</v>
      </c>
      <c r="R371" s="2">
        <f>Table1[[#This Row],[Sales Revenue ]]-Table1[[#This Row],[Total Cost]]</f>
        <v>2450</v>
      </c>
    </row>
    <row r="372" spans="1:18" x14ac:dyDescent="0.25">
      <c r="A372">
        <v>371</v>
      </c>
      <c r="B372" t="s">
        <v>417</v>
      </c>
      <c r="C372" t="s">
        <v>24</v>
      </c>
      <c r="D372" t="s">
        <v>25</v>
      </c>
      <c r="E372" s="1">
        <v>45932</v>
      </c>
      <c r="F372" s="1">
        <v>45942</v>
      </c>
      <c r="G372">
        <v>5</v>
      </c>
      <c r="H372">
        <v>50</v>
      </c>
      <c r="I372" t="s">
        <v>28</v>
      </c>
      <c r="J372" t="s">
        <v>547</v>
      </c>
      <c r="K372" t="s">
        <v>19</v>
      </c>
      <c r="L372" t="str">
        <f t="shared" si="20"/>
        <v>2025</v>
      </c>
      <c r="M372" t="str">
        <f t="shared" si="21"/>
        <v>Oct</v>
      </c>
      <c r="N372" t="str">
        <f t="shared" si="22"/>
        <v>Thu</v>
      </c>
      <c r="O372" s="2">
        <f t="shared" si="23"/>
        <v>10</v>
      </c>
      <c r="P372" s="2">
        <f>ROUND(G372*H372*VLOOKUP(D372,Table2[#All],2,FALSE),0)</f>
        <v>138</v>
      </c>
      <c r="Q372" s="2">
        <f>Table1[[#This Row],[Quantity]]*Table1[[#This Row],[Unit Price]]</f>
        <v>250</v>
      </c>
      <c r="R372" s="2">
        <f>Table1[[#This Row],[Sales Revenue ]]-Table1[[#This Row],[Total Cost]]</f>
        <v>112</v>
      </c>
    </row>
    <row r="373" spans="1:18" hidden="1" x14ac:dyDescent="0.25">
      <c r="A373">
        <v>372</v>
      </c>
      <c r="B373" t="s">
        <v>418</v>
      </c>
      <c r="C373" t="s">
        <v>12</v>
      </c>
      <c r="D373" t="s">
        <v>13</v>
      </c>
      <c r="E373" s="1">
        <v>46003</v>
      </c>
      <c r="F373" s="1">
        <v>46014</v>
      </c>
      <c r="G373">
        <v>9</v>
      </c>
      <c r="H373">
        <v>647</v>
      </c>
      <c r="I373" t="s">
        <v>14</v>
      </c>
      <c r="J373" t="s">
        <v>549</v>
      </c>
      <c r="K373" t="s">
        <v>29</v>
      </c>
      <c r="L373" t="str">
        <f t="shared" si="20"/>
        <v>2025</v>
      </c>
      <c r="M373" t="str">
        <f t="shared" si="21"/>
        <v>Dec</v>
      </c>
      <c r="N373" t="str">
        <f t="shared" si="22"/>
        <v>Fri</v>
      </c>
      <c r="O373" s="2">
        <f t="shared" si="23"/>
        <v>11</v>
      </c>
      <c r="P373" s="2">
        <f>ROUND(G373*H373*VLOOKUP(D373,Table2[#All],2,FALSE),0)</f>
        <v>4367</v>
      </c>
      <c r="Q373" s="2">
        <f>Table1[[#This Row],[Quantity]]*Table1[[#This Row],[Unit Price]]</f>
        <v>5823</v>
      </c>
      <c r="R373" s="2">
        <f>Table1[[#This Row],[Sales Revenue ]]-Table1[[#This Row],[Total Cost]]</f>
        <v>1456</v>
      </c>
    </row>
    <row r="374" spans="1:18" hidden="1" x14ac:dyDescent="0.25">
      <c r="A374">
        <v>373</v>
      </c>
      <c r="B374" t="s">
        <v>419</v>
      </c>
      <c r="C374" t="s">
        <v>21</v>
      </c>
      <c r="D374" t="s">
        <v>83</v>
      </c>
      <c r="E374" s="1">
        <v>45790</v>
      </c>
      <c r="F374" s="1">
        <v>45793</v>
      </c>
      <c r="G374">
        <v>10</v>
      </c>
      <c r="H374">
        <v>253</v>
      </c>
      <c r="I374" t="s">
        <v>14</v>
      </c>
      <c r="J374" t="s">
        <v>549</v>
      </c>
      <c r="K374" t="s">
        <v>19</v>
      </c>
      <c r="L374" t="str">
        <f t="shared" si="20"/>
        <v>2025</v>
      </c>
      <c r="M374" t="str">
        <f t="shared" si="21"/>
        <v>May</v>
      </c>
      <c r="N374" t="str">
        <f t="shared" si="22"/>
        <v>Tue</v>
      </c>
      <c r="O374" s="2">
        <f t="shared" si="23"/>
        <v>3</v>
      </c>
      <c r="P374" s="2">
        <f>ROUND(G374*H374*VLOOKUP(D374,Table2[#All],2,FALSE),0)</f>
        <v>2024</v>
      </c>
      <c r="Q374" s="2">
        <f>Table1[[#This Row],[Quantity]]*Table1[[#This Row],[Unit Price]]</f>
        <v>2530</v>
      </c>
      <c r="R374" s="2">
        <f>Table1[[#This Row],[Sales Revenue ]]-Table1[[#This Row],[Total Cost]]</f>
        <v>506</v>
      </c>
    </row>
    <row r="375" spans="1:18" x14ac:dyDescent="0.25">
      <c r="A375">
        <v>374</v>
      </c>
      <c r="B375" t="s">
        <v>420</v>
      </c>
      <c r="C375" t="s">
        <v>17</v>
      </c>
      <c r="D375" t="s">
        <v>44</v>
      </c>
      <c r="E375" s="1">
        <v>45821</v>
      </c>
      <c r="F375" s="1">
        <v>45828</v>
      </c>
      <c r="G375">
        <v>10</v>
      </c>
      <c r="H375">
        <v>525</v>
      </c>
      <c r="I375" t="s">
        <v>28</v>
      </c>
      <c r="J375" t="s">
        <v>549</v>
      </c>
      <c r="K375" t="s">
        <v>46</v>
      </c>
      <c r="L375" t="str">
        <f t="shared" si="20"/>
        <v>2025</v>
      </c>
      <c r="M375" t="str">
        <f t="shared" si="21"/>
        <v>Jun</v>
      </c>
      <c r="N375" t="str">
        <f t="shared" si="22"/>
        <v>Fri</v>
      </c>
      <c r="O375" s="2">
        <f t="shared" si="23"/>
        <v>7</v>
      </c>
      <c r="P375" s="2">
        <f>ROUND(G375*H375*VLOOKUP(D375,Table2[#All],2,FALSE),0)</f>
        <v>3150</v>
      </c>
      <c r="Q375" s="2">
        <f>Table1[[#This Row],[Quantity]]*Table1[[#This Row],[Unit Price]]</f>
        <v>5250</v>
      </c>
      <c r="R375" s="2">
        <f>Table1[[#This Row],[Sales Revenue ]]-Table1[[#This Row],[Total Cost]]</f>
        <v>2100</v>
      </c>
    </row>
    <row r="376" spans="1:18" x14ac:dyDescent="0.25">
      <c r="A376">
        <v>375</v>
      </c>
      <c r="B376" t="s">
        <v>421</v>
      </c>
      <c r="C376" t="s">
        <v>21</v>
      </c>
      <c r="D376" t="s">
        <v>54</v>
      </c>
      <c r="E376" s="1">
        <v>45704</v>
      </c>
      <c r="F376" s="1">
        <v>45710</v>
      </c>
      <c r="G376">
        <v>6</v>
      </c>
      <c r="H376">
        <v>678</v>
      </c>
      <c r="I376" t="s">
        <v>28</v>
      </c>
      <c r="J376" t="s">
        <v>551</v>
      </c>
      <c r="K376" t="s">
        <v>46</v>
      </c>
      <c r="L376" t="str">
        <f t="shared" si="20"/>
        <v>2025</v>
      </c>
      <c r="M376" t="str">
        <f t="shared" si="21"/>
        <v>Feb</v>
      </c>
      <c r="N376" t="str">
        <f t="shared" si="22"/>
        <v>Sun</v>
      </c>
      <c r="O376" s="2">
        <f t="shared" si="23"/>
        <v>6</v>
      </c>
      <c r="P376" s="2">
        <f>ROUND(G376*H376*VLOOKUP(D376,Table2[#All],2,FALSE),0)</f>
        <v>2848</v>
      </c>
      <c r="Q376" s="2">
        <f>Table1[[#This Row],[Quantity]]*Table1[[#This Row],[Unit Price]]</f>
        <v>4068</v>
      </c>
      <c r="R376" s="2">
        <f>Table1[[#This Row],[Sales Revenue ]]-Table1[[#This Row],[Total Cost]]</f>
        <v>1220</v>
      </c>
    </row>
    <row r="377" spans="1:18" hidden="1" x14ac:dyDescent="0.25">
      <c r="A377">
        <v>376</v>
      </c>
      <c r="B377" t="s">
        <v>422</v>
      </c>
      <c r="C377" t="s">
        <v>21</v>
      </c>
      <c r="D377" t="s">
        <v>54</v>
      </c>
      <c r="E377" s="1">
        <v>45905</v>
      </c>
      <c r="F377" s="1">
        <v>45907</v>
      </c>
      <c r="G377">
        <v>6</v>
      </c>
      <c r="H377">
        <v>117</v>
      </c>
      <c r="I377" t="s">
        <v>14</v>
      </c>
      <c r="J377" t="s">
        <v>547</v>
      </c>
      <c r="K377" t="s">
        <v>15</v>
      </c>
      <c r="L377" t="str">
        <f t="shared" si="20"/>
        <v>2025</v>
      </c>
      <c r="M377" t="str">
        <f t="shared" si="21"/>
        <v>Sep</v>
      </c>
      <c r="N377" t="str">
        <f t="shared" si="22"/>
        <v>Fri</v>
      </c>
      <c r="O377" s="2">
        <f t="shared" si="23"/>
        <v>2</v>
      </c>
      <c r="P377" s="2">
        <f>ROUND(G377*H377*VLOOKUP(D377,Table2[#All],2,FALSE),0)</f>
        <v>491</v>
      </c>
      <c r="Q377" s="2">
        <f>Table1[[#This Row],[Quantity]]*Table1[[#This Row],[Unit Price]]</f>
        <v>702</v>
      </c>
      <c r="R377" s="2">
        <f>Table1[[#This Row],[Sales Revenue ]]-Table1[[#This Row],[Total Cost]]</f>
        <v>211</v>
      </c>
    </row>
    <row r="378" spans="1:18" x14ac:dyDescent="0.25">
      <c r="A378">
        <v>377</v>
      </c>
      <c r="B378" t="s">
        <v>423</v>
      </c>
      <c r="C378" t="s">
        <v>21</v>
      </c>
      <c r="D378" t="s">
        <v>54</v>
      </c>
      <c r="E378" s="1">
        <v>45701</v>
      </c>
      <c r="F378" s="1">
        <v>45715</v>
      </c>
      <c r="G378">
        <v>3</v>
      </c>
      <c r="H378">
        <v>262</v>
      </c>
      <c r="I378" t="s">
        <v>28</v>
      </c>
      <c r="J378" t="s">
        <v>550</v>
      </c>
      <c r="K378" t="s">
        <v>19</v>
      </c>
      <c r="L378" t="str">
        <f t="shared" si="20"/>
        <v>2025</v>
      </c>
      <c r="M378" t="str">
        <f t="shared" si="21"/>
        <v>Feb</v>
      </c>
      <c r="N378" t="str">
        <f t="shared" si="22"/>
        <v>Thu</v>
      </c>
      <c r="O378" s="2">
        <f t="shared" si="23"/>
        <v>14</v>
      </c>
      <c r="P378" s="2">
        <f>ROUND(G378*H378*VLOOKUP(D378,Table2[#All],2,FALSE),0)</f>
        <v>550</v>
      </c>
      <c r="Q378" s="2">
        <f>Table1[[#This Row],[Quantity]]*Table1[[#This Row],[Unit Price]]</f>
        <v>786</v>
      </c>
      <c r="R378" s="2">
        <f>Table1[[#This Row],[Sales Revenue ]]-Table1[[#This Row],[Total Cost]]</f>
        <v>236</v>
      </c>
    </row>
    <row r="379" spans="1:18" x14ac:dyDescent="0.25">
      <c r="A379">
        <v>378</v>
      </c>
      <c r="B379" t="s">
        <v>424</v>
      </c>
      <c r="C379" t="s">
        <v>24</v>
      </c>
      <c r="D379" t="s">
        <v>70</v>
      </c>
      <c r="E379" s="1">
        <v>45848</v>
      </c>
      <c r="F379" s="1">
        <v>45856</v>
      </c>
      <c r="G379">
        <v>8</v>
      </c>
      <c r="H379">
        <v>360</v>
      </c>
      <c r="I379" t="s">
        <v>28</v>
      </c>
      <c r="J379" t="s">
        <v>550</v>
      </c>
      <c r="K379" t="s">
        <v>29</v>
      </c>
      <c r="L379" t="str">
        <f t="shared" si="20"/>
        <v>2025</v>
      </c>
      <c r="M379" t="str">
        <f t="shared" si="21"/>
        <v>Jul</v>
      </c>
      <c r="N379" t="str">
        <f t="shared" si="22"/>
        <v>Thu</v>
      </c>
      <c r="O379" s="2">
        <f t="shared" si="23"/>
        <v>8</v>
      </c>
      <c r="P379" s="2">
        <f>ROUND(G379*H379*VLOOKUP(D379,Table2[#All],2,FALSE),0)</f>
        <v>1584</v>
      </c>
      <c r="Q379" s="2">
        <f>Table1[[#This Row],[Quantity]]*Table1[[#This Row],[Unit Price]]</f>
        <v>2880</v>
      </c>
      <c r="R379" s="2">
        <f>Table1[[#This Row],[Sales Revenue ]]-Table1[[#This Row],[Total Cost]]</f>
        <v>1296</v>
      </c>
    </row>
    <row r="380" spans="1:18" hidden="1" x14ac:dyDescent="0.25">
      <c r="A380">
        <v>379</v>
      </c>
      <c r="B380" t="s">
        <v>425</v>
      </c>
      <c r="C380" t="s">
        <v>24</v>
      </c>
      <c r="D380" t="s">
        <v>38</v>
      </c>
      <c r="E380" s="1">
        <v>45952</v>
      </c>
      <c r="F380" s="1">
        <v>45953</v>
      </c>
      <c r="G380">
        <v>10</v>
      </c>
      <c r="H380">
        <v>279</v>
      </c>
      <c r="I380" t="s">
        <v>14</v>
      </c>
      <c r="J380" t="s">
        <v>549</v>
      </c>
      <c r="K380" t="s">
        <v>46</v>
      </c>
      <c r="L380" t="str">
        <f t="shared" si="20"/>
        <v>2025</v>
      </c>
      <c r="M380" t="str">
        <f t="shared" si="21"/>
        <v>Oct</v>
      </c>
      <c r="N380" t="str">
        <f t="shared" si="22"/>
        <v>Wed</v>
      </c>
      <c r="O380" s="2">
        <f t="shared" si="23"/>
        <v>1</v>
      </c>
      <c r="P380" s="2">
        <f>ROUND(G380*H380*VLOOKUP(D380,Table2[#All],2,FALSE),0)</f>
        <v>1395</v>
      </c>
      <c r="Q380" s="2">
        <f>Table1[[#This Row],[Quantity]]*Table1[[#This Row],[Unit Price]]</f>
        <v>2790</v>
      </c>
      <c r="R380" s="2">
        <f>Table1[[#This Row],[Sales Revenue ]]-Table1[[#This Row],[Total Cost]]</f>
        <v>1395</v>
      </c>
    </row>
    <row r="381" spans="1:18" hidden="1" x14ac:dyDescent="0.25">
      <c r="A381">
        <v>380</v>
      </c>
      <c r="B381" t="s">
        <v>426</v>
      </c>
      <c r="C381" t="s">
        <v>17</v>
      </c>
      <c r="D381" t="s">
        <v>64</v>
      </c>
      <c r="E381" s="1">
        <v>45675</v>
      </c>
      <c r="F381" s="1">
        <v>45678</v>
      </c>
      <c r="G381">
        <v>4</v>
      </c>
      <c r="H381">
        <v>801</v>
      </c>
      <c r="I381" t="s">
        <v>14</v>
      </c>
      <c r="J381" t="s">
        <v>550</v>
      </c>
      <c r="K381" t="s">
        <v>15</v>
      </c>
      <c r="L381" t="str">
        <f t="shared" si="20"/>
        <v>2025</v>
      </c>
      <c r="M381" t="str">
        <f t="shared" si="21"/>
        <v>Jan</v>
      </c>
      <c r="N381" t="str">
        <f t="shared" si="22"/>
        <v>Sat</v>
      </c>
      <c r="O381" s="2">
        <f t="shared" si="23"/>
        <v>3</v>
      </c>
      <c r="P381" s="2">
        <f>ROUND(G381*H381*VLOOKUP(D381,Table2[#All],2,FALSE),0)</f>
        <v>1602</v>
      </c>
      <c r="Q381" s="2">
        <f>Table1[[#This Row],[Quantity]]*Table1[[#This Row],[Unit Price]]</f>
        <v>3204</v>
      </c>
      <c r="R381" s="2">
        <f>Table1[[#This Row],[Sales Revenue ]]-Table1[[#This Row],[Total Cost]]</f>
        <v>1602</v>
      </c>
    </row>
    <row r="382" spans="1:18" x14ac:dyDescent="0.25">
      <c r="A382">
        <v>381</v>
      </c>
      <c r="B382" t="s">
        <v>427</v>
      </c>
      <c r="C382" t="s">
        <v>31</v>
      </c>
      <c r="D382" t="s">
        <v>76</v>
      </c>
      <c r="E382" s="1">
        <v>45989</v>
      </c>
      <c r="F382" s="1">
        <v>45993</v>
      </c>
      <c r="G382">
        <v>4</v>
      </c>
      <c r="H382">
        <v>346</v>
      </c>
      <c r="I382" t="s">
        <v>28</v>
      </c>
      <c r="J382" t="s">
        <v>551</v>
      </c>
      <c r="K382" t="s">
        <v>29</v>
      </c>
      <c r="L382" t="str">
        <f t="shared" si="20"/>
        <v>2025</v>
      </c>
      <c r="M382" t="str">
        <f t="shared" si="21"/>
        <v>Nov</v>
      </c>
      <c r="N382" t="str">
        <f t="shared" si="22"/>
        <v>Fri</v>
      </c>
      <c r="O382" s="2">
        <f t="shared" si="23"/>
        <v>4</v>
      </c>
      <c r="P382" s="2">
        <f>ROUND(G382*H382*VLOOKUP(D382,Table2[#All],2,FALSE),0)</f>
        <v>1038</v>
      </c>
      <c r="Q382" s="2">
        <f>Table1[[#This Row],[Quantity]]*Table1[[#This Row],[Unit Price]]</f>
        <v>1384</v>
      </c>
      <c r="R382" s="2">
        <f>Table1[[#This Row],[Sales Revenue ]]-Table1[[#This Row],[Total Cost]]</f>
        <v>346</v>
      </c>
    </row>
    <row r="383" spans="1:18" x14ac:dyDescent="0.25">
      <c r="A383">
        <v>382</v>
      </c>
      <c r="B383" t="s">
        <v>428</v>
      </c>
      <c r="C383" t="s">
        <v>21</v>
      </c>
      <c r="D383" t="s">
        <v>54</v>
      </c>
      <c r="E383" s="1">
        <v>45695</v>
      </c>
      <c r="F383" s="1">
        <v>45706</v>
      </c>
      <c r="G383">
        <v>5</v>
      </c>
      <c r="H383">
        <v>215</v>
      </c>
      <c r="I383" t="s">
        <v>28</v>
      </c>
      <c r="J383" t="s">
        <v>33</v>
      </c>
      <c r="K383" t="s">
        <v>19</v>
      </c>
      <c r="L383" t="str">
        <f t="shared" si="20"/>
        <v>2025</v>
      </c>
      <c r="M383" t="str">
        <f t="shared" si="21"/>
        <v>Feb</v>
      </c>
      <c r="N383" t="str">
        <f t="shared" si="22"/>
        <v>Fri</v>
      </c>
      <c r="O383" s="2">
        <f t="shared" si="23"/>
        <v>11</v>
      </c>
      <c r="P383" s="2">
        <f>ROUND(G383*H383*VLOOKUP(D383,Table2[#All],2,FALSE),0)</f>
        <v>753</v>
      </c>
      <c r="Q383" s="2">
        <f>Table1[[#This Row],[Quantity]]*Table1[[#This Row],[Unit Price]]</f>
        <v>1075</v>
      </c>
      <c r="R383" s="2">
        <f>Table1[[#This Row],[Sales Revenue ]]-Table1[[#This Row],[Total Cost]]</f>
        <v>322</v>
      </c>
    </row>
    <row r="384" spans="1:18" hidden="1" x14ac:dyDescent="0.25">
      <c r="A384">
        <v>383</v>
      </c>
      <c r="B384" t="s">
        <v>429</v>
      </c>
      <c r="C384" t="s">
        <v>12</v>
      </c>
      <c r="D384" t="s">
        <v>58</v>
      </c>
      <c r="E384" s="1">
        <v>45764</v>
      </c>
      <c r="F384" s="1">
        <v>45769</v>
      </c>
      <c r="G384">
        <v>9</v>
      </c>
      <c r="H384">
        <v>860</v>
      </c>
      <c r="I384" t="s">
        <v>14</v>
      </c>
      <c r="J384" t="s">
        <v>547</v>
      </c>
      <c r="K384" t="s">
        <v>46</v>
      </c>
      <c r="L384" t="str">
        <f t="shared" si="20"/>
        <v>2025</v>
      </c>
      <c r="M384" t="str">
        <f t="shared" si="21"/>
        <v>Apr</v>
      </c>
      <c r="N384" t="str">
        <f t="shared" si="22"/>
        <v>Thu</v>
      </c>
      <c r="O384" s="2">
        <f t="shared" si="23"/>
        <v>5</v>
      </c>
      <c r="P384" s="2">
        <f>ROUND(G384*H384*VLOOKUP(D384,Table2[#All],2,FALSE),0)</f>
        <v>6579</v>
      </c>
      <c r="Q384" s="2">
        <f>Table1[[#This Row],[Quantity]]*Table1[[#This Row],[Unit Price]]</f>
        <v>7740</v>
      </c>
      <c r="R384" s="2">
        <f>Table1[[#This Row],[Sales Revenue ]]-Table1[[#This Row],[Total Cost]]</f>
        <v>1161</v>
      </c>
    </row>
    <row r="385" spans="1:18" x14ac:dyDescent="0.25">
      <c r="A385">
        <v>384</v>
      </c>
      <c r="B385" t="s">
        <v>430</v>
      </c>
      <c r="C385" t="s">
        <v>21</v>
      </c>
      <c r="D385" t="s">
        <v>22</v>
      </c>
      <c r="E385" s="1">
        <v>45695</v>
      </c>
      <c r="F385" s="1">
        <v>45704</v>
      </c>
      <c r="G385">
        <v>2</v>
      </c>
      <c r="H385">
        <v>461</v>
      </c>
      <c r="I385" t="s">
        <v>28</v>
      </c>
      <c r="J385" t="s">
        <v>549</v>
      </c>
      <c r="K385" t="s">
        <v>19</v>
      </c>
      <c r="L385" t="str">
        <f t="shared" si="20"/>
        <v>2025</v>
      </c>
      <c r="M385" t="str">
        <f t="shared" si="21"/>
        <v>Feb</v>
      </c>
      <c r="N385" t="str">
        <f t="shared" si="22"/>
        <v>Fri</v>
      </c>
      <c r="O385" s="2">
        <f t="shared" si="23"/>
        <v>9</v>
      </c>
      <c r="P385" s="2">
        <f>ROUND(G385*H385*VLOOKUP(D385,Table2[#All],2,FALSE),0)</f>
        <v>692</v>
      </c>
      <c r="Q385" s="2">
        <f>Table1[[#This Row],[Quantity]]*Table1[[#This Row],[Unit Price]]</f>
        <v>922</v>
      </c>
      <c r="R385" s="2">
        <f>Table1[[#This Row],[Sales Revenue ]]-Table1[[#This Row],[Total Cost]]</f>
        <v>230</v>
      </c>
    </row>
    <row r="386" spans="1:18" hidden="1" x14ac:dyDescent="0.25">
      <c r="A386">
        <v>385</v>
      </c>
      <c r="B386" t="s">
        <v>431</v>
      </c>
      <c r="C386" t="s">
        <v>24</v>
      </c>
      <c r="D386" t="s">
        <v>25</v>
      </c>
      <c r="E386" s="1">
        <v>45988</v>
      </c>
      <c r="F386" s="1">
        <v>45997</v>
      </c>
      <c r="G386">
        <v>7</v>
      </c>
      <c r="H386">
        <v>579</v>
      </c>
      <c r="I386" t="s">
        <v>14</v>
      </c>
      <c r="J386" t="s">
        <v>551</v>
      </c>
      <c r="K386" t="s">
        <v>46</v>
      </c>
      <c r="L386" t="str">
        <f t="shared" ref="L386:L449" si="24">TEXT(E386,"YYYY")</f>
        <v>2025</v>
      </c>
      <c r="M386" t="str">
        <f t="shared" ref="M386:M449" si="25">TEXT(E386,"MMM")</f>
        <v>Nov</v>
      </c>
      <c r="N386" t="str">
        <f t="shared" ref="N386:N449" si="26">TEXT(E386,"DDD")</f>
        <v>Thu</v>
      </c>
      <c r="O386" s="2">
        <f t="shared" ref="O386:O449" si="27">DATEDIF(E386,F386,"D")</f>
        <v>9</v>
      </c>
      <c r="P386" s="2">
        <f>ROUND(G386*H386*VLOOKUP(D386,Table2[#All],2,FALSE),0)</f>
        <v>2229</v>
      </c>
      <c r="Q386" s="2">
        <f>Table1[[#This Row],[Quantity]]*Table1[[#This Row],[Unit Price]]</f>
        <v>4053</v>
      </c>
      <c r="R386" s="2">
        <f>Table1[[#This Row],[Sales Revenue ]]-Table1[[#This Row],[Total Cost]]</f>
        <v>1824</v>
      </c>
    </row>
    <row r="387" spans="1:18" x14ac:dyDescent="0.25">
      <c r="A387">
        <v>386</v>
      </c>
      <c r="B387" t="s">
        <v>432</v>
      </c>
      <c r="C387" t="s">
        <v>12</v>
      </c>
      <c r="D387" t="s">
        <v>13</v>
      </c>
      <c r="E387" s="1">
        <v>45949</v>
      </c>
      <c r="F387" s="1">
        <v>45953</v>
      </c>
      <c r="G387">
        <v>3</v>
      </c>
      <c r="H387">
        <v>982</v>
      </c>
      <c r="I387" t="s">
        <v>28</v>
      </c>
      <c r="J387" t="s">
        <v>551</v>
      </c>
      <c r="K387" t="s">
        <v>46</v>
      </c>
      <c r="L387" t="str">
        <f t="shared" si="24"/>
        <v>2025</v>
      </c>
      <c r="M387" t="str">
        <f t="shared" si="25"/>
        <v>Oct</v>
      </c>
      <c r="N387" t="str">
        <f t="shared" si="26"/>
        <v>Sun</v>
      </c>
      <c r="O387" s="2">
        <f t="shared" si="27"/>
        <v>4</v>
      </c>
      <c r="P387" s="2">
        <f>ROUND(G387*H387*VLOOKUP(D387,Table2[#All],2,FALSE),0)</f>
        <v>2210</v>
      </c>
      <c r="Q387" s="2">
        <f>Table1[[#This Row],[Quantity]]*Table1[[#This Row],[Unit Price]]</f>
        <v>2946</v>
      </c>
      <c r="R387" s="2">
        <f>Table1[[#This Row],[Sales Revenue ]]-Table1[[#This Row],[Total Cost]]</f>
        <v>736</v>
      </c>
    </row>
    <row r="388" spans="1:18" hidden="1" x14ac:dyDescent="0.25">
      <c r="A388">
        <v>387</v>
      </c>
      <c r="B388" t="s">
        <v>433</v>
      </c>
      <c r="C388" t="s">
        <v>24</v>
      </c>
      <c r="D388" t="s">
        <v>70</v>
      </c>
      <c r="E388" s="1">
        <v>45842</v>
      </c>
      <c r="F388" s="1">
        <v>45849</v>
      </c>
      <c r="G388">
        <v>2</v>
      </c>
      <c r="H388">
        <v>969</v>
      </c>
      <c r="I388" t="s">
        <v>14</v>
      </c>
      <c r="J388" t="s">
        <v>33</v>
      </c>
      <c r="K388" t="s">
        <v>46</v>
      </c>
      <c r="L388" t="str">
        <f t="shared" si="24"/>
        <v>2025</v>
      </c>
      <c r="M388" t="str">
        <f t="shared" si="25"/>
        <v>Jul</v>
      </c>
      <c r="N388" t="str">
        <f t="shared" si="26"/>
        <v>Fri</v>
      </c>
      <c r="O388" s="2">
        <f t="shared" si="27"/>
        <v>7</v>
      </c>
      <c r="P388" s="2">
        <f>ROUND(G388*H388*VLOOKUP(D388,Table2[#All],2,FALSE),0)</f>
        <v>1066</v>
      </c>
      <c r="Q388" s="2">
        <f>Table1[[#This Row],[Quantity]]*Table1[[#This Row],[Unit Price]]</f>
        <v>1938</v>
      </c>
      <c r="R388" s="2">
        <f>Table1[[#This Row],[Sales Revenue ]]-Table1[[#This Row],[Total Cost]]</f>
        <v>872</v>
      </c>
    </row>
    <row r="389" spans="1:18" hidden="1" x14ac:dyDescent="0.25">
      <c r="A389">
        <v>388</v>
      </c>
      <c r="B389" t="s">
        <v>434</v>
      </c>
      <c r="C389" t="s">
        <v>17</v>
      </c>
      <c r="D389" t="s">
        <v>18</v>
      </c>
      <c r="E389" s="1">
        <v>45679</v>
      </c>
      <c r="F389" s="1">
        <v>45686</v>
      </c>
      <c r="G389">
        <v>6</v>
      </c>
      <c r="H389">
        <v>563</v>
      </c>
      <c r="I389" t="s">
        <v>14</v>
      </c>
      <c r="J389" t="s">
        <v>551</v>
      </c>
      <c r="K389" t="s">
        <v>46</v>
      </c>
      <c r="L389" t="str">
        <f t="shared" si="24"/>
        <v>2025</v>
      </c>
      <c r="M389" t="str">
        <f t="shared" si="25"/>
        <v>Jan</v>
      </c>
      <c r="N389" t="str">
        <f t="shared" si="26"/>
        <v>Wed</v>
      </c>
      <c r="O389" s="2">
        <f t="shared" si="27"/>
        <v>7</v>
      </c>
      <c r="P389" s="2">
        <f>ROUND(G389*H389*VLOOKUP(D389,Table2[#All],2,FALSE),0)</f>
        <v>1689</v>
      </c>
      <c r="Q389" s="2">
        <f>Table1[[#This Row],[Quantity]]*Table1[[#This Row],[Unit Price]]</f>
        <v>3378</v>
      </c>
      <c r="R389" s="2">
        <f>Table1[[#This Row],[Sales Revenue ]]-Table1[[#This Row],[Total Cost]]</f>
        <v>1689</v>
      </c>
    </row>
    <row r="390" spans="1:18" hidden="1" x14ac:dyDescent="0.25">
      <c r="A390">
        <v>389</v>
      </c>
      <c r="B390" t="s">
        <v>435</v>
      </c>
      <c r="C390" t="s">
        <v>21</v>
      </c>
      <c r="D390" t="s">
        <v>54</v>
      </c>
      <c r="E390" s="1">
        <v>45881</v>
      </c>
      <c r="F390" s="1">
        <v>45891</v>
      </c>
      <c r="G390">
        <v>7</v>
      </c>
      <c r="H390">
        <v>894</v>
      </c>
      <c r="I390" t="s">
        <v>14</v>
      </c>
      <c r="J390" t="s">
        <v>550</v>
      </c>
      <c r="K390" t="s">
        <v>15</v>
      </c>
      <c r="L390" t="str">
        <f t="shared" si="24"/>
        <v>2025</v>
      </c>
      <c r="M390" t="str">
        <f t="shared" si="25"/>
        <v>Aug</v>
      </c>
      <c r="N390" t="str">
        <f t="shared" si="26"/>
        <v>Tue</v>
      </c>
      <c r="O390" s="2">
        <f t="shared" si="27"/>
        <v>10</v>
      </c>
      <c r="P390" s="2">
        <f>ROUND(G390*H390*VLOOKUP(D390,Table2[#All],2,FALSE),0)</f>
        <v>4381</v>
      </c>
      <c r="Q390" s="2">
        <f>Table1[[#This Row],[Quantity]]*Table1[[#This Row],[Unit Price]]</f>
        <v>6258</v>
      </c>
      <c r="R390" s="2">
        <f>Table1[[#This Row],[Sales Revenue ]]-Table1[[#This Row],[Total Cost]]</f>
        <v>1877</v>
      </c>
    </row>
    <row r="391" spans="1:18" hidden="1" x14ac:dyDescent="0.25">
      <c r="A391">
        <v>390</v>
      </c>
      <c r="B391" t="s">
        <v>436</v>
      </c>
      <c r="C391" t="s">
        <v>31</v>
      </c>
      <c r="D391" t="s">
        <v>76</v>
      </c>
      <c r="E391" s="1">
        <v>45881</v>
      </c>
      <c r="F391" s="1">
        <v>45882</v>
      </c>
      <c r="G391">
        <v>8</v>
      </c>
      <c r="H391">
        <v>177</v>
      </c>
      <c r="I391" t="s">
        <v>14</v>
      </c>
      <c r="J391" t="s">
        <v>551</v>
      </c>
      <c r="K391" t="s">
        <v>15</v>
      </c>
      <c r="L391" t="str">
        <f t="shared" si="24"/>
        <v>2025</v>
      </c>
      <c r="M391" t="str">
        <f t="shared" si="25"/>
        <v>Aug</v>
      </c>
      <c r="N391" t="str">
        <f t="shared" si="26"/>
        <v>Tue</v>
      </c>
      <c r="O391" s="2">
        <f t="shared" si="27"/>
        <v>1</v>
      </c>
      <c r="P391" s="2">
        <f>ROUND(G391*H391*VLOOKUP(D391,Table2[#All],2,FALSE),0)</f>
        <v>1062</v>
      </c>
      <c r="Q391" s="2">
        <f>Table1[[#This Row],[Quantity]]*Table1[[#This Row],[Unit Price]]</f>
        <v>1416</v>
      </c>
      <c r="R391" s="2">
        <f>Table1[[#This Row],[Sales Revenue ]]-Table1[[#This Row],[Total Cost]]</f>
        <v>354</v>
      </c>
    </row>
    <row r="392" spans="1:18" hidden="1" x14ac:dyDescent="0.25">
      <c r="A392">
        <v>391</v>
      </c>
      <c r="B392" t="s">
        <v>437</v>
      </c>
      <c r="C392" t="s">
        <v>17</v>
      </c>
      <c r="D392" t="s">
        <v>44</v>
      </c>
      <c r="E392" s="1">
        <v>46019</v>
      </c>
      <c r="F392" s="1">
        <v>46021</v>
      </c>
      <c r="G392">
        <v>9</v>
      </c>
      <c r="H392">
        <v>455</v>
      </c>
      <c r="I392" t="s">
        <v>14</v>
      </c>
      <c r="J392" t="s">
        <v>547</v>
      </c>
      <c r="K392" t="s">
        <v>29</v>
      </c>
      <c r="L392" t="str">
        <f t="shared" si="24"/>
        <v>2025</v>
      </c>
      <c r="M392" t="str">
        <f t="shared" si="25"/>
        <v>Dec</v>
      </c>
      <c r="N392" t="str">
        <f t="shared" si="26"/>
        <v>Sun</v>
      </c>
      <c r="O392" s="2">
        <f t="shared" si="27"/>
        <v>2</v>
      </c>
      <c r="P392" s="2">
        <f>ROUND(G392*H392*VLOOKUP(D392,Table2[#All],2,FALSE),0)</f>
        <v>2457</v>
      </c>
      <c r="Q392" s="2">
        <f>Table1[[#This Row],[Quantity]]*Table1[[#This Row],[Unit Price]]</f>
        <v>4095</v>
      </c>
      <c r="R392" s="2">
        <f>Table1[[#This Row],[Sales Revenue ]]-Table1[[#This Row],[Total Cost]]</f>
        <v>1638</v>
      </c>
    </row>
    <row r="393" spans="1:18" hidden="1" x14ac:dyDescent="0.25">
      <c r="A393">
        <v>392</v>
      </c>
      <c r="B393" t="s">
        <v>438</v>
      </c>
      <c r="C393" t="s">
        <v>21</v>
      </c>
      <c r="D393" t="s">
        <v>54</v>
      </c>
      <c r="E393" s="1">
        <v>45737</v>
      </c>
      <c r="F393" s="1">
        <v>45746</v>
      </c>
      <c r="G393">
        <v>6</v>
      </c>
      <c r="H393">
        <v>565</v>
      </c>
      <c r="I393" t="s">
        <v>14</v>
      </c>
      <c r="J393" t="s">
        <v>549</v>
      </c>
      <c r="K393" t="s">
        <v>46</v>
      </c>
      <c r="L393" t="str">
        <f t="shared" si="24"/>
        <v>2025</v>
      </c>
      <c r="M393" t="str">
        <f t="shared" si="25"/>
        <v>Mar</v>
      </c>
      <c r="N393" t="str">
        <f t="shared" si="26"/>
        <v>Fri</v>
      </c>
      <c r="O393" s="2">
        <f t="shared" si="27"/>
        <v>9</v>
      </c>
      <c r="P393" s="2">
        <f>ROUND(G393*H393*VLOOKUP(D393,Table2[#All],2,FALSE),0)</f>
        <v>2373</v>
      </c>
      <c r="Q393" s="2">
        <f>Table1[[#This Row],[Quantity]]*Table1[[#This Row],[Unit Price]]</f>
        <v>3390</v>
      </c>
      <c r="R393" s="2">
        <f>Table1[[#This Row],[Sales Revenue ]]-Table1[[#This Row],[Total Cost]]</f>
        <v>1017</v>
      </c>
    </row>
    <row r="394" spans="1:18" hidden="1" x14ac:dyDescent="0.25">
      <c r="A394">
        <v>393</v>
      </c>
      <c r="B394" t="s">
        <v>439</v>
      </c>
      <c r="C394" t="s">
        <v>12</v>
      </c>
      <c r="D394" t="s">
        <v>27</v>
      </c>
      <c r="E394" s="1">
        <v>45924</v>
      </c>
      <c r="F394" s="1">
        <v>45931</v>
      </c>
      <c r="G394">
        <v>3</v>
      </c>
      <c r="H394">
        <v>565</v>
      </c>
      <c r="I394" t="s">
        <v>14</v>
      </c>
      <c r="J394" t="s">
        <v>33</v>
      </c>
      <c r="K394" t="s">
        <v>15</v>
      </c>
      <c r="L394" t="str">
        <f t="shared" si="24"/>
        <v>2025</v>
      </c>
      <c r="M394" t="str">
        <f t="shared" si="25"/>
        <v>Sep</v>
      </c>
      <c r="N394" t="str">
        <f t="shared" si="26"/>
        <v>Wed</v>
      </c>
      <c r="O394" s="2">
        <f t="shared" si="27"/>
        <v>7</v>
      </c>
      <c r="P394" s="2">
        <f>ROUND(G394*H394*VLOOKUP(D394,Table2[#All],2,FALSE),0)</f>
        <v>1102</v>
      </c>
      <c r="Q394" s="2">
        <f>Table1[[#This Row],[Quantity]]*Table1[[#This Row],[Unit Price]]</f>
        <v>1695</v>
      </c>
      <c r="R394" s="2">
        <f>Table1[[#This Row],[Sales Revenue ]]-Table1[[#This Row],[Total Cost]]</f>
        <v>593</v>
      </c>
    </row>
    <row r="395" spans="1:18" hidden="1" x14ac:dyDescent="0.25">
      <c r="A395">
        <v>394</v>
      </c>
      <c r="B395" t="s">
        <v>440</v>
      </c>
      <c r="C395" t="s">
        <v>21</v>
      </c>
      <c r="D395" t="s">
        <v>22</v>
      </c>
      <c r="E395" s="1">
        <v>45895</v>
      </c>
      <c r="F395" s="1">
        <v>45896</v>
      </c>
      <c r="G395">
        <v>10</v>
      </c>
      <c r="H395">
        <v>572</v>
      </c>
      <c r="I395" t="s">
        <v>14</v>
      </c>
      <c r="J395" t="s">
        <v>33</v>
      </c>
      <c r="K395" t="s">
        <v>19</v>
      </c>
      <c r="L395" t="str">
        <f t="shared" si="24"/>
        <v>2025</v>
      </c>
      <c r="M395" t="str">
        <f t="shared" si="25"/>
        <v>Aug</v>
      </c>
      <c r="N395" t="str">
        <f t="shared" si="26"/>
        <v>Tue</v>
      </c>
      <c r="O395" s="2">
        <f t="shared" si="27"/>
        <v>1</v>
      </c>
      <c r="P395" s="2">
        <f>ROUND(G395*H395*VLOOKUP(D395,Table2[#All],2,FALSE),0)</f>
        <v>4290</v>
      </c>
      <c r="Q395" s="2">
        <f>Table1[[#This Row],[Quantity]]*Table1[[#This Row],[Unit Price]]</f>
        <v>5720</v>
      </c>
      <c r="R395" s="2">
        <f>Table1[[#This Row],[Sales Revenue ]]-Table1[[#This Row],[Total Cost]]</f>
        <v>1430</v>
      </c>
    </row>
    <row r="396" spans="1:18" x14ac:dyDescent="0.25">
      <c r="A396">
        <v>395</v>
      </c>
      <c r="B396" t="s">
        <v>441</v>
      </c>
      <c r="C396" t="s">
        <v>17</v>
      </c>
      <c r="D396" t="s">
        <v>44</v>
      </c>
      <c r="E396" s="1">
        <v>45718</v>
      </c>
      <c r="F396" s="1">
        <v>45725</v>
      </c>
      <c r="G396">
        <v>9</v>
      </c>
      <c r="H396">
        <v>616</v>
      </c>
      <c r="I396" t="s">
        <v>28</v>
      </c>
      <c r="J396" t="s">
        <v>549</v>
      </c>
      <c r="K396" t="s">
        <v>46</v>
      </c>
      <c r="L396" t="str">
        <f t="shared" si="24"/>
        <v>2025</v>
      </c>
      <c r="M396" t="str">
        <f t="shared" si="25"/>
        <v>Mar</v>
      </c>
      <c r="N396" t="str">
        <f t="shared" si="26"/>
        <v>Sun</v>
      </c>
      <c r="O396" s="2">
        <f t="shared" si="27"/>
        <v>7</v>
      </c>
      <c r="P396" s="2">
        <f>ROUND(G396*H396*VLOOKUP(D396,Table2[#All],2,FALSE),0)</f>
        <v>3326</v>
      </c>
      <c r="Q396" s="2">
        <f>Table1[[#This Row],[Quantity]]*Table1[[#This Row],[Unit Price]]</f>
        <v>5544</v>
      </c>
      <c r="R396" s="2">
        <f>Table1[[#This Row],[Sales Revenue ]]-Table1[[#This Row],[Total Cost]]</f>
        <v>2218</v>
      </c>
    </row>
    <row r="397" spans="1:18" x14ac:dyDescent="0.25">
      <c r="A397">
        <v>396</v>
      </c>
      <c r="B397" t="s">
        <v>442</v>
      </c>
      <c r="C397" t="s">
        <v>17</v>
      </c>
      <c r="D397" t="s">
        <v>56</v>
      </c>
      <c r="E397" s="1">
        <v>45774</v>
      </c>
      <c r="F397" s="1">
        <v>45781</v>
      </c>
      <c r="G397">
        <v>1</v>
      </c>
      <c r="H397">
        <v>692</v>
      </c>
      <c r="I397" t="s">
        <v>28</v>
      </c>
      <c r="J397" t="s">
        <v>550</v>
      </c>
      <c r="K397" t="s">
        <v>19</v>
      </c>
      <c r="L397" t="str">
        <f t="shared" si="24"/>
        <v>2025</v>
      </c>
      <c r="M397" t="str">
        <f t="shared" si="25"/>
        <v>Apr</v>
      </c>
      <c r="N397" t="str">
        <f t="shared" si="26"/>
        <v>Sun</v>
      </c>
      <c r="O397" s="2">
        <f t="shared" si="27"/>
        <v>7</v>
      </c>
      <c r="P397" s="2">
        <f>ROUND(G397*H397*VLOOKUP(D397,Table2[#All],2,FALSE),0)</f>
        <v>381</v>
      </c>
      <c r="Q397" s="2">
        <f>Table1[[#This Row],[Quantity]]*Table1[[#This Row],[Unit Price]]</f>
        <v>692</v>
      </c>
      <c r="R397" s="2">
        <f>Table1[[#This Row],[Sales Revenue ]]-Table1[[#This Row],[Total Cost]]</f>
        <v>311</v>
      </c>
    </row>
    <row r="398" spans="1:18" hidden="1" x14ac:dyDescent="0.25">
      <c r="A398">
        <v>397</v>
      </c>
      <c r="B398" t="s">
        <v>443</v>
      </c>
      <c r="C398" t="s">
        <v>17</v>
      </c>
      <c r="D398" t="s">
        <v>64</v>
      </c>
      <c r="E398" s="1">
        <v>45861</v>
      </c>
      <c r="F398" s="1">
        <v>45869</v>
      </c>
      <c r="G398">
        <v>6</v>
      </c>
      <c r="H398">
        <v>366</v>
      </c>
      <c r="I398" t="s">
        <v>14</v>
      </c>
      <c r="J398" t="s">
        <v>551</v>
      </c>
      <c r="K398" t="s">
        <v>46</v>
      </c>
      <c r="L398" t="str">
        <f t="shared" si="24"/>
        <v>2025</v>
      </c>
      <c r="M398" t="str">
        <f t="shared" si="25"/>
        <v>Jul</v>
      </c>
      <c r="N398" t="str">
        <f t="shared" si="26"/>
        <v>Wed</v>
      </c>
      <c r="O398" s="2">
        <f t="shared" si="27"/>
        <v>8</v>
      </c>
      <c r="P398" s="2">
        <f>ROUND(G398*H398*VLOOKUP(D398,Table2[#All],2,FALSE),0)</f>
        <v>1098</v>
      </c>
      <c r="Q398" s="2">
        <f>Table1[[#This Row],[Quantity]]*Table1[[#This Row],[Unit Price]]</f>
        <v>2196</v>
      </c>
      <c r="R398" s="2">
        <f>Table1[[#This Row],[Sales Revenue ]]-Table1[[#This Row],[Total Cost]]</f>
        <v>1098</v>
      </c>
    </row>
    <row r="399" spans="1:18" x14ac:dyDescent="0.25">
      <c r="A399">
        <v>398</v>
      </c>
      <c r="B399" t="s">
        <v>444</v>
      </c>
      <c r="C399" t="s">
        <v>17</v>
      </c>
      <c r="D399" t="s">
        <v>18</v>
      </c>
      <c r="E399" s="1">
        <v>45661</v>
      </c>
      <c r="F399" s="1">
        <v>45668</v>
      </c>
      <c r="G399">
        <v>2</v>
      </c>
      <c r="H399">
        <v>132</v>
      </c>
      <c r="I399" t="s">
        <v>28</v>
      </c>
      <c r="J399" t="s">
        <v>550</v>
      </c>
      <c r="K399" t="s">
        <v>29</v>
      </c>
      <c r="L399" t="str">
        <f t="shared" si="24"/>
        <v>2025</v>
      </c>
      <c r="M399" t="str">
        <f t="shared" si="25"/>
        <v>Jan</v>
      </c>
      <c r="N399" t="str">
        <f t="shared" si="26"/>
        <v>Sat</v>
      </c>
      <c r="O399" s="2">
        <f t="shared" si="27"/>
        <v>7</v>
      </c>
      <c r="P399" s="2">
        <f>ROUND(G399*H399*VLOOKUP(D399,Table2[#All],2,FALSE),0)</f>
        <v>132</v>
      </c>
      <c r="Q399" s="2">
        <f>Table1[[#This Row],[Quantity]]*Table1[[#This Row],[Unit Price]]</f>
        <v>264</v>
      </c>
      <c r="R399" s="2">
        <f>Table1[[#This Row],[Sales Revenue ]]-Table1[[#This Row],[Total Cost]]</f>
        <v>132</v>
      </c>
    </row>
    <row r="400" spans="1:18" x14ac:dyDescent="0.25">
      <c r="A400">
        <v>399</v>
      </c>
      <c r="B400" t="s">
        <v>445</v>
      </c>
      <c r="C400" t="s">
        <v>12</v>
      </c>
      <c r="D400" t="s">
        <v>13</v>
      </c>
      <c r="E400" s="1">
        <v>45678</v>
      </c>
      <c r="F400" s="1">
        <v>45693</v>
      </c>
      <c r="G400">
        <v>1</v>
      </c>
      <c r="H400">
        <v>102</v>
      </c>
      <c r="I400" t="s">
        <v>28</v>
      </c>
      <c r="J400" t="s">
        <v>551</v>
      </c>
      <c r="K400" t="s">
        <v>19</v>
      </c>
      <c r="L400" t="str">
        <f t="shared" si="24"/>
        <v>2025</v>
      </c>
      <c r="M400" t="str">
        <f t="shared" si="25"/>
        <v>Jan</v>
      </c>
      <c r="N400" t="str">
        <f t="shared" si="26"/>
        <v>Tue</v>
      </c>
      <c r="O400" s="2">
        <f t="shared" si="27"/>
        <v>15</v>
      </c>
      <c r="P400" s="2">
        <f>ROUND(G400*H400*VLOOKUP(D400,Table2[#All],2,FALSE),0)</f>
        <v>77</v>
      </c>
      <c r="Q400" s="2">
        <f>Table1[[#This Row],[Quantity]]*Table1[[#This Row],[Unit Price]]</f>
        <v>102</v>
      </c>
      <c r="R400" s="2">
        <f>Table1[[#This Row],[Sales Revenue ]]-Table1[[#This Row],[Total Cost]]</f>
        <v>25</v>
      </c>
    </row>
    <row r="401" spans="1:18" hidden="1" x14ac:dyDescent="0.25">
      <c r="A401">
        <v>400</v>
      </c>
      <c r="B401" t="s">
        <v>446</v>
      </c>
      <c r="C401" t="s">
        <v>21</v>
      </c>
      <c r="D401" t="s">
        <v>22</v>
      </c>
      <c r="E401" s="1">
        <v>45939</v>
      </c>
      <c r="F401" s="1">
        <v>45949</v>
      </c>
      <c r="G401">
        <v>5</v>
      </c>
      <c r="H401">
        <v>644</v>
      </c>
      <c r="I401" t="s">
        <v>14</v>
      </c>
      <c r="J401" t="s">
        <v>33</v>
      </c>
      <c r="K401" t="s">
        <v>29</v>
      </c>
      <c r="L401" t="str">
        <f t="shared" si="24"/>
        <v>2025</v>
      </c>
      <c r="M401" t="str">
        <f t="shared" si="25"/>
        <v>Oct</v>
      </c>
      <c r="N401" t="str">
        <f t="shared" si="26"/>
        <v>Thu</v>
      </c>
      <c r="O401" s="2">
        <f t="shared" si="27"/>
        <v>10</v>
      </c>
      <c r="P401" s="2">
        <f>ROUND(G401*H401*VLOOKUP(D401,Table2[#All],2,FALSE),0)</f>
        <v>2415</v>
      </c>
      <c r="Q401" s="2">
        <f>Table1[[#This Row],[Quantity]]*Table1[[#This Row],[Unit Price]]</f>
        <v>3220</v>
      </c>
      <c r="R401" s="2">
        <f>Table1[[#This Row],[Sales Revenue ]]-Table1[[#This Row],[Total Cost]]</f>
        <v>805</v>
      </c>
    </row>
    <row r="402" spans="1:18" x14ac:dyDescent="0.25">
      <c r="A402">
        <v>401</v>
      </c>
      <c r="B402" t="s">
        <v>447</v>
      </c>
      <c r="C402" t="s">
        <v>31</v>
      </c>
      <c r="D402" t="s">
        <v>32</v>
      </c>
      <c r="E402" s="1">
        <v>45728</v>
      </c>
      <c r="F402" s="1">
        <v>45734</v>
      </c>
      <c r="G402">
        <v>7</v>
      </c>
      <c r="H402">
        <v>171</v>
      </c>
      <c r="I402" t="s">
        <v>28</v>
      </c>
      <c r="J402" t="s">
        <v>549</v>
      </c>
      <c r="K402" t="s">
        <v>15</v>
      </c>
      <c r="L402" t="str">
        <f t="shared" si="24"/>
        <v>2025</v>
      </c>
      <c r="M402" t="str">
        <f t="shared" si="25"/>
        <v>Mar</v>
      </c>
      <c r="N402" t="str">
        <f t="shared" si="26"/>
        <v>Wed</v>
      </c>
      <c r="O402" s="2">
        <f t="shared" si="27"/>
        <v>6</v>
      </c>
      <c r="P402" s="2">
        <f>ROUND(G402*H402*VLOOKUP(D402,Table2[#All],2,FALSE),0)</f>
        <v>898</v>
      </c>
      <c r="Q402" s="2">
        <f>Table1[[#This Row],[Quantity]]*Table1[[#This Row],[Unit Price]]</f>
        <v>1197</v>
      </c>
      <c r="R402" s="2">
        <f>Table1[[#This Row],[Sales Revenue ]]-Table1[[#This Row],[Total Cost]]</f>
        <v>299</v>
      </c>
    </row>
    <row r="403" spans="1:18" x14ac:dyDescent="0.25">
      <c r="A403">
        <v>402</v>
      </c>
      <c r="B403" t="s">
        <v>448</v>
      </c>
      <c r="C403" t="s">
        <v>21</v>
      </c>
      <c r="D403" t="s">
        <v>83</v>
      </c>
      <c r="E403" s="1">
        <v>45901</v>
      </c>
      <c r="F403" s="1">
        <v>45903</v>
      </c>
      <c r="G403">
        <v>8</v>
      </c>
      <c r="H403">
        <v>204</v>
      </c>
      <c r="I403" t="s">
        <v>28</v>
      </c>
      <c r="J403" t="s">
        <v>33</v>
      </c>
      <c r="K403" t="s">
        <v>15</v>
      </c>
      <c r="L403" t="str">
        <f t="shared" si="24"/>
        <v>2025</v>
      </c>
      <c r="M403" t="str">
        <f t="shared" si="25"/>
        <v>Sep</v>
      </c>
      <c r="N403" t="str">
        <f t="shared" si="26"/>
        <v>Mon</v>
      </c>
      <c r="O403" s="2">
        <f t="shared" si="27"/>
        <v>2</v>
      </c>
      <c r="P403" s="2">
        <f>ROUND(G403*H403*VLOOKUP(D403,Table2[#All],2,FALSE),0)</f>
        <v>1306</v>
      </c>
      <c r="Q403" s="2">
        <f>Table1[[#This Row],[Quantity]]*Table1[[#This Row],[Unit Price]]</f>
        <v>1632</v>
      </c>
      <c r="R403" s="2">
        <f>Table1[[#This Row],[Sales Revenue ]]-Table1[[#This Row],[Total Cost]]</f>
        <v>326</v>
      </c>
    </row>
    <row r="404" spans="1:18" x14ac:dyDescent="0.25">
      <c r="A404">
        <v>403</v>
      </c>
      <c r="B404" t="s">
        <v>449</v>
      </c>
      <c r="C404" t="s">
        <v>24</v>
      </c>
      <c r="D404" t="s">
        <v>70</v>
      </c>
      <c r="E404" s="1">
        <v>45975</v>
      </c>
      <c r="F404" s="1">
        <v>45985</v>
      </c>
      <c r="G404">
        <v>1</v>
      </c>
      <c r="H404">
        <v>410</v>
      </c>
      <c r="I404" t="s">
        <v>28</v>
      </c>
      <c r="J404" t="s">
        <v>549</v>
      </c>
      <c r="K404" t="s">
        <v>19</v>
      </c>
      <c r="L404" t="str">
        <f t="shared" si="24"/>
        <v>2025</v>
      </c>
      <c r="M404" t="str">
        <f t="shared" si="25"/>
        <v>Nov</v>
      </c>
      <c r="N404" t="str">
        <f t="shared" si="26"/>
        <v>Fri</v>
      </c>
      <c r="O404" s="2">
        <f t="shared" si="27"/>
        <v>10</v>
      </c>
      <c r="P404" s="2">
        <f>ROUND(G404*H404*VLOOKUP(D404,Table2[#All],2,FALSE),0)</f>
        <v>226</v>
      </c>
      <c r="Q404" s="2">
        <f>Table1[[#This Row],[Quantity]]*Table1[[#This Row],[Unit Price]]</f>
        <v>410</v>
      </c>
      <c r="R404" s="2">
        <f>Table1[[#This Row],[Sales Revenue ]]-Table1[[#This Row],[Total Cost]]</f>
        <v>184</v>
      </c>
    </row>
    <row r="405" spans="1:18" hidden="1" x14ac:dyDescent="0.25">
      <c r="A405">
        <v>404</v>
      </c>
      <c r="B405" t="s">
        <v>450</v>
      </c>
      <c r="C405" t="s">
        <v>24</v>
      </c>
      <c r="D405" t="s">
        <v>38</v>
      </c>
      <c r="E405" s="1">
        <v>45782</v>
      </c>
      <c r="F405" s="1">
        <v>45785</v>
      </c>
      <c r="G405">
        <v>2</v>
      </c>
      <c r="H405">
        <v>874</v>
      </c>
      <c r="I405" t="s">
        <v>14</v>
      </c>
      <c r="J405" t="s">
        <v>551</v>
      </c>
      <c r="K405" t="s">
        <v>29</v>
      </c>
      <c r="L405" t="str">
        <f t="shared" si="24"/>
        <v>2025</v>
      </c>
      <c r="M405" t="str">
        <f t="shared" si="25"/>
        <v>May</v>
      </c>
      <c r="N405" t="str">
        <f t="shared" si="26"/>
        <v>Mon</v>
      </c>
      <c r="O405" s="2">
        <f t="shared" si="27"/>
        <v>3</v>
      </c>
      <c r="P405" s="2">
        <f>ROUND(G405*H405*VLOOKUP(D405,Table2[#All],2,FALSE),0)</f>
        <v>874</v>
      </c>
      <c r="Q405" s="2">
        <f>Table1[[#This Row],[Quantity]]*Table1[[#This Row],[Unit Price]]</f>
        <v>1748</v>
      </c>
      <c r="R405" s="2">
        <f>Table1[[#This Row],[Sales Revenue ]]-Table1[[#This Row],[Total Cost]]</f>
        <v>874</v>
      </c>
    </row>
    <row r="406" spans="1:18" x14ac:dyDescent="0.25">
      <c r="A406">
        <v>405</v>
      </c>
      <c r="B406" t="s">
        <v>451</v>
      </c>
      <c r="C406" t="s">
        <v>17</v>
      </c>
      <c r="D406" t="s">
        <v>64</v>
      </c>
      <c r="E406" s="1">
        <v>45707</v>
      </c>
      <c r="F406" s="1">
        <v>45711</v>
      </c>
      <c r="G406">
        <v>7</v>
      </c>
      <c r="H406">
        <v>855</v>
      </c>
      <c r="I406" t="s">
        <v>28</v>
      </c>
      <c r="J406" t="s">
        <v>550</v>
      </c>
      <c r="K406" t="s">
        <v>15</v>
      </c>
      <c r="L406" t="str">
        <f t="shared" si="24"/>
        <v>2025</v>
      </c>
      <c r="M406" t="str">
        <f t="shared" si="25"/>
        <v>Feb</v>
      </c>
      <c r="N406" t="str">
        <f t="shared" si="26"/>
        <v>Wed</v>
      </c>
      <c r="O406" s="2">
        <f t="shared" si="27"/>
        <v>4</v>
      </c>
      <c r="P406" s="2">
        <f>ROUND(G406*H406*VLOOKUP(D406,Table2[#All],2,FALSE),0)</f>
        <v>2993</v>
      </c>
      <c r="Q406" s="2">
        <f>Table1[[#This Row],[Quantity]]*Table1[[#This Row],[Unit Price]]</f>
        <v>5985</v>
      </c>
      <c r="R406" s="2">
        <f>Table1[[#This Row],[Sales Revenue ]]-Table1[[#This Row],[Total Cost]]</f>
        <v>2992</v>
      </c>
    </row>
    <row r="407" spans="1:18" hidden="1" x14ac:dyDescent="0.25">
      <c r="A407">
        <v>406</v>
      </c>
      <c r="B407" t="s">
        <v>452</v>
      </c>
      <c r="C407" t="s">
        <v>31</v>
      </c>
      <c r="D407" t="s">
        <v>50</v>
      </c>
      <c r="E407" s="1">
        <v>45753</v>
      </c>
      <c r="F407" s="1">
        <v>45760</v>
      </c>
      <c r="G407">
        <v>1</v>
      </c>
      <c r="H407">
        <v>386</v>
      </c>
      <c r="I407" t="s">
        <v>14</v>
      </c>
      <c r="J407" t="s">
        <v>551</v>
      </c>
      <c r="K407" t="s">
        <v>19</v>
      </c>
      <c r="L407" t="str">
        <f t="shared" si="24"/>
        <v>2025</v>
      </c>
      <c r="M407" t="str">
        <f t="shared" si="25"/>
        <v>Apr</v>
      </c>
      <c r="N407" t="str">
        <f t="shared" si="26"/>
        <v>Sun</v>
      </c>
      <c r="O407" s="2">
        <f t="shared" si="27"/>
        <v>7</v>
      </c>
      <c r="P407" s="2">
        <f>ROUND(G407*H407*VLOOKUP(D407,Table2[#All],2,FALSE),0)</f>
        <v>270</v>
      </c>
      <c r="Q407" s="2">
        <f>Table1[[#This Row],[Quantity]]*Table1[[#This Row],[Unit Price]]</f>
        <v>386</v>
      </c>
      <c r="R407" s="2">
        <f>Table1[[#This Row],[Sales Revenue ]]-Table1[[#This Row],[Total Cost]]</f>
        <v>116</v>
      </c>
    </row>
    <row r="408" spans="1:18" x14ac:dyDescent="0.25">
      <c r="A408">
        <v>407</v>
      </c>
      <c r="B408" t="s">
        <v>453</v>
      </c>
      <c r="C408" t="s">
        <v>17</v>
      </c>
      <c r="D408" t="s">
        <v>56</v>
      </c>
      <c r="E408" s="1">
        <v>45732</v>
      </c>
      <c r="F408" s="1">
        <v>45743</v>
      </c>
      <c r="G408">
        <v>9</v>
      </c>
      <c r="H408">
        <v>309</v>
      </c>
      <c r="I408" t="s">
        <v>28</v>
      </c>
      <c r="J408" t="s">
        <v>547</v>
      </c>
      <c r="K408" t="s">
        <v>46</v>
      </c>
      <c r="L408" t="str">
        <f t="shared" si="24"/>
        <v>2025</v>
      </c>
      <c r="M408" t="str">
        <f t="shared" si="25"/>
        <v>Mar</v>
      </c>
      <c r="N408" t="str">
        <f t="shared" si="26"/>
        <v>Sun</v>
      </c>
      <c r="O408" s="2">
        <f t="shared" si="27"/>
        <v>11</v>
      </c>
      <c r="P408" s="2">
        <f>ROUND(G408*H408*VLOOKUP(D408,Table2[#All],2,FALSE),0)</f>
        <v>1530</v>
      </c>
      <c r="Q408" s="2">
        <f>Table1[[#This Row],[Quantity]]*Table1[[#This Row],[Unit Price]]</f>
        <v>2781</v>
      </c>
      <c r="R408" s="2">
        <f>Table1[[#This Row],[Sales Revenue ]]-Table1[[#This Row],[Total Cost]]</f>
        <v>1251</v>
      </c>
    </row>
    <row r="409" spans="1:18" hidden="1" x14ac:dyDescent="0.25">
      <c r="A409">
        <v>408</v>
      </c>
      <c r="B409" t="s">
        <v>454</v>
      </c>
      <c r="C409" t="s">
        <v>31</v>
      </c>
      <c r="D409" t="s">
        <v>32</v>
      </c>
      <c r="E409" s="1">
        <v>45709</v>
      </c>
      <c r="F409" s="1">
        <v>45719</v>
      </c>
      <c r="G409">
        <v>3</v>
      </c>
      <c r="H409">
        <v>97</v>
      </c>
      <c r="I409" t="s">
        <v>14</v>
      </c>
      <c r="J409" t="s">
        <v>550</v>
      </c>
      <c r="K409" t="s">
        <v>15</v>
      </c>
      <c r="L409" t="str">
        <f t="shared" si="24"/>
        <v>2025</v>
      </c>
      <c r="M409" t="str">
        <f t="shared" si="25"/>
        <v>Feb</v>
      </c>
      <c r="N409" t="str">
        <f t="shared" si="26"/>
        <v>Fri</v>
      </c>
      <c r="O409" s="2">
        <f t="shared" si="27"/>
        <v>10</v>
      </c>
      <c r="P409" s="2">
        <f>ROUND(G409*H409*VLOOKUP(D409,Table2[#All],2,FALSE),0)</f>
        <v>218</v>
      </c>
      <c r="Q409" s="2">
        <f>Table1[[#This Row],[Quantity]]*Table1[[#This Row],[Unit Price]]</f>
        <v>291</v>
      </c>
      <c r="R409" s="2">
        <f>Table1[[#This Row],[Sales Revenue ]]-Table1[[#This Row],[Total Cost]]</f>
        <v>73</v>
      </c>
    </row>
    <row r="410" spans="1:18" x14ac:dyDescent="0.25">
      <c r="A410">
        <v>409</v>
      </c>
      <c r="B410" t="s">
        <v>455</v>
      </c>
      <c r="C410" t="s">
        <v>17</v>
      </c>
      <c r="D410" t="s">
        <v>56</v>
      </c>
      <c r="E410" s="1">
        <v>45970</v>
      </c>
      <c r="F410" s="1">
        <v>45981</v>
      </c>
      <c r="G410">
        <v>4</v>
      </c>
      <c r="H410">
        <v>180</v>
      </c>
      <c r="I410" t="s">
        <v>28</v>
      </c>
      <c r="J410" t="s">
        <v>549</v>
      </c>
      <c r="K410" t="s">
        <v>46</v>
      </c>
      <c r="L410" t="str">
        <f t="shared" si="24"/>
        <v>2025</v>
      </c>
      <c r="M410" t="str">
        <f t="shared" si="25"/>
        <v>Nov</v>
      </c>
      <c r="N410" t="str">
        <f t="shared" si="26"/>
        <v>Sun</v>
      </c>
      <c r="O410" s="2">
        <f t="shared" si="27"/>
        <v>11</v>
      </c>
      <c r="P410" s="2">
        <f>ROUND(G410*H410*VLOOKUP(D410,Table2[#All],2,FALSE),0)</f>
        <v>396</v>
      </c>
      <c r="Q410" s="2">
        <f>Table1[[#This Row],[Quantity]]*Table1[[#This Row],[Unit Price]]</f>
        <v>720</v>
      </c>
      <c r="R410" s="2">
        <f>Table1[[#This Row],[Sales Revenue ]]-Table1[[#This Row],[Total Cost]]</f>
        <v>324</v>
      </c>
    </row>
    <row r="411" spans="1:18" x14ac:dyDescent="0.25">
      <c r="A411">
        <v>410</v>
      </c>
      <c r="B411" t="s">
        <v>456</v>
      </c>
      <c r="C411" t="s">
        <v>21</v>
      </c>
      <c r="D411" t="s">
        <v>22</v>
      </c>
      <c r="E411" s="1">
        <v>45836</v>
      </c>
      <c r="F411" s="1">
        <v>45842</v>
      </c>
      <c r="G411">
        <v>1</v>
      </c>
      <c r="H411">
        <v>187</v>
      </c>
      <c r="I411" t="s">
        <v>28</v>
      </c>
      <c r="J411" t="s">
        <v>551</v>
      </c>
      <c r="K411" t="s">
        <v>19</v>
      </c>
      <c r="L411" t="str">
        <f t="shared" si="24"/>
        <v>2025</v>
      </c>
      <c r="M411" t="str">
        <f t="shared" si="25"/>
        <v>Jun</v>
      </c>
      <c r="N411" t="str">
        <f t="shared" si="26"/>
        <v>Sat</v>
      </c>
      <c r="O411" s="2">
        <f t="shared" si="27"/>
        <v>6</v>
      </c>
      <c r="P411" s="2">
        <f>ROUND(G411*H411*VLOOKUP(D411,Table2[#All],2,FALSE),0)</f>
        <v>140</v>
      </c>
      <c r="Q411" s="2">
        <f>Table1[[#This Row],[Quantity]]*Table1[[#This Row],[Unit Price]]</f>
        <v>187</v>
      </c>
      <c r="R411" s="2">
        <f>Table1[[#This Row],[Sales Revenue ]]-Table1[[#This Row],[Total Cost]]</f>
        <v>47</v>
      </c>
    </row>
    <row r="412" spans="1:18" x14ac:dyDescent="0.25">
      <c r="A412">
        <v>411</v>
      </c>
      <c r="B412" t="s">
        <v>457</v>
      </c>
      <c r="C412" t="s">
        <v>31</v>
      </c>
      <c r="D412" t="s">
        <v>76</v>
      </c>
      <c r="E412" s="1">
        <v>45926</v>
      </c>
      <c r="F412" s="1">
        <v>45934</v>
      </c>
      <c r="G412">
        <v>9</v>
      </c>
      <c r="H412">
        <v>286</v>
      </c>
      <c r="I412" t="s">
        <v>28</v>
      </c>
      <c r="J412" t="s">
        <v>33</v>
      </c>
      <c r="K412" t="s">
        <v>46</v>
      </c>
      <c r="L412" t="str">
        <f t="shared" si="24"/>
        <v>2025</v>
      </c>
      <c r="M412" t="str">
        <f t="shared" si="25"/>
        <v>Sep</v>
      </c>
      <c r="N412" t="str">
        <f t="shared" si="26"/>
        <v>Fri</v>
      </c>
      <c r="O412" s="2">
        <f t="shared" si="27"/>
        <v>8</v>
      </c>
      <c r="P412" s="2">
        <f>ROUND(G412*H412*VLOOKUP(D412,Table2[#All],2,FALSE),0)</f>
        <v>1931</v>
      </c>
      <c r="Q412" s="2">
        <f>Table1[[#This Row],[Quantity]]*Table1[[#This Row],[Unit Price]]</f>
        <v>2574</v>
      </c>
      <c r="R412" s="2">
        <f>Table1[[#This Row],[Sales Revenue ]]-Table1[[#This Row],[Total Cost]]</f>
        <v>643</v>
      </c>
    </row>
    <row r="413" spans="1:18" x14ac:dyDescent="0.25">
      <c r="A413">
        <v>412</v>
      </c>
      <c r="B413" t="s">
        <v>458</v>
      </c>
      <c r="C413" t="s">
        <v>31</v>
      </c>
      <c r="D413" t="s">
        <v>32</v>
      </c>
      <c r="E413" s="1">
        <v>45675</v>
      </c>
      <c r="F413" s="1">
        <v>45688</v>
      </c>
      <c r="G413">
        <v>6</v>
      </c>
      <c r="H413">
        <v>541</v>
      </c>
      <c r="I413" t="s">
        <v>28</v>
      </c>
      <c r="J413" t="s">
        <v>551</v>
      </c>
      <c r="K413" t="s">
        <v>15</v>
      </c>
      <c r="L413" t="str">
        <f t="shared" si="24"/>
        <v>2025</v>
      </c>
      <c r="M413" t="str">
        <f t="shared" si="25"/>
        <v>Jan</v>
      </c>
      <c r="N413" t="str">
        <f t="shared" si="26"/>
        <v>Sat</v>
      </c>
      <c r="O413" s="2">
        <f t="shared" si="27"/>
        <v>13</v>
      </c>
      <c r="P413" s="2">
        <f>ROUND(G413*H413*VLOOKUP(D413,Table2[#All],2,FALSE),0)</f>
        <v>2435</v>
      </c>
      <c r="Q413" s="2">
        <f>Table1[[#This Row],[Quantity]]*Table1[[#This Row],[Unit Price]]</f>
        <v>3246</v>
      </c>
      <c r="R413" s="2">
        <f>Table1[[#This Row],[Sales Revenue ]]-Table1[[#This Row],[Total Cost]]</f>
        <v>811</v>
      </c>
    </row>
    <row r="414" spans="1:18" hidden="1" x14ac:dyDescent="0.25">
      <c r="A414">
        <v>413</v>
      </c>
      <c r="B414" t="s">
        <v>459</v>
      </c>
      <c r="C414" t="s">
        <v>17</v>
      </c>
      <c r="D414" t="s">
        <v>44</v>
      </c>
      <c r="E414" s="1">
        <v>45850</v>
      </c>
      <c r="F414" s="1">
        <v>45858</v>
      </c>
      <c r="G414">
        <v>8</v>
      </c>
      <c r="H414">
        <v>779</v>
      </c>
      <c r="I414" t="s">
        <v>14</v>
      </c>
      <c r="J414" t="s">
        <v>550</v>
      </c>
      <c r="K414" t="s">
        <v>29</v>
      </c>
      <c r="L414" t="str">
        <f t="shared" si="24"/>
        <v>2025</v>
      </c>
      <c r="M414" t="str">
        <f t="shared" si="25"/>
        <v>Jul</v>
      </c>
      <c r="N414" t="str">
        <f t="shared" si="26"/>
        <v>Sat</v>
      </c>
      <c r="O414" s="2">
        <f t="shared" si="27"/>
        <v>8</v>
      </c>
      <c r="P414" s="2">
        <f>ROUND(G414*H414*VLOOKUP(D414,Table2[#All],2,FALSE),0)</f>
        <v>3739</v>
      </c>
      <c r="Q414" s="2">
        <f>Table1[[#This Row],[Quantity]]*Table1[[#This Row],[Unit Price]]</f>
        <v>6232</v>
      </c>
      <c r="R414" s="2">
        <f>Table1[[#This Row],[Sales Revenue ]]-Table1[[#This Row],[Total Cost]]</f>
        <v>2493</v>
      </c>
    </row>
    <row r="415" spans="1:18" x14ac:dyDescent="0.25">
      <c r="A415">
        <v>414</v>
      </c>
      <c r="B415" t="s">
        <v>460</v>
      </c>
      <c r="C415" t="s">
        <v>12</v>
      </c>
      <c r="D415" t="s">
        <v>58</v>
      </c>
      <c r="E415" s="1">
        <v>45909</v>
      </c>
      <c r="F415" s="1">
        <v>45911</v>
      </c>
      <c r="G415">
        <v>4</v>
      </c>
      <c r="H415">
        <v>249</v>
      </c>
      <c r="I415" t="s">
        <v>28</v>
      </c>
      <c r="J415" t="s">
        <v>551</v>
      </c>
      <c r="K415" t="s">
        <v>15</v>
      </c>
      <c r="L415" t="str">
        <f t="shared" si="24"/>
        <v>2025</v>
      </c>
      <c r="M415" t="str">
        <f t="shared" si="25"/>
        <v>Sep</v>
      </c>
      <c r="N415" t="str">
        <f t="shared" si="26"/>
        <v>Tue</v>
      </c>
      <c r="O415" s="2">
        <f t="shared" si="27"/>
        <v>2</v>
      </c>
      <c r="P415" s="2">
        <f>ROUND(G415*H415*VLOOKUP(D415,Table2[#All],2,FALSE),0)</f>
        <v>847</v>
      </c>
      <c r="Q415" s="2">
        <f>Table1[[#This Row],[Quantity]]*Table1[[#This Row],[Unit Price]]</f>
        <v>996</v>
      </c>
      <c r="R415" s="2">
        <f>Table1[[#This Row],[Sales Revenue ]]-Table1[[#This Row],[Total Cost]]</f>
        <v>149</v>
      </c>
    </row>
    <row r="416" spans="1:18" x14ac:dyDescent="0.25">
      <c r="A416">
        <v>415</v>
      </c>
      <c r="B416" t="s">
        <v>461</v>
      </c>
      <c r="C416" t="s">
        <v>12</v>
      </c>
      <c r="D416" t="s">
        <v>27</v>
      </c>
      <c r="E416" s="1">
        <v>45854</v>
      </c>
      <c r="F416" s="1">
        <v>45867</v>
      </c>
      <c r="G416">
        <v>2</v>
      </c>
      <c r="H416">
        <v>146</v>
      </c>
      <c r="I416" t="s">
        <v>28</v>
      </c>
      <c r="J416" t="s">
        <v>547</v>
      </c>
      <c r="K416" t="s">
        <v>46</v>
      </c>
      <c r="L416" t="str">
        <f t="shared" si="24"/>
        <v>2025</v>
      </c>
      <c r="M416" t="str">
        <f t="shared" si="25"/>
        <v>Jul</v>
      </c>
      <c r="N416" t="str">
        <f t="shared" si="26"/>
        <v>Wed</v>
      </c>
      <c r="O416" s="2">
        <f t="shared" si="27"/>
        <v>13</v>
      </c>
      <c r="P416" s="2">
        <f>ROUND(G416*H416*VLOOKUP(D416,Table2[#All],2,FALSE),0)</f>
        <v>190</v>
      </c>
      <c r="Q416" s="2">
        <f>Table1[[#This Row],[Quantity]]*Table1[[#This Row],[Unit Price]]</f>
        <v>292</v>
      </c>
      <c r="R416" s="2">
        <f>Table1[[#This Row],[Sales Revenue ]]-Table1[[#This Row],[Total Cost]]</f>
        <v>102</v>
      </c>
    </row>
    <row r="417" spans="1:18" x14ac:dyDescent="0.25">
      <c r="A417">
        <v>416</v>
      </c>
      <c r="B417" t="s">
        <v>462</v>
      </c>
      <c r="C417" t="s">
        <v>24</v>
      </c>
      <c r="D417" t="s">
        <v>25</v>
      </c>
      <c r="E417" s="1">
        <v>45665</v>
      </c>
      <c r="F417" s="1">
        <v>45678</v>
      </c>
      <c r="G417">
        <v>1</v>
      </c>
      <c r="H417">
        <v>333</v>
      </c>
      <c r="I417" t="s">
        <v>28</v>
      </c>
      <c r="J417" t="s">
        <v>33</v>
      </c>
      <c r="K417" t="s">
        <v>15</v>
      </c>
      <c r="L417" t="str">
        <f t="shared" si="24"/>
        <v>2025</v>
      </c>
      <c r="M417" t="str">
        <f t="shared" si="25"/>
        <v>Jan</v>
      </c>
      <c r="N417" t="str">
        <f t="shared" si="26"/>
        <v>Wed</v>
      </c>
      <c r="O417" s="2">
        <f t="shared" si="27"/>
        <v>13</v>
      </c>
      <c r="P417" s="2">
        <f>ROUND(G417*H417*VLOOKUP(D417,Table2[#All],2,FALSE),0)</f>
        <v>183</v>
      </c>
      <c r="Q417" s="2">
        <f>Table1[[#This Row],[Quantity]]*Table1[[#This Row],[Unit Price]]</f>
        <v>333</v>
      </c>
      <c r="R417" s="2">
        <f>Table1[[#This Row],[Sales Revenue ]]-Table1[[#This Row],[Total Cost]]</f>
        <v>150</v>
      </c>
    </row>
    <row r="418" spans="1:18" x14ac:dyDescent="0.25">
      <c r="A418">
        <v>417</v>
      </c>
      <c r="B418" t="s">
        <v>463</v>
      </c>
      <c r="C418" t="s">
        <v>24</v>
      </c>
      <c r="D418" t="s">
        <v>38</v>
      </c>
      <c r="E418" s="1">
        <v>45897</v>
      </c>
      <c r="F418" s="1">
        <v>45904</v>
      </c>
      <c r="G418">
        <v>9</v>
      </c>
      <c r="H418">
        <v>687</v>
      </c>
      <c r="I418" t="s">
        <v>28</v>
      </c>
      <c r="J418" t="s">
        <v>547</v>
      </c>
      <c r="K418" t="s">
        <v>29</v>
      </c>
      <c r="L418" t="str">
        <f t="shared" si="24"/>
        <v>2025</v>
      </c>
      <c r="M418" t="str">
        <f t="shared" si="25"/>
        <v>Aug</v>
      </c>
      <c r="N418" t="str">
        <f t="shared" si="26"/>
        <v>Thu</v>
      </c>
      <c r="O418" s="2">
        <f t="shared" si="27"/>
        <v>7</v>
      </c>
      <c r="P418" s="2">
        <f>ROUND(G418*H418*VLOOKUP(D418,Table2[#All],2,FALSE),0)</f>
        <v>3092</v>
      </c>
      <c r="Q418" s="2">
        <f>Table1[[#This Row],[Quantity]]*Table1[[#This Row],[Unit Price]]</f>
        <v>6183</v>
      </c>
      <c r="R418" s="2">
        <f>Table1[[#This Row],[Sales Revenue ]]-Table1[[#This Row],[Total Cost]]</f>
        <v>3091</v>
      </c>
    </row>
    <row r="419" spans="1:18" hidden="1" x14ac:dyDescent="0.25">
      <c r="A419">
        <v>418</v>
      </c>
      <c r="B419" t="s">
        <v>464</v>
      </c>
      <c r="C419" t="s">
        <v>21</v>
      </c>
      <c r="D419" t="s">
        <v>83</v>
      </c>
      <c r="E419" s="1">
        <v>45847</v>
      </c>
      <c r="F419" s="1">
        <v>45857</v>
      </c>
      <c r="G419">
        <v>6</v>
      </c>
      <c r="H419">
        <v>342</v>
      </c>
      <c r="I419" t="s">
        <v>14</v>
      </c>
      <c r="J419" t="s">
        <v>33</v>
      </c>
      <c r="K419" t="s">
        <v>29</v>
      </c>
      <c r="L419" t="str">
        <f t="shared" si="24"/>
        <v>2025</v>
      </c>
      <c r="M419" t="str">
        <f t="shared" si="25"/>
        <v>Jul</v>
      </c>
      <c r="N419" t="str">
        <f t="shared" si="26"/>
        <v>Wed</v>
      </c>
      <c r="O419" s="2">
        <f t="shared" si="27"/>
        <v>10</v>
      </c>
      <c r="P419" s="2">
        <f>ROUND(G419*H419*VLOOKUP(D419,Table2[#All],2,FALSE),0)</f>
        <v>1642</v>
      </c>
      <c r="Q419" s="2">
        <f>Table1[[#This Row],[Quantity]]*Table1[[#This Row],[Unit Price]]</f>
        <v>2052</v>
      </c>
      <c r="R419" s="2">
        <f>Table1[[#This Row],[Sales Revenue ]]-Table1[[#This Row],[Total Cost]]</f>
        <v>410</v>
      </c>
    </row>
    <row r="420" spans="1:18" hidden="1" x14ac:dyDescent="0.25">
      <c r="A420">
        <v>419</v>
      </c>
      <c r="B420" t="s">
        <v>465</v>
      </c>
      <c r="C420" t="s">
        <v>31</v>
      </c>
      <c r="D420" t="s">
        <v>76</v>
      </c>
      <c r="E420" s="1">
        <v>45972</v>
      </c>
      <c r="F420" s="1">
        <v>45977</v>
      </c>
      <c r="G420">
        <v>6</v>
      </c>
      <c r="H420">
        <v>461</v>
      </c>
      <c r="I420" t="s">
        <v>14</v>
      </c>
      <c r="J420" t="s">
        <v>550</v>
      </c>
      <c r="K420" t="s">
        <v>15</v>
      </c>
      <c r="L420" t="str">
        <f t="shared" si="24"/>
        <v>2025</v>
      </c>
      <c r="M420" t="str">
        <f t="shared" si="25"/>
        <v>Nov</v>
      </c>
      <c r="N420" t="str">
        <f t="shared" si="26"/>
        <v>Tue</v>
      </c>
      <c r="O420" s="2">
        <f t="shared" si="27"/>
        <v>5</v>
      </c>
      <c r="P420" s="2">
        <f>ROUND(G420*H420*VLOOKUP(D420,Table2[#All],2,FALSE),0)</f>
        <v>2075</v>
      </c>
      <c r="Q420" s="2">
        <f>Table1[[#This Row],[Quantity]]*Table1[[#This Row],[Unit Price]]</f>
        <v>2766</v>
      </c>
      <c r="R420" s="2">
        <f>Table1[[#This Row],[Sales Revenue ]]-Table1[[#This Row],[Total Cost]]</f>
        <v>691</v>
      </c>
    </row>
    <row r="421" spans="1:18" x14ac:dyDescent="0.25">
      <c r="A421">
        <v>420</v>
      </c>
      <c r="B421" t="s">
        <v>466</v>
      </c>
      <c r="C421" t="s">
        <v>31</v>
      </c>
      <c r="D421" t="s">
        <v>50</v>
      </c>
      <c r="E421" s="1">
        <v>45707</v>
      </c>
      <c r="F421" s="1">
        <v>45717</v>
      </c>
      <c r="G421">
        <v>4</v>
      </c>
      <c r="H421">
        <v>371</v>
      </c>
      <c r="I421" t="s">
        <v>28</v>
      </c>
      <c r="J421" t="s">
        <v>549</v>
      </c>
      <c r="K421" t="s">
        <v>46</v>
      </c>
      <c r="L421" t="str">
        <f t="shared" si="24"/>
        <v>2025</v>
      </c>
      <c r="M421" t="str">
        <f t="shared" si="25"/>
        <v>Feb</v>
      </c>
      <c r="N421" t="str">
        <f t="shared" si="26"/>
        <v>Wed</v>
      </c>
      <c r="O421" s="2">
        <f t="shared" si="27"/>
        <v>10</v>
      </c>
      <c r="P421" s="2">
        <f>ROUND(G421*H421*VLOOKUP(D421,Table2[#All],2,FALSE),0)</f>
        <v>1039</v>
      </c>
      <c r="Q421" s="2">
        <f>Table1[[#This Row],[Quantity]]*Table1[[#This Row],[Unit Price]]</f>
        <v>1484</v>
      </c>
      <c r="R421" s="2">
        <f>Table1[[#This Row],[Sales Revenue ]]-Table1[[#This Row],[Total Cost]]</f>
        <v>445</v>
      </c>
    </row>
    <row r="422" spans="1:18" x14ac:dyDescent="0.25">
      <c r="A422">
        <v>421</v>
      </c>
      <c r="B422" t="s">
        <v>467</v>
      </c>
      <c r="C422" t="s">
        <v>17</v>
      </c>
      <c r="D422" t="s">
        <v>56</v>
      </c>
      <c r="E422" s="1">
        <v>45698</v>
      </c>
      <c r="F422" s="1">
        <v>45707</v>
      </c>
      <c r="G422">
        <v>1</v>
      </c>
      <c r="H422">
        <v>200</v>
      </c>
      <c r="I422" t="s">
        <v>28</v>
      </c>
      <c r="J422" t="s">
        <v>549</v>
      </c>
      <c r="K422" t="s">
        <v>19</v>
      </c>
      <c r="L422" t="str">
        <f t="shared" si="24"/>
        <v>2025</v>
      </c>
      <c r="M422" t="str">
        <f t="shared" si="25"/>
        <v>Feb</v>
      </c>
      <c r="N422" t="str">
        <f t="shared" si="26"/>
        <v>Mon</v>
      </c>
      <c r="O422" s="2">
        <f t="shared" si="27"/>
        <v>9</v>
      </c>
      <c r="P422" s="2">
        <f>ROUND(G422*H422*VLOOKUP(D422,Table2[#All],2,FALSE),0)</f>
        <v>110</v>
      </c>
      <c r="Q422" s="2">
        <f>Table1[[#This Row],[Quantity]]*Table1[[#This Row],[Unit Price]]</f>
        <v>200</v>
      </c>
      <c r="R422" s="2">
        <f>Table1[[#This Row],[Sales Revenue ]]-Table1[[#This Row],[Total Cost]]</f>
        <v>90</v>
      </c>
    </row>
    <row r="423" spans="1:18" hidden="1" x14ac:dyDescent="0.25">
      <c r="A423">
        <v>422</v>
      </c>
      <c r="B423" t="s">
        <v>468</v>
      </c>
      <c r="C423" t="s">
        <v>12</v>
      </c>
      <c r="D423" t="s">
        <v>13</v>
      </c>
      <c r="E423" s="1">
        <v>45694</v>
      </c>
      <c r="F423" s="1">
        <v>45703</v>
      </c>
      <c r="G423">
        <v>3</v>
      </c>
      <c r="H423">
        <v>356</v>
      </c>
      <c r="I423" t="s">
        <v>14</v>
      </c>
      <c r="J423" t="s">
        <v>549</v>
      </c>
      <c r="K423" t="s">
        <v>46</v>
      </c>
      <c r="L423" t="str">
        <f t="shared" si="24"/>
        <v>2025</v>
      </c>
      <c r="M423" t="str">
        <f t="shared" si="25"/>
        <v>Feb</v>
      </c>
      <c r="N423" t="str">
        <f t="shared" si="26"/>
        <v>Thu</v>
      </c>
      <c r="O423" s="2">
        <f t="shared" si="27"/>
        <v>9</v>
      </c>
      <c r="P423" s="2">
        <f>ROUND(G423*H423*VLOOKUP(D423,Table2[#All],2,FALSE),0)</f>
        <v>801</v>
      </c>
      <c r="Q423" s="2">
        <f>Table1[[#This Row],[Quantity]]*Table1[[#This Row],[Unit Price]]</f>
        <v>1068</v>
      </c>
      <c r="R423" s="2">
        <f>Table1[[#This Row],[Sales Revenue ]]-Table1[[#This Row],[Total Cost]]</f>
        <v>267</v>
      </c>
    </row>
    <row r="424" spans="1:18" hidden="1" x14ac:dyDescent="0.25">
      <c r="A424">
        <v>423</v>
      </c>
      <c r="B424" t="s">
        <v>469</v>
      </c>
      <c r="C424" t="s">
        <v>17</v>
      </c>
      <c r="D424" t="s">
        <v>18</v>
      </c>
      <c r="E424" s="1">
        <v>45720</v>
      </c>
      <c r="F424" s="1">
        <v>45721</v>
      </c>
      <c r="G424">
        <v>4</v>
      </c>
      <c r="H424">
        <v>587</v>
      </c>
      <c r="I424" t="s">
        <v>14</v>
      </c>
      <c r="J424" t="s">
        <v>547</v>
      </c>
      <c r="K424" t="s">
        <v>46</v>
      </c>
      <c r="L424" t="str">
        <f t="shared" si="24"/>
        <v>2025</v>
      </c>
      <c r="M424" t="str">
        <f t="shared" si="25"/>
        <v>Mar</v>
      </c>
      <c r="N424" t="str">
        <f t="shared" si="26"/>
        <v>Tue</v>
      </c>
      <c r="O424" s="2">
        <f t="shared" si="27"/>
        <v>1</v>
      </c>
      <c r="P424" s="2">
        <f>ROUND(G424*H424*VLOOKUP(D424,Table2[#All],2,FALSE),0)</f>
        <v>1174</v>
      </c>
      <c r="Q424" s="2">
        <f>Table1[[#This Row],[Quantity]]*Table1[[#This Row],[Unit Price]]</f>
        <v>2348</v>
      </c>
      <c r="R424" s="2">
        <f>Table1[[#This Row],[Sales Revenue ]]-Table1[[#This Row],[Total Cost]]</f>
        <v>1174</v>
      </c>
    </row>
    <row r="425" spans="1:18" hidden="1" x14ac:dyDescent="0.25">
      <c r="A425">
        <v>424</v>
      </c>
      <c r="B425" t="s">
        <v>470</v>
      </c>
      <c r="C425" t="s">
        <v>17</v>
      </c>
      <c r="D425" t="s">
        <v>18</v>
      </c>
      <c r="E425" s="1">
        <v>45835</v>
      </c>
      <c r="F425" s="1">
        <v>45843</v>
      </c>
      <c r="G425">
        <v>4</v>
      </c>
      <c r="H425">
        <v>441</v>
      </c>
      <c r="I425" t="s">
        <v>14</v>
      </c>
      <c r="J425" t="s">
        <v>33</v>
      </c>
      <c r="K425" t="s">
        <v>15</v>
      </c>
      <c r="L425" t="str">
        <f t="shared" si="24"/>
        <v>2025</v>
      </c>
      <c r="M425" t="str">
        <f t="shared" si="25"/>
        <v>Jun</v>
      </c>
      <c r="N425" t="str">
        <f t="shared" si="26"/>
        <v>Fri</v>
      </c>
      <c r="O425" s="2">
        <f t="shared" si="27"/>
        <v>8</v>
      </c>
      <c r="P425" s="2">
        <f>ROUND(G425*H425*VLOOKUP(D425,Table2[#All],2,FALSE),0)</f>
        <v>882</v>
      </c>
      <c r="Q425" s="2">
        <f>Table1[[#This Row],[Quantity]]*Table1[[#This Row],[Unit Price]]</f>
        <v>1764</v>
      </c>
      <c r="R425" s="2">
        <f>Table1[[#This Row],[Sales Revenue ]]-Table1[[#This Row],[Total Cost]]</f>
        <v>882</v>
      </c>
    </row>
    <row r="426" spans="1:18" hidden="1" x14ac:dyDescent="0.25">
      <c r="A426">
        <v>425</v>
      </c>
      <c r="B426" t="s">
        <v>471</v>
      </c>
      <c r="C426" t="s">
        <v>17</v>
      </c>
      <c r="D426" t="s">
        <v>64</v>
      </c>
      <c r="E426" s="1">
        <v>46013</v>
      </c>
      <c r="F426" s="1">
        <v>46022</v>
      </c>
      <c r="G426">
        <v>8</v>
      </c>
      <c r="H426">
        <v>953</v>
      </c>
      <c r="I426" t="s">
        <v>14</v>
      </c>
      <c r="J426" t="s">
        <v>549</v>
      </c>
      <c r="K426" t="s">
        <v>29</v>
      </c>
      <c r="L426" t="str">
        <f t="shared" si="24"/>
        <v>2025</v>
      </c>
      <c r="M426" t="str">
        <f t="shared" si="25"/>
        <v>Dec</v>
      </c>
      <c r="N426" t="str">
        <f t="shared" si="26"/>
        <v>Mon</v>
      </c>
      <c r="O426" s="2">
        <f t="shared" si="27"/>
        <v>9</v>
      </c>
      <c r="P426" s="2">
        <f>ROUND(G426*H426*VLOOKUP(D426,Table2[#All],2,FALSE),0)</f>
        <v>3812</v>
      </c>
      <c r="Q426" s="2">
        <f>Table1[[#This Row],[Quantity]]*Table1[[#This Row],[Unit Price]]</f>
        <v>7624</v>
      </c>
      <c r="R426" s="2">
        <f>Table1[[#This Row],[Sales Revenue ]]-Table1[[#This Row],[Total Cost]]</f>
        <v>3812</v>
      </c>
    </row>
    <row r="427" spans="1:18" hidden="1" x14ac:dyDescent="0.25">
      <c r="A427">
        <v>426</v>
      </c>
      <c r="B427" t="s">
        <v>472</v>
      </c>
      <c r="C427" t="s">
        <v>31</v>
      </c>
      <c r="D427" t="s">
        <v>32</v>
      </c>
      <c r="E427" s="1">
        <v>45693</v>
      </c>
      <c r="F427" s="1">
        <v>45702</v>
      </c>
      <c r="G427">
        <v>10</v>
      </c>
      <c r="H427">
        <v>356</v>
      </c>
      <c r="I427" t="s">
        <v>14</v>
      </c>
      <c r="J427" t="s">
        <v>547</v>
      </c>
      <c r="K427" t="s">
        <v>46</v>
      </c>
      <c r="L427" t="str">
        <f t="shared" si="24"/>
        <v>2025</v>
      </c>
      <c r="M427" t="str">
        <f t="shared" si="25"/>
        <v>Feb</v>
      </c>
      <c r="N427" t="str">
        <f t="shared" si="26"/>
        <v>Wed</v>
      </c>
      <c r="O427" s="2">
        <f t="shared" si="27"/>
        <v>9</v>
      </c>
      <c r="P427" s="2">
        <f>ROUND(G427*H427*VLOOKUP(D427,Table2[#All],2,FALSE),0)</f>
        <v>2670</v>
      </c>
      <c r="Q427" s="2">
        <f>Table1[[#This Row],[Quantity]]*Table1[[#This Row],[Unit Price]]</f>
        <v>3560</v>
      </c>
      <c r="R427" s="2">
        <f>Table1[[#This Row],[Sales Revenue ]]-Table1[[#This Row],[Total Cost]]</f>
        <v>890</v>
      </c>
    </row>
    <row r="428" spans="1:18" x14ac:dyDescent="0.25">
      <c r="A428">
        <v>427</v>
      </c>
      <c r="B428" t="s">
        <v>473</v>
      </c>
      <c r="C428" t="s">
        <v>21</v>
      </c>
      <c r="D428" t="s">
        <v>22</v>
      </c>
      <c r="E428" s="1">
        <v>45862</v>
      </c>
      <c r="F428" s="1">
        <v>45865</v>
      </c>
      <c r="G428">
        <v>9</v>
      </c>
      <c r="H428">
        <v>855</v>
      </c>
      <c r="I428" t="s">
        <v>28</v>
      </c>
      <c r="J428" t="s">
        <v>33</v>
      </c>
      <c r="K428" t="s">
        <v>19</v>
      </c>
      <c r="L428" t="str">
        <f t="shared" si="24"/>
        <v>2025</v>
      </c>
      <c r="M428" t="str">
        <f t="shared" si="25"/>
        <v>Jul</v>
      </c>
      <c r="N428" t="str">
        <f t="shared" si="26"/>
        <v>Thu</v>
      </c>
      <c r="O428" s="2">
        <f t="shared" si="27"/>
        <v>3</v>
      </c>
      <c r="P428" s="2">
        <f>ROUND(G428*H428*VLOOKUP(D428,Table2[#All],2,FALSE),0)</f>
        <v>5771</v>
      </c>
      <c r="Q428" s="2">
        <f>Table1[[#This Row],[Quantity]]*Table1[[#This Row],[Unit Price]]</f>
        <v>7695</v>
      </c>
      <c r="R428" s="2">
        <f>Table1[[#This Row],[Sales Revenue ]]-Table1[[#This Row],[Total Cost]]</f>
        <v>1924</v>
      </c>
    </row>
    <row r="429" spans="1:18" x14ac:dyDescent="0.25">
      <c r="A429">
        <v>428</v>
      </c>
      <c r="B429" t="s">
        <v>474</v>
      </c>
      <c r="C429" t="s">
        <v>17</v>
      </c>
      <c r="D429" t="s">
        <v>64</v>
      </c>
      <c r="E429" s="1">
        <v>45773</v>
      </c>
      <c r="F429" s="1">
        <v>45787</v>
      </c>
      <c r="G429">
        <v>1</v>
      </c>
      <c r="H429">
        <v>320</v>
      </c>
      <c r="I429" t="s">
        <v>28</v>
      </c>
      <c r="J429" t="s">
        <v>551</v>
      </c>
      <c r="K429" t="s">
        <v>15</v>
      </c>
      <c r="L429" t="str">
        <f t="shared" si="24"/>
        <v>2025</v>
      </c>
      <c r="M429" t="str">
        <f t="shared" si="25"/>
        <v>Apr</v>
      </c>
      <c r="N429" t="str">
        <f t="shared" si="26"/>
        <v>Sat</v>
      </c>
      <c r="O429" s="2">
        <f t="shared" si="27"/>
        <v>14</v>
      </c>
      <c r="P429" s="2">
        <f>ROUND(G429*H429*VLOOKUP(D429,Table2[#All],2,FALSE),0)</f>
        <v>160</v>
      </c>
      <c r="Q429" s="2">
        <f>Table1[[#This Row],[Quantity]]*Table1[[#This Row],[Unit Price]]</f>
        <v>320</v>
      </c>
      <c r="R429" s="2">
        <f>Table1[[#This Row],[Sales Revenue ]]-Table1[[#This Row],[Total Cost]]</f>
        <v>160</v>
      </c>
    </row>
    <row r="430" spans="1:18" x14ac:dyDescent="0.25">
      <c r="A430">
        <v>429</v>
      </c>
      <c r="B430" t="s">
        <v>475</v>
      </c>
      <c r="C430" t="s">
        <v>21</v>
      </c>
      <c r="D430" t="s">
        <v>83</v>
      </c>
      <c r="E430" s="1">
        <v>46011</v>
      </c>
      <c r="F430" s="1">
        <v>46021</v>
      </c>
      <c r="G430">
        <v>10</v>
      </c>
      <c r="H430">
        <v>308</v>
      </c>
      <c r="I430" t="s">
        <v>28</v>
      </c>
      <c r="J430" t="s">
        <v>551</v>
      </c>
      <c r="K430" t="s">
        <v>46</v>
      </c>
      <c r="L430" t="str">
        <f t="shared" si="24"/>
        <v>2025</v>
      </c>
      <c r="M430" t="str">
        <f t="shared" si="25"/>
        <v>Dec</v>
      </c>
      <c r="N430" t="str">
        <f t="shared" si="26"/>
        <v>Sat</v>
      </c>
      <c r="O430" s="2">
        <f t="shared" si="27"/>
        <v>10</v>
      </c>
      <c r="P430" s="2">
        <f>ROUND(G430*H430*VLOOKUP(D430,Table2[#All],2,FALSE),0)</f>
        <v>2464</v>
      </c>
      <c r="Q430" s="2">
        <f>Table1[[#This Row],[Quantity]]*Table1[[#This Row],[Unit Price]]</f>
        <v>3080</v>
      </c>
      <c r="R430" s="2">
        <f>Table1[[#This Row],[Sales Revenue ]]-Table1[[#This Row],[Total Cost]]</f>
        <v>616</v>
      </c>
    </row>
    <row r="431" spans="1:18" x14ac:dyDescent="0.25">
      <c r="A431">
        <v>430</v>
      </c>
      <c r="B431" t="s">
        <v>476</v>
      </c>
      <c r="C431" t="s">
        <v>21</v>
      </c>
      <c r="D431" t="s">
        <v>22</v>
      </c>
      <c r="E431" s="1">
        <v>46007</v>
      </c>
      <c r="F431" s="1">
        <v>46020</v>
      </c>
      <c r="G431">
        <v>8</v>
      </c>
      <c r="H431">
        <v>259</v>
      </c>
      <c r="I431" t="s">
        <v>28</v>
      </c>
      <c r="J431" t="s">
        <v>549</v>
      </c>
      <c r="K431" t="s">
        <v>29</v>
      </c>
      <c r="L431" t="str">
        <f t="shared" si="24"/>
        <v>2025</v>
      </c>
      <c r="M431" t="str">
        <f t="shared" si="25"/>
        <v>Dec</v>
      </c>
      <c r="N431" t="str">
        <f t="shared" si="26"/>
        <v>Tue</v>
      </c>
      <c r="O431" s="2">
        <f t="shared" si="27"/>
        <v>13</v>
      </c>
      <c r="P431" s="2">
        <f>ROUND(G431*H431*VLOOKUP(D431,Table2[#All],2,FALSE),0)</f>
        <v>1554</v>
      </c>
      <c r="Q431" s="2">
        <f>Table1[[#This Row],[Quantity]]*Table1[[#This Row],[Unit Price]]</f>
        <v>2072</v>
      </c>
      <c r="R431" s="2">
        <f>Table1[[#This Row],[Sales Revenue ]]-Table1[[#This Row],[Total Cost]]</f>
        <v>518</v>
      </c>
    </row>
    <row r="432" spans="1:18" hidden="1" x14ac:dyDescent="0.25">
      <c r="A432">
        <v>431</v>
      </c>
      <c r="B432" t="s">
        <v>477</v>
      </c>
      <c r="C432" t="s">
        <v>21</v>
      </c>
      <c r="D432" t="s">
        <v>22</v>
      </c>
      <c r="E432" s="1">
        <v>45684</v>
      </c>
      <c r="F432" s="1">
        <v>45686</v>
      </c>
      <c r="G432">
        <v>8</v>
      </c>
      <c r="H432">
        <v>684</v>
      </c>
      <c r="I432" t="s">
        <v>14</v>
      </c>
      <c r="J432" t="s">
        <v>549</v>
      </c>
      <c r="K432" t="s">
        <v>29</v>
      </c>
      <c r="L432" t="str">
        <f t="shared" si="24"/>
        <v>2025</v>
      </c>
      <c r="M432" t="str">
        <f t="shared" si="25"/>
        <v>Jan</v>
      </c>
      <c r="N432" t="str">
        <f t="shared" si="26"/>
        <v>Mon</v>
      </c>
      <c r="O432" s="2">
        <f t="shared" si="27"/>
        <v>2</v>
      </c>
      <c r="P432" s="2">
        <f>ROUND(G432*H432*VLOOKUP(D432,Table2[#All],2,FALSE),0)</f>
        <v>4104</v>
      </c>
      <c r="Q432" s="2">
        <f>Table1[[#This Row],[Quantity]]*Table1[[#This Row],[Unit Price]]</f>
        <v>5472</v>
      </c>
      <c r="R432" s="2">
        <f>Table1[[#This Row],[Sales Revenue ]]-Table1[[#This Row],[Total Cost]]</f>
        <v>1368</v>
      </c>
    </row>
    <row r="433" spans="1:18" x14ac:dyDescent="0.25">
      <c r="A433">
        <v>432</v>
      </c>
      <c r="B433" t="s">
        <v>478</v>
      </c>
      <c r="C433" t="s">
        <v>21</v>
      </c>
      <c r="D433" t="s">
        <v>83</v>
      </c>
      <c r="E433" s="1">
        <v>45925</v>
      </c>
      <c r="F433" s="1">
        <v>45930</v>
      </c>
      <c r="G433">
        <v>6</v>
      </c>
      <c r="H433">
        <v>993</v>
      </c>
      <c r="I433" t="s">
        <v>28</v>
      </c>
      <c r="J433" t="s">
        <v>547</v>
      </c>
      <c r="K433" t="s">
        <v>15</v>
      </c>
      <c r="L433" t="str">
        <f t="shared" si="24"/>
        <v>2025</v>
      </c>
      <c r="M433" t="str">
        <f t="shared" si="25"/>
        <v>Sep</v>
      </c>
      <c r="N433" t="str">
        <f t="shared" si="26"/>
        <v>Thu</v>
      </c>
      <c r="O433" s="2">
        <f t="shared" si="27"/>
        <v>5</v>
      </c>
      <c r="P433" s="2">
        <f>ROUND(G433*H433*VLOOKUP(D433,Table2[#All],2,FALSE),0)</f>
        <v>4766</v>
      </c>
      <c r="Q433" s="2">
        <f>Table1[[#This Row],[Quantity]]*Table1[[#This Row],[Unit Price]]</f>
        <v>5958</v>
      </c>
      <c r="R433" s="2">
        <f>Table1[[#This Row],[Sales Revenue ]]-Table1[[#This Row],[Total Cost]]</f>
        <v>1192</v>
      </c>
    </row>
    <row r="434" spans="1:18" x14ac:dyDescent="0.25">
      <c r="A434">
        <v>433</v>
      </c>
      <c r="B434" t="s">
        <v>479</v>
      </c>
      <c r="C434" t="s">
        <v>31</v>
      </c>
      <c r="D434" t="s">
        <v>42</v>
      </c>
      <c r="E434" s="1">
        <v>45798</v>
      </c>
      <c r="F434" s="1">
        <v>45804</v>
      </c>
      <c r="G434">
        <v>1</v>
      </c>
      <c r="H434">
        <v>773</v>
      </c>
      <c r="I434" t="s">
        <v>28</v>
      </c>
      <c r="J434" t="s">
        <v>33</v>
      </c>
      <c r="K434" t="s">
        <v>15</v>
      </c>
      <c r="L434" t="str">
        <f t="shared" si="24"/>
        <v>2025</v>
      </c>
      <c r="M434" t="str">
        <f t="shared" si="25"/>
        <v>May</v>
      </c>
      <c r="N434" t="str">
        <f t="shared" si="26"/>
        <v>Wed</v>
      </c>
      <c r="O434" s="2">
        <f t="shared" si="27"/>
        <v>6</v>
      </c>
      <c r="P434" s="2">
        <f>ROUND(G434*H434*VLOOKUP(D434,Table2[#All],2,FALSE),0)</f>
        <v>502</v>
      </c>
      <c r="Q434" s="2">
        <f>Table1[[#This Row],[Quantity]]*Table1[[#This Row],[Unit Price]]</f>
        <v>773</v>
      </c>
      <c r="R434" s="2">
        <f>Table1[[#This Row],[Sales Revenue ]]-Table1[[#This Row],[Total Cost]]</f>
        <v>271</v>
      </c>
    </row>
    <row r="435" spans="1:18" x14ac:dyDescent="0.25">
      <c r="A435">
        <v>434</v>
      </c>
      <c r="B435" t="s">
        <v>480</v>
      </c>
      <c r="C435" t="s">
        <v>12</v>
      </c>
      <c r="D435" t="s">
        <v>58</v>
      </c>
      <c r="E435" s="1">
        <v>45663</v>
      </c>
      <c r="F435" s="1">
        <v>45669</v>
      </c>
      <c r="G435">
        <v>8</v>
      </c>
      <c r="H435">
        <v>527</v>
      </c>
      <c r="I435" t="s">
        <v>28</v>
      </c>
      <c r="J435" t="s">
        <v>551</v>
      </c>
      <c r="K435" t="s">
        <v>46</v>
      </c>
      <c r="L435" t="str">
        <f t="shared" si="24"/>
        <v>2025</v>
      </c>
      <c r="M435" t="str">
        <f t="shared" si="25"/>
        <v>Jan</v>
      </c>
      <c r="N435" t="str">
        <f t="shared" si="26"/>
        <v>Mon</v>
      </c>
      <c r="O435" s="2">
        <f t="shared" si="27"/>
        <v>6</v>
      </c>
      <c r="P435" s="2">
        <f>ROUND(G435*H435*VLOOKUP(D435,Table2[#All],2,FALSE),0)</f>
        <v>3584</v>
      </c>
      <c r="Q435" s="2">
        <f>Table1[[#This Row],[Quantity]]*Table1[[#This Row],[Unit Price]]</f>
        <v>4216</v>
      </c>
      <c r="R435" s="2">
        <f>Table1[[#This Row],[Sales Revenue ]]-Table1[[#This Row],[Total Cost]]</f>
        <v>632</v>
      </c>
    </row>
    <row r="436" spans="1:18" hidden="1" x14ac:dyDescent="0.25">
      <c r="A436">
        <v>435</v>
      </c>
      <c r="B436" t="s">
        <v>481</v>
      </c>
      <c r="C436" t="s">
        <v>21</v>
      </c>
      <c r="D436" t="s">
        <v>83</v>
      </c>
      <c r="E436" s="1">
        <v>45992</v>
      </c>
      <c r="F436" s="1">
        <v>46002</v>
      </c>
      <c r="G436">
        <v>10</v>
      </c>
      <c r="H436">
        <v>752</v>
      </c>
      <c r="I436" t="s">
        <v>14</v>
      </c>
      <c r="J436" t="s">
        <v>551</v>
      </c>
      <c r="K436" t="s">
        <v>15</v>
      </c>
      <c r="L436" t="str">
        <f t="shared" si="24"/>
        <v>2025</v>
      </c>
      <c r="M436" t="str">
        <f t="shared" si="25"/>
        <v>Dec</v>
      </c>
      <c r="N436" t="str">
        <f t="shared" si="26"/>
        <v>Mon</v>
      </c>
      <c r="O436" s="2">
        <f t="shared" si="27"/>
        <v>10</v>
      </c>
      <c r="P436" s="2">
        <f>ROUND(G436*H436*VLOOKUP(D436,Table2[#All],2,FALSE),0)</f>
        <v>6016</v>
      </c>
      <c r="Q436" s="2">
        <f>Table1[[#This Row],[Quantity]]*Table1[[#This Row],[Unit Price]]</f>
        <v>7520</v>
      </c>
      <c r="R436" s="2">
        <f>Table1[[#This Row],[Sales Revenue ]]-Table1[[#This Row],[Total Cost]]</f>
        <v>1504</v>
      </c>
    </row>
    <row r="437" spans="1:18" hidden="1" x14ac:dyDescent="0.25">
      <c r="A437">
        <v>436</v>
      </c>
      <c r="B437" t="s">
        <v>482</v>
      </c>
      <c r="C437" t="s">
        <v>24</v>
      </c>
      <c r="D437" t="s">
        <v>38</v>
      </c>
      <c r="E437" s="1">
        <v>45988</v>
      </c>
      <c r="F437" s="1">
        <v>45995</v>
      </c>
      <c r="G437">
        <v>1</v>
      </c>
      <c r="H437">
        <v>821</v>
      </c>
      <c r="I437" t="s">
        <v>14</v>
      </c>
      <c r="J437" t="s">
        <v>549</v>
      </c>
      <c r="K437" t="s">
        <v>15</v>
      </c>
      <c r="L437" t="str">
        <f t="shared" si="24"/>
        <v>2025</v>
      </c>
      <c r="M437" t="str">
        <f t="shared" si="25"/>
        <v>Nov</v>
      </c>
      <c r="N437" t="str">
        <f t="shared" si="26"/>
        <v>Thu</v>
      </c>
      <c r="O437" s="2">
        <f t="shared" si="27"/>
        <v>7</v>
      </c>
      <c r="P437" s="2">
        <f>ROUND(G437*H437*VLOOKUP(D437,Table2[#All],2,FALSE),0)</f>
        <v>411</v>
      </c>
      <c r="Q437" s="2">
        <f>Table1[[#This Row],[Quantity]]*Table1[[#This Row],[Unit Price]]</f>
        <v>821</v>
      </c>
      <c r="R437" s="2">
        <f>Table1[[#This Row],[Sales Revenue ]]-Table1[[#This Row],[Total Cost]]</f>
        <v>410</v>
      </c>
    </row>
    <row r="438" spans="1:18" x14ac:dyDescent="0.25">
      <c r="A438">
        <v>437</v>
      </c>
      <c r="B438" t="s">
        <v>483</v>
      </c>
      <c r="C438" t="s">
        <v>21</v>
      </c>
      <c r="D438" t="s">
        <v>54</v>
      </c>
      <c r="E438" s="1">
        <v>45928</v>
      </c>
      <c r="F438" s="1">
        <v>45934</v>
      </c>
      <c r="G438">
        <v>9</v>
      </c>
      <c r="H438">
        <v>733</v>
      </c>
      <c r="I438" t="s">
        <v>28</v>
      </c>
      <c r="J438" t="s">
        <v>550</v>
      </c>
      <c r="K438" t="s">
        <v>29</v>
      </c>
      <c r="L438" t="str">
        <f t="shared" si="24"/>
        <v>2025</v>
      </c>
      <c r="M438" t="str">
        <f t="shared" si="25"/>
        <v>Sep</v>
      </c>
      <c r="N438" t="str">
        <f t="shared" si="26"/>
        <v>Sun</v>
      </c>
      <c r="O438" s="2">
        <f t="shared" si="27"/>
        <v>6</v>
      </c>
      <c r="P438" s="2">
        <f>ROUND(G438*H438*VLOOKUP(D438,Table2[#All],2,FALSE),0)</f>
        <v>4618</v>
      </c>
      <c r="Q438" s="2">
        <f>Table1[[#This Row],[Quantity]]*Table1[[#This Row],[Unit Price]]</f>
        <v>6597</v>
      </c>
      <c r="R438" s="2">
        <f>Table1[[#This Row],[Sales Revenue ]]-Table1[[#This Row],[Total Cost]]</f>
        <v>1979</v>
      </c>
    </row>
    <row r="439" spans="1:18" x14ac:dyDescent="0.25">
      <c r="A439">
        <v>438</v>
      </c>
      <c r="B439" t="s">
        <v>484</v>
      </c>
      <c r="C439" t="s">
        <v>24</v>
      </c>
      <c r="D439" t="s">
        <v>70</v>
      </c>
      <c r="E439" s="1">
        <v>45707</v>
      </c>
      <c r="F439" s="1">
        <v>45713</v>
      </c>
      <c r="G439">
        <v>7</v>
      </c>
      <c r="H439">
        <v>471</v>
      </c>
      <c r="I439" t="s">
        <v>28</v>
      </c>
      <c r="J439" t="s">
        <v>551</v>
      </c>
      <c r="K439" t="s">
        <v>46</v>
      </c>
      <c r="L439" t="str">
        <f t="shared" si="24"/>
        <v>2025</v>
      </c>
      <c r="M439" t="str">
        <f t="shared" si="25"/>
        <v>Feb</v>
      </c>
      <c r="N439" t="str">
        <f t="shared" si="26"/>
        <v>Wed</v>
      </c>
      <c r="O439" s="2">
        <f t="shared" si="27"/>
        <v>6</v>
      </c>
      <c r="P439" s="2">
        <f>ROUND(G439*H439*VLOOKUP(D439,Table2[#All],2,FALSE),0)</f>
        <v>1813</v>
      </c>
      <c r="Q439" s="2">
        <f>Table1[[#This Row],[Quantity]]*Table1[[#This Row],[Unit Price]]</f>
        <v>3297</v>
      </c>
      <c r="R439" s="2">
        <f>Table1[[#This Row],[Sales Revenue ]]-Table1[[#This Row],[Total Cost]]</f>
        <v>1484</v>
      </c>
    </row>
    <row r="440" spans="1:18" x14ac:dyDescent="0.25">
      <c r="A440">
        <v>439</v>
      </c>
      <c r="B440" t="s">
        <v>485</v>
      </c>
      <c r="C440" t="s">
        <v>31</v>
      </c>
      <c r="D440" t="s">
        <v>42</v>
      </c>
      <c r="E440" s="1">
        <v>45738</v>
      </c>
      <c r="F440" s="1">
        <v>45745</v>
      </c>
      <c r="G440">
        <v>2</v>
      </c>
      <c r="H440">
        <v>566</v>
      </c>
      <c r="I440" t="s">
        <v>28</v>
      </c>
      <c r="J440" t="s">
        <v>550</v>
      </c>
      <c r="K440" t="s">
        <v>19</v>
      </c>
      <c r="L440" t="str">
        <f t="shared" si="24"/>
        <v>2025</v>
      </c>
      <c r="M440" t="str">
        <f t="shared" si="25"/>
        <v>Mar</v>
      </c>
      <c r="N440" t="str">
        <f t="shared" si="26"/>
        <v>Sat</v>
      </c>
      <c r="O440" s="2">
        <f t="shared" si="27"/>
        <v>7</v>
      </c>
      <c r="P440" s="2">
        <f>ROUND(G440*H440*VLOOKUP(D440,Table2[#All],2,FALSE),0)</f>
        <v>736</v>
      </c>
      <c r="Q440" s="2">
        <f>Table1[[#This Row],[Quantity]]*Table1[[#This Row],[Unit Price]]</f>
        <v>1132</v>
      </c>
      <c r="R440" s="2">
        <f>Table1[[#This Row],[Sales Revenue ]]-Table1[[#This Row],[Total Cost]]</f>
        <v>396</v>
      </c>
    </row>
    <row r="441" spans="1:18" hidden="1" x14ac:dyDescent="0.25">
      <c r="A441">
        <v>440</v>
      </c>
      <c r="B441" t="s">
        <v>486</v>
      </c>
      <c r="C441" t="s">
        <v>21</v>
      </c>
      <c r="D441" t="s">
        <v>22</v>
      </c>
      <c r="E441" s="1">
        <v>45839</v>
      </c>
      <c r="F441" s="1">
        <v>45846</v>
      </c>
      <c r="G441">
        <v>1</v>
      </c>
      <c r="H441">
        <v>284</v>
      </c>
      <c r="I441" t="s">
        <v>14</v>
      </c>
      <c r="J441" t="s">
        <v>550</v>
      </c>
      <c r="K441" t="s">
        <v>46</v>
      </c>
      <c r="L441" t="str">
        <f t="shared" si="24"/>
        <v>2025</v>
      </c>
      <c r="M441" t="str">
        <f t="shared" si="25"/>
        <v>Jul</v>
      </c>
      <c r="N441" t="str">
        <f t="shared" si="26"/>
        <v>Tue</v>
      </c>
      <c r="O441" s="2">
        <f t="shared" si="27"/>
        <v>7</v>
      </c>
      <c r="P441" s="2">
        <f>ROUND(G441*H441*VLOOKUP(D441,Table2[#All],2,FALSE),0)</f>
        <v>213</v>
      </c>
      <c r="Q441" s="2">
        <f>Table1[[#This Row],[Quantity]]*Table1[[#This Row],[Unit Price]]</f>
        <v>284</v>
      </c>
      <c r="R441" s="2">
        <f>Table1[[#This Row],[Sales Revenue ]]-Table1[[#This Row],[Total Cost]]</f>
        <v>71</v>
      </c>
    </row>
    <row r="442" spans="1:18" hidden="1" x14ac:dyDescent="0.25">
      <c r="A442">
        <v>441</v>
      </c>
      <c r="B442" t="s">
        <v>487</v>
      </c>
      <c r="C442" t="s">
        <v>12</v>
      </c>
      <c r="D442" t="s">
        <v>13</v>
      </c>
      <c r="E442" s="1">
        <v>45886</v>
      </c>
      <c r="F442" s="1">
        <v>45887</v>
      </c>
      <c r="G442">
        <v>8</v>
      </c>
      <c r="H442">
        <v>48</v>
      </c>
      <c r="I442" t="s">
        <v>14</v>
      </c>
      <c r="J442" t="s">
        <v>33</v>
      </c>
      <c r="K442" t="s">
        <v>46</v>
      </c>
      <c r="L442" t="str">
        <f t="shared" si="24"/>
        <v>2025</v>
      </c>
      <c r="M442" t="str">
        <f t="shared" si="25"/>
        <v>Aug</v>
      </c>
      <c r="N442" t="str">
        <f t="shared" si="26"/>
        <v>Sun</v>
      </c>
      <c r="O442" s="2">
        <f t="shared" si="27"/>
        <v>1</v>
      </c>
      <c r="P442" s="2">
        <f>ROUND(G442*H442*VLOOKUP(D442,Table2[#All],2,FALSE),0)</f>
        <v>288</v>
      </c>
      <c r="Q442" s="2">
        <f>Table1[[#This Row],[Quantity]]*Table1[[#This Row],[Unit Price]]</f>
        <v>384</v>
      </c>
      <c r="R442" s="2">
        <f>Table1[[#This Row],[Sales Revenue ]]-Table1[[#This Row],[Total Cost]]</f>
        <v>96</v>
      </c>
    </row>
    <row r="443" spans="1:18" x14ac:dyDescent="0.25">
      <c r="A443">
        <v>442</v>
      </c>
      <c r="B443" t="s">
        <v>488</v>
      </c>
      <c r="C443" t="s">
        <v>21</v>
      </c>
      <c r="D443" t="s">
        <v>22</v>
      </c>
      <c r="E443" s="1">
        <v>45874</v>
      </c>
      <c r="F443" s="1">
        <v>45880</v>
      </c>
      <c r="G443">
        <v>3</v>
      </c>
      <c r="H443">
        <v>262</v>
      </c>
      <c r="I443" t="s">
        <v>28</v>
      </c>
      <c r="J443" t="s">
        <v>33</v>
      </c>
      <c r="K443" t="s">
        <v>29</v>
      </c>
      <c r="L443" t="str">
        <f t="shared" si="24"/>
        <v>2025</v>
      </c>
      <c r="M443" t="str">
        <f t="shared" si="25"/>
        <v>Aug</v>
      </c>
      <c r="N443" t="str">
        <f t="shared" si="26"/>
        <v>Tue</v>
      </c>
      <c r="O443" s="2">
        <f t="shared" si="27"/>
        <v>6</v>
      </c>
      <c r="P443" s="2">
        <f>ROUND(G443*H443*VLOOKUP(D443,Table2[#All],2,FALSE),0)</f>
        <v>590</v>
      </c>
      <c r="Q443" s="2">
        <f>Table1[[#This Row],[Quantity]]*Table1[[#This Row],[Unit Price]]</f>
        <v>786</v>
      </c>
      <c r="R443" s="2">
        <f>Table1[[#This Row],[Sales Revenue ]]-Table1[[#This Row],[Total Cost]]</f>
        <v>196</v>
      </c>
    </row>
    <row r="444" spans="1:18" hidden="1" x14ac:dyDescent="0.25">
      <c r="A444">
        <v>443</v>
      </c>
      <c r="B444" t="s">
        <v>489</v>
      </c>
      <c r="C444" t="s">
        <v>21</v>
      </c>
      <c r="D444" t="s">
        <v>40</v>
      </c>
      <c r="E444" s="1">
        <v>45716</v>
      </c>
      <c r="F444" s="1">
        <v>45726</v>
      </c>
      <c r="G444">
        <v>8</v>
      </c>
      <c r="H444">
        <v>733</v>
      </c>
      <c r="I444" t="s">
        <v>14</v>
      </c>
      <c r="J444" t="s">
        <v>551</v>
      </c>
      <c r="K444" t="s">
        <v>46</v>
      </c>
      <c r="L444" t="str">
        <f t="shared" si="24"/>
        <v>2025</v>
      </c>
      <c r="M444" t="str">
        <f t="shared" si="25"/>
        <v>Feb</v>
      </c>
      <c r="N444" t="str">
        <f t="shared" si="26"/>
        <v>Fri</v>
      </c>
      <c r="O444" s="2">
        <f t="shared" si="27"/>
        <v>10</v>
      </c>
      <c r="P444" s="2">
        <f>ROUND(G444*H444*VLOOKUP(D444,Table2[#All],2,FALSE),0)</f>
        <v>3812</v>
      </c>
      <c r="Q444" s="2">
        <f>Table1[[#This Row],[Quantity]]*Table1[[#This Row],[Unit Price]]</f>
        <v>5864</v>
      </c>
      <c r="R444" s="2">
        <f>Table1[[#This Row],[Sales Revenue ]]-Table1[[#This Row],[Total Cost]]</f>
        <v>2052</v>
      </c>
    </row>
    <row r="445" spans="1:18" hidden="1" x14ac:dyDescent="0.25">
      <c r="A445">
        <v>444</v>
      </c>
      <c r="B445" t="s">
        <v>490</v>
      </c>
      <c r="C445" t="s">
        <v>21</v>
      </c>
      <c r="D445" t="s">
        <v>22</v>
      </c>
      <c r="E445" s="1">
        <v>45758</v>
      </c>
      <c r="F445" s="1">
        <v>45761</v>
      </c>
      <c r="G445">
        <v>8</v>
      </c>
      <c r="H445">
        <v>258</v>
      </c>
      <c r="I445" t="s">
        <v>14</v>
      </c>
      <c r="J445" t="s">
        <v>547</v>
      </c>
      <c r="K445" t="s">
        <v>15</v>
      </c>
      <c r="L445" t="str">
        <f t="shared" si="24"/>
        <v>2025</v>
      </c>
      <c r="M445" t="str">
        <f t="shared" si="25"/>
        <v>Apr</v>
      </c>
      <c r="N445" t="str">
        <f t="shared" si="26"/>
        <v>Fri</v>
      </c>
      <c r="O445" s="2">
        <f t="shared" si="27"/>
        <v>3</v>
      </c>
      <c r="P445" s="2">
        <f>ROUND(G445*H445*VLOOKUP(D445,Table2[#All],2,FALSE),0)</f>
        <v>1548</v>
      </c>
      <c r="Q445" s="2">
        <f>Table1[[#This Row],[Quantity]]*Table1[[#This Row],[Unit Price]]</f>
        <v>2064</v>
      </c>
      <c r="R445" s="2">
        <f>Table1[[#This Row],[Sales Revenue ]]-Table1[[#This Row],[Total Cost]]</f>
        <v>516</v>
      </c>
    </row>
    <row r="446" spans="1:18" hidden="1" x14ac:dyDescent="0.25">
      <c r="A446">
        <v>445</v>
      </c>
      <c r="B446" t="s">
        <v>491</v>
      </c>
      <c r="C446" t="s">
        <v>21</v>
      </c>
      <c r="D446" t="s">
        <v>22</v>
      </c>
      <c r="E446" s="1">
        <v>45742</v>
      </c>
      <c r="F446" s="1">
        <v>45748</v>
      </c>
      <c r="G446">
        <v>10</v>
      </c>
      <c r="H446">
        <v>405</v>
      </c>
      <c r="I446" t="s">
        <v>14</v>
      </c>
      <c r="J446" t="s">
        <v>33</v>
      </c>
      <c r="K446" t="s">
        <v>46</v>
      </c>
      <c r="L446" t="str">
        <f t="shared" si="24"/>
        <v>2025</v>
      </c>
      <c r="M446" t="str">
        <f t="shared" si="25"/>
        <v>Mar</v>
      </c>
      <c r="N446" t="str">
        <f t="shared" si="26"/>
        <v>Wed</v>
      </c>
      <c r="O446" s="2">
        <f t="shared" si="27"/>
        <v>6</v>
      </c>
      <c r="P446" s="2">
        <f>ROUND(G446*H446*VLOOKUP(D446,Table2[#All],2,FALSE),0)</f>
        <v>3038</v>
      </c>
      <c r="Q446" s="2">
        <f>Table1[[#This Row],[Quantity]]*Table1[[#This Row],[Unit Price]]</f>
        <v>4050</v>
      </c>
      <c r="R446" s="2">
        <f>Table1[[#This Row],[Sales Revenue ]]-Table1[[#This Row],[Total Cost]]</f>
        <v>1012</v>
      </c>
    </row>
    <row r="447" spans="1:18" hidden="1" x14ac:dyDescent="0.25">
      <c r="A447">
        <v>446</v>
      </c>
      <c r="B447" t="s">
        <v>492</v>
      </c>
      <c r="C447" t="s">
        <v>21</v>
      </c>
      <c r="D447" t="s">
        <v>83</v>
      </c>
      <c r="E447" s="1">
        <v>45924</v>
      </c>
      <c r="F447" s="1">
        <v>45925</v>
      </c>
      <c r="G447">
        <v>6</v>
      </c>
      <c r="H447">
        <v>252</v>
      </c>
      <c r="I447" t="s">
        <v>14</v>
      </c>
      <c r="J447" t="s">
        <v>551</v>
      </c>
      <c r="K447" t="s">
        <v>15</v>
      </c>
      <c r="L447" t="str">
        <f t="shared" si="24"/>
        <v>2025</v>
      </c>
      <c r="M447" t="str">
        <f t="shared" si="25"/>
        <v>Sep</v>
      </c>
      <c r="N447" t="str">
        <f t="shared" si="26"/>
        <v>Wed</v>
      </c>
      <c r="O447" s="2">
        <f t="shared" si="27"/>
        <v>1</v>
      </c>
      <c r="P447" s="2">
        <f>ROUND(G447*H447*VLOOKUP(D447,Table2[#All],2,FALSE),0)</f>
        <v>1210</v>
      </c>
      <c r="Q447" s="2">
        <f>Table1[[#This Row],[Quantity]]*Table1[[#This Row],[Unit Price]]</f>
        <v>1512</v>
      </c>
      <c r="R447" s="2">
        <f>Table1[[#This Row],[Sales Revenue ]]-Table1[[#This Row],[Total Cost]]</f>
        <v>302</v>
      </c>
    </row>
    <row r="448" spans="1:18" hidden="1" x14ac:dyDescent="0.25">
      <c r="A448">
        <v>447</v>
      </c>
      <c r="B448" t="s">
        <v>493</v>
      </c>
      <c r="C448" t="s">
        <v>31</v>
      </c>
      <c r="D448" t="s">
        <v>42</v>
      </c>
      <c r="E448" s="1">
        <v>45965</v>
      </c>
      <c r="F448" s="1">
        <v>45971</v>
      </c>
      <c r="G448">
        <v>10</v>
      </c>
      <c r="H448">
        <v>85</v>
      </c>
      <c r="I448" t="s">
        <v>14</v>
      </c>
      <c r="J448" t="s">
        <v>547</v>
      </c>
      <c r="K448" t="s">
        <v>29</v>
      </c>
      <c r="L448" t="str">
        <f t="shared" si="24"/>
        <v>2025</v>
      </c>
      <c r="M448" t="str">
        <f t="shared" si="25"/>
        <v>Nov</v>
      </c>
      <c r="N448" t="str">
        <f t="shared" si="26"/>
        <v>Tue</v>
      </c>
      <c r="O448" s="2">
        <f t="shared" si="27"/>
        <v>6</v>
      </c>
      <c r="P448" s="2">
        <f>ROUND(G448*H448*VLOOKUP(D448,Table2[#All],2,FALSE),0)</f>
        <v>553</v>
      </c>
      <c r="Q448" s="2">
        <f>Table1[[#This Row],[Quantity]]*Table1[[#This Row],[Unit Price]]</f>
        <v>850</v>
      </c>
      <c r="R448" s="2">
        <f>Table1[[#This Row],[Sales Revenue ]]-Table1[[#This Row],[Total Cost]]</f>
        <v>297</v>
      </c>
    </row>
    <row r="449" spans="1:18" hidden="1" x14ac:dyDescent="0.25">
      <c r="A449">
        <v>448</v>
      </c>
      <c r="B449" t="s">
        <v>494</v>
      </c>
      <c r="C449" t="s">
        <v>31</v>
      </c>
      <c r="D449" t="s">
        <v>42</v>
      </c>
      <c r="E449" s="1">
        <v>45768</v>
      </c>
      <c r="F449" s="1">
        <v>45772</v>
      </c>
      <c r="G449">
        <v>9</v>
      </c>
      <c r="H449">
        <v>67</v>
      </c>
      <c r="I449" t="s">
        <v>14</v>
      </c>
      <c r="J449" t="s">
        <v>551</v>
      </c>
      <c r="K449" t="s">
        <v>15</v>
      </c>
      <c r="L449" t="str">
        <f t="shared" si="24"/>
        <v>2025</v>
      </c>
      <c r="M449" t="str">
        <f t="shared" si="25"/>
        <v>Apr</v>
      </c>
      <c r="N449" t="str">
        <f t="shared" si="26"/>
        <v>Mon</v>
      </c>
      <c r="O449" s="2">
        <f t="shared" si="27"/>
        <v>4</v>
      </c>
      <c r="P449" s="2">
        <f>ROUND(G449*H449*VLOOKUP(D449,Table2[#All],2,FALSE),0)</f>
        <v>392</v>
      </c>
      <c r="Q449" s="2">
        <f>Table1[[#This Row],[Quantity]]*Table1[[#This Row],[Unit Price]]</f>
        <v>603</v>
      </c>
      <c r="R449" s="2">
        <f>Table1[[#This Row],[Sales Revenue ]]-Table1[[#This Row],[Total Cost]]</f>
        <v>211</v>
      </c>
    </row>
    <row r="450" spans="1:18" hidden="1" x14ac:dyDescent="0.25">
      <c r="A450">
        <v>449</v>
      </c>
      <c r="B450" t="s">
        <v>495</v>
      </c>
      <c r="C450" t="s">
        <v>21</v>
      </c>
      <c r="D450" t="s">
        <v>54</v>
      </c>
      <c r="E450" s="1">
        <v>45812</v>
      </c>
      <c r="F450" s="1">
        <v>45818</v>
      </c>
      <c r="G450">
        <v>3</v>
      </c>
      <c r="H450">
        <v>723</v>
      </c>
      <c r="I450" t="s">
        <v>14</v>
      </c>
      <c r="J450" t="s">
        <v>551</v>
      </c>
      <c r="K450" t="s">
        <v>46</v>
      </c>
      <c r="L450" t="str">
        <f t="shared" ref="L450:L513" si="28">TEXT(E450,"YYYY")</f>
        <v>2025</v>
      </c>
      <c r="M450" t="str">
        <f t="shared" ref="M450:M513" si="29">TEXT(E450,"MMM")</f>
        <v>Jun</v>
      </c>
      <c r="N450" t="str">
        <f t="shared" ref="N450:N513" si="30">TEXT(E450,"DDD")</f>
        <v>Wed</v>
      </c>
      <c r="O450" s="2">
        <f t="shared" ref="O450:O513" si="31">DATEDIF(E450,F450,"D")</f>
        <v>6</v>
      </c>
      <c r="P450" s="2">
        <f>ROUND(G450*H450*VLOOKUP(D450,Table2[#All],2,FALSE),0)</f>
        <v>1518</v>
      </c>
      <c r="Q450" s="2">
        <f>Table1[[#This Row],[Quantity]]*Table1[[#This Row],[Unit Price]]</f>
        <v>2169</v>
      </c>
      <c r="R450" s="2">
        <f>Table1[[#This Row],[Sales Revenue ]]-Table1[[#This Row],[Total Cost]]</f>
        <v>651</v>
      </c>
    </row>
    <row r="451" spans="1:18" hidden="1" x14ac:dyDescent="0.25">
      <c r="A451">
        <v>450</v>
      </c>
      <c r="B451" t="s">
        <v>496</v>
      </c>
      <c r="C451" t="s">
        <v>31</v>
      </c>
      <c r="D451" t="s">
        <v>32</v>
      </c>
      <c r="E451" s="1">
        <v>45762</v>
      </c>
      <c r="F451" s="1">
        <v>45766</v>
      </c>
      <c r="G451">
        <v>2</v>
      </c>
      <c r="H451">
        <v>919</v>
      </c>
      <c r="I451" t="s">
        <v>14</v>
      </c>
      <c r="J451" t="s">
        <v>551</v>
      </c>
      <c r="K451" t="s">
        <v>19</v>
      </c>
      <c r="L451" t="str">
        <f t="shared" si="28"/>
        <v>2025</v>
      </c>
      <c r="M451" t="str">
        <f t="shared" si="29"/>
        <v>Apr</v>
      </c>
      <c r="N451" t="str">
        <f t="shared" si="30"/>
        <v>Tue</v>
      </c>
      <c r="O451" s="2">
        <f t="shared" si="31"/>
        <v>4</v>
      </c>
      <c r="P451" s="2">
        <f>ROUND(G451*H451*VLOOKUP(D451,Table2[#All],2,FALSE),0)</f>
        <v>1379</v>
      </c>
      <c r="Q451" s="2">
        <f>Table1[[#This Row],[Quantity]]*Table1[[#This Row],[Unit Price]]</f>
        <v>1838</v>
      </c>
      <c r="R451" s="2">
        <f>Table1[[#This Row],[Sales Revenue ]]-Table1[[#This Row],[Total Cost]]</f>
        <v>459</v>
      </c>
    </row>
    <row r="452" spans="1:18" hidden="1" x14ac:dyDescent="0.25">
      <c r="A452">
        <v>451</v>
      </c>
      <c r="B452" t="s">
        <v>497</v>
      </c>
      <c r="C452" t="s">
        <v>12</v>
      </c>
      <c r="D452" t="s">
        <v>58</v>
      </c>
      <c r="E452" s="1">
        <v>45871</v>
      </c>
      <c r="F452" s="1">
        <v>45877</v>
      </c>
      <c r="G452">
        <v>2</v>
      </c>
      <c r="H452">
        <v>315</v>
      </c>
      <c r="I452" t="s">
        <v>14</v>
      </c>
      <c r="J452" t="s">
        <v>33</v>
      </c>
      <c r="K452" t="s">
        <v>46</v>
      </c>
      <c r="L452" t="str">
        <f t="shared" si="28"/>
        <v>2025</v>
      </c>
      <c r="M452" t="str">
        <f t="shared" si="29"/>
        <v>Aug</v>
      </c>
      <c r="N452" t="str">
        <f t="shared" si="30"/>
        <v>Sat</v>
      </c>
      <c r="O452" s="2">
        <f t="shared" si="31"/>
        <v>6</v>
      </c>
      <c r="P452" s="2">
        <f>ROUND(G452*H452*VLOOKUP(D452,Table2[#All],2,FALSE),0)</f>
        <v>536</v>
      </c>
      <c r="Q452" s="2">
        <f>Table1[[#This Row],[Quantity]]*Table1[[#This Row],[Unit Price]]</f>
        <v>630</v>
      </c>
      <c r="R452" s="2">
        <f>Table1[[#This Row],[Sales Revenue ]]-Table1[[#This Row],[Total Cost]]</f>
        <v>94</v>
      </c>
    </row>
    <row r="453" spans="1:18" hidden="1" x14ac:dyDescent="0.25">
      <c r="A453">
        <v>452</v>
      </c>
      <c r="B453" t="s">
        <v>498</v>
      </c>
      <c r="C453" t="s">
        <v>12</v>
      </c>
      <c r="D453" t="s">
        <v>36</v>
      </c>
      <c r="E453" s="1">
        <v>45739</v>
      </c>
      <c r="F453" s="1">
        <v>45745</v>
      </c>
      <c r="G453">
        <v>3</v>
      </c>
      <c r="H453">
        <v>561</v>
      </c>
      <c r="I453" t="s">
        <v>14</v>
      </c>
      <c r="J453" t="s">
        <v>33</v>
      </c>
      <c r="K453" t="s">
        <v>29</v>
      </c>
      <c r="L453" t="str">
        <f t="shared" si="28"/>
        <v>2025</v>
      </c>
      <c r="M453" t="str">
        <f t="shared" si="29"/>
        <v>Mar</v>
      </c>
      <c r="N453" t="str">
        <f t="shared" si="30"/>
        <v>Sun</v>
      </c>
      <c r="O453" s="2">
        <f t="shared" si="31"/>
        <v>6</v>
      </c>
      <c r="P453" s="2">
        <f>ROUND(G453*H453*VLOOKUP(D453,Table2[#All],2,FALSE),0)</f>
        <v>1346</v>
      </c>
      <c r="Q453" s="2">
        <f>Table1[[#This Row],[Quantity]]*Table1[[#This Row],[Unit Price]]</f>
        <v>1683</v>
      </c>
      <c r="R453" s="2">
        <f>Table1[[#This Row],[Sales Revenue ]]-Table1[[#This Row],[Total Cost]]</f>
        <v>337</v>
      </c>
    </row>
    <row r="454" spans="1:18" hidden="1" x14ac:dyDescent="0.25">
      <c r="A454">
        <v>453</v>
      </c>
      <c r="B454" t="s">
        <v>499</v>
      </c>
      <c r="C454" t="s">
        <v>12</v>
      </c>
      <c r="D454" t="s">
        <v>13</v>
      </c>
      <c r="E454" s="1">
        <v>45834</v>
      </c>
      <c r="F454" s="1">
        <v>45838</v>
      </c>
      <c r="G454">
        <v>1</v>
      </c>
      <c r="H454">
        <v>934</v>
      </c>
      <c r="I454" t="s">
        <v>14</v>
      </c>
      <c r="J454" t="s">
        <v>33</v>
      </c>
      <c r="K454" t="s">
        <v>15</v>
      </c>
      <c r="L454" t="str">
        <f t="shared" si="28"/>
        <v>2025</v>
      </c>
      <c r="M454" t="str">
        <f t="shared" si="29"/>
        <v>Jun</v>
      </c>
      <c r="N454" t="str">
        <f t="shared" si="30"/>
        <v>Thu</v>
      </c>
      <c r="O454" s="2">
        <f t="shared" si="31"/>
        <v>4</v>
      </c>
      <c r="P454" s="2">
        <f>ROUND(G454*H454*VLOOKUP(D454,Table2[#All],2,FALSE),0)</f>
        <v>701</v>
      </c>
      <c r="Q454" s="2">
        <f>Table1[[#This Row],[Quantity]]*Table1[[#This Row],[Unit Price]]</f>
        <v>934</v>
      </c>
      <c r="R454" s="2">
        <f>Table1[[#This Row],[Sales Revenue ]]-Table1[[#This Row],[Total Cost]]</f>
        <v>233</v>
      </c>
    </row>
    <row r="455" spans="1:18" x14ac:dyDescent="0.25">
      <c r="A455">
        <v>454</v>
      </c>
      <c r="B455" t="s">
        <v>500</v>
      </c>
      <c r="C455" t="s">
        <v>12</v>
      </c>
      <c r="D455" t="s">
        <v>58</v>
      </c>
      <c r="E455" s="1">
        <v>46008</v>
      </c>
      <c r="F455" s="1">
        <v>46013</v>
      </c>
      <c r="G455">
        <v>1</v>
      </c>
      <c r="H455">
        <v>979</v>
      </c>
      <c r="I455" t="s">
        <v>28</v>
      </c>
      <c r="J455" t="s">
        <v>551</v>
      </c>
      <c r="K455" t="s">
        <v>29</v>
      </c>
      <c r="L455" t="str">
        <f t="shared" si="28"/>
        <v>2025</v>
      </c>
      <c r="M455" t="str">
        <f t="shared" si="29"/>
        <v>Dec</v>
      </c>
      <c r="N455" t="str">
        <f t="shared" si="30"/>
        <v>Wed</v>
      </c>
      <c r="O455" s="2">
        <f t="shared" si="31"/>
        <v>5</v>
      </c>
      <c r="P455" s="2">
        <f>ROUND(G455*H455*VLOOKUP(D455,Table2[#All],2,FALSE),0)</f>
        <v>832</v>
      </c>
      <c r="Q455" s="2">
        <f>Table1[[#This Row],[Quantity]]*Table1[[#This Row],[Unit Price]]</f>
        <v>979</v>
      </c>
      <c r="R455" s="2">
        <f>Table1[[#This Row],[Sales Revenue ]]-Table1[[#This Row],[Total Cost]]</f>
        <v>147</v>
      </c>
    </row>
    <row r="456" spans="1:18" x14ac:dyDescent="0.25">
      <c r="A456">
        <v>455</v>
      </c>
      <c r="B456" t="s">
        <v>501</v>
      </c>
      <c r="C456" t="s">
        <v>31</v>
      </c>
      <c r="D456" t="s">
        <v>32</v>
      </c>
      <c r="E456" s="1">
        <v>45917</v>
      </c>
      <c r="F456" s="1">
        <v>45923</v>
      </c>
      <c r="G456">
        <v>1</v>
      </c>
      <c r="H456">
        <v>805</v>
      </c>
      <c r="I456" t="s">
        <v>28</v>
      </c>
      <c r="J456" t="s">
        <v>549</v>
      </c>
      <c r="K456" t="s">
        <v>29</v>
      </c>
      <c r="L456" t="str">
        <f t="shared" si="28"/>
        <v>2025</v>
      </c>
      <c r="M456" t="str">
        <f t="shared" si="29"/>
        <v>Sep</v>
      </c>
      <c r="N456" t="str">
        <f t="shared" si="30"/>
        <v>Wed</v>
      </c>
      <c r="O456" s="2">
        <f t="shared" si="31"/>
        <v>6</v>
      </c>
      <c r="P456" s="2">
        <f>ROUND(G456*H456*VLOOKUP(D456,Table2[#All],2,FALSE),0)</f>
        <v>604</v>
      </c>
      <c r="Q456" s="2">
        <f>Table1[[#This Row],[Quantity]]*Table1[[#This Row],[Unit Price]]</f>
        <v>805</v>
      </c>
      <c r="R456" s="2">
        <f>Table1[[#This Row],[Sales Revenue ]]-Table1[[#This Row],[Total Cost]]</f>
        <v>201</v>
      </c>
    </row>
    <row r="457" spans="1:18" hidden="1" x14ac:dyDescent="0.25">
      <c r="A457">
        <v>456</v>
      </c>
      <c r="B457" t="s">
        <v>502</v>
      </c>
      <c r="C457" t="s">
        <v>17</v>
      </c>
      <c r="D457" t="s">
        <v>18</v>
      </c>
      <c r="E457" s="1">
        <v>45666</v>
      </c>
      <c r="F457" s="1">
        <v>45673</v>
      </c>
      <c r="G457">
        <v>3</v>
      </c>
      <c r="H457">
        <v>319</v>
      </c>
      <c r="I457" t="s">
        <v>14</v>
      </c>
      <c r="J457" t="s">
        <v>551</v>
      </c>
      <c r="K457" t="s">
        <v>46</v>
      </c>
      <c r="L457" t="str">
        <f t="shared" si="28"/>
        <v>2025</v>
      </c>
      <c r="M457" t="str">
        <f t="shared" si="29"/>
        <v>Jan</v>
      </c>
      <c r="N457" t="str">
        <f t="shared" si="30"/>
        <v>Thu</v>
      </c>
      <c r="O457" s="2">
        <f t="shared" si="31"/>
        <v>7</v>
      </c>
      <c r="P457" s="2">
        <f>ROUND(G457*H457*VLOOKUP(D457,Table2[#All],2,FALSE),0)</f>
        <v>479</v>
      </c>
      <c r="Q457" s="2">
        <f>Table1[[#This Row],[Quantity]]*Table1[[#This Row],[Unit Price]]</f>
        <v>957</v>
      </c>
      <c r="R457" s="2">
        <f>Table1[[#This Row],[Sales Revenue ]]-Table1[[#This Row],[Total Cost]]</f>
        <v>478</v>
      </c>
    </row>
    <row r="458" spans="1:18" hidden="1" x14ac:dyDescent="0.25">
      <c r="A458">
        <v>457</v>
      </c>
      <c r="B458" t="s">
        <v>503</v>
      </c>
      <c r="C458" t="s">
        <v>17</v>
      </c>
      <c r="D458" t="s">
        <v>44</v>
      </c>
      <c r="E458" s="1">
        <v>45779</v>
      </c>
      <c r="F458" s="1">
        <v>45789</v>
      </c>
      <c r="G458">
        <v>4</v>
      </c>
      <c r="H458">
        <v>872</v>
      </c>
      <c r="I458" t="s">
        <v>14</v>
      </c>
      <c r="J458" t="s">
        <v>550</v>
      </c>
      <c r="K458" t="s">
        <v>29</v>
      </c>
      <c r="L458" t="str">
        <f t="shared" si="28"/>
        <v>2025</v>
      </c>
      <c r="M458" t="str">
        <f t="shared" si="29"/>
        <v>May</v>
      </c>
      <c r="N458" t="str">
        <f t="shared" si="30"/>
        <v>Fri</v>
      </c>
      <c r="O458" s="2">
        <f t="shared" si="31"/>
        <v>10</v>
      </c>
      <c r="P458" s="2">
        <f>ROUND(G458*H458*VLOOKUP(D458,Table2[#All],2,FALSE),0)</f>
        <v>2093</v>
      </c>
      <c r="Q458" s="2">
        <f>Table1[[#This Row],[Quantity]]*Table1[[#This Row],[Unit Price]]</f>
        <v>3488</v>
      </c>
      <c r="R458" s="2">
        <f>Table1[[#This Row],[Sales Revenue ]]-Table1[[#This Row],[Total Cost]]</f>
        <v>1395</v>
      </c>
    </row>
    <row r="459" spans="1:18" x14ac:dyDescent="0.25">
      <c r="A459">
        <v>458</v>
      </c>
      <c r="B459" t="s">
        <v>504</v>
      </c>
      <c r="C459" t="s">
        <v>24</v>
      </c>
      <c r="D459" t="s">
        <v>70</v>
      </c>
      <c r="E459" s="1">
        <v>45728</v>
      </c>
      <c r="F459" s="1">
        <v>45732</v>
      </c>
      <c r="G459">
        <v>3</v>
      </c>
      <c r="H459">
        <v>154</v>
      </c>
      <c r="I459" t="s">
        <v>28</v>
      </c>
      <c r="J459" t="s">
        <v>550</v>
      </c>
      <c r="K459" t="s">
        <v>29</v>
      </c>
      <c r="L459" t="str">
        <f t="shared" si="28"/>
        <v>2025</v>
      </c>
      <c r="M459" t="str">
        <f t="shared" si="29"/>
        <v>Mar</v>
      </c>
      <c r="N459" t="str">
        <f t="shared" si="30"/>
        <v>Wed</v>
      </c>
      <c r="O459" s="2">
        <f t="shared" si="31"/>
        <v>4</v>
      </c>
      <c r="P459" s="2">
        <f>ROUND(G459*H459*VLOOKUP(D459,Table2[#All],2,FALSE),0)</f>
        <v>254</v>
      </c>
      <c r="Q459" s="2">
        <f>Table1[[#This Row],[Quantity]]*Table1[[#This Row],[Unit Price]]</f>
        <v>462</v>
      </c>
      <c r="R459" s="2">
        <f>Table1[[#This Row],[Sales Revenue ]]-Table1[[#This Row],[Total Cost]]</f>
        <v>208</v>
      </c>
    </row>
    <row r="460" spans="1:18" x14ac:dyDescent="0.25">
      <c r="A460">
        <v>459</v>
      </c>
      <c r="B460" t="s">
        <v>505</v>
      </c>
      <c r="C460" t="s">
        <v>12</v>
      </c>
      <c r="D460" t="s">
        <v>13</v>
      </c>
      <c r="E460" s="1">
        <v>45842</v>
      </c>
      <c r="F460" s="1">
        <v>45844</v>
      </c>
      <c r="G460">
        <v>10</v>
      </c>
      <c r="H460">
        <v>674</v>
      </c>
      <c r="I460" t="s">
        <v>28</v>
      </c>
      <c r="J460" t="s">
        <v>549</v>
      </c>
      <c r="K460" t="s">
        <v>19</v>
      </c>
      <c r="L460" t="str">
        <f t="shared" si="28"/>
        <v>2025</v>
      </c>
      <c r="M460" t="str">
        <f t="shared" si="29"/>
        <v>Jul</v>
      </c>
      <c r="N460" t="str">
        <f t="shared" si="30"/>
        <v>Fri</v>
      </c>
      <c r="O460" s="2">
        <f t="shared" si="31"/>
        <v>2</v>
      </c>
      <c r="P460" s="2">
        <f>ROUND(G460*H460*VLOOKUP(D460,Table2[#All],2,FALSE),0)</f>
        <v>5055</v>
      </c>
      <c r="Q460" s="2">
        <f>Table1[[#This Row],[Quantity]]*Table1[[#This Row],[Unit Price]]</f>
        <v>6740</v>
      </c>
      <c r="R460" s="2">
        <f>Table1[[#This Row],[Sales Revenue ]]-Table1[[#This Row],[Total Cost]]</f>
        <v>1685</v>
      </c>
    </row>
    <row r="461" spans="1:18" hidden="1" x14ac:dyDescent="0.25">
      <c r="A461">
        <v>460</v>
      </c>
      <c r="B461" t="s">
        <v>506</v>
      </c>
      <c r="C461" t="s">
        <v>17</v>
      </c>
      <c r="D461" t="s">
        <v>18</v>
      </c>
      <c r="E461" s="1">
        <v>45925</v>
      </c>
      <c r="F461" s="1">
        <v>45930</v>
      </c>
      <c r="G461">
        <v>8</v>
      </c>
      <c r="H461">
        <v>203</v>
      </c>
      <c r="I461" t="s">
        <v>14</v>
      </c>
      <c r="J461" t="s">
        <v>547</v>
      </c>
      <c r="K461" t="s">
        <v>19</v>
      </c>
      <c r="L461" t="str">
        <f t="shared" si="28"/>
        <v>2025</v>
      </c>
      <c r="M461" t="str">
        <f t="shared" si="29"/>
        <v>Sep</v>
      </c>
      <c r="N461" t="str">
        <f t="shared" si="30"/>
        <v>Thu</v>
      </c>
      <c r="O461" s="2">
        <f t="shared" si="31"/>
        <v>5</v>
      </c>
      <c r="P461" s="2">
        <f>ROUND(G461*H461*VLOOKUP(D461,Table2[#All],2,FALSE),0)</f>
        <v>812</v>
      </c>
      <c r="Q461" s="2">
        <f>Table1[[#This Row],[Quantity]]*Table1[[#This Row],[Unit Price]]</f>
        <v>1624</v>
      </c>
      <c r="R461" s="2">
        <f>Table1[[#This Row],[Sales Revenue ]]-Table1[[#This Row],[Total Cost]]</f>
        <v>812</v>
      </c>
    </row>
    <row r="462" spans="1:18" x14ac:dyDescent="0.25">
      <c r="A462">
        <v>461</v>
      </c>
      <c r="B462" t="s">
        <v>507</v>
      </c>
      <c r="C462" t="s">
        <v>31</v>
      </c>
      <c r="D462" t="s">
        <v>50</v>
      </c>
      <c r="E462" s="1">
        <v>45759</v>
      </c>
      <c r="F462" s="1">
        <v>45765</v>
      </c>
      <c r="G462">
        <v>5</v>
      </c>
      <c r="H462">
        <v>608</v>
      </c>
      <c r="I462" t="s">
        <v>28</v>
      </c>
      <c r="J462" t="s">
        <v>551</v>
      </c>
      <c r="K462" t="s">
        <v>46</v>
      </c>
      <c r="L462" t="str">
        <f t="shared" si="28"/>
        <v>2025</v>
      </c>
      <c r="M462" t="str">
        <f t="shared" si="29"/>
        <v>Apr</v>
      </c>
      <c r="N462" t="str">
        <f t="shared" si="30"/>
        <v>Sat</v>
      </c>
      <c r="O462" s="2">
        <f t="shared" si="31"/>
        <v>6</v>
      </c>
      <c r="P462" s="2">
        <f>ROUND(G462*H462*VLOOKUP(D462,Table2[#All],2,FALSE),0)</f>
        <v>2128</v>
      </c>
      <c r="Q462" s="2">
        <f>Table1[[#This Row],[Quantity]]*Table1[[#This Row],[Unit Price]]</f>
        <v>3040</v>
      </c>
      <c r="R462" s="2">
        <f>Table1[[#This Row],[Sales Revenue ]]-Table1[[#This Row],[Total Cost]]</f>
        <v>912</v>
      </c>
    </row>
    <row r="463" spans="1:18" x14ac:dyDescent="0.25">
      <c r="A463">
        <v>462</v>
      </c>
      <c r="B463" t="s">
        <v>508</v>
      </c>
      <c r="C463" t="s">
        <v>31</v>
      </c>
      <c r="D463" t="s">
        <v>42</v>
      </c>
      <c r="E463" s="1">
        <v>45768</v>
      </c>
      <c r="F463" s="1">
        <v>45772</v>
      </c>
      <c r="G463">
        <v>5</v>
      </c>
      <c r="H463">
        <v>664</v>
      </c>
      <c r="I463" t="s">
        <v>28</v>
      </c>
      <c r="J463" t="s">
        <v>33</v>
      </c>
      <c r="K463" t="s">
        <v>19</v>
      </c>
      <c r="L463" t="str">
        <f t="shared" si="28"/>
        <v>2025</v>
      </c>
      <c r="M463" t="str">
        <f t="shared" si="29"/>
        <v>Apr</v>
      </c>
      <c r="N463" t="str">
        <f t="shared" si="30"/>
        <v>Mon</v>
      </c>
      <c r="O463" s="2">
        <f t="shared" si="31"/>
        <v>4</v>
      </c>
      <c r="P463" s="2">
        <f>ROUND(G463*H463*VLOOKUP(D463,Table2[#All],2,FALSE),0)</f>
        <v>2158</v>
      </c>
      <c r="Q463" s="2">
        <f>Table1[[#This Row],[Quantity]]*Table1[[#This Row],[Unit Price]]</f>
        <v>3320</v>
      </c>
      <c r="R463" s="2">
        <f>Table1[[#This Row],[Sales Revenue ]]-Table1[[#This Row],[Total Cost]]</f>
        <v>1162</v>
      </c>
    </row>
    <row r="464" spans="1:18" x14ac:dyDescent="0.25">
      <c r="A464">
        <v>463</v>
      </c>
      <c r="B464" t="s">
        <v>509</v>
      </c>
      <c r="C464" t="s">
        <v>31</v>
      </c>
      <c r="D464" t="s">
        <v>42</v>
      </c>
      <c r="E464" s="1">
        <v>45802</v>
      </c>
      <c r="F464" s="1">
        <v>45814</v>
      </c>
      <c r="G464">
        <v>9</v>
      </c>
      <c r="H464">
        <v>164</v>
      </c>
      <c r="I464" t="s">
        <v>28</v>
      </c>
      <c r="J464" t="s">
        <v>547</v>
      </c>
      <c r="K464" t="s">
        <v>15</v>
      </c>
      <c r="L464" t="str">
        <f t="shared" si="28"/>
        <v>2025</v>
      </c>
      <c r="M464" t="str">
        <f t="shared" si="29"/>
        <v>May</v>
      </c>
      <c r="N464" t="str">
        <f t="shared" si="30"/>
        <v>Sun</v>
      </c>
      <c r="O464" s="2">
        <f t="shared" si="31"/>
        <v>12</v>
      </c>
      <c r="P464" s="2">
        <f>ROUND(G464*H464*VLOOKUP(D464,Table2[#All],2,FALSE),0)</f>
        <v>959</v>
      </c>
      <c r="Q464" s="2">
        <f>Table1[[#This Row],[Quantity]]*Table1[[#This Row],[Unit Price]]</f>
        <v>1476</v>
      </c>
      <c r="R464" s="2">
        <f>Table1[[#This Row],[Sales Revenue ]]-Table1[[#This Row],[Total Cost]]</f>
        <v>517</v>
      </c>
    </row>
    <row r="465" spans="1:18" hidden="1" x14ac:dyDescent="0.25">
      <c r="A465">
        <v>464</v>
      </c>
      <c r="B465" t="s">
        <v>510</v>
      </c>
      <c r="C465" t="s">
        <v>21</v>
      </c>
      <c r="D465" t="s">
        <v>22</v>
      </c>
      <c r="E465" s="1">
        <v>45683</v>
      </c>
      <c r="F465" s="1">
        <v>45686</v>
      </c>
      <c r="G465">
        <v>4</v>
      </c>
      <c r="H465">
        <v>200</v>
      </c>
      <c r="I465" t="s">
        <v>14</v>
      </c>
      <c r="J465" t="s">
        <v>549</v>
      </c>
      <c r="K465" t="s">
        <v>46</v>
      </c>
      <c r="L465" t="str">
        <f t="shared" si="28"/>
        <v>2025</v>
      </c>
      <c r="M465" t="str">
        <f t="shared" si="29"/>
        <v>Jan</v>
      </c>
      <c r="N465" t="str">
        <f t="shared" si="30"/>
        <v>Sun</v>
      </c>
      <c r="O465" s="2">
        <f t="shared" si="31"/>
        <v>3</v>
      </c>
      <c r="P465" s="2">
        <f>ROUND(G465*H465*VLOOKUP(D465,Table2[#All],2,FALSE),0)</f>
        <v>600</v>
      </c>
      <c r="Q465" s="2">
        <f>Table1[[#This Row],[Quantity]]*Table1[[#This Row],[Unit Price]]</f>
        <v>800</v>
      </c>
      <c r="R465" s="2">
        <f>Table1[[#This Row],[Sales Revenue ]]-Table1[[#This Row],[Total Cost]]</f>
        <v>200</v>
      </c>
    </row>
    <row r="466" spans="1:18" hidden="1" x14ac:dyDescent="0.25">
      <c r="A466">
        <v>465</v>
      </c>
      <c r="B466" t="s">
        <v>511</v>
      </c>
      <c r="C466" t="s">
        <v>24</v>
      </c>
      <c r="D466" t="s">
        <v>38</v>
      </c>
      <c r="E466" s="1">
        <v>45793</v>
      </c>
      <c r="F466" s="1">
        <v>45802</v>
      </c>
      <c r="G466">
        <v>4</v>
      </c>
      <c r="H466">
        <v>959</v>
      </c>
      <c r="I466" t="s">
        <v>14</v>
      </c>
      <c r="J466" t="s">
        <v>550</v>
      </c>
      <c r="K466" t="s">
        <v>29</v>
      </c>
      <c r="L466" t="str">
        <f t="shared" si="28"/>
        <v>2025</v>
      </c>
      <c r="M466" t="str">
        <f t="shared" si="29"/>
        <v>May</v>
      </c>
      <c r="N466" t="str">
        <f t="shared" si="30"/>
        <v>Fri</v>
      </c>
      <c r="O466" s="2">
        <f t="shared" si="31"/>
        <v>9</v>
      </c>
      <c r="P466" s="2">
        <f>ROUND(G466*H466*VLOOKUP(D466,Table2[#All],2,FALSE),0)</f>
        <v>1918</v>
      </c>
      <c r="Q466" s="2">
        <f>Table1[[#This Row],[Quantity]]*Table1[[#This Row],[Unit Price]]</f>
        <v>3836</v>
      </c>
      <c r="R466" s="2">
        <f>Table1[[#This Row],[Sales Revenue ]]-Table1[[#This Row],[Total Cost]]</f>
        <v>1918</v>
      </c>
    </row>
    <row r="467" spans="1:18" hidden="1" x14ac:dyDescent="0.25">
      <c r="A467">
        <v>466</v>
      </c>
      <c r="B467" t="s">
        <v>512</v>
      </c>
      <c r="C467" t="s">
        <v>24</v>
      </c>
      <c r="D467" t="s">
        <v>38</v>
      </c>
      <c r="E467" s="1">
        <v>45942</v>
      </c>
      <c r="F467" s="1">
        <v>45945</v>
      </c>
      <c r="G467">
        <v>3</v>
      </c>
      <c r="H467">
        <v>960</v>
      </c>
      <c r="I467" t="s">
        <v>14</v>
      </c>
      <c r="J467" t="s">
        <v>547</v>
      </c>
      <c r="K467" t="s">
        <v>46</v>
      </c>
      <c r="L467" t="str">
        <f t="shared" si="28"/>
        <v>2025</v>
      </c>
      <c r="M467" t="str">
        <f t="shared" si="29"/>
        <v>Oct</v>
      </c>
      <c r="N467" t="str">
        <f t="shared" si="30"/>
        <v>Sun</v>
      </c>
      <c r="O467" s="2">
        <f t="shared" si="31"/>
        <v>3</v>
      </c>
      <c r="P467" s="2">
        <f>ROUND(G467*H467*VLOOKUP(D467,Table2[#All],2,FALSE),0)</f>
        <v>1440</v>
      </c>
      <c r="Q467" s="2">
        <f>Table1[[#This Row],[Quantity]]*Table1[[#This Row],[Unit Price]]</f>
        <v>2880</v>
      </c>
      <c r="R467" s="2">
        <f>Table1[[#This Row],[Sales Revenue ]]-Table1[[#This Row],[Total Cost]]</f>
        <v>1440</v>
      </c>
    </row>
    <row r="468" spans="1:18" hidden="1" x14ac:dyDescent="0.25">
      <c r="A468">
        <v>467</v>
      </c>
      <c r="B468" t="s">
        <v>513</v>
      </c>
      <c r="C468" t="s">
        <v>24</v>
      </c>
      <c r="D468" t="s">
        <v>70</v>
      </c>
      <c r="E468" s="1">
        <v>45878</v>
      </c>
      <c r="F468" s="1">
        <v>45882</v>
      </c>
      <c r="G468">
        <v>1</v>
      </c>
      <c r="H468">
        <v>269</v>
      </c>
      <c r="I468" t="s">
        <v>14</v>
      </c>
      <c r="J468" t="s">
        <v>550</v>
      </c>
      <c r="K468" t="s">
        <v>15</v>
      </c>
      <c r="L468" t="str">
        <f t="shared" si="28"/>
        <v>2025</v>
      </c>
      <c r="M468" t="str">
        <f t="shared" si="29"/>
        <v>Aug</v>
      </c>
      <c r="N468" t="str">
        <f t="shared" si="30"/>
        <v>Sat</v>
      </c>
      <c r="O468" s="2">
        <f t="shared" si="31"/>
        <v>4</v>
      </c>
      <c r="P468" s="2">
        <f>ROUND(G468*H468*VLOOKUP(D468,Table2[#All],2,FALSE),0)</f>
        <v>148</v>
      </c>
      <c r="Q468" s="2">
        <f>Table1[[#This Row],[Quantity]]*Table1[[#This Row],[Unit Price]]</f>
        <v>269</v>
      </c>
      <c r="R468" s="2">
        <f>Table1[[#This Row],[Sales Revenue ]]-Table1[[#This Row],[Total Cost]]</f>
        <v>121</v>
      </c>
    </row>
    <row r="469" spans="1:18" hidden="1" x14ac:dyDescent="0.25">
      <c r="A469">
        <v>468</v>
      </c>
      <c r="B469" t="s">
        <v>514</v>
      </c>
      <c r="C469" t="s">
        <v>12</v>
      </c>
      <c r="D469" t="s">
        <v>27</v>
      </c>
      <c r="E469" s="1">
        <v>45680</v>
      </c>
      <c r="F469" s="1">
        <v>45689</v>
      </c>
      <c r="G469">
        <v>9</v>
      </c>
      <c r="H469">
        <v>498</v>
      </c>
      <c r="I469" t="s">
        <v>14</v>
      </c>
      <c r="J469" t="s">
        <v>551</v>
      </c>
      <c r="K469" t="s">
        <v>46</v>
      </c>
      <c r="L469" t="str">
        <f t="shared" si="28"/>
        <v>2025</v>
      </c>
      <c r="M469" t="str">
        <f t="shared" si="29"/>
        <v>Jan</v>
      </c>
      <c r="N469" t="str">
        <f t="shared" si="30"/>
        <v>Thu</v>
      </c>
      <c r="O469" s="2">
        <f t="shared" si="31"/>
        <v>9</v>
      </c>
      <c r="P469" s="2">
        <f>ROUND(G469*H469*VLOOKUP(D469,Table2[#All],2,FALSE),0)</f>
        <v>2913</v>
      </c>
      <c r="Q469" s="2">
        <f>Table1[[#This Row],[Quantity]]*Table1[[#This Row],[Unit Price]]</f>
        <v>4482</v>
      </c>
      <c r="R469" s="2">
        <f>Table1[[#This Row],[Sales Revenue ]]-Table1[[#This Row],[Total Cost]]</f>
        <v>1569</v>
      </c>
    </row>
    <row r="470" spans="1:18" hidden="1" x14ac:dyDescent="0.25">
      <c r="A470">
        <v>469</v>
      </c>
      <c r="B470" t="s">
        <v>515</v>
      </c>
      <c r="C470" t="s">
        <v>21</v>
      </c>
      <c r="D470" t="s">
        <v>83</v>
      </c>
      <c r="E470" s="1">
        <v>45736</v>
      </c>
      <c r="F470" s="1">
        <v>45743</v>
      </c>
      <c r="G470">
        <v>6</v>
      </c>
      <c r="H470">
        <v>662</v>
      </c>
      <c r="I470" t="s">
        <v>14</v>
      </c>
      <c r="J470" t="s">
        <v>550</v>
      </c>
      <c r="K470" t="s">
        <v>46</v>
      </c>
      <c r="L470" t="str">
        <f t="shared" si="28"/>
        <v>2025</v>
      </c>
      <c r="M470" t="str">
        <f t="shared" si="29"/>
        <v>Mar</v>
      </c>
      <c r="N470" t="str">
        <f t="shared" si="30"/>
        <v>Thu</v>
      </c>
      <c r="O470" s="2">
        <f t="shared" si="31"/>
        <v>7</v>
      </c>
      <c r="P470" s="2">
        <f>ROUND(G470*H470*VLOOKUP(D470,Table2[#All],2,FALSE),0)</f>
        <v>3178</v>
      </c>
      <c r="Q470" s="2">
        <f>Table1[[#This Row],[Quantity]]*Table1[[#This Row],[Unit Price]]</f>
        <v>3972</v>
      </c>
      <c r="R470" s="2">
        <f>Table1[[#This Row],[Sales Revenue ]]-Table1[[#This Row],[Total Cost]]</f>
        <v>794</v>
      </c>
    </row>
    <row r="471" spans="1:18" x14ac:dyDescent="0.25">
      <c r="A471">
        <v>470</v>
      </c>
      <c r="B471" t="s">
        <v>516</v>
      </c>
      <c r="C471" t="s">
        <v>24</v>
      </c>
      <c r="D471" t="s">
        <v>38</v>
      </c>
      <c r="E471" s="1">
        <v>45681</v>
      </c>
      <c r="F471" s="1">
        <v>45691</v>
      </c>
      <c r="G471">
        <v>1</v>
      </c>
      <c r="H471">
        <v>909</v>
      </c>
      <c r="I471" t="s">
        <v>28</v>
      </c>
      <c r="J471" t="s">
        <v>33</v>
      </c>
      <c r="K471" t="s">
        <v>15</v>
      </c>
      <c r="L471" t="str">
        <f t="shared" si="28"/>
        <v>2025</v>
      </c>
      <c r="M471" t="str">
        <f t="shared" si="29"/>
        <v>Jan</v>
      </c>
      <c r="N471" t="str">
        <f t="shared" si="30"/>
        <v>Fri</v>
      </c>
      <c r="O471" s="2">
        <f t="shared" si="31"/>
        <v>10</v>
      </c>
      <c r="P471" s="2">
        <f>ROUND(G471*H471*VLOOKUP(D471,Table2[#All],2,FALSE),0)</f>
        <v>455</v>
      </c>
      <c r="Q471" s="2">
        <f>Table1[[#This Row],[Quantity]]*Table1[[#This Row],[Unit Price]]</f>
        <v>909</v>
      </c>
      <c r="R471" s="2">
        <f>Table1[[#This Row],[Sales Revenue ]]-Table1[[#This Row],[Total Cost]]</f>
        <v>454</v>
      </c>
    </row>
    <row r="472" spans="1:18" hidden="1" x14ac:dyDescent="0.25">
      <c r="A472">
        <v>471</v>
      </c>
      <c r="B472" t="s">
        <v>517</v>
      </c>
      <c r="C472" t="s">
        <v>31</v>
      </c>
      <c r="D472" t="s">
        <v>32</v>
      </c>
      <c r="E472" s="1">
        <v>46012</v>
      </c>
      <c r="F472" s="1">
        <v>46015</v>
      </c>
      <c r="G472">
        <v>8</v>
      </c>
      <c r="H472">
        <v>189</v>
      </c>
      <c r="I472" t="s">
        <v>14</v>
      </c>
      <c r="J472" t="s">
        <v>551</v>
      </c>
      <c r="K472" t="s">
        <v>29</v>
      </c>
      <c r="L472" t="str">
        <f t="shared" si="28"/>
        <v>2025</v>
      </c>
      <c r="M472" t="str">
        <f t="shared" si="29"/>
        <v>Dec</v>
      </c>
      <c r="N472" t="str">
        <f t="shared" si="30"/>
        <v>Sun</v>
      </c>
      <c r="O472" s="2">
        <f t="shared" si="31"/>
        <v>3</v>
      </c>
      <c r="P472" s="2">
        <f>ROUND(G472*H472*VLOOKUP(D472,Table2[#All],2,FALSE),0)</f>
        <v>1134</v>
      </c>
      <c r="Q472" s="2">
        <f>Table1[[#This Row],[Quantity]]*Table1[[#This Row],[Unit Price]]</f>
        <v>1512</v>
      </c>
      <c r="R472" s="2">
        <f>Table1[[#This Row],[Sales Revenue ]]-Table1[[#This Row],[Total Cost]]</f>
        <v>378</v>
      </c>
    </row>
    <row r="473" spans="1:18" x14ac:dyDescent="0.25">
      <c r="A473">
        <v>472</v>
      </c>
      <c r="B473" t="s">
        <v>518</v>
      </c>
      <c r="C473" t="s">
        <v>24</v>
      </c>
      <c r="D473" t="s">
        <v>25</v>
      </c>
      <c r="E473" s="1">
        <v>45770</v>
      </c>
      <c r="F473" s="1">
        <v>45779</v>
      </c>
      <c r="G473">
        <v>4</v>
      </c>
      <c r="H473">
        <v>689</v>
      </c>
      <c r="I473" t="s">
        <v>28</v>
      </c>
      <c r="J473" t="s">
        <v>549</v>
      </c>
      <c r="K473" t="s">
        <v>19</v>
      </c>
      <c r="L473" t="str">
        <f t="shared" si="28"/>
        <v>2025</v>
      </c>
      <c r="M473" t="str">
        <f t="shared" si="29"/>
        <v>Apr</v>
      </c>
      <c r="N473" t="str">
        <f t="shared" si="30"/>
        <v>Wed</v>
      </c>
      <c r="O473" s="2">
        <f t="shared" si="31"/>
        <v>9</v>
      </c>
      <c r="P473" s="2">
        <f>ROUND(G473*H473*VLOOKUP(D473,Table2[#All],2,FALSE),0)</f>
        <v>1516</v>
      </c>
      <c r="Q473" s="2">
        <f>Table1[[#This Row],[Quantity]]*Table1[[#This Row],[Unit Price]]</f>
        <v>2756</v>
      </c>
      <c r="R473" s="2">
        <f>Table1[[#This Row],[Sales Revenue ]]-Table1[[#This Row],[Total Cost]]</f>
        <v>1240</v>
      </c>
    </row>
    <row r="474" spans="1:18" x14ac:dyDescent="0.25">
      <c r="A474">
        <v>473</v>
      </c>
      <c r="B474" t="s">
        <v>519</v>
      </c>
      <c r="C474" t="s">
        <v>17</v>
      </c>
      <c r="D474" t="s">
        <v>44</v>
      </c>
      <c r="E474" s="1">
        <v>45921</v>
      </c>
      <c r="F474" s="1">
        <v>45928</v>
      </c>
      <c r="G474">
        <v>9</v>
      </c>
      <c r="H474">
        <v>485</v>
      </c>
      <c r="I474" t="s">
        <v>28</v>
      </c>
      <c r="J474" t="s">
        <v>550</v>
      </c>
      <c r="K474" t="s">
        <v>29</v>
      </c>
      <c r="L474" t="str">
        <f t="shared" si="28"/>
        <v>2025</v>
      </c>
      <c r="M474" t="str">
        <f t="shared" si="29"/>
        <v>Sep</v>
      </c>
      <c r="N474" t="str">
        <f t="shared" si="30"/>
        <v>Sun</v>
      </c>
      <c r="O474" s="2">
        <f t="shared" si="31"/>
        <v>7</v>
      </c>
      <c r="P474" s="2">
        <f>ROUND(G474*H474*VLOOKUP(D474,Table2[#All],2,FALSE),0)</f>
        <v>2619</v>
      </c>
      <c r="Q474" s="2">
        <f>Table1[[#This Row],[Quantity]]*Table1[[#This Row],[Unit Price]]</f>
        <v>4365</v>
      </c>
      <c r="R474" s="2">
        <f>Table1[[#This Row],[Sales Revenue ]]-Table1[[#This Row],[Total Cost]]</f>
        <v>1746</v>
      </c>
    </row>
    <row r="475" spans="1:18" x14ac:dyDescent="0.25">
      <c r="A475">
        <v>474</v>
      </c>
      <c r="B475" t="s">
        <v>520</v>
      </c>
      <c r="C475" t="s">
        <v>24</v>
      </c>
      <c r="D475" t="s">
        <v>25</v>
      </c>
      <c r="E475" s="1">
        <v>45909</v>
      </c>
      <c r="F475" s="1">
        <v>45911</v>
      </c>
      <c r="G475">
        <v>2</v>
      </c>
      <c r="H475">
        <v>31</v>
      </c>
      <c r="I475" t="s">
        <v>28</v>
      </c>
      <c r="J475" t="s">
        <v>547</v>
      </c>
      <c r="K475" t="s">
        <v>15</v>
      </c>
      <c r="L475" t="str">
        <f t="shared" si="28"/>
        <v>2025</v>
      </c>
      <c r="M475" t="str">
        <f t="shared" si="29"/>
        <v>Sep</v>
      </c>
      <c r="N475" t="str">
        <f t="shared" si="30"/>
        <v>Tue</v>
      </c>
      <c r="O475" s="2">
        <f t="shared" si="31"/>
        <v>2</v>
      </c>
      <c r="P475" s="2">
        <f>ROUND(G475*H475*VLOOKUP(D475,Table2[#All],2,FALSE),0)</f>
        <v>34</v>
      </c>
      <c r="Q475" s="2">
        <f>Table1[[#This Row],[Quantity]]*Table1[[#This Row],[Unit Price]]</f>
        <v>62</v>
      </c>
      <c r="R475" s="2">
        <f>Table1[[#This Row],[Sales Revenue ]]-Table1[[#This Row],[Total Cost]]</f>
        <v>28</v>
      </c>
    </row>
    <row r="476" spans="1:18" hidden="1" x14ac:dyDescent="0.25">
      <c r="A476">
        <v>475</v>
      </c>
      <c r="B476" t="s">
        <v>521</v>
      </c>
      <c r="C476" t="s">
        <v>17</v>
      </c>
      <c r="D476" t="s">
        <v>56</v>
      </c>
      <c r="E476" s="1">
        <v>45912</v>
      </c>
      <c r="F476" s="1">
        <v>45914</v>
      </c>
      <c r="G476">
        <v>6</v>
      </c>
      <c r="H476">
        <v>806</v>
      </c>
      <c r="I476" t="s">
        <v>14</v>
      </c>
      <c r="J476" t="s">
        <v>33</v>
      </c>
      <c r="K476" t="s">
        <v>15</v>
      </c>
      <c r="L476" t="str">
        <f t="shared" si="28"/>
        <v>2025</v>
      </c>
      <c r="M476" t="str">
        <f t="shared" si="29"/>
        <v>Sep</v>
      </c>
      <c r="N476" t="str">
        <f t="shared" si="30"/>
        <v>Fri</v>
      </c>
      <c r="O476" s="2">
        <f t="shared" si="31"/>
        <v>2</v>
      </c>
      <c r="P476" s="2">
        <f>ROUND(G476*H476*VLOOKUP(D476,Table2[#All],2,FALSE),0)</f>
        <v>2660</v>
      </c>
      <c r="Q476" s="2">
        <f>Table1[[#This Row],[Quantity]]*Table1[[#This Row],[Unit Price]]</f>
        <v>4836</v>
      </c>
      <c r="R476" s="2">
        <f>Table1[[#This Row],[Sales Revenue ]]-Table1[[#This Row],[Total Cost]]</f>
        <v>2176</v>
      </c>
    </row>
    <row r="477" spans="1:18" hidden="1" x14ac:dyDescent="0.25">
      <c r="A477">
        <v>476</v>
      </c>
      <c r="B477" t="s">
        <v>522</v>
      </c>
      <c r="C477" t="s">
        <v>31</v>
      </c>
      <c r="D477" t="s">
        <v>42</v>
      </c>
      <c r="E477" s="1">
        <v>45938</v>
      </c>
      <c r="F477" s="1">
        <v>45940</v>
      </c>
      <c r="G477">
        <v>5</v>
      </c>
      <c r="H477">
        <v>720</v>
      </c>
      <c r="I477" t="s">
        <v>14</v>
      </c>
      <c r="J477" t="s">
        <v>551</v>
      </c>
      <c r="K477" t="s">
        <v>29</v>
      </c>
      <c r="L477" t="str">
        <f t="shared" si="28"/>
        <v>2025</v>
      </c>
      <c r="M477" t="str">
        <f t="shared" si="29"/>
        <v>Oct</v>
      </c>
      <c r="N477" t="str">
        <f t="shared" si="30"/>
        <v>Wed</v>
      </c>
      <c r="O477" s="2">
        <f t="shared" si="31"/>
        <v>2</v>
      </c>
      <c r="P477" s="2">
        <f>ROUND(G477*H477*VLOOKUP(D477,Table2[#All],2,FALSE),0)</f>
        <v>2340</v>
      </c>
      <c r="Q477" s="2">
        <f>Table1[[#This Row],[Quantity]]*Table1[[#This Row],[Unit Price]]</f>
        <v>3600</v>
      </c>
      <c r="R477" s="2">
        <f>Table1[[#This Row],[Sales Revenue ]]-Table1[[#This Row],[Total Cost]]</f>
        <v>1260</v>
      </c>
    </row>
    <row r="478" spans="1:18" hidden="1" x14ac:dyDescent="0.25">
      <c r="A478">
        <v>477</v>
      </c>
      <c r="B478" t="s">
        <v>523</v>
      </c>
      <c r="C478" t="s">
        <v>31</v>
      </c>
      <c r="D478" t="s">
        <v>42</v>
      </c>
      <c r="E478" s="1">
        <v>45855</v>
      </c>
      <c r="F478" s="1">
        <v>45861</v>
      </c>
      <c r="G478">
        <v>2</v>
      </c>
      <c r="H478">
        <v>420</v>
      </c>
      <c r="I478" t="s">
        <v>14</v>
      </c>
      <c r="J478" t="s">
        <v>549</v>
      </c>
      <c r="K478" t="s">
        <v>46</v>
      </c>
      <c r="L478" t="str">
        <f t="shared" si="28"/>
        <v>2025</v>
      </c>
      <c r="M478" t="str">
        <f t="shared" si="29"/>
        <v>Jul</v>
      </c>
      <c r="N478" t="str">
        <f t="shared" si="30"/>
        <v>Thu</v>
      </c>
      <c r="O478" s="2">
        <f t="shared" si="31"/>
        <v>6</v>
      </c>
      <c r="P478" s="2">
        <f>ROUND(G478*H478*VLOOKUP(D478,Table2[#All],2,FALSE),0)</f>
        <v>546</v>
      </c>
      <c r="Q478" s="2">
        <f>Table1[[#This Row],[Quantity]]*Table1[[#This Row],[Unit Price]]</f>
        <v>840</v>
      </c>
      <c r="R478" s="2">
        <f>Table1[[#This Row],[Sales Revenue ]]-Table1[[#This Row],[Total Cost]]</f>
        <v>294</v>
      </c>
    </row>
    <row r="479" spans="1:18" hidden="1" x14ac:dyDescent="0.25">
      <c r="A479">
        <v>478</v>
      </c>
      <c r="B479" t="s">
        <v>524</v>
      </c>
      <c r="C479" t="s">
        <v>24</v>
      </c>
      <c r="D479" t="s">
        <v>70</v>
      </c>
      <c r="E479" s="1">
        <v>46007</v>
      </c>
      <c r="F479" s="1">
        <v>46017</v>
      </c>
      <c r="G479">
        <v>3</v>
      </c>
      <c r="H479">
        <v>10</v>
      </c>
      <c r="I479" t="s">
        <v>14</v>
      </c>
      <c r="J479" t="s">
        <v>33</v>
      </c>
      <c r="K479" t="s">
        <v>46</v>
      </c>
      <c r="L479" t="str">
        <f t="shared" si="28"/>
        <v>2025</v>
      </c>
      <c r="M479" t="str">
        <f t="shared" si="29"/>
        <v>Dec</v>
      </c>
      <c r="N479" t="str">
        <f t="shared" si="30"/>
        <v>Tue</v>
      </c>
      <c r="O479" s="2">
        <f t="shared" si="31"/>
        <v>10</v>
      </c>
      <c r="P479" s="2">
        <f>ROUND(G479*H479*VLOOKUP(D479,Table2[#All],2,FALSE),0)</f>
        <v>17</v>
      </c>
      <c r="Q479" s="2">
        <f>Table1[[#This Row],[Quantity]]*Table1[[#This Row],[Unit Price]]</f>
        <v>30</v>
      </c>
      <c r="R479" s="2">
        <f>Table1[[#This Row],[Sales Revenue ]]-Table1[[#This Row],[Total Cost]]</f>
        <v>13</v>
      </c>
    </row>
    <row r="480" spans="1:18" hidden="1" x14ac:dyDescent="0.25">
      <c r="A480">
        <v>479</v>
      </c>
      <c r="B480" t="s">
        <v>525</v>
      </c>
      <c r="C480" t="s">
        <v>17</v>
      </c>
      <c r="D480" t="s">
        <v>18</v>
      </c>
      <c r="E480" s="1">
        <v>45953</v>
      </c>
      <c r="F480" s="1">
        <v>45963</v>
      </c>
      <c r="G480">
        <v>1</v>
      </c>
      <c r="H480">
        <v>950</v>
      </c>
      <c r="I480" t="s">
        <v>14</v>
      </c>
      <c r="J480" t="s">
        <v>549</v>
      </c>
      <c r="K480" t="s">
        <v>19</v>
      </c>
      <c r="L480" t="str">
        <f t="shared" si="28"/>
        <v>2025</v>
      </c>
      <c r="M480" t="str">
        <f t="shared" si="29"/>
        <v>Oct</v>
      </c>
      <c r="N480" t="str">
        <f t="shared" si="30"/>
        <v>Thu</v>
      </c>
      <c r="O480" s="2">
        <f t="shared" si="31"/>
        <v>10</v>
      </c>
      <c r="P480" s="2">
        <f>ROUND(G480*H480*VLOOKUP(D480,Table2[#All],2,FALSE),0)</f>
        <v>475</v>
      </c>
      <c r="Q480" s="2">
        <f>Table1[[#This Row],[Quantity]]*Table1[[#This Row],[Unit Price]]</f>
        <v>950</v>
      </c>
      <c r="R480" s="2">
        <f>Table1[[#This Row],[Sales Revenue ]]-Table1[[#This Row],[Total Cost]]</f>
        <v>475</v>
      </c>
    </row>
    <row r="481" spans="1:18" hidden="1" x14ac:dyDescent="0.25">
      <c r="A481">
        <v>480</v>
      </c>
      <c r="B481" t="s">
        <v>526</v>
      </c>
      <c r="C481" t="s">
        <v>21</v>
      </c>
      <c r="D481" t="s">
        <v>40</v>
      </c>
      <c r="E481" s="1">
        <v>45716</v>
      </c>
      <c r="F481" s="1">
        <v>45722</v>
      </c>
      <c r="G481">
        <v>7</v>
      </c>
      <c r="H481">
        <v>996</v>
      </c>
      <c r="I481" t="s">
        <v>14</v>
      </c>
      <c r="J481" t="s">
        <v>547</v>
      </c>
      <c r="K481" t="s">
        <v>15</v>
      </c>
      <c r="L481" t="str">
        <f t="shared" si="28"/>
        <v>2025</v>
      </c>
      <c r="M481" t="str">
        <f t="shared" si="29"/>
        <v>Feb</v>
      </c>
      <c r="N481" t="str">
        <f t="shared" si="30"/>
        <v>Fri</v>
      </c>
      <c r="O481" s="2">
        <f t="shared" si="31"/>
        <v>6</v>
      </c>
      <c r="P481" s="2">
        <f>ROUND(G481*H481*VLOOKUP(D481,Table2[#All],2,FALSE),0)</f>
        <v>4532</v>
      </c>
      <c r="Q481" s="2">
        <f>Table1[[#This Row],[Quantity]]*Table1[[#This Row],[Unit Price]]</f>
        <v>6972</v>
      </c>
      <c r="R481" s="2">
        <f>Table1[[#This Row],[Sales Revenue ]]-Table1[[#This Row],[Total Cost]]</f>
        <v>2440</v>
      </c>
    </row>
    <row r="482" spans="1:18" hidden="1" x14ac:dyDescent="0.25">
      <c r="A482">
        <v>481</v>
      </c>
      <c r="B482" t="s">
        <v>527</v>
      </c>
      <c r="C482" t="s">
        <v>17</v>
      </c>
      <c r="D482" t="s">
        <v>56</v>
      </c>
      <c r="E482" s="1">
        <v>45689</v>
      </c>
      <c r="F482" s="1">
        <v>45693</v>
      </c>
      <c r="G482">
        <v>4</v>
      </c>
      <c r="H482">
        <v>439</v>
      </c>
      <c r="I482" t="s">
        <v>14</v>
      </c>
      <c r="J482" t="s">
        <v>550</v>
      </c>
      <c r="K482" t="s">
        <v>29</v>
      </c>
      <c r="L482" t="str">
        <f t="shared" si="28"/>
        <v>2025</v>
      </c>
      <c r="M482" t="str">
        <f t="shared" si="29"/>
        <v>Feb</v>
      </c>
      <c r="N482" t="str">
        <f t="shared" si="30"/>
        <v>Sat</v>
      </c>
      <c r="O482" s="2">
        <f t="shared" si="31"/>
        <v>4</v>
      </c>
      <c r="P482" s="2">
        <f>ROUND(G482*H482*VLOOKUP(D482,Table2[#All],2,FALSE),0)</f>
        <v>966</v>
      </c>
      <c r="Q482" s="2">
        <f>Table1[[#This Row],[Quantity]]*Table1[[#This Row],[Unit Price]]</f>
        <v>1756</v>
      </c>
      <c r="R482" s="2">
        <f>Table1[[#This Row],[Sales Revenue ]]-Table1[[#This Row],[Total Cost]]</f>
        <v>790</v>
      </c>
    </row>
    <row r="483" spans="1:18" hidden="1" x14ac:dyDescent="0.25">
      <c r="A483">
        <v>482</v>
      </c>
      <c r="B483" t="s">
        <v>528</v>
      </c>
      <c r="C483" t="s">
        <v>17</v>
      </c>
      <c r="D483" t="s">
        <v>56</v>
      </c>
      <c r="E483" s="1">
        <v>45660</v>
      </c>
      <c r="F483" s="1">
        <v>45667</v>
      </c>
      <c r="G483">
        <v>9</v>
      </c>
      <c r="H483">
        <v>727</v>
      </c>
      <c r="I483" t="s">
        <v>14</v>
      </c>
      <c r="J483" t="s">
        <v>551</v>
      </c>
      <c r="K483" t="s">
        <v>15</v>
      </c>
      <c r="L483" t="str">
        <f t="shared" si="28"/>
        <v>2025</v>
      </c>
      <c r="M483" t="str">
        <f t="shared" si="29"/>
        <v>Jan</v>
      </c>
      <c r="N483" t="str">
        <f t="shared" si="30"/>
        <v>Fri</v>
      </c>
      <c r="O483" s="2">
        <f t="shared" si="31"/>
        <v>7</v>
      </c>
      <c r="P483" s="2">
        <f>ROUND(G483*H483*VLOOKUP(D483,Table2[#All],2,FALSE),0)</f>
        <v>3599</v>
      </c>
      <c r="Q483" s="2">
        <f>Table1[[#This Row],[Quantity]]*Table1[[#This Row],[Unit Price]]</f>
        <v>6543</v>
      </c>
      <c r="R483" s="2">
        <f>Table1[[#This Row],[Sales Revenue ]]-Table1[[#This Row],[Total Cost]]</f>
        <v>2944</v>
      </c>
    </row>
    <row r="484" spans="1:18" hidden="1" x14ac:dyDescent="0.25">
      <c r="A484">
        <v>483</v>
      </c>
      <c r="B484" t="s">
        <v>529</v>
      </c>
      <c r="C484" t="s">
        <v>12</v>
      </c>
      <c r="D484" t="s">
        <v>27</v>
      </c>
      <c r="E484" s="1">
        <v>45704</v>
      </c>
      <c r="F484" s="1">
        <v>45708</v>
      </c>
      <c r="G484">
        <v>5</v>
      </c>
      <c r="H484">
        <v>314</v>
      </c>
      <c r="I484" t="s">
        <v>14</v>
      </c>
      <c r="J484" t="s">
        <v>33</v>
      </c>
      <c r="K484" t="s">
        <v>29</v>
      </c>
      <c r="L484" t="str">
        <f t="shared" si="28"/>
        <v>2025</v>
      </c>
      <c r="M484" t="str">
        <f t="shared" si="29"/>
        <v>Feb</v>
      </c>
      <c r="N484" t="str">
        <f t="shared" si="30"/>
        <v>Sun</v>
      </c>
      <c r="O484" s="2">
        <f t="shared" si="31"/>
        <v>4</v>
      </c>
      <c r="P484" s="2">
        <f>ROUND(G484*H484*VLOOKUP(D484,Table2[#All],2,FALSE),0)</f>
        <v>1021</v>
      </c>
      <c r="Q484" s="2">
        <f>Table1[[#This Row],[Quantity]]*Table1[[#This Row],[Unit Price]]</f>
        <v>1570</v>
      </c>
      <c r="R484" s="2">
        <f>Table1[[#This Row],[Sales Revenue ]]-Table1[[#This Row],[Total Cost]]</f>
        <v>549</v>
      </c>
    </row>
    <row r="485" spans="1:18" x14ac:dyDescent="0.25">
      <c r="A485">
        <v>484</v>
      </c>
      <c r="B485" t="s">
        <v>530</v>
      </c>
      <c r="C485" t="s">
        <v>31</v>
      </c>
      <c r="D485" t="s">
        <v>76</v>
      </c>
      <c r="E485" s="1">
        <v>45920</v>
      </c>
      <c r="F485" s="1">
        <v>45924</v>
      </c>
      <c r="G485">
        <v>8</v>
      </c>
      <c r="H485">
        <v>419</v>
      </c>
      <c r="I485" t="s">
        <v>28</v>
      </c>
      <c r="J485" t="s">
        <v>551</v>
      </c>
      <c r="K485" t="s">
        <v>46</v>
      </c>
      <c r="L485" t="str">
        <f t="shared" si="28"/>
        <v>2025</v>
      </c>
      <c r="M485" t="str">
        <f t="shared" si="29"/>
        <v>Sep</v>
      </c>
      <c r="N485" t="str">
        <f t="shared" si="30"/>
        <v>Sat</v>
      </c>
      <c r="O485" s="2">
        <f t="shared" si="31"/>
        <v>4</v>
      </c>
      <c r="P485" s="2">
        <f>ROUND(G485*H485*VLOOKUP(D485,Table2[#All],2,FALSE),0)</f>
        <v>2514</v>
      </c>
      <c r="Q485" s="2">
        <f>Table1[[#This Row],[Quantity]]*Table1[[#This Row],[Unit Price]]</f>
        <v>3352</v>
      </c>
      <c r="R485" s="2">
        <f>Table1[[#This Row],[Sales Revenue ]]-Table1[[#This Row],[Total Cost]]</f>
        <v>838</v>
      </c>
    </row>
    <row r="486" spans="1:18" x14ac:dyDescent="0.25">
      <c r="A486">
        <v>485</v>
      </c>
      <c r="B486" t="s">
        <v>39</v>
      </c>
      <c r="C486" t="s">
        <v>17</v>
      </c>
      <c r="D486" t="s">
        <v>44</v>
      </c>
      <c r="E486" s="1">
        <v>45987</v>
      </c>
      <c r="F486" s="1">
        <v>45996</v>
      </c>
      <c r="G486">
        <v>5</v>
      </c>
      <c r="H486">
        <v>900</v>
      </c>
      <c r="I486" t="s">
        <v>28</v>
      </c>
      <c r="J486" t="s">
        <v>549</v>
      </c>
      <c r="K486" t="s">
        <v>46</v>
      </c>
      <c r="L486" t="str">
        <f t="shared" si="28"/>
        <v>2025</v>
      </c>
      <c r="M486" t="str">
        <f t="shared" si="29"/>
        <v>Nov</v>
      </c>
      <c r="N486" t="str">
        <f t="shared" si="30"/>
        <v>Wed</v>
      </c>
      <c r="O486" s="2">
        <f t="shared" si="31"/>
        <v>9</v>
      </c>
      <c r="P486" s="2">
        <f>ROUND(G486*H486*VLOOKUP(D486,Table2[#All],2,FALSE),0)</f>
        <v>2700</v>
      </c>
      <c r="Q486" s="2">
        <f>Table1[[#This Row],[Quantity]]*Table1[[#This Row],[Unit Price]]</f>
        <v>4500</v>
      </c>
      <c r="R486" s="2">
        <f>Table1[[#This Row],[Sales Revenue ]]-Table1[[#This Row],[Total Cost]]</f>
        <v>1800</v>
      </c>
    </row>
    <row r="487" spans="1:18" x14ac:dyDescent="0.25">
      <c r="A487">
        <v>486</v>
      </c>
      <c r="B487" t="s">
        <v>41</v>
      </c>
      <c r="C487" t="s">
        <v>24</v>
      </c>
      <c r="D487" t="s">
        <v>25</v>
      </c>
      <c r="E487" s="1">
        <v>45988</v>
      </c>
      <c r="F487" s="1">
        <v>45994</v>
      </c>
      <c r="G487">
        <v>7</v>
      </c>
      <c r="H487">
        <v>444</v>
      </c>
      <c r="I487" t="s">
        <v>28</v>
      </c>
      <c r="J487" t="s">
        <v>549</v>
      </c>
      <c r="K487" t="s">
        <v>46</v>
      </c>
      <c r="L487" t="str">
        <f t="shared" si="28"/>
        <v>2025</v>
      </c>
      <c r="M487" t="str">
        <f t="shared" si="29"/>
        <v>Nov</v>
      </c>
      <c r="N487" t="str">
        <f t="shared" si="30"/>
        <v>Thu</v>
      </c>
      <c r="O487" s="2">
        <f t="shared" si="31"/>
        <v>6</v>
      </c>
      <c r="P487" s="2">
        <f>ROUND(G487*H487*VLOOKUP(D487,Table2[#All],2,FALSE),0)</f>
        <v>1709</v>
      </c>
      <c r="Q487" s="2">
        <f>Table1[[#This Row],[Quantity]]*Table1[[#This Row],[Unit Price]]</f>
        <v>3108</v>
      </c>
      <c r="R487" s="2">
        <f>Table1[[#This Row],[Sales Revenue ]]-Table1[[#This Row],[Total Cost]]</f>
        <v>1399</v>
      </c>
    </row>
    <row r="488" spans="1:18" x14ac:dyDescent="0.25">
      <c r="A488">
        <v>487</v>
      </c>
      <c r="B488" t="s">
        <v>43</v>
      </c>
      <c r="C488" t="s">
        <v>24</v>
      </c>
      <c r="D488" t="s">
        <v>25</v>
      </c>
      <c r="E488" s="1">
        <v>45814</v>
      </c>
      <c r="F488" s="1">
        <v>45817</v>
      </c>
      <c r="G488">
        <v>5</v>
      </c>
      <c r="H488">
        <v>615</v>
      </c>
      <c r="I488" t="s">
        <v>28</v>
      </c>
      <c r="J488" t="s">
        <v>549</v>
      </c>
      <c r="K488" t="s">
        <v>15</v>
      </c>
      <c r="L488" t="str">
        <f t="shared" si="28"/>
        <v>2025</v>
      </c>
      <c r="M488" t="str">
        <f t="shared" si="29"/>
        <v>Jun</v>
      </c>
      <c r="N488" t="str">
        <f t="shared" si="30"/>
        <v>Fri</v>
      </c>
      <c r="O488" s="2">
        <f t="shared" si="31"/>
        <v>3</v>
      </c>
      <c r="P488" s="2">
        <f>ROUND(G488*H488*VLOOKUP(D488,Table2[#All],2,FALSE),0)</f>
        <v>1691</v>
      </c>
      <c r="Q488" s="2">
        <f>Table1[[#This Row],[Quantity]]*Table1[[#This Row],[Unit Price]]</f>
        <v>3075</v>
      </c>
      <c r="R488" s="2">
        <f>Table1[[#This Row],[Sales Revenue ]]-Table1[[#This Row],[Total Cost]]</f>
        <v>1384</v>
      </c>
    </row>
    <row r="489" spans="1:18" hidden="1" x14ac:dyDescent="0.25">
      <c r="A489">
        <v>488</v>
      </c>
      <c r="B489" t="s">
        <v>45</v>
      </c>
      <c r="C489" t="s">
        <v>17</v>
      </c>
      <c r="D489" t="s">
        <v>64</v>
      </c>
      <c r="E489" s="1">
        <v>46006</v>
      </c>
      <c r="F489" s="1">
        <v>46007</v>
      </c>
      <c r="G489">
        <v>7</v>
      </c>
      <c r="H489">
        <v>595</v>
      </c>
      <c r="I489" t="s">
        <v>14</v>
      </c>
      <c r="J489" t="s">
        <v>551</v>
      </c>
      <c r="K489" t="s">
        <v>19</v>
      </c>
      <c r="L489" t="str">
        <f t="shared" si="28"/>
        <v>2025</v>
      </c>
      <c r="M489" t="str">
        <f t="shared" si="29"/>
        <v>Dec</v>
      </c>
      <c r="N489" t="str">
        <f t="shared" si="30"/>
        <v>Mon</v>
      </c>
      <c r="O489" s="2">
        <f t="shared" si="31"/>
        <v>1</v>
      </c>
      <c r="P489" s="2">
        <f>ROUND(G489*H489*VLOOKUP(D489,Table2[#All],2,FALSE),0)</f>
        <v>2083</v>
      </c>
      <c r="Q489" s="2">
        <f>Table1[[#This Row],[Quantity]]*Table1[[#This Row],[Unit Price]]</f>
        <v>4165</v>
      </c>
      <c r="R489" s="2">
        <f>Table1[[#This Row],[Sales Revenue ]]-Table1[[#This Row],[Total Cost]]</f>
        <v>2082</v>
      </c>
    </row>
    <row r="490" spans="1:18" hidden="1" x14ac:dyDescent="0.25">
      <c r="A490">
        <v>489</v>
      </c>
      <c r="B490" t="s">
        <v>47</v>
      </c>
      <c r="C490" t="s">
        <v>31</v>
      </c>
      <c r="D490" t="s">
        <v>50</v>
      </c>
      <c r="E490" s="1">
        <v>45660</v>
      </c>
      <c r="F490" s="1">
        <v>45669</v>
      </c>
      <c r="G490">
        <v>1</v>
      </c>
      <c r="H490">
        <v>669</v>
      </c>
      <c r="I490" t="s">
        <v>14</v>
      </c>
      <c r="J490" t="s">
        <v>551</v>
      </c>
      <c r="K490" t="s">
        <v>19</v>
      </c>
      <c r="L490" t="str">
        <f t="shared" si="28"/>
        <v>2025</v>
      </c>
      <c r="M490" t="str">
        <f t="shared" si="29"/>
        <v>Jan</v>
      </c>
      <c r="N490" t="str">
        <f t="shared" si="30"/>
        <v>Fri</v>
      </c>
      <c r="O490" s="2">
        <f t="shared" si="31"/>
        <v>9</v>
      </c>
      <c r="P490" s="2">
        <f>ROUND(G490*H490*VLOOKUP(D490,Table2[#All],2,FALSE),0)</f>
        <v>468</v>
      </c>
      <c r="Q490" s="2">
        <f>Table1[[#This Row],[Quantity]]*Table1[[#This Row],[Unit Price]]</f>
        <v>669</v>
      </c>
      <c r="R490" s="2">
        <f>Table1[[#This Row],[Sales Revenue ]]-Table1[[#This Row],[Total Cost]]</f>
        <v>201</v>
      </c>
    </row>
    <row r="491" spans="1:18" hidden="1" x14ac:dyDescent="0.25">
      <c r="A491">
        <v>490</v>
      </c>
      <c r="B491" t="s">
        <v>48</v>
      </c>
      <c r="C491" t="s">
        <v>21</v>
      </c>
      <c r="D491" t="s">
        <v>40</v>
      </c>
      <c r="E491" s="1">
        <v>45879</v>
      </c>
      <c r="F491" s="1">
        <v>45882</v>
      </c>
      <c r="G491">
        <v>9</v>
      </c>
      <c r="H491">
        <v>967</v>
      </c>
      <c r="I491" t="s">
        <v>14</v>
      </c>
      <c r="J491" t="s">
        <v>33</v>
      </c>
      <c r="K491" t="s">
        <v>19</v>
      </c>
      <c r="L491" t="str">
        <f t="shared" si="28"/>
        <v>2025</v>
      </c>
      <c r="M491" t="str">
        <f t="shared" si="29"/>
        <v>Aug</v>
      </c>
      <c r="N491" t="str">
        <f t="shared" si="30"/>
        <v>Sun</v>
      </c>
      <c r="O491" s="2">
        <f t="shared" si="31"/>
        <v>3</v>
      </c>
      <c r="P491" s="2">
        <f>ROUND(G491*H491*VLOOKUP(D491,Table2[#All],2,FALSE),0)</f>
        <v>5657</v>
      </c>
      <c r="Q491" s="2">
        <f>Table1[[#This Row],[Quantity]]*Table1[[#This Row],[Unit Price]]</f>
        <v>8703</v>
      </c>
      <c r="R491" s="2">
        <f>Table1[[#This Row],[Sales Revenue ]]-Table1[[#This Row],[Total Cost]]</f>
        <v>3046</v>
      </c>
    </row>
    <row r="492" spans="1:18" hidden="1" x14ac:dyDescent="0.25">
      <c r="A492">
        <v>491</v>
      </c>
      <c r="B492" t="s">
        <v>49</v>
      </c>
      <c r="C492" t="s">
        <v>12</v>
      </c>
      <c r="D492" t="s">
        <v>13</v>
      </c>
      <c r="E492" s="1">
        <v>45759</v>
      </c>
      <c r="F492" s="1">
        <v>45765</v>
      </c>
      <c r="G492">
        <v>5</v>
      </c>
      <c r="H492">
        <v>874</v>
      </c>
      <c r="I492" t="s">
        <v>14</v>
      </c>
      <c r="J492" t="s">
        <v>33</v>
      </c>
      <c r="K492" t="s">
        <v>46</v>
      </c>
      <c r="L492" t="str">
        <f t="shared" si="28"/>
        <v>2025</v>
      </c>
      <c r="M492" t="str">
        <f t="shared" si="29"/>
        <v>Apr</v>
      </c>
      <c r="N492" t="str">
        <f t="shared" si="30"/>
        <v>Sat</v>
      </c>
      <c r="O492" s="2">
        <f t="shared" si="31"/>
        <v>6</v>
      </c>
      <c r="P492" s="2">
        <f>ROUND(G492*H492*VLOOKUP(D492,Table2[#All],2,FALSE),0)</f>
        <v>3278</v>
      </c>
      <c r="Q492" s="2">
        <f>Table1[[#This Row],[Quantity]]*Table1[[#This Row],[Unit Price]]</f>
        <v>4370</v>
      </c>
      <c r="R492" s="2">
        <f>Table1[[#This Row],[Sales Revenue ]]-Table1[[#This Row],[Total Cost]]</f>
        <v>1092</v>
      </c>
    </row>
    <row r="493" spans="1:18" x14ac:dyDescent="0.25">
      <c r="A493">
        <v>492</v>
      </c>
      <c r="B493" t="s">
        <v>51</v>
      </c>
      <c r="C493" t="s">
        <v>24</v>
      </c>
      <c r="D493" t="s">
        <v>38</v>
      </c>
      <c r="E493" s="1">
        <v>45948</v>
      </c>
      <c r="F493" s="1">
        <v>45955</v>
      </c>
      <c r="G493">
        <v>6</v>
      </c>
      <c r="H493">
        <v>124</v>
      </c>
      <c r="I493" t="s">
        <v>28</v>
      </c>
      <c r="J493" t="s">
        <v>551</v>
      </c>
      <c r="K493" t="s">
        <v>46</v>
      </c>
      <c r="L493" t="str">
        <f t="shared" si="28"/>
        <v>2025</v>
      </c>
      <c r="M493" t="str">
        <f t="shared" si="29"/>
        <v>Oct</v>
      </c>
      <c r="N493" t="str">
        <f t="shared" si="30"/>
        <v>Sat</v>
      </c>
      <c r="O493" s="2">
        <f t="shared" si="31"/>
        <v>7</v>
      </c>
      <c r="P493" s="2">
        <f>ROUND(G493*H493*VLOOKUP(D493,Table2[#All],2,FALSE),0)</f>
        <v>372</v>
      </c>
      <c r="Q493" s="2">
        <f>Table1[[#This Row],[Quantity]]*Table1[[#This Row],[Unit Price]]</f>
        <v>744</v>
      </c>
      <c r="R493" s="2">
        <f>Table1[[#This Row],[Sales Revenue ]]-Table1[[#This Row],[Total Cost]]</f>
        <v>372</v>
      </c>
    </row>
    <row r="494" spans="1:18" x14ac:dyDescent="0.25">
      <c r="A494">
        <v>493</v>
      </c>
      <c r="B494" t="s">
        <v>53</v>
      </c>
      <c r="C494" t="s">
        <v>17</v>
      </c>
      <c r="D494" t="s">
        <v>44</v>
      </c>
      <c r="E494" s="1">
        <v>45956</v>
      </c>
      <c r="F494" s="1">
        <v>45962</v>
      </c>
      <c r="G494">
        <v>6</v>
      </c>
      <c r="H494">
        <v>894</v>
      </c>
      <c r="I494" t="s">
        <v>28</v>
      </c>
      <c r="J494" t="s">
        <v>33</v>
      </c>
      <c r="K494" t="s">
        <v>15</v>
      </c>
      <c r="L494" t="str">
        <f t="shared" si="28"/>
        <v>2025</v>
      </c>
      <c r="M494" t="str">
        <f t="shared" si="29"/>
        <v>Oct</v>
      </c>
      <c r="N494" t="str">
        <f t="shared" si="30"/>
        <v>Sun</v>
      </c>
      <c r="O494" s="2">
        <f t="shared" si="31"/>
        <v>6</v>
      </c>
      <c r="P494" s="2">
        <f>ROUND(G494*H494*VLOOKUP(D494,Table2[#All],2,FALSE),0)</f>
        <v>3218</v>
      </c>
      <c r="Q494" s="2">
        <f>Table1[[#This Row],[Quantity]]*Table1[[#This Row],[Unit Price]]</f>
        <v>5364</v>
      </c>
      <c r="R494" s="2">
        <f>Table1[[#This Row],[Sales Revenue ]]-Table1[[#This Row],[Total Cost]]</f>
        <v>2146</v>
      </c>
    </row>
    <row r="495" spans="1:18" hidden="1" x14ac:dyDescent="0.25">
      <c r="A495">
        <v>494</v>
      </c>
      <c r="B495" t="s">
        <v>55</v>
      </c>
      <c r="C495" t="s">
        <v>21</v>
      </c>
      <c r="D495" t="s">
        <v>54</v>
      </c>
      <c r="E495" s="1">
        <v>45800</v>
      </c>
      <c r="F495" s="1">
        <v>45803</v>
      </c>
      <c r="G495">
        <v>4</v>
      </c>
      <c r="H495">
        <v>740</v>
      </c>
      <c r="I495" t="s">
        <v>14</v>
      </c>
      <c r="J495" t="s">
        <v>549</v>
      </c>
      <c r="K495" t="s">
        <v>29</v>
      </c>
      <c r="L495" t="str">
        <f t="shared" si="28"/>
        <v>2025</v>
      </c>
      <c r="M495" t="str">
        <f t="shared" si="29"/>
        <v>May</v>
      </c>
      <c r="N495" t="str">
        <f t="shared" si="30"/>
        <v>Fri</v>
      </c>
      <c r="O495" s="2">
        <f t="shared" si="31"/>
        <v>3</v>
      </c>
      <c r="P495" s="2">
        <f>ROUND(G495*H495*VLOOKUP(D495,Table2[#All],2,FALSE),0)</f>
        <v>2072</v>
      </c>
      <c r="Q495" s="2">
        <f>Table1[[#This Row],[Quantity]]*Table1[[#This Row],[Unit Price]]</f>
        <v>2960</v>
      </c>
      <c r="R495" s="2">
        <f>Table1[[#This Row],[Sales Revenue ]]-Table1[[#This Row],[Total Cost]]</f>
        <v>888</v>
      </c>
    </row>
    <row r="496" spans="1:18" x14ac:dyDescent="0.25">
      <c r="A496">
        <v>495</v>
      </c>
      <c r="B496" t="s">
        <v>57</v>
      </c>
      <c r="C496" t="s">
        <v>31</v>
      </c>
      <c r="D496" t="s">
        <v>50</v>
      </c>
      <c r="E496" s="1">
        <v>45916</v>
      </c>
      <c r="F496" s="1">
        <v>45919</v>
      </c>
      <c r="G496">
        <v>10</v>
      </c>
      <c r="H496">
        <v>741</v>
      </c>
      <c r="I496" t="s">
        <v>28</v>
      </c>
      <c r="J496" t="s">
        <v>547</v>
      </c>
      <c r="K496" t="s">
        <v>46</v>
      </c>
      <c r="L496" t="str">
        <f t="shared" si="28"/>
        <v>2025</v>
      </c>
      <c r="M496" t="str">
        <f t="shared" si="29"/>
        <v>Sep</v>
      </c>
      <c r="N496" t="str">
        <f t="shared" si="30"/>
        <v>Tue</v>
      </c>
      <c r="O496" s="2">
        <f t="shared" si="31"/>
        <v>3</v>
      </c>
      <c r="P496" s="2">
        <f>ROUND(G496*H496*VLOOKUP(D496,Table2[#All],2,FALSE),0)</f>
        <v>5187</v>
      </c>
      <c r="Q496" s="2">
        <f>Table1[[#This Row],[Quantity]]*Table1[[#This Row],[Unit Price]]</f>
        <v>7410</v>
      </c>
      <c r="R496" s="2">
        <f>Table1[[#This Row],[Sales Revenue ]]-Table1[[#This Row],[Total Cost]]</f>
        <v>2223</v>
      </c>
    </row>
    <row r="497" spans="1:18" x14ac:dyDescent="0.25">
      <c r="A497">
        <v>496</v>
      </c>
      <c r="B497" t="s">
        <v>43</v>
      </c>
      <c r="C497" t="s">
        <v>12</v>
      </c>
      <c r="D497" t="s">
        <v>13</v>
      </c>
      <c r="E497" s="1">
        <v>45709</v>
      </c>
      <c r="F497" s="1">
        <v>45718</v>
      </c>
      <c r="G497">
        <v>1</v>
      </c>
      <c r="H497">
        <v>474</v>
      </c>
      <c r="I497" t="s">
        <v>28</v>
      </c>
      <c r="J497" t="s">
        <v>33</v>
      </c>
      <c r="K497" t="s">
        <v>29</v>
      </c>
      <c r="L497" t="str">
        <f t="shared" si="28"/>
        <v>2025</v>
      </c>
      <c r="M497" t="str">
        <f t="shared" si="29"/>
        <v>Feb</v>
      </c>
      <c r="N497" t="str">
        <f t="shared" si="30"/>
        <v>Fri</v>
      </c>
      <c r="O497" s="2">
        <f t="shared" si="31"/>
        <v>9</v>
      </c>
      <c r="P497" s="2">
        <f>ROUND(G497*H497*VLOOKUP(D497,Table2[#All],2,FALSE),0)</f>
        <v>356</v>
      </c>
      <c r="Q497" s="2">
        <f>Table1[[#This Row],[Quantity]]*Table1[[#This Row],[Unit Price]]</f>
        <v>474</v>
      </c>
      <c r="R497" s="2">
        <f>Table1[[#This Row],[Sales Revenue ]]-Table1[[#This Row],[Total Cost]]</f>
        <v>118</v>
      </c>
    </row>
    <row r="498" spans="1:18" x14ac:dyDescent="0.25">
      <c r="A498">
        <v>497</v>
      </c>
      <c r="B498" t="s">
        <v>59</v>
      </c>
      <c r="C498" t="s">
        <v>31</v>
      </c>
      <c r="D498" t="s">
        <v>76</v>
      </c>
      <c r="E498" s="1">
        <v>45691</v>
      </c>
      <c r="F498" s="1">
        <v>45696</v>
      </c>
      <c r="G498">
        <v>7</v>
      </c>
      <c r="H498">
        <v>811</v>
      </c>
      <c r="I498" t="s">
        <v>28</v>
      </c>
      <c r="J498" t="s">
        <v>550</v>
      </c>
      <c r="K498" t="s">
        <v>15</v>
      </c>
      <c r="L498" t="str">
        <f t="shared" si="28"/>
        <v>2025</v>
      </c>
      <c r="M498" t="str">
        <f t="shared" si="29"/>
        <v>Feb</v>
      </c>
      <c r="N498" t="str">
        <f t="shared" si="30"/>
        <v>Mon</v>
      </c>
      <c r="O498" s="2">
        <f t="shared" si="31"/>
        <v>5</v>
      </c>
      <c r="P498" s="2">
        <f>ROUND(G498*H498*VLOOKUP(D498,Table2[#All],2,FALSE),0)</f>
        <v>4258</v>
      </c>
      <c r="Q498" s="2">
        <f>Table1[[#This Row],[Quantity]]*Table1[[#This Row],[Unit Price]]</f>
        <v>5677</v>
      </c>
      <c r="R498" s="2">
        <f>Table1[[#This Row],[Sales Revenue ]]-Table1[[#This Row],[Total Cost]]</f>
        <v>1419</v>
      </c>
    </row>
    <row r="499" spans="1:18" hidden="1" x14ac:dyDescent="0.25">
      <c r="A499">
        <v>498</v>
      </c>
      <c r="B499" t="s">
        <v>61</v>
      </c>
      <c r="C499" t="s">
        <v>24</v>
      </c>
      <c r="D499" t="s">
        <v>25</v>
      </c>
      <c r="E499" s="1">
        <v>45741</v>
      </c>
      <c r="F499" s="1">
        <v>45745</v>
      </c>
      <c r="G499">
        <v>4</v>
      </c>
      <c r="H499">
        <v>247</v>
      </c>
      <c r="I499" t="s">
        <v>14</v>
      </c>
      <c r="J499" t="s">
        <v>33</v>
      </c>
      <c r="K499" t="s">
        <v>46</v>
      </c>
      <c r="L499" t="str">
        <f t="shared" si="28"/>
        <v>2025</v>
      </c>
      <c r="M499" t="str">
        <f t="shared" si="29"/>
        <v>Mar</v>
      </c>
      <c r="N499" t="str">
        <f t="shared" si="30"/>
        <v>Tue</v>
      </c>
      <c r="O499" s="2">
        <f t="shared" si="31"/>
        <v>4</v>
      </c>
      <c r="P499" s="2">
        <f>ROUND(G499*H499*VLOOKUP(D499,Table2[#All],2,FALSE),0)</f>
        <v>543</v>
      </c>
      <c r="Q499" s="2">
        <f>Table1[[#This Row],[Quantity]]*Table1[[#This Row],[Unit Price]]</f>
        <v>988</v>
      </c>
      <c r="R499" s="2">
        <f>Table1[[#This Row],[Sales Revenue ]]-Table1[[#This Row],[Total Cost]]</f>
        <v>445</v>
      </c>
    </row>
    <row r="500" spans="1:18" x14ac:dyDescent="0.25">
      <c r="A500">
        <v>499</v>
      </c>
      <c r="B500" t="s">
        <v>62</v>
      </c>
      <c r="C500" t="s">
        <v>31</v>
      </c>
      <c r="D500" t="s">
        <v>32</v>
      </c>
      <c r="E500" s="1">
        <v>45741</v>
      </c>
      <c r="F500" s="1">
        <v>45752</v>
      </c>
      <c r="G500">
        <v>3</v>
      </c>
      <c r="H500">
        <v>774</v>
      </c>
      <c r="I500" t="s">
        <v>28</v>
      </c>
      <c r="J500" t="s">
        <v>547</v>
      </c>
      <c r="K500" t="s">
        <v>19</v>
      </c>
      <c r="L500" t="str">
        <f t="shared" si="28"/>
        <v>2025</v>
      </c>
      <c r="M500" t="str">
        <f t="shared" si="29"/>
        <v>Mar</v>
      </c>
      <c r="N500" t="str">
        <f t="shared" si="30"/>
        <v>Tue</v>
      </c>
      <c r="O500" s="2">
        <f t="shared" si="31"/>
        <v>11</v>
      </c>
      <c r="P500" s="2">
        <f>ROUND(G500*H500*VLOOKUP(D500,Table2[#All],2,FALSE),0)</f>
        <v>1742</v>
      </c>
      <c r="Q500" s="2">
        <f>Table1[[#This Row],[Quantity]]*Table1[[#This Row],[Unit Price]]</f>
        <v>2322</v>
      </c>
      <c r="R500" s="2">
        <f>Table1[[#This Row],[Sales Revenue ]]-Table1[[#This Row],[Total Cost]]</f>
        <v>580</v>
      </c>
    </row>
    <row r="501" spans="1:18" hidden="1" x14ac:dyDescent="0.25">
      <c r="A501">
        <v>500</v>
      </c>
      <c r="B501" t="s">
        <v>63</v>
      </c>
      <c r="C501" t="s">
        <v>21</v>
      </c>
      <c r="D501" t="s">
        <v>83</v>
      </c>
      <c r="E501" s="1">
        <v>45753</v>
      </c>
      <c r="F501" s="1">
        <v>45759</v>
      </c>
      <c r="G501">
        <v>5</v>
      </c>
      <c r="H501">
        <v>63</v>
      </c>
      <c r="I501" t="s">
        <v>14</v>
      </c>
      <c r="J501" t="s">
        <v>549</v>
      </c>
      <c r="K501" t="s">
        <v>46</v>
      </c>
      <c r="L501" t="str">
        <f t="shared" si="28"/>
        <v>2025</v>
      </c>
      <c r="M501" t="str">
        <f t="shared" si="29"/>
        <v>Apr</v>
      </c>
      <c r="N501" t="str">
        <f t="shared" si="30"/>
        <v>Sun</v>
      </c>
      <c r="O501" s="2">
        <f t="shared" si="31"/>
        <v>6</v>
      </c>
      <c r="P501" s="2">
        <f>ROUND(G501*H501*VLOOKUP(D501,Table2[#All],2,FALSE),0)</f>
        <v>252</v>
      </c>
      <c r="Q501" s="2">
        <f>Table1[[#This Row],[Quantity]]*Table1[[#This Row],[Unit Price]]</f>
        <v>315</v>
      </c>
      <c r="R501" s="2">
        <f>Table1[[#This Row],[Sales Revenue ]]-Table1[[#This Row],[Total Cost]]</f>
        <v>63</v>
      </c>
    </row>
    <row r="502" spans="1:18" x14ac:dyDescent="0.25">
      <c r="A502">
        <v>501</v>
      </c>
      <c r="B502" t="s">
        <v>65</v>
      </c>
      <c r="C502" t="s">
        <v>31</v>
      </c>
      <c r="D502" t="s">
        <v>32</v>
      </c>
      <c r="E502" s="1">
        <v>45764</v>
      </c>
      <c r="F502" s="1">
        <v>45770</v>
      </c>
      <c r="G502">
        <v>1</v>
      </c>
      <c r="H502">
        <v>30</v>
      </c>
      <c r="I502" t="s">
        <v>28</v>
      </c>
      <c r="J502" t="s">
        <v>33</v>
      </c>
      <c r="K502" t="s">
        <v>15</v>
      </c>
      <c r="L502" t="str">
        <f t="shared" si="28"/>
        <v>2025</v>
      </c>
      <c r="M502" t="str">
        <f t="shared" si="29"/>
        <v>Apr</v>
      </c>
      <c r="N502" t="str">
        <f t="shared" si="30"/>
        <v>Thu</v>
      </c>
      <c r="O502" s="2">
        <f t="shared" si="31"/>
        <v>6</v>
      </c>
      <c r="P502" s="2">
        <f>ROUND(G502*H502*VLOOKUP(D502,Table2[#All],2,FALSE),0)</f>
        <v>23</v>
      </c>
      <c r="Q502" s="2">
        <f>Table1[[#This Row],[Quantity]]*Table1[[#This Row],[Unit Price]]</f>
        <v>30</v>
      </c>
      <c r="R502" s="2">
        <f>Table1[[#This Row],[Sales Revenue ]]-Table1[[#This Row],[Total Cost]]</f>
        <v>7</v>
      </c>
    </row>
    <row r="503" spans="1:18" x14ac:dyDescent="0.25">
      <c r="A503">
        <v>502</v>
      </c>
      <c r="B503" t="s">
        <v>66</v>
      </c>
      <c r="C503" t="s">
        <v>12</v>
      </c>
      <c r="D503" t="s">
        <v>13</v>
      </c>
      <c r="E503" s="1">
        <v>45931</v>
      </c>
      <c r="F503" s="1">
        <v>45933</v>
      </c>
      <c r="G503">
        <v>7</v>
      </c>
      <c r="H503">
        <v>149</v>
      </c>
      <c r="I503" t="s">
        <v>28</v>
      </c>
      <c r="J503" t="s">
        <v>551</v>
      </c>
      <c r="K503" t="s">
        <v>29</v>
      </c>
      <c r="L503" t="str">
        <f t="shared" si="28"/>
        <v>2025</v>
      </c>
      <c r="M503" t="str">
        <f t="shared" si="29"/>
        <v>Oct</v>
      </c>
      <c r="N503" t="str">
        <f t="shared" si="30"/>
        <v>Wed</v>
      </c>
      <c r="O503" s="2">
        <f t="shared" si="31"/>
        <v>2</v>
      </c>
      <c r="P503" s="2">
        <f>ROUND(G503*H503*VLOOKUP(D503,Table2[#All],2,FALSE),0)</f>
        <v>782</v>
      </c>
      <c r="Q503" s="2">
        <f>Table1[[#This Row],[Quantity]]*Table1[[#This Row],[Unit Price]]</f>
        <v>1043</v>
      </c>
      <c r="R503" s="2">
        <f>Table1[[#This Row],[Sales Revenue ]]-Table1[[#This Row],[Total Cost]]</f>
        <v>261</v>
      </c>
    </row>
    <row r="504" spans="1:18" hidden="1" x14ac:dyDescent="0.25">
      <c r="A504">
        <v>503</v>
      </c>
      <c r="B504" t="s">
        <v>67</v>
      </c>
      <c r="C504" t="s">
        <v>31</v>
      </c>
      <c r="D504" t="s">
        <v>42</v>
      </c>
      <c r="E504" s="1">
        <v>45662</v>
      </c>
      <c r="F504" s="1">
        <v>45663</v>
      </c>
      <c r="G504">
        <v>4</v>
      </c>
      <c r="H504">
        <v>212</v>
      </c>
      <c r="I504" t="s">
        <v>14</v>
      </c>
      <c r="J504" t="s">
        <v>550</v>
      </c>
      <c r="K504" t="s">
        <v>15</v>
      </c>
      <c r="L504" t="str">
        <f t="shared" si="28"/>
        <v>2025</v>
      </c>
      <c r="M504" t="str">
        <f t="shared" si="29"/>
        <v>Jan</v>
      </c>
      <c r="N504" t="str">
        <f t="shared" si="30"/>
        <v>Sun</v>
      </c>
      <c r="O504" s="2">
        <f t="shared" si="31"/>
        <v>1</v>
      </c>
      <c r="P504" s="2">
        <f>ROUND(G504*H504*VLOOKUP(D504,Table2[#All],2,FALSE),0)</f>
        <v>551</v>
      </c>
      <c r="Q504" s="2">
        <f>Table1[[#This Row],[Quantity]]*Table1[[#This Row],[Unit Price]]</f>
        <v>848</v>
      </c>
      <c r="R504" s="2">
        <f>Table1[[#This Row],[Sales Revenue ]]-Table1[[#This Row],[Total Cost]]</f>
        <v>297</v>
      </c>
    </row>
    <row r="505" spans="1:18" x14ac:dyDescent="0.25">
      <c r="A505">
        <v>504</v>
      </c>
      <c r="B505" t="s">
        <v>68</v>
      </c>
      <c r="C505" t="s">
        <v>24</v>
      </c>
      <c r="D505" t="s">
        <v>70</v>
      </c>
      <c r="E505" s="1">
        <v>45669</v>
      </c>
      <c r="F505" s="1">
        <v>45684</v>
      </c>
      <c r="G505">
        <v>10</v>
      </c>
      <c r="H505">
        <v>639</v>
      </c>
      <c r="I505" t="s">
        <v>28</v>
      </c>
      <c r="J505" t="s">
        <v>547</v>
      </c>
      <c r="K505" t="s">
        <v>46</v>
      </c>
      <c r="L505" t="str">
        <f t="shared" si="28"/>
        <v>2025</v>
      </c>
      <c r="M505" t="str">
        <f t="shared" si="29"/>
        <v>Jan</v>
      </c>
      <c r="N505" t="str">
        <f t="shared" si="30"/>
        <v>Sun</v>
      </c>
      <c r="O505" s="2">
        <f t="shared" si="31"/>
        <v>15</v>
      </c>
      <c r="P505" s="2">
        <f>ROUND(G505*H505*VLOOKUP(D505,Table2[#All],2,FALSE),0)</f>
        <v>3515</v>
      </c>
      <c r="Q505" s="2">
        <f>Table1[[#This Row],[Quantity]]*Table1[[#This Row],[Unit Price]]</f>
        <v>6390</v>
      </c>
      <c r="R505" s="2">
        <f>Table1[[#This Row],[Sales Revenue ]]-Table1[[#This Row],[Total Cost]]</f>
        <v>2875</v>
      </c>
    </row>
    <row r="506" spans="1:18" hidden="1" x14ac:dyDescent="0.25">
      <c r="A506">
        <v>505</v>
      </c>
      <c r="B506" t="s">
        <v>69</v>
      </c>
      <c r="C506" t="s">
        <v>17</v>
      </c>
      <c r="D506" t="s">
        <v>44</v>
      </c>
      <c r="E506" s="1">
        <v>45682</v>
      </c>
      <c r="F506" s="1">
        <v>45683</v>
      </c>
      <c r="G506">
        <v>7</v>
      </c>
      <c r="H506">
        <v>785</v>
      </c>
      <c r="I506" t="s">
        <v>14</v>
      </c>
      <c r="J506" t="s">
        <v>547</v>
      </c>
      <c r="K506" t="s">
        <v>19</v>
      </c>
      <c r="L506" t="str">
        <f t="shared" si="28"/>
        <v>2025</v>
      </c>
      <c r="M506" t="str">
        <f t="shared" si="29"/>
        <v>Jan</v>
      </c>
      <c r="N506" t="str">
        <f t="shared" si="30"/>
        <v>Sat</v>
      </c>
      <c r="O506" s="2">
        <f t="shared" si="31"/>
        <v>1</v>
      </c>
      <c r="P506" s="2">
        <f>ROUND(G506*H506*VLOOKUP(D506,Table2[#All],2,FALSE),0)</f>
        <v>3297</v>
      </c>
      <c r="Q506" s="2">
        <f>Table1[[#This Row],[Quantity]]*Table1[[#This Row],[Unit Price]]</f>
        <v>5495</v>
      </c>
      <c r="R506" s="2">
        <f>Table1[[#This Row],[Sales Revenue ]]-Table1[[#This Row],[Total Cost]]</f>
        <v>2198</v>
      </c>
    </row>
    <row r="507" spans="1:18" hidden="1" x14ac:dyDescent="0.25">
      <c r="A507">
        <v>506</v>
      </c>
      <c r="B507" t="s">
        <v>71</v>
      </c>
      <c r="C507" t="s">
        <v>21</v>
      </c>
      <c r="D507" t="s">
        <v>54</v>
      </c>
      <c r="E507" s="1">
        <v>45915</v>
      </c>
      <c r="F507" s="1">
        <v>45918</v>
      </c>
      <c r="G507">
        <v>8</v>
      </c>
      <c r="H507">
        <v>656</v>
      </c>
      <c r="I507" t="s">
        <v>14</v>
      </c>
      <c r="J507" t="s">
        <v>551</v>
      </c>
      <c r="K507" t="s">
        <v>46</v>
      </c>
      <c r="L507" t="str">
        <f t="shared" si="28"/>
        <v>2025</v>
      </c>
      <c r="M507" t="str">
        <f t="shared" si="29"/>
        <v>Sep</v>
      </c>
      <c r="N507" t="str">
        <f t="shared" si="30"/>
        <v>Mon</v>
      </c>
      <c r="O507" s="2">
        <f t="shared" si="31"/>
        <v>3</v>
      </c>
      <c r="P507" s="2">
        <f>ROUND(G507*H507*VLOOKUP(D507,Table2[#All],2,FALSE),0)</f>
        <v>3674</v>
      </c>
      <c r="Q507" s="2">
        <f>Table1[[#This Row],[Quantity]]*Table1[[#This Row],[Unit Price]]</f>
        <v>5248</v>
      </c>
      <c r="R507" s="2">
        <f>Table1[[#This Row],[Sales Revenue ]]-Table1[[#This Row],[Total Cost]]</f>
        <v>1574</v>
      </c>
    </row>
    <row r="508" spans="1:18" hidden="1" x14ac:dyDescent="0.25">
      <c r="A508">
        <v>507</v>
      </c>
      <c r="B508" t="s">
        <v>72</v>
      </c>
      <c r="C508" t="s">
        <v>21</v>
      </c>
      <c r="D508" t="s">
        <v>83</v>
      </c>
      <c r="E508" s="1">
        <v>45691</v>
      </c>
      <c r="F508" s="1">
        <v>45699</v>
      </c>
      <c r="G508">
        <v>3</v>
      </c>
      <c r="H508">
        <v>703</v>
      </c>
      <c r="I508" t="s">
        <v>14</v>
      </c>
      <c r="J508" t="s">
        <v>547</v>
      </c>
      <c r="K508" t="s">
        <v>29</v>
      </c>
      <c r="L508" t="str">
        <f t="shared" si="28"/>
        <v>2025</v>
      </c>
      <c r="M508" t="str">
        <f t="shared" si="29"/>
        <v>Feb</v>
      </c>
      <c r="N508" t="str">
        <f t="shared" si="30"/>
        <v>Mon</v>
      </c>
      <c r="O508" s="2">
        <f t="shared" si="31"/>
        <v>8</v>
      </c>
      <c r="P508" s="2">
        <f>ROUND(G508*H508*VLOOKUP(D508,Table2[#All],2,FALSE),0)</f>
        <v>1687</v>
      </c>
      <c r="Q508" s="2">
        <f>Table1[[#This Row],[Quantity]]*Table1[[#This Row],[Unit Price]]</f>
        <v>2109</v>
      </c>
      <c r="R508" s="2">
        <f>Table1[[#This Row],[Sales Revenue ]]-Table1[[#This Row],[Total Cost]]</f>
        <v>422</v>
      </c>
    </row>
    <row r="509" spans="1:18" x14ac:dyDescent="0.25">
      <c r="A509">
        <v>508</v>
      </c>
      <c r="B509" t="s">
        <v>73</v>
      </c>
      <c r="C509" t="s">
        <v>17</v>
      </c>
      <c r="D509" t="s">
        <v>18</v>
      </c>
      <c r="E509" s="1">
        <v>45936</v>
      </c>
      <c r="F509" s="1">
        <v>45940</v>
      </c>
      <c r="G509">
        <v>3</v>
      </c>
      <c r="H509">
        <v>908</v>
      </c>
      <c r="I509" t="s">
        <v>28</v>
      </c>
      <c r="J509" t="s">
        <v>547</v>
      </c>
      <c r="K509" t="s">
        <v>15</v>
      </c>
      <c r="L509" t="str">
        <f t="shared" si="28"/>
        <v>2025</v>
      </c>
      <c r="M509" t="str">
        <f t="shared" si="29"/>
        <v>Oct</v>
      </c>
      <c r="N509" t="str">
        <f t="shared" si="30"/>
        <v>Mon</v>
      </c>
      <c r="O509" s="2">
        <f t="shared" si="31"/>
        <v>4</v>
      </c>
      <c r="P509" s="2">
        <f>ROUND(G509*H509*VLOOKUP(D509,Table2[#All],2,FALSE),0)</f>
        <v>1362</v>
      </c>
      <c r="Q509" s="2">
        <f>Table1[[#This Row],[Quantity]]*Table1[[#This Row],[Unit Price]]</f>
        <v>2724</v>
      </c>
      <c r="R509" s="2">
        <f>Table1[[#This Row],[Sales Revenue ]]-Table1[[#This Row],[Total Cost]]</f>
        <v>1362</v>
      </c>
    </row>
    <row r="510" spans="1:18" x14ac:dyDescent="0.25">
      <c r="A510">
        <v>509</v>
      </c>
      <c r="B510" t="s">
        <v>74</v>
      </c>
      <c r="C510" t="s">
        <v>31</v>
      </c>
      <c r="D510" t="s">
        <v>50</v>
      </c>
      <c r="E510" s="1">
        <v>45949</v>
      </c>
      <c r="F510" s="1">
        <v>45961</v>
      </c>
      <c r="G510">
        <v>7</v>
      </c>
      <c r="H510">
        <v>50</v>
      </c>
      <c r="I510" t="s">
        <v>28</v>
      </c>
      <c r="J510" t="s">
        <v>550</v>
      </c>
      <c r="K510" t="s">
        <v>29</v>
      </c>
      <c r="L510" t="str">
        <f t="shared" si="28"/>
        <v>2025</v>
      </c>
      <c r="M510" t="str">
        <f t="shared" si="29"/>
        <v>Oct</v>
      </c>
      <c r="N510" t="str">
        <f t="shared" si="30"/>
        <v>Sun</v>
      </c>
      <c r="O510" s="2">
        <f t="shared" si="31"/>
        <v>12</v>
      </c>
      <c r="P510" s="2">
        <f>ROUND(G510*H510*VLOOKUP(D510,Table2[#All],2,FALSE),0)</f>
        <v>245</v>
      </c>
      <c r="Q510" s="2">
        <f>Table1[[#This Row],[Quantity]]*Table1[[#This Row],[Unit Price]]</f>
        <v>350</v>
      </c>
      <c r="R510" s="2">
        <f>Table1[[#This Row],[Sales Revenue ]]-Table1[[#This Row],[Total Cost]]</f>
        <v>105</v>
      </c>
    </row>
    <row r="511" spans="1:18" x14ac:dyDescent="0.25">
      <c r="A511">
        <v>510</v>
      </c>
      <c r="B511" t="s">
        <v>75</v>
      </c>
      <c r="C511" t="s">
        <v>21</v>
      </c>
      <c r="D511" t="s">
        <v>54</v>
      </c>
      <c r="E511" s="1">
        <v>45804</v>
      </c>
      <c r="F511" s="1">
        <v>45812</v>
      </c>
      <c r="G511">
        <v>10</v>
      </c>
      <c r="H511">
        <v>723</v>
      </c>
      <c r="I511" t="s">
        <v>28</v>
      </c>
      <c r="J511" t="s">
        <v>549</v>
      </c>
      <c r="K511" t="s">
        <v>29</v>
      </c>
      <c r="L511" t="str">
        <f t="shared" si="28"/>
        <v>2025</v>
      </c>
      <c r="M511" t="str">
        <f t="shared" si="29"/>
        <v>May</v>
      </c>
      <c r="N511" t="str">
        <f t="shared" si="30"/>
        <v>Tue</v>
      </c>
      <c r="O511" s="2">
        <f t="shared" si="31"/>
        <v>8</v>
      </c>
      <c r="P511" s="2">
        <f>ROUND(G511*H511*VLOOKUP(D511,Table2[#All],2,FALSE),0)</f>
        <v>5061</v>
      </c>
      <c r="Q511" s="2">
        <f>Table1[[#This Row],[Quantity]]*Table1[[#This Row],[Unit Price]]</f>
        <v>7230</v>
      </c>
      <c r="R511" s="2">
        <f>Table1[[#This Row],[Sales Revenue ]]-Table1[[#This Row],[Total Cost]]</f>
        <v>2169</v>
      </c>
    </row>
    <row r="512" spans="1:18" x14ac:dyDescent="0.25">
      <c r="A512">
        <v>511</v>
      </c>
      <c r="B512" t="s">
        <v>77</v>
      </c>
      <c r="C512" t="s">
        <v>21</v>
      </c>
      <c r="D512" t="s">
        <v>54</v>
      </c>
      <c r="E512" s="1">
        <v>45967</v>
      </c>
      <c r="F512" s="1">
        <v>45973</v>
      </c>
      <c r="G512">
        <v>7</v>
      </c>
      <c r="H512">
        <v>568</v>
      </c>
      <c r="I512" t="s">
        <v>28</v>
      </c>
      <c r="J512" t="s">
        <v>547</v>
      </c>
      <c r="K512" t="s">
        <v>46</v>
      </c>
      <c r="L512" t="str">
        <f t="shared" si="28"/>
        <v>2025</v>
      </c>
      <c r="M512" t="str">
        <f t="shared" si="29"/>
        <v>Nov</v>
      </c>
      <c r="N512" t="str">
        <f t="shared" si="30"/>
        <v>Thu</v>
      </c>
      <c r="O512" s="2">
        <f t="shared" si="31"/>
        <v>6</v>
      </c>
      <c r="P512" s="2">
        <f>ROUND(G512*H512*VLOOKUP(D512,Table2[#All],2,FALSE),0)</f>
        <v>2783</v>
      </c>
      <c r="Q512" s="2">
        <f>Table1[[#This Row],[Quantity]]*Table1[[#This Row],[Unit Price]]</f>
        <v>3976</v>
      </c>
      <c r="R512" s="2">
        <f>Table1[[#This Row],[Sales Revenue ]]-Table1[[#This Row],[Total Cost]]</f>
        <v>1193</v>
      </c>
    </row>
    <row r="513" spans="1:18" x14ac:dyDescent="0.25">
      <c r="A513">
        <v>512</v>
      </c>
      <c r="B513" t="s">
        <v>78</v>
      </c>
      <c r="C513" t="s">
        <v>21</v>
      </c>
      <c r="D513" t="s">
        <v>83</v>
      </c>
      <c r="E513" s="1">
        <v>45972</v>
      </c>
      <c r="F513" s="1">
        <v>45987</v>
      </c>
      <c r="G513">
        <v>6</v>
      </c>
      <c r="H513">
        <v>250</v>
      </c>
      <c r="I513" t="s">
        <v>28</v>
      </c>
      <c r="J513" t="s">
        <v>550</v>
      </c>
      <c r="K513" t="s">
        <v>29</v>
      </c>
      <c r="L513" t="str">
        <f t="shared" si="28"/>
        <v>2025</v>
      </c>
      <c r="M513" t="str">
        <f t="shared" si="29"/>
        <v>Nov</v>
      </c>
      <c r="N513" t="str">
        <f t="shared" si="30"/>
        <v>Tue</v>
      </c>
      <c r="O513" s="2">
        <f t="shared" si="31"/>
        <v>15</v>
      </c>
      <c r="P513" s="2">
        <f>ROUND(G513*H513*VLOOKUP(D513,Table2[#All],2,FALSE),0)</f>
        <v>1200</v>
      </c>
      <c r="Q513" s="2">
        <f>Table1[[#This Row],[Quantity]]*Table1[[#This Row],[Unit Price]]</f>
        <v>1500</v>
      </c>
      <c r="R513" s="2">
        <f>Table1[[#This Row],[Sales Revenue ]]-Table1[[#This Row],[Total Cost]]</f>
        <v>300</v>
      </c>
    </row>
    <row r="514" spans="1:18" hidden="1" x14ac:dyDescent="0.25">
      <c r="A514">
        <v>513</v>
      </c>
      <c r="B514" t="s">
        <v>80</v>
      </c>
      <c r="C514" t="s">
        <v>12</v>
      </c>
      <c r="D514" t="s">
        <v>58</v>
      </c>
      <c r="E514" s="1">
        <v>45693</v>
      </c>
      <c r="F514" s="1">
        <v>45694</v>
      </c>
      <c r="G514">
        <v>4</v>
      </c>
      <c r="H514">
        <v>572</v>
      </c>
      <c r="I514" t="s">
        <v>14</v>
      </c>
      <c r="J514" t="s">
        <v>550</v>
      </c>
      <c r="K514" t="s">
        <v>29</v>
      </c>
      <c r="L514" t="str">
        <f t="shared" ref="L514:L556" si="32">TEXT(E514,"YYYY")</f>
        <v>2025</v>
      </c>
      <c r="M514" t="str">
        <f t="shared" ref="M514:M556" si="33">TEXT(E514,"MMM")</f>
        <v>Feb</v>
      </c>
      <c r="N514" t="str">
        <f t="shared" ref="N514:N556" si="34">TEXT(E514,"DDD")</f>
        <v>Wed</v>
      </c>
      <c r="O514" s="2">
        <f t="shared" ref="O514:O556" si="35">DATEDIF(E514,F514,"D")</f>
        <v>1</v>
      </c>
      <c r="P514" s="2">
        <f>ROUND(G514*H514*VLOOKUP(D514,Table2[#All],2,FALSE),0)</f>
        <v>1945</v>
      </c>
      <c r="Q514" s="2">
        <f>Table1[[#This Row],[Quantity]]*Table1[[#This Row],[Unit Price]]</f>
        <v>2288</v>
      </c>
      <c r="R514" s="2">
        <f>Table1[[#This Row],[Sales Revenue ]]-Table1[[#This Row],[Total Cost]]</f>
        <v>343</v>
      </c>
    </row>
    <row r="515" spans="1:18" x14ac:dyDescent="0.25">
      <c r="A515">
        <v>514</v>
      </c>
      <c r="B515" t="s">
        <v>81</v>
      </c>
      <c r="C515" t="s">
        <v>31</v>
      </c>
      <c r="D515" t="s">
        <v>42</v>
      </c>
      <c r="E515" s="1">
        <v>45678</v>
      </c>
      <c r="F515" s="1">
        <v>45692</v>
      </c>
      <c r="G515">
        <v>8</v>
      </c>
      <c r="H515">
        <v>849</v>
      </c>
      <c r="I515" t="s">
        <v>28</v>
      </c>
      <c r="J515" t="s">
        <v>551</v>
      </c>
      <c r="K515" t="s">
        <v>19</v>
      </c>
      <c r="L515" t="str">
        <f t="shared" si="32"/>
        <v>2025</v>
      </c>
      <c r="M515" t="str">
        <f t="shared" si="33"/>
        <v>Jan</v>
      </c>
      <c r="N515" t="str">
        <f t="shared" si="34"/>
        <v>Tue</v>
      </c>
      <c r="O515" s="2">
        <f t="shared" si="35"/>
        <v>14</v>
      </c>
      <c r="P515" s="2">
        <f>ROUND(G515*H515*VLOOKUP(D515,Table2[#All],2,FALSE),0)</f>
        <v>4415</v>
      </c>
      <c r="Q515" s="2">
        <f>Table1[[#This Row],[Quantity]]*Table1[[#This Row],[Unit Price]]</f>
        <v>6792</v>
      </c>
      <c r="R515" s="2">
        <f>Table1[[#This Row],[Sales Revenue ]]-Table1[[#This Row],[Total Cost]]</f>
        <v>2377</v>
      </c>
    </row>
    <row r="516" spans="1:18" x14ac:dyDescent="0.25">
      <c r="A516">
        <v>515</v>
      </c>
      <c r="B516" t="s">
        <v>82</v>
      </c>
      <c r="C516" t="s">
        <v>24</v>
      </c>
      <c r="D516" t="s">
        <v>25</v>
      </c>
      <c r="E516" s="1">
        <v>45733</v>
      </c>
      <c r="F516" s="1">
        <v>45736</v>
      </c>
      <c r="G516">
        <v>8</v>
      </c>
      <c r="H516">
        <v>858</v>
      </c>
      <c r="I516" t="s">
        <v>28</v>
      </c>
      <c r="J516" t="s">
        <v>547</v>
      </c>
      <c r="K516" t="s">
        <v>19</v>
      </c>
      <c r="L516" t="str">
        <f t="shared" si="32"/>
        <v>2025</v>
      </c>
      <c r="M516" t="str">
        <f t="shared" si="33"/>
        <v>Mar</v>
      </c>
      <c r="N516" t="str">
        <f t="shared" si="34"/>
        <v>Mon</v>
      </c>
      <c r="O516" s="2">
        <f t="shared" si="35"/>
        <v>3</v>
      </c>
      <c r="P516" s="2">
        <f>ROUND(G516*H516*VLOOKUP(D516,Table2[#All],2,FALSE),0)</f>
        <v>3775</v>
      </c>
      <c r="Q516" s="2">
        <f>Table1[[#This Row],[Quantity]]*Table1[[#This Row],[Unit Price]]</f>
        <v>6864</v>
      </c>
      <c r="R516" s="2">
        <f>Table1[[#This Row],[Sales Revenue ]]-Table1[[#This Row],[Total Cost]]</f>
        <v>3089</v>
      </c>
    </row>
    <row r="517" spans="1:18" hidden="1" x14ac:dyDescent="0.25">
      <c r="A517">
        <v>516</v>
      </c>
      <c r="B517" t="s">
        <v>84</v>
      </c>
      <c r="C517" t="s">
        <v>17</v>
      </c>
      <c r="D517" t="s">
        <v>44</v>
      </c>
      <c r="E517" s="1">
        <v>45844</v>
      </c>
      <c r="F517" s="1">
        <v>45852</v>
      </c>
      <c r="G517">
        <v>1</v>
      </c>
      <c r="H517">
        <v>256</v>
      </c>
      <c r="I517" t="s">
        <v>14</v>
      </c>
      <c r="J517" t="s">
        <v>33</v>
      </c>
      <c r="K517" t="s">
        <v>46</v>
      </c>
      <c r="L517" t="str">
        <f t="shared" si="32"/>
        <v>2025</v>
      </c>
      <c r="M517" t="str">
        <f t="shared" si="33"/>
        <v>Jul</v>
      </c>
      <c r="N517" t="str">
        <f t="shared" si="34"/>
        <v>Sun</v>
      </c>
      <c r="O517" s="2">
        <f t="shared" si="35"/>
        <v>8</v>
      </c>
      <c r="P517" s="2">
        <f>ROUND(G517*H517*VLOOKUP(D517,Table2[#All],2,FALSE),0)</f>
        <v>154</v>
      </c>
      <c r="Q517" s="2">
        <f>Table1[[#This Row],[Quantity]]*Table1[[#This Row],[Unit Price]]</f>
        <v>256</v>
      </c>
      <c r="R517" s="2">
        <f>Table1[[#This Row],[Sales Revenue ]]-Table1[[#This Row],[Total Cost]]</f>
        <v>102</v>
      </c>
    </row>
    <row r="518" spans="1:18" x14ac:dyDescent="0.25">
      <c r="A518">
        <v>517</v>
      </c>
      <c r="B518" t="s">
        <v>85</v>
      </c>
      <c r="C518" t="s">
        <v>12</v>
      </c>
      <c r="D518" t="s">
        <v>13</v>
      </c>
      <c r="E518" s="1">
        <v>45799</v>
      </c>
      <c r="F518" s="1">
        <v>45806</v>
      </c>
      <c r="G518">
        <v>8</v>
      </c>
      <c r="H518">
        <v>453</v>
      </c>
      <c r="I518" t="s">
        <v>28</v>
      </c>
      <c r="J518" t="s">
        <v>549</v>
      </c>
      <c r="K518" t="s">
        <v>19</v>
      </c>
      <c r="L518" t="str">
        <f t="shared" si="32"/>
        <v>2025</v>
      </c>
      <c r="M518" t="str">
        <f t="shared" si="33"/>
        <v>May</v>
      </c>
      <c r="N518" t="str">
        <f t="shared" si="34"/>
        <v>Thu</v>
      </c>
      <c r="O518" s="2">
        <f t="shared" si="35"/>
        <v>7</v>
      </c>
      <c r="P518" s="2">
        <f>ROUND(G518*H518*VLOOKUP(D518,Table2[#All],2,FALSE),0)</f>
        <v>2718</v>
      </c>
      <c r="Q518" s="2">
        <f>Table1[[#This Row],[Quantity]]*Table1[[#This Row],[Unit Price]]</f>
        <v>3624</v>
      </c>
      <c r="R518" s="2">
        <f>Table1[[#This Row],[Sales Revenue ]]-Table1[[#This Row],[Total Cost]]</f>
        <v>906</v>
      </c>
    </row>
    <row r="519" spans="1:18" x14ac:dyDescent="0.25">
      <c r="A519">
        <v>518</v>
      </c>
      <c r="B519" t="s">
        <v>86</v>
      </c>
      <c r="C519" t="s">
        <v>24</v>
      </c>
      <c r="D519" t="s">
        <v>25</v>
      </c>
      <c r="E519" s="1">
        <v>45822</v>
      </c>
      <c r="F519" s="1">
        <v>45836</v>
      </c>
      <c r="G519">
        <v>6</v>
      </c>
      <c r="H519">
        <v>218</v>
      </c>
      <c r="I519" t="s">
        <v>28</v>
      </c>
      <c r="J519" t="s">
        <v>33</v>
      </c>
      <c r="K519" t="s">
        <v>15</v>
      </c>
      <c r="L519" t="str">
        <f t="shared" si="32"/>
        <v>2025</v>
      </c>
      <c r="M519" t="str">
        <f t="shared" si="33"/>
        <v>Jun</v>
      </c>
      <c r="N519" t="str">
        <f t="shared" si="34"/>
        <v>Sat</v>
      </c>
      <c r="O519" s="2">
        <f t="shared" si="35"/>
        <v>14</v>
      </c>
      <c r="P519" s="2">
        <f>ROUND(G519*H519*VLOOKUP(D519,Table2[#All],2,FALSE),0)</f>
        <v>719</v>
      </c>
      <c r="Q519" s="2">
        <f>Table1[[#This Row],[Quantity]]*Table1[[#This Row],[Unit Price]]</f>
        <v>1308</v>
      </c>
      <c r="R519" s="2">
        <f>Table1[[#This Row],[Sales Revenue ]]-Table1[[#This Row],[Total Cost]]</f>
        <v>589</v>
      </c>
    </row>
    <row r="520" spans="1:18" x14ac:dyDescent="0.25">
      <c r="A520">
        <v>519</v>
      </c>
      <c r="B520" t="s">
        <v>87</v>
      </c>
      <c r="C520" t="s">
        <v>17</v>
      </c>
      <c r="D520" t="s">
        <v>44</v>
      </c>
      <c r="E520" s="1">
        <v>46009</v>
      </c>
      <c r="F520" s="1">
        <v>46018</v>
      </c>
      <c r="G520">
        <v>7</v>
      </c>
      <c r="H520">
        <v>481</v>
      </c>
      <c r="I520" t="s">
        <v>28</v>
      </c>
      <c r="J520" t="s">
        <v>549</v>
      </c>
      <c r="K520" t="s">
        <v>46</v>
      </c>
      <c r="L520" t="str">
        <f t="shared" si="32"/>
        <v>2025</v>
      </c>
      <c r="M520" t="str">
        <f t="shared" si="33"/>
        <v>Dec</v>
      </c>
      <c r="N520" t="str">
        <f t="shared" si="34"/>
        <v>Thu</v>
      </c>
      <c r="O520" s="2">
        <f t="shared" si="35"/>
        <v>9</v>
      </c>
      <c r="P520" s="2">
        <f>ROUND(G520*H520*VLOOKUP(D520,Table2[#All],2,FALSE),0)</f>
        <v>2020</v>
      </c>
      <c r="Q520" s="2">
        <f>Table1[[#This Row],[Quantity]]*Table1[[#This Row],[Unit Price]]</f>
        <v>3367</v>
      </c>
      <c r="R520" s="2">
        <f>Table1[[#This Row],[Sales Revenue ]]-Table1[[#This Row],[Total Cost]]</f>
        <v>1347</v>
      </c>
    </row>
    <row r="521" spans="1:18" hidden="1" x14ac:dyDescent="0.25">
      <c r="A521">
        <v>520</v>
      </c>
      <c r="B521" t="s">
        <v>88</v>
      </c>
      <c r="C521" t="s">
        <v>21</v>
      </c>
      <c r="D521" t="s">
        <v>22</v>
      </c>
      <c r="E521" s="1">
        <v>45756</v>
      </c>
      <c r="F521" s="1">
        <v>45764</v>
      </c>
      <c r="G521">
        <v>1</v>
      </c>
      <c r="H521">
        <v>420</v>
      </c>
      <c r="I521" t="s">
        <v>14</v>
      </c>
      <c r="J521" t="s">
        <v>550</v>
      </c>
      <c r="K521" t="s">
        <v>29</v>
      </c>
      <c r="L521" t="str">
        <f t="shared" si="32"/>
        <v>2025</v>
      </c>
      <c r="M521" t="str">
        <f t="shared" si="33"/>
        <v>Apr</v>
      </c>
      <c r="N521" t="str">
        <f t="shared" si="34"/>
        <v>Wed</v>
      </c>
      <c r="O521" s="2">
        <f t="shared" si="35"/>
        <v>8</v>
      </c>
      <c r="P521" s="2">
        <f>ROUND(G521*H521*VLOOKUP(D521,Table2[#All],2,FALSE),0)</f>
        <v>315</v>
      </c>
      <c r="Q521" s="2">
        <f>Table1[[#This Row],[Quantity]]*Table1[[#This Row],[Unit Price]]</f>
        <v>420</v>
      </c>
      <c r="R521" s="2">
        <f>Table1[[#This Row],[Sales Revenue ]]-Table1[[#This Row],[Total Cost]]</f>
        <v>105</v>
      </c>
    </row>
    <row r="522" spans="1:18" x14ac:dyDescent="0.25">
      <c r="A522">
        <v>521</v>
      </c>
      <c r="B522" t="s">
        <v>89</v>
      </c>
      <c r="C522" t="s">
        <v>17</v>
      </c>
      <c r="D522" t="s">
        <v>18</v>
      </c>
      <c r="E522" s="1">
        <v>45871</v>
      </c>
      <c r="F522" s="1">
        <v>45875</v>
      </c>
      <c r="G522">
        <v>1</v>
      </c>
      <c r="H522">
        <v>98</v>
      </c>
      <c r="I522" t="s">
        <v>28</v>
      </c>
      <c r="J522" t="s">
        <v>550</v>
      </c>
      <c r="K522" t="s">
        <v>46</v>
      </c>
      <c r="L522" t="str">
        <f t="shared" si="32"/>
        <v>2025</v>
      </c>
      <c r="M522" t="str">
        <f t="shared" si="33"/>
        <v>Aug</v>
      </c>
      <c r="N522" t="str">
        <f t="shared" si="34"/>
        <v>Sat</v>
      </c>
      <c r="O522" s="2">
        <f t="shared" si="35"/>
        <v>4</v>
      </c>
      <c r="P522" s="2">
        <f>ROUND(G522*H522*VLOOKUP(D522,Table2[#All],2,FALSE),0)</f>
        <v>49</v>
      </c>
      <c r="Q522" s="2">
        <f>Table1[[#This Row],[Quantity]]*Table1[[#This Row],[Unit Price]]</f>
        <v>98</v>
      </c>
      <c r="R522" s="2">
        <f>Table1[[#This Row],[Sales Revenue ]]-Table1[[#This Row],[Total Cost]]</f>
        <v>49</v>
      </c>
    </row>
    <row r="523" spans="1:18" x14ac:dyDescent="0.25">
      <c r="A523">
        <v>522</v>
      </c>
      <c r="B523" t="s">
        <v>90</v>
      </c>
      <c r="C523" t="s">
        <v>31</v>
      </c>
      <c r="D523" t="s">
        <v>76</v>
      </c>
      <c r="E523" s="1">
        <v>45714</v>
      </c>
      <c r="F523" s="1">
        <v>45721</v>
      </c>
      <c r="G523">
        <v>1</v>
      </c>
      <c r="H523">
        <v>444</v>
      </c>
      <c r="I523" t="s">
        <v>28</v>
      </c>
      <c r="J523" t="s">
        <v>550</v>
      </c>
      <c r="K523" t="s">
        <v>15</v>
      </c>
      <c r="L523" t="str">
        <f t="shared" si="32"/>
        <v>2025</v>
      </c>
      <c r="M523" t="str">
        <f t="shared" si="33"/>
        <v>Feb</v>
      </c>
      <c r="N523" t="str">
        <f t="shared" si="34"/>
        <v>Wed</v>
      </c>
      <c r="O523" s="2">
        <f t="shared" si="35"/>
        <v>7</v>
      </c>
      <c r="P523" s="2">
        <f>ROUND(G523*H523*VLOOKUP(D523,Table2[#All],2,FALSE),0)</f>
        <v>333</v>
      </c>
      <c r="Q523" s="2">
        <f>Table1[[#This Row],[Quantity]]*Table1[[#This Row],[Unit Price]]</f>
        <v>444</v>
      </c>
      <c r="R523" s="2">
        <f>Table1[[#This Row],[Sales Revenue ]]-Table1[[#This Row],[Total Cost]]</f>
        <v>111</v>
      </c>
    </row>
    <row r="524" spans="1:18" hidden="1" x14ac:dyDescent="0.25">
      <c r="A524">
        <v>523</v>
      </c>
      <c r="B524" t="s">
        <v>91</v>
      </c>
      <c r="C524" t="s">
        <v>17</v>
      </c>
      <c r="D524" t="s">
        <v>64</v>
      </c>
      <c r="E524" s="1">
        <v>45995</v>
      </c>
      <c r="F524" s="1">
        <v>46001</v>
      </c>
      <c r="G524">
        <v>5</v>
      </c>
      <c r="H524">
        <v>858</v>
      </c>
      <c r="I524" t="s">
        <v>14</v>
      </c>
      <c r="J524" t="s">
        <v>549</v>
      </c>
      <c r="K524" t="s">
        <v>46</v>
      </c>
      <c r="L524" t="str">
        <f t="shared" si="32"/>
        <v>2025</v>
      </c>
      <c r="M524" t="str">
        <f t="shared" si="33"/>
        <v>Dec</v>
      </c>
      <c r="N524" t="str">
        <f t="shared" si="34"/>
        <v>Thu</v>
      </c>
      <c r="O524" s="2">
        <f t="shared" si="35"/>
        <v>6</v>
      </c>
      <c r="P524" s="2">
        <f>ROUND(G524*H524*VLOOKUP(D524,Table2[#All],2,FALSE),0)</f>
        <v>2145</v>
      </c>
      <c r="Q524" s="2">
        <f>Table1[[#This Row],[Quantity]]*Table1[[#This Row],[Unit Price]]</f>
        <v>4290</v>
      </c>
      <c r="R524" s="2">
        <f>Table1[[#This Row],[Sales Revenue ]]-Table1[[#This Row],[Total Cost]]</f>
        <v>2145</v>
      </c>
    </row>
    <row r="525" spans="1:18" hidden="1" x14ac:dyDescent="0.25">
      <c r="A525">
        <v>524</v>
      </c>
      <c r="B525" t="s">
        <v>92</v>
      </c>
      <c r="C525" t="s">
        <v>17</v>
      </c>
      <c r="D525" t="s">
        <v>56</v>
      </c>
      <c r="E525" s="1">
        <v>45905</v>
      </c>
      <c r="F525" s="1">
        <v>45915</v>
      </c>
      <c r="G525">
        <v>6</v>
      </c>
      <c r="H525">
        <v>914</v>
      </c>
      <c r="I525" t="s">
        <v>14</v>
      </c>
      <c r="J525" t="s">
        <v>551</v>
      </c>
      <c r="K525" t="s">
        <v>46</v>
      </c>
      <c r="L525" t="str">
        <f t="shared" si="32"/>
        <v>2025</v>
      </c>
      <c r="M525" t="str">
        <f t="shared" si="33"/>
        <v>Sep</v>
      </c>
      <c r="N525" t="str">
        <f t="shared" si="34"/>
        <v>Fri</v>
      </c>
      <c r="O525" s="2">
        <f t="shared" si="35"/>
        <v>10</v>
      </c>
      <c r="P525" s="2">
        <f>ROUND(G525*H525*VLOOKUP(D525,Table2[#All],2,FALSE),0)</f>
        <v>3016</v>
      </c>
      <c r="Q525" s="2">
        <f>Table1[[#This Row],[Quantity]]*Table1[[#This Row],[Unit Price]]</f>
        <v>5484</v>
      </c>
      <c r="R525" s="2">
        <f>Table1[[#This Row],[Sales Revenue ]]-Table1[[#This Row],[Total Cost]]</f>
        <v>2468</v>
      </c>
    </row>
    <row r="526" spans="1:18" x14ac:dyDescent="0.25">
      <c r="A526">
        <v>525</v>
      </c>
      <c r="B526" t="s">
        <v>93</v>
      </c>
      <c r="C526" t="s">
        <v>12</v>
      </c>
      <c r="D526" t="s">
        <v>58</v>
      </c>
      <c r="E526" s="1">
        <v>45935</v>
      </c>
      <c r="F526" s="1">
        <v>45949</v>
      </c>
      <c r="G526">
        <v>5</v>
      </c>
      <c r="H526">
        <v>163</v>
      </c>
      <c r="I526" t="s">
        <v>28</v>
      </c>
      <c r="J526" t="s">
        <v>550</v>
      </c>
      <c r="K526" t="s">
        <v>15</v>
      </c>
      <c r="L526" t="str">
        <f t="shared" si="32"/>
        <v>2025</v>
      </c>
      <c r="M526" t="str">
        <f t="shared" si="33"/>
        <v>Oct</v>
      </c>
      <c r="N526" t="str">
        <f t="shared" si="34"/>
        <v>Sun</v>
      </c>
      <c r="O526" s="2">
        <f t="shared" si="35"/>
        <v>14</v>
      </c>
      <c r="P526" s="2">
        <f>ROUND(G526*H526*VLOOKUP(D526,Table2[#All],2,FALSE),0)</f>
        <v>693</v>
      </c>
      <c r="Q526" s="2">
        <f>Table1[[#This Row],[Quantity]]*Table1[[#This Row],[Unit Price]]</f>
        <v>815</v>
      </c>
      <c r="R526" s="2">
        <f>Table1[[#This Row],[Sales Revenue ]]-Table1[[#This Row],[Total Cost]]</f>
        <v>122</v>
      </c>
    </row>
    <row r="527" spans="1:18" x14ac:dyDescent="0.25">
      <c r="A527">
        <v>526</v>
      </c>
      <c r="B527" t="s">
        <v>94</v>
      </c>
      <c r="C527" t="s">
        <v>24</v>
      </c>
      <c r="D527" t="s">
        <v>70</v>
      </c>
      <c r="E527" s="1">
        <v>45986</v>
      </c>
      <c r="F527" s="1">
        <v>45996</v>
      </c>
      <c r="G527">
        <v>9</v>
      </c>
      <c r="H527">
        <v>811</v>
      </c>
      <c r="I527" t="s">
        <v>28</v>
      </c>
      <c r="J527" t="s">
        <v>551</v>
      </c>
      <c r="K527" t="s">
        <v>29</v>
      </c>
      <c r="L527" t="str">
        <f t="shared" si="32"/>
        <v>2025</v>
      </c>
      <c r="M527" t="str">
        <f t="shared" si="33"/>
        <v>Nov</v>
      </c>
      <c r="N527" t="str">
        <f t="shared" si="34"/>
        <v>Tue</v>
      </c>
      <c r="O527" s="2">
        <f t="shared" si="35"/>
        <v>10</v>
      </c>
      <c r="P527" s="2">
        <f>ROUND(G527*H527*VLOOKUP(D527,Table2[#All],2,FALSE),0)</f>
        <v>4014</v>
      </c>
      <c r="Q527" s="2">
        <f>Table1[[#This Row],[Quantity]]*Table1[[#This Row],[Unit Price]]</f>
        <v>7299</v>
      </c>
      <c r="R527" s="2">
        <f>Table1[[#This Row],[Sales Revenue ]]-Table1[[#This Row],[Total Cost]]</f>
        <v>3285</v>
      </c>
    </row>
    <row r="528" spans="1:18" hidden="1" x14ac:dyDescent="0.25">
      <c r="A528">
        <v>527</v>
      </c>
      <c r="B528" t="s">
        <v>95</v>
      </c>
      <c r="C528" t="s">
        <v>24</v>
      </c>
      <c r="D528" t="s">
        <v>25</v>
      </c>
      <c r="E528" s="1">
        <v>45966</v>
      </c>
      <c r="F528" s="1">
        <v>45968</v>
      </c>
      <c r="G528">
        <v>9</v>
      </c>
      <c r="H528">
        <v>828</v>
      </c>
      <c r="I528" t="s">
        <v>14</v>
      </c>
      <c r="J528" t="s">
        <v>549</v>
      </c>
      <c r="K528" t="s">
        <v>19</v>
      </c>
      <c r="L528" t="str">
        <f t="shared" si="32"/>
        <v>2025</v>
      </c>
      <c r="M528" t="str">
        <f t="shared" si="33"/>
        <v>Nov</v>
      </c>
      <c r="N528" t="str">
        <f t="shared" si="34"/>
        <v>Wed</v>
      </c>
      <c r="O528" s="2">
        <f t="shared" si="35"/>
        <v>2</v>
      </c>
      <c r="P528" s="2">
        <f>ROUND(G528*H528*VLOOKUP(D528,Table2[#All],2,FALSE),0)</f>
        <v>4099</v>
      </c>
      <c r="Q528" s="2">
        <f>Table1[[#This Row],[Quantity]]*Table1[[#This Row],[Unit Price]]</f>
        <v>7452</v>
      </c>
      <c r="R528" s="2">
        <f>Table1[[#This Row],[Sales Revenue ]]-Table1[[#This Row],[Total Cost]]</f>
        <v>3353</v>
      </c>
    </row>
    <row r="529" spans="1:18" x14ac:dyDescent="0.25">
      <c r="A529">
        <v>528</v>
      </c>
      <c r="B529" t="s">
        <v>97</v>
      </c>
      <c r="C529" t="s">
        <v>31</v>
      </c>
      <c r="D529" t="s">
        <v>50</v>
      </c>
      <c r="E529" s="1">
        <v>45706</v>
      </c>
      <c r="F529" s="1">
        <v>45712</v>
      </c>
      <c r="G529">
        <v>8</v>
      </c>
      <c r="H529">
        <v>745</v>
      </c>
      <c r="I529" t="s">
        <v>28</v>
      </c>
      <c r="J529" t="s">
        <v>33</v>
      </c>
      <c r="K529" t="s">
        <v>29</v>
      </c>
      <c r="L529" t="str">
        <f t="shared" si="32"/>
        <v>2025</v>
      </c>
      <c r="M529" t="str">
        <f t="shared" si="33"/>
        <v>Feb</v>
      </c>
      <c r="N529" t="str">
        <f t="shared" si="34"/>
        <v>Tue</v>
      </c>
      <c r="O529" s="2">
        <f t="shared" si="35"/>
        <v>6</v>
      </c>
      <c r="P529" s="2">
        <f>ROUND(G529*H529*VLOOKUP(D529,Table2[#All],2,FALSE),0)</f>
        <v>4172</v>
      </c>
      <c r="Q529" s="2">
        <f>Table1[[#This Row],[Quantity]]*Table1[[#This Row],[Unit Price]]</f>
        <v>5960</v>
      </c>
      <c r="R529" s="2">
        <f>Table1[[#This Row],[Sales Revenue ]]-Table1[[#This Row],[Total Cost]]</f>
        <v>1788</v>
      </c>
    </row>
    <row r="530" spans="1:18" hidden="1" x14ac:dyDescent="0.25">
      <c r="A530">
        <v>529</v>
      </c>
      <c r="B530" t="s">
        <v>98</v>
      </c>
      <c r="C530" t="s">
        <v>17</v>
      </c>
      <c r="D530" t="s">
        <v>56</v>
      </c>
      <c r="E530" s="1">
        <v>45904</v>
      </c>
      <c r="F530" s="1">
        <v>45910</v>
      </c>
      <c r="G530">
        <v>7</v>
      </c>
      <c r="H530">
        <v>238</v>
      </c>
      <c r="I530" t="s">
        <v>14</v>
      </c>
      <c r="J530" t="s">
        <v>550</v>
      </c>
      <c r="K530" t="s">
        <v>15</v>
      </c>
      <c r="L530" t="str">
        <f t="shared" si="32"/>
        <v>2025</v>
      </c>
      <c r="M530" t="str">
        <f t="shared" si="33"/>
        <v>Sep</v>
      </c>
      <c r="N530" t="str">
        <f t="shared" si="34"/>
        <v>Thu</v>
      </c>
      <c r="O530" s="2">
        <f t="shared" si="35"/>
        <v>6</v>
      </c>
      <c r="P530" s="2">
        <f>ROUND(G530*H530*VLOOKUP(D530,Table2[#All],2,FALSE),0)</f>
        <v>916</v>
      </c>
      <c r="Q530" s="2">
        <f>Table1[[#This Row],[Quantity]]*Table1[[#This Row],[Unit Price]]</f>
        <v>1666</v>
      </c>
      <c r="R530" s="2">
        <f>Table1[[#This Row],[Sales Revenue ]]-Table1[[#This Row],[Total Cost]]</f>
        <v>750</v>
      </c>
    </row>
    <row r="531" spans="1:18" hidden="1" x14ac:dyDescent="0.25">
      <c r="A531">
        <v>530</v>
      </c>
      <c r="B531" t="s">
        <v>99</v>
      </c>
      <c r="C531" t="s">
        <v>12</v>
      </c>
      <c r="D531" t="s">
        <v>13</v>
      </c>
      <c r="E531" s="1">
        <v>46003</v>
      </c>
      <c r="F531" s="1">
        <v>46013</v>
      </c>
      <c r="G531">
        <v>1</v>
      </c>
      <c r="H531">
        <v>159</v>
      </c>
      <c r="I531" t="s">
        <v>14</v>
      </c>
      <c r="J531" t="s">
        <v>550</v>
      </c>
      <c r="K531" t="s">
        <v>15</v>
      </c>
      <c r="L531" t="str">
        <f t="shared" si="32"/>
        <v>2025</v>
      </c>
      <c r="M531" t="str">
        <f t="shared" si="33"/>
        <v>Dec</v>
      </c>
      <c r="N531" t="str">
        <f t="shared" si="34"/>
        <v>Fri</v>
      </c>
      <c r="O531" s="2">
        <f t="shared" si="35"/>
        <v>10</v>
      </c>
      <c r="P531" s="2">
        <f>ROUND(G531*H531*VLOOKUP(D531,Table2[#All],2,FALSE),0)</f>
        <v>119</v>
      </c>
      <c r="Q531" s="2">
        <f>Table1[[#This Row],[Quantity]]*Table1[[#This Row],[Unit Price]]</f>
        <v>159</v>
      </c>
      <c r="R531" s="2">
        <f>Table1[[#This Row],[Sales Revenue ]]-Table1[[#This Row],[Total Cost]]</f>
        <v>40</v>
      </c>
    </row>
    <row r="532" spans="1:18" x14ac:dyDescent="0.25">
      <c r="A532">
        <v>531</v>
      </c>
      <c r="B532" t="s">
        <v>101</v>
      </c>
      <c r="C532" t="s">
        <v>24</v>
      </c>
      <c r="D532" t="s">
        <v>70</v>
      </c>
      <c r="E532" s="1">
        <v>45793</v>
      </c>
      <c r="F532" s="1">
        <v>45797</v>
      </c>
      <c r="G532">
        <v>10</v>
      </c>
      <c r="H532">
        <v>102</v>
      </c>
      <c r="I532" t="s">
        <v>28</v>
      </c>
      <c r="J532" t="s">
        <v>550</v>
      </c>
      <c r="K532" t="s">
        <v>29</v>
      </c>
      <c r="L532" t="str">
        <f t="shared" si="32"/>
        <v>2025</v>
      </c>
      <c r="M532" t="str">
        <f t="shared" si="33"/>
        <v>May</v>
      </c>
      <c r="N532" t="str">
        <f t="shared" si="34"/>
        <v>Fri</v>
      </c>
      <c r="O532" s="2">
        <f t="shared" si="35"/>
        <v>4</v>
      </c>
      <c r="P532" s="2">
        <f>ROUND(G532*H532*VLOOKUP(D532,Table2[#All],2,FALSE),0)</f>
        <v>561</v>
      </c>
      <c r="Q532" s="2">
        <f>Table1[[#This Row],[Quantity]]*Table1[[#This Row],[Unit Price]]</f>
        <v>1020</v>
      </c>
      <c r="R532" s="2">
        <f>Table1[[#This Row],[Sales Revenue ]]-Table1[[#This Row],[Total Cost]]</f>
        <v>459</v>
      </c>
    </row>
    <row r="533" spans="1:18" hidden="1" x14ac:dyDescent="0.25">
      <c r="A533">
        <v>532</v>
      </c>
      <c r="B533" t="s">
        <v>102</v>
      </c>
      <c r="C533" t="s">
        <v>24</v>
      </c>
      <c r="D533" t="s">
        <v>25</v>
      </c>
      <c r="E533" s="1">
        <v>45997</v>
      </c>
      <c r="F533" s="1">
        <v>45998</v>
      </c>
      <c r="G533">
        <v>2</v>
      </c>
      <c r="H533">
        <v>443</v>
      </c>
      <c r="I533" t="s">
        <v>14</v>
      </c>
      <c r="J533" t="s">
        <v>547</v>
      </c>
      <c r="K533" t="s">
        <v>46</v>
      </c>
      <c r="L533" t="str">
        <f t="shared" si="32"/>
        <v>2025</v>
      </c>
      <c r="M533" t="str">
        <f t="shared" si="33"/>
        <v>Dec</v>
      </c>
      <c r="N533" t="str">
        <f t="shared" si="34"/>
        <v>Sat</v>
      </c>
      <c r="O533" s="2">
        <f t="shared" si="35"/>
        <v>1</v>
      </c>
      <c r="P533" s="2">
        <f>ROUND(G533*H533*VLOOKUP(D533,Table2[#All],2,FALSE),0)</f>
        <v>487</v>
      </c>
      <c r="Q533" s="2">
        <f>Table1[[#This Row],[Quantity]]*Table1[[#This Row],[Unit Price]]</f>
        <v>886</v>
      </c>
      <c r="R533" s="2">
        <f>Table1[[#This Row],[Sales Revenue ]]-Table1[[#This Row],[Total Cost]]</f>
        <v>399</v>
      </c>
    </row>
    <row r="534" spans="1:18" hidden="1" x14ac:dyDescent="0.25">
      <c r="A534">
        <v>533</v>
      </c>
      <c r="B534" t="s">
        <v>103</v>
      </c>
      <c r="C534" t="s">
        <v>24</v>
      </c>
      <c r="D534" t="s">
        <v>38</v>
      </c>
      <c r="E534" s="1">
        <v>45711</v>
      </c>
      <c r="F534" s="1">
        <v>45714</v>
      </c>
      <c r="G534">
        <v>9</v>
      </c>
      <c r="H534">
        <v>10</v>
      </c>
      <c r="I534" t="s">
        <v>14</v>
      </c>
      <c r="J534" t="s">
        <v>551</v>
      </c>
      <c r="K534" t="s">
        <v>46</v>
      </c>
      <c r="L534" t="str">
        <f t="shared" si="32"/>
        <v>2025</v>
      </c>
      <c r="M534" t="str">
        <f t="shared" si="33"/>
        <v>Feb</v>
      </c>
      <c r="N534" t="str">
        <f t="shared" si="34"/>
        <v>Sun</v>
      </c>
      <c r="O534" s="2">
        <f t="shared" si="35"/>
        <v>3</v>
      </c>
      <c r="P534" s="2">
        <f>ROUND(G534*H534*VLOOKUP(D534,Table2[#All],2,FALSE),0)</f>
        <v>45</v>
      </c>
      <c r="Q534" s="2">
        <f>Table1[[#This Row],[Quantity]]*Table1[[#This Row],[Unit Price]]</f>
        <v>90</v>
      </c>
      <c r="R534" s="2">
        <f>Table1[[#This Row],[Sales Revenue ]]-Table1[[#This Row],[Total Cost]]</f>
        <v>45</v>
      </c>
    </row>
    <row r="535" spans="1:18" x14ac:dyDescent="0.25">
      <c r="A535">
        <v>534</v>
      </c>
      <c r="B535" t="s">
        <v>104</v>
      </c>
      <c r="C535" t="s">
        <v>31</v>
      </c>
      <c r="D535" t="s">
        <v>32</v>
      </c>
      <c r="E535" s="1">
        <v>45942</v>
      </c>
      <c r="F535" s="1">
        <v>45955</v>
      </c>
      <c r="G535">
        <v>5</v>
      </c>
      <c r="H535">
        <v>758</v>
      </c>
      <c r="I535" t="s">
        <v>28</v>
      </c>
      <c r="J535" t="s">
        <v>551</v>
      </c>
      <c r="K535" t="s">
        <v>19</v>
      </c>
      <c r="L535" t="str">
        <f t="shared" si="32"/>
        <v>2025</v>
      </c>
      <c r="M535" t="str">
        <f t="shared" si="33"/>
        <v>Oct</v>
      </c>
      <c r="N535" t="str">
        <f t="shared" si="34"/>
        <v>Sun</v>
      </c>
      <c r="O535" s="2">
        <f t="shared" si="35"/>
        <v>13</v>
      </c>
      <c r="P535" s="2">
        <f>ROUND(G535*H535*VLOOKUP(D535,Table2[#All],2,FALSE),0)</f>
        <v>2843</v>
      </c>
      <c r="Q535" s="2">
        <f>Table1[[#This Row],[Quantity]]*Table1[[#This Row],[Unit Price]]</f>
        <v>3790</v>
      </c>
      <c r="R535" s="2">
        <f>Table1[[#This Row],[Sales Revenue ]]-Table1[[#This Row],[Total Cost]]</f>
        <v>947</v>
      </c>
    </row>
    <row r="536" spans="1:18" hidden="1" x14ac:dyDescent="0.25">
      <c r="A536">
        <v>535</v>
      </c>
      <c r="B536" t="s">
        <v>105</v>
      </c>
      <c r="C536" t="s">
        <v>12</v>
      </c>
      <c r="D536" t="s">
        <v>13</v>
      </c>
      <c r="E536" s="1">
        <v>45896</v>
      </c>
      <c r="F536" s="1">
        <v>45897</v>
      </c>
      <c r="G536">
        <v>10</v>
      </c>
      <c r="H536">
        <v>541</v>
      </c>
      <c r="I536" t="s">
        <v>14</v>
      </c>
      <c r="J536" t="s">
        <v>549</v>
      </c>
      <c r="K536" t="s">
        <v>15</v>
      </c>
      <c r="L536" t="str">
        <f t="shared" si="32"/>
        <v>2025</v>
      </c>
      <c r="M536" t="str">
        <f t="shared" si="33"/>
        <v>Aug</v>
      </c>
      <c r="N536" t="str">
        <f t="shared" si="34"/>
        <v>Wed</v>
      </c>
      <c r="O536" s="2">
        <f t="shared" si="35"/>
        <v>1</v>
      </c>
      <c r="P536" s="2">
        <f>ROUND(G536*H536*VLOOKUP(D536,Table2[#All],2,FALSE),0)</f>
        <v>4058</v>
      </c>
      <c r="Q536" s="2">
        <f>Table1[[#This Row],[Quantity]]*Table1[[#This Row],[Unit Price]]</f>
        <v>5410</v>
      </c>
      <c r="R536" s="2">
        <f>Table1[[#This Row],[Sales Revenue ]]-Table1[[#This Row],[Total Cost]]</f>
        <v>1352</v>
      </c>
    </row>
    <row r="537" spans="1:18" hidden="1" x14ac:dyDescent="0.25">
      <c r="A537">
        <v>536</v>
      </c>
      <c r="B537" t="s">
        <v>106</v>
      </c>
      <c r="C537" t="s">
        <v>31</v>
      </c>
      <c r="D537" t="s">
        <v>50</v>
      </c>
      <c r="E537" s="1">
        <v>45890</v>
      </c>
      <c r="F537" s="1">
        <v>45891</v>
      </c>
      <c r="G537">
        <v>1</v>
      </c>
      <c r="H537">
        <v>46</v>
      </c>
      <c r="I537" t="s">
        <v>14</v>
      </c>
      <c r="J537" t="s">
        <v>549</v>
      </c>
      <c r="K537" t="s">
        <v>29</v>
      </c>
      <c r="L537" t="str">
        <f t="shared" si="32"/>
        <v>2025</v>
      </c>
      <c r="M537" t="str">
        <f t="shared" si="33"/>
        <v>Aug</v>
      </c>
      <c r="N537" t="str">
        <f t="shared" si="34"/>
        <v>Thu</v>
      </c>
      <c r="O537" s="2">
        <f t="shared" si="35"/>
        <v>1</v>
      </c>
      <c r="P537" s="2">
        <f>ROUND(G537*H537*VLOOKUP(D537,Table2[#All],2,FALSE),0)</f>
        <v>32</v>
      </c>
      <c r="Q537" s="2">
        <f>Table1[[#This Row],[Quantity]]*Table1[[#This Row],[Unit Price]]</f>
        <v>46</v>
      </c>
      <c r="R537" s="2">
        <f>Table1[[#This Row],[Sales Revenue ]]-Table1[[#This Row],[Total Cost]]</f>
        <v>14</v>
      </c>
    </row>
    <row r="538" spans="1:18" x14ac:dyDescent="0.25">
      <c r="A538">
        <v>537</v>
      </c>
      <c r="B538" t="s">
        <v>107</v>
      </c>
      <c r="C538" t="s">
        <v>31</v>
      </c>
      <c r="D538" t="s">
        <v>42</v>
      </c>
      <c r="E538" s="1">
        <v>45857</v>
      </c>
      <c r="F538" s="1">
        <v>45863</v>
      </c>
      <c r="G538">
        <v>4</v>
      </c>
      <c r="H538">
        <v>82</v>
      </c>
      <c r="I538" t="s">
        <v>28</v>
      </c>
      <c r="J538" t="s">
        <v>550</v>
      </c>
      <c r="K538" t="s">
        <v>15</v>
      </c>
      <c r="L538" t="str">
        <f t="shared" si="32"/>
        <v>2025</v>
      </c>
      <c r="M538" t="str">
        <f t="shared" si="33"/>
        <v>Jul</v>
      </c>
      <c r="N538" t="str">
        <f t="shared" si="34"/>
        <v>Sat</v>
      </c>
      <c r="O538" s="2">
        <f t="shared" si="35"/>
        <v>6</v>
      </c>
      <c r="P538" s="2">
        <f>ROUND(G538*H538*VLOOKUP(D538,Table2[#All],2,FALSE),0)</f>
        <v>213</v>
      </c>
      <c r="Q538" s="2">
        <f>Table1[[#This Row],[Quantity]]*Table1[[#This Row],[Unit Price]]</f>
        <v>328</v>
      </c>
      <c r="R538" s="2">
        <f>Table1[[#This Row],[Sales Revenue ]]-Table1[[#This Row],[Total Cost]]</f>
        <v>115</v>
      </c>
    </row>
    <row r="539" spans="1:18" x14ac:dyDescent="0.25">
      <c r="A539">
        <v>538</v>
      </c>
      <c r="B539" t="s">
        <v>531</v>
      </c>
      <c r="C539" t="s">
        <v>24</v>
      </c>
      <c r="D539" t="s">
        <v>25</v>
      </c>
      <c r="E539" s="1">
        <v>46008</v>
      </c>
      <c r="F539" s="1">
        <v>46014</v>
      </c>
      <c r="G539">
        <v>9</v>
      </c>
      <c r="H539">
        <v>891</v>
      </c>
      <c r="I539" t="s">
        <v>28</v>
      </c>
      <c r="J539" t="s">
        <v>550</v>
      </c>
      <c r="K539" t="s">
        <v>29</v>
      </c>
      <c r="L539" t="str">
        <f t="shared" si="32"/>
        <v>2025</v>
      </c>
      <c r="M539" t="str">
        <f t="shared" si="33"/>
        <v>Dec</v>
      </c>
      <c r="N539" t="str">
        <f t="shared" si="34"/>
        <v>Wed</v>
      </c>
      <c r="O539" s="2">
        <f t="shared" si="35"/>
        <v>6</v>
      </c>
      <c r="P539" s="2">
        <f>ROUND(G539*H539*VLOOKUP(D539,Table2[#All],2,FALSE),0)</f>
        <v>4410</v>
      </c>
      <c r="Q539" s="2">
        <f>Table1[[#This Row],[Quantity]]*Table1[[#This Row],[Unit Price]]</f>
        <v>8019</v>
      </c>
      <c r="R539" s="2">
        <f>Table1[[#This Row],[Sales Revenue ]]-Table1[[#This Row],[Total Cost]]</f>
        <v>3609</v>
      </c>
    </row>
    <row r="540" spans="1:18" hidden="1" x14ac:dyDescent="0.25">
      <c r="A540">
        <v>539</v>
      </c>
      <c r="B540" t="s">
        <v>532</v>
      </c>
      <c r="C540" t="s">
        <v>17</v>
      </c>
      <c r="D540" t="s">
        <v>64</v>
      </c>
      <c r="E540" s="1">
        <v>45779</v>
      </c>
      <c r="F540" s="1">
        <v>45781</v>
      </c>
      <c r="G540">
        <v>4</v>
      </c>
      <c r="H540">
        <v>578</v>
      </c>
      <c r="I540" t="s">
        <v>14</v>
      </c>
      <c r="J540" t="s">
        <v>551</v>
      </c>
      <c r="K540" t="s">
        <v>46</v>
      </c>
      <c r="L540" t="str">
        <f t="shared" si="32"/>
        <v>2025</v>
      </c>
      <c r="M540" t="str">
        <f t="shared" si="33"/>
        <v>May</v>
      </c>
      <c r="N540" t="str">
        <f t="shared" si="34"/>
        <v>Fri</v>
      </c>
      <c r="O540" s="2">
        <f t="shared" si="35"/>
        <v>2</v>
      </c>
      <c r="P540" s="2">
        <f>ROUND(G540*H540*VLOOKUP(D540,Table2[#All],2,FALSE),0)</f>
        <v>1156</v>
      </c>
      <c r="Q540" s="2">
        <f>Table1[[#This Row],[Quantity]]*Table1[[#This Row],[Unit Price]]</f>
        <v>2312</v>
      </c>
      <c r="R540" s="2">
        <f>Table1[[#This Row],[Sales Revenue ]]-Table1[[#This Row],[Total Cost]]</f>
        <v>1156</v>
      </c>
    </row>
    <row r="541" spans="1:18" x14ac:dyDescent="0.25">
      <c r="A541">
        <v>540</v>
      </c>
      <c r="B541" t="s">
        <v>533</v>
      </c>
      <c r="C541" t="s">
        <v>12</v>
      </c>
      <c r="D541" t="s">
        <v>36</v>
      </c>
      <c r="E541" s="1">
        <v>45763</v>
      </c>
      <c r="F541" s="1">
        <v>45767</v>
      </c>
      <c r="G541">
        <v>4</v>
      </c>
      <c r="H541">
        <v>152</v>
      </c>
      <c r="I541" t="s">
        <v>28</v>
      </c>
      <c r="J541" t="s">
        <v>550</v>
      </c>
      <c r="K541" t="s">
        <v>46</v>
      </c>
      <c r="L541" t="str">
        <f t="shared" si="32"/>
        <v>2025</v>
      </c>
      <c r="M541" t="str">
        <f t="shared" si="33"/>
        <v>Apr</v>
      </c>
      <c r="N541" t="str">
        <f t="shared" si="34"/>
        <v>Wed</v>
      </c>
      <c r="O541" s="2">
        <f t="shared" si="35"/>
        <v>4</v>
      </c>
      <c r="P541" s="2">
        <f>ROUND(G541*H541*VLOOKUP(D541,Table2[#All],2,FALSE),0)</f>
        <v>486</v>
      </c>
      <c r="Q541" s="2">
        <f>Table1[[#This Row],[Quantity]]*Table1[[#This Row],[Unit Price]]</f>
        <v>608</v>
      </c>
      <c r="R541" s="2">
        <f>Table1[[#This Row],[Sales Revenue ]]-Table1[[#This Row],[Total Cost]]</f>
        <v>122</v>
      </c>
    </row>
    <row r="542" spans="1:18" hidden="1" x14ac:dyDescent="0.25">
      <c r="A542">
        <v>541</v>
      </c>
      <c r="B542" t="s">
        <v>534</v>
      </c>
      <c r="C542" t="s">
        <v>21</v>
      </c>
      <c r="D542" t="s">
        <v>54</v>
      </c>
      <c r="E542" s="1">
        <v>45698</v>
      </c>
      <c r="F542" s="1">
        <v>45699</v>
      </c>
      <c r="G542">
        <v>3</v>
      </c>
      <c r="H542">
        <v>288</v>
      </c>
      <c r="I542" t="s">
        <v>14</v>
      </c>
      <c r="J542" t="s">
        <v>551</v>
      </c>
      <c r="K542" t="s">
        <v>46</v>
      </c>
      <c r="L542" t="str">
        <f t="shared" si="32"/>
        <v>2025</v>
      </c>
      <c r="M542" t="str">
        <f t="shared" si="33"/>
        <v>Feb</v>
      </c>
      <c r="N542" t="str">
        <f t="shared" si="34"/>
        <v>Mon</v>
      </c>
      <c r="O542" s="2">
        <f t="shared" si="35"/>
        <v>1</v>
      </c>
      <c r="P542" s="2">
        <f>ROUND(G542*H542*VLOOKUP(D542,Table2[#All],2,FALSE),0)</f>
        <v>605</v>
      </c>
      <c r="Q542" s="2">
        <f>Table1[[#This Row],[Quantity]]*Table1[[#This Row],[Unit Price]]</f>
        <v>864</v>
      </c>
      <c r="R542" s="2">
        <f>Table1[[#This Row],[Sales Revenue ]]-Table1[[#This Row],[Total Cost]]</f>
        <v>259</v>
      </c>
    </row>
    <row r="543" spans="1:18" hidden="1" x14ac:dyDescent="0.25">
      <c r="A543">
        <v>542</v>
      </c>
      <c r="B543" t="s">
        <v>535</v>
      </c>
      <c r="C543" t="s">
        <v>24</v>
      </c>
      <c r="D543" t="s">
        <v>25</v>
      </c>
      <c r="E543" s="1">
        <v>45986</v>
      </c>
      <c r="F543" s="1">
        <v>45994</v>
      </c>
      <c r="G543">
        <v>1</v>
      </c>
      <c r="H543">
        <v>321</v>
      </c>
      <c r="I543" t="s">
        <v>14</v>
      </c>
      <c r="J543" t="s">
        <v>549</v>
      </c>
      <c r="K543" t="s">
        <v>15</v>
      </c>
      <c r="L543" t="str">
        <f t="shared" si="32"/>
        <v>2025</v>
      </c>
      <c r="M543" t="str">
        <f t="shared" si="33"/>
        <v>Nov</v>
      </c>
      <c r="N543" t="str">
        <f t="shared" si="34"/>
        <v>Tue</v>
      </c>
      <c r="O543" s="2">
        <f t="shared" si="35"/>
        <v>8</v>
      </c>
      <c r="P543" s="2">
        <f>ROUND(G543*H543*VLOOKUP(D543,Table2[#All],2,FALSE),0)</f>
        <v>177</v>
      </c>
      <c r="Q543" s="2">
        <f>Table1[[#This Row],[Quantity]]*Table1[[#This Row],[Unit Price]]</f>
        <v>321</v>
      </c>
      <c r="R543" s="2">
        <f>Table1[[#This Row],[Sales Revenue ]]-Table1[[#This Row],[Total Cost]]</f>
        <v>144</v>
      </c>
    </row>
    <row r="544" spans="1:18" hidden="1" x14ac:dyDescent="0.25">
      <c r="A544">
        <v>543</v>
      </c>
      <c r="B544" t="s">
        <v>536</v>
      </c>
      <c r="C544" t="s">
        <v>31</v>
      </c>
      <c r="D544" t="s">
        <v>50</v>
      </c>
      <c r="E544" s="1">
        <v>45749</v>
      </c>
      <c r="F544" s="1">
        <v>45759</v>
      </c>
      <c r="G544">
        <v>7</v>
      </c>
      <c r="H544">
        <v>356</v>
      </c>
      <c r="I544" t="s">
        <v>14</v>
      </c>
      <c r="J544" t="s">
        <v>549</v>
      </c>
      <c r="K544" t="s">
        <v>19</v>
      </c>
      <c r="L544" t="str">
        <f t="shared" si="32"/>
        <v>2025</v>
      </c>
      <c r="M544" t="str">
        <f t="shared" si="33"/>
        <v>Apr</v>
      </c>
      <c r="N544" t="str">
        <f t="shared" si="34"/>
        <v>Wed</v>
      </c>
      <c r="O544" s="2">
        <f t="shared" si="35"/>
        <v>10</v>
      </c>
      <c r="P544" s="2">
        <f>ROUND(G544*H544*VLOOKUP(D544,Table2[#All],2,FALSE),0)</f>
        <v>1744</v>
      </c>
      <c r="Q544" s="2">
        <f>Table1[[#This Row],[Quantity]]*Table1[[#This Row],[Unit Price]]</f>
        <v>2492</v>
      </c>
      <c r="R544" s="2">
        <f>Table1[[#This Row],[Sales Revenue ]]-Table1[[#This Row],[Total Cost]]</f>
        <v>748</v>
      </c>
    </row>
    <row r="545" spans="1:18" x14ac:dyDescent="0.25">
      <c r="A545">
        <v>544</v>
      </c>
      <c r="B545" t="s">
        <v>537</v>
      </c>
      <c r="C545" t="s">
        <v>12</v>
      </c>
      <c r="D545" t="s">
        <v>36</v>
      </c>
      <c r="E545" s="1">
        <v>45726</v>
      </c>
      <c r="F545" s="1">
        <v>45737</v>
      </c>
      <c r="G545">
        <v>2</v>
      </c>
      <c r="H545">
        <v>944</v>
      </c>
      <c r="I545" t="s">
        <v>28</v>
      </c>
      <c r="J545" t="s">
        <v>550</v>
      </c>
      <c r="K545" t="s">
        <v>19</v>
      </c>
      <c r="L545" t="str">
        <f t="shared" si="32"/>
        <v>2025</v>
      </c>
      <c r="M545" t="str">
        <f t="shared" si="33"/>
        <v>Mar</v>
      </c>
      <c r="N545" t="str">
        <f t="shared" si="34"/>
        <v>Mon</v>
      </c>
      <c r="O545" s="2">
        <f t="shared" si="35"/>
        <v>11</v>
      </c>
      <c r="P545" s="2">
        <f>ROUND(G545*H545*VLOOKUP(D545,Table2[#All],2,FALSE),0)</f>
        <v>1510</v>
      </c>
      <c r="Q545" s="2">
        <f>Table1[[#This Row],[Quantity]]*Table1[[#This Row],[Unit Price]]</f>
        <v>1888</v>
      </c>
      <c r="R545" s="2">
        <f>Table1[[#This Row],[Sales Revenue ]]-Table1[[#This Row],[Total Cost]]</f>
        <v>378</v>
      </c>
    </row>
    <row r="546" spans="1:18" hidden="1" x14ac:dyDescent="0.25">
      <c r="A546">
        <v>545</v>
      </c>
      <c r="B546" t="s">
        <v>538</v>
      </c>
      <c r="C546" t="s">
        <v>31</v>
      </c>
      <c r="D546" t="s">
        <v>76</v>
      </c>
      <c r="E546" s="1">
        <v>46008</v>
      </c>
      <c r="F546" s="1">
        <v>46018</v>
      </c>
      <c r="G546">
        <v>10</v>
      </c>
      <c r="H546">
        <v>172</v>
      </c>
      <c r="I546" t="s">
        <v>14</v>
      </c>
      <c r="J546" t="s">
        <v>33</v>
      </c>
      <c r="K546" t="s">
        <v>19</v>
      </c>
      <c r="L546" t="str">
        <f t="shared" si="32"/>
        <v>2025</v>
      </c>
      <c r="M546" t="str">
        <f t="shared" si="33"/>
        <v>Dec</v>
      </c>
      <c r="N546" t="str">
        <f t="shared" si="34"/>
        <v>Wed</v>
      </c>
      <c r="O546" s="2">
        <f t="shared" si="35"/>
        <v>10</v>
      </c>
      <c r="P546" s="2">
        <f>ROUND(G546*H546*VLOOKUP(D546,Table2[#All],2,FALSE),0)</f>
        <v>1290</v>
      </c>
      <c r="Q546" s="2">
        <f>Table1[[#This Row],[Quantity]]*Table1[[#This Row],[Unit Price]]</f>
        <v>1720</v>
      </c>
      <c r="R546" s="2">
        <f>Table1[[#This Row],[Sales Revenue ]]-Table1[[#This Row],[Total Cost]]</f>
        <v>430</v>
      </c>
    </row>
    <row r="547" spans="1:18" hidden="1" x14ac:dyDescent="0.25">
      <c r="A547">
        <v>546</v>
      </c>
      <c r="B547" t="s">
        <v>539</v>
      </c>
      <c r="C547" t="s">
        <v>21</v>
      </c>
      <c r="D547" t="s">
        <v>22</v>
      </c>
      <c r="E547" s="1">
        <v>45883</v>
      </c>
      <c r="F547" s="1">
        <v>45885</v>
      </c>
      <c r="G547">
        <v>7</v>
      </c>
      <c r="H547">
        <v>70</v>
      </c>
      <c r="I547" t="s">
        <v>14</v>
      </c>
      <c r="J547" t="s">
        <v>547</v>
      </c>
      <c r="K547" t="s">
        <v>46</v>
      </c>
      <c r="L547" t="str">
        <f t="shared" si="32"/>
        <v>2025</v>
      </c>
      <c r="M547" t="str">
        <f t="shared" si="33"/>
        <v>Aug</v>
      </c>
      <c r="N547" t="str">
        <f t="shared" si="34"/>
        <v>Thu</v>
      </c>
      <c r="O547" s="2">
        <f t="shared" si="35"/>
        <v>2</v>
      </c>
      <c r="P547" s="2">
        <f>ROUND(G547*H547*VLOOKUP(D547,Table2[#All],2,FALSE),0)</f>
        <v>368</v>
      </c>
      <c r="Q547" s="2">
        <f>Table1[[#This Row],[Quantity]]*Table1[[#This Row],[Unit Price]]</f>
        <v>490</v>
      </c>
      <c r="R547" s="2">
        <f>Table1[[#This Row],[Sales Revenue ]]-Table1[[#This Row],[Total Cost]]</f>
        <v>122</v>
      </c>
    </row>
    <row r="548" spans="1:18" hidden="1" x14ac:dyDescent="0.25">
      <c r="A548">
        <v>547</v>
      </c>
      <c r="B548" t="s">
        <v>540</v>
      </c>
      <c r="C548" t="s">
        <v>12</v>
      </c>
      <c r="D548" t="s">
        <v>36</v>
      </c>
      <c r="E548" s="1">
        <v>45919</v>
      </c>
      <c r="F548" s="1">
        <v>45922</v>
      </c>
      <c r="G548">
        <v>2</v>
      </c>
      <c r="H548">
        <v>722</v>
      </c>
      <c r="I548" t="s">
        <v>14</v>
      </c>
      <c r="J548" t="s">
        <v>550</v>
      </c>
      <c r="K548" t="s">
        <v>46</v>
      </c>
      <c r="L548" t="str">
        <f t="shared" si="32"/>
        <v>2025</v>
      </c>
      <c r="M548" t="str">
        <f t="shared" si="33"/>
        <v>Sep</v>
      </c>
      <c r="N548" t="str">
        <f t="shared" si="34"/>
        <v>Fri</v>
      </c>
      <c r="O548" s="2">
        <f t="shared" si="35"/>
        <v>3</v>
      </c>
      <c r="P548" s="2">
        <f>ROUND(G548*H548*VLOOKUP(D548,Table2[#All],2,FALSE),0)</f>
        <v>1155</v>
      </c>
      <c r="Q548" s="2">
        <f>Table1[[#This Row],[Quantity]]*Table1[[#This Row],[Unit Price]]</f>
        <v>1444</v>
      </c>
      <c r="R548" s="2">
        <f>Table1[[#This Row],[Sales Revenue ]]-Table1[[#This Row],[Total Cost]]</f>
        <v>289</v>
      </c>
    </row>
    <row r="549" spans="1:18" x14ac:dyDescent="0.25">
      <c r="A549">
        <v>548</v>
      </c>
      <c r="B549" t="s">
        <v>541</v>
      </c>
      <c r="C549" t="s">
        <v>24</v>
      </c>
      <c r="D549" t="s">
        <v>70</v>
      </c>
      <c r="E549" s="1">
        <v>46002</v>
      </c>
      <c r="F549" s="1">
        <v>46010</v>
      </c>
      <c r="G549">
        <v>2</v>
      </c>
      <c r="H549">
        <v>876</v>
      </c>
      <c r="I549" t="s">
        <v>28</v>
      </c>
      <c r="J549" t="s">
        <v>547</v>
      </c>
      <c r="K549" t="s">
        <v>15</v>
      </c>
      <c r="L549" t="str">
        <f t="shared" si="32"/>
        <v>2025</v>
      </c>
      <c r="M549" t="str">
        <f t="shared" si="33"/>
        <v>Dec</v>
      </c>
      <c r="N549" t="str">
        <f t="shared" si="34"/>
        <v>Thu</v>
      </c>
      <c r="O549" s="2">
        <f t="shared" si="35"/>
        <v>8</v>
      </c>
      <c r="P549" s="2">
        <f>ROUND(G549*H549*VLOOKUP(D549,Table2[#All],2,FALSE),0)</f>
        <v>964</v>
      </c>
      <c r="Q549" s="2">
        <f>Table1[[#This Row],[Quantity]]*Table1[[#This Row],[Unit Price]]</f>
        <v>1752</v>
      </c>
      <c r="R549" s="2">
        <f>Table1[[#This Row],[Sales Revenue ]]-Table1[[#This Row],[Total Cost]]</f>
        <v>788</v>
      </c>
    </row>
    <row r="550" spans="1:18" hidden="1" x14ac:dyDescent="0.25">
      <c r="A550">
        <v>549</v>
      </c>
      <c r="B550" t="s">
        <v>107</v>
      </c>
      <c r="C550" t="s">
        <v>21</v>
      </c>
      <c r="D550" t="s">
        <v>22</v>
      </c>
      <c r="E550" s="1">
        <v>45787</v>
      </c>
      <c r="F550" s="1">
        <v>45794</v>
      </c>
      <c r="G550">
        <v>8</v>
      </c>
      <c r="H550">
        <v>281</v>
      </c>
      <c r="I550" t="s">
        <v>14</v>
      </c>
      <c r="J550" t="s">
        <v>33</v>
      </c>
      <c r="K550" t="s">
        <v>29</v>
      </c>
      <c r="L550" t="str">
        <f t="shared" si="32"/>
        <v>2025</v>
      </c>
      <c r="M550" t="str">
        <f t="shared" si="33"/>
        <v>May</v>
      </c>
      <c r="N550" t="str">
        <f t="shared" si="34"/>
        <v>Sat</v>
      </c>
      <c r="O550" s="2">
        <f t="shared" si="35"/>
        <v>7</v>
      </c>
      <c r="P550" s="2">
        <f>ROUND(G550*H550*VLOOKUP(D550,Table2[#All],2,FALSE),0)</f>
        <v>1686</v>
      </c>
      <c r="Q550" s="2">
        <f>Table1[[#This Row],[Quantity]]*Table1[[#This Row],[Unit Price]]</f>
        <v>2248</v>
      </c>
      <c r="R550" s="2">
        <f>Table1[[#This Row],[Sales Revenue ]]-Table1[[#This Row],[Total Cost]]</f>
        <v>562</v>
      </c>
    </row>
    <row r="551" spans="1:18" x14ac:dyDescent="0.25">
      <c r="A551">
        <v>550</v>
      </c>
      <c r="B551" t="s">
        <v>542</v>
      </c>
      <c r="C551" t="s">
        <v>12</v>
      </c>
      <c r="D551" t="s">
        <v>27</v>
      </c>
      <c r="E551" s="1">
        <v>45757</v>
      </c>
      <c r="F551" s="1">
        <v>45764</v>
      </c>
      <c r="G551">
        <v>7</v>
      </c>
      <c r="H551">
        <v>390</v>
      </c>
      <c r="I551" t="s">
        <v>28</v>
      </c>
      <c r="J551" t="s">
        <v>547</v>
      </c>
      <c r="K551" t="s">
        <v>46</v>
      </c>
      <c r="L551" t="str">
        <f t="shared" si="32"/>
        <v>2025</v>
      </c>
      <c r="M551" t="str">
        <f t="shared" si="33"/>
        <v>Apr</v>
      </c>
      <c r="N551" t="str">
        <f t="shared" si="34"/>
        <v>Thu</v>
      </c>
      <c r="O551" s="2">
        <f t="shared" si="35"/>
        <v>7</v>
      </c>
      <c r="P551" s="2">
        <f>ROUND(G551*H551*VLOOKUP(D551,Table2[#All],2,FALSE),0)</f>
        <v>1775</v>
      </c>
      <c r="Q551" s="2">
        <f>Table1[[#This Row],[Quantity]]*Table1[[#This Row],[Unit Price]]</f>
        <v>2730</v>
      </c>
      <c r="R551" s="2">
        <f>Table1[[#This Row],[Sales Revenue ]]-Table1[[#This Row],[Total Cost]]</f>
        <v>955</v>
      </c>
    </row>
    <row r="552" spans="1:18" hidden="1" x14ac:dyDescent="0.25">
      <c r="A552">
        <v>551</v>
      </c>
      <c r="B552" t="s">
        <v>543</v>
      </c>
      <c r="C552" t="s">
        <v>31</v>
      </c>
      <c r="D552" t="s">
        <v>76</v>
      </c>
      <c r="E552" s="1">
        <v>45934</v>
      </c>
      <c r="F552" s="1">
        <v>45940</v>
      </c>
      <c r="G552">
        <v>5</v>
      </c>
      <c r="H552">
        <v>953</v>
      </c>
      <c r="I552" t="s">
        <v>14</v>
      </c>
      <c r="J552" t="s">
        <v>549</v>
      </c>
      <c r="K552" t="s">
        <v>29</v>
      </c>
      <c r="L552" t="str">
        <f t="shared" si="32"/>
        <v>2025</v>
      </c>
      <c r="M552" t="str">
        <f t="shared" si="33"/>
        <v>Oct</v>
      </c>
      <c r="N552" t="str">
        <f t="shared" si="34"/>
        <v>Sat</v>
      </c>
      <c r="O552" s="2">
        <f t="shared" si="35"/>
        <v>6</v>
      </c>
      <c r="P552" s="2">
        <f>ROUND(G552*H552*VLOOKUP(D552,Table2[#All],2,FALSE),0)</f>
        <v>3574</v>
      </c>
      <c r="Q552" s="2">
        <f>Table1[[#This Row],[Quantity]]*Table1[[#This Row],[Unit Price]]</f>
        <v>4765</v>
      </c>
      <c r="R552" s="2">
        <f>Table1[[#This Row],[Sales Revenue ]]-Table1[[#This Row],[Total Cost]]</f>
        <v>1191</v>
      </c>
    </row>
    <row r="553" spans="1:18" x14ac:dyDescent="0.25">
      <c r="A553">
        <v>552</v>
      </c>
      <c r="B553" t="s">
        <v>544</v>
      </c>
      <c r="C553" t="s">
        <v>31</v>
      </c>
      <c r="D553" t="s">
        <v>42</v>
      </c>
      <c r="E553" s="1">
        <v>45666</v>
      </c>
      <c r="F553" s="1">
        <v>45678</v>
      </c>
      <c r="G553">
        <v>6</v>
      </c>
      <c r="H553">
        <v>323</v>
      </c>
      <c r="I553" t="s">
        <v>28</v>
      </c>
      <c r="J553" t="s">
        <v>547</v>
      </c>
      <c r="K553" t="s">
        <v>15</v>
      </c>
      <c r="L553" t="str">
        <f t="shared" si="32"/>
        <v>2025</v>
      </c>
      <c r="M553" t="str">
        <f t="shared" si="33"/>
        <v>Jan</v>
      </c>
      <c r="N553" t="str">
        <f t="shared" si="34"/>
        <v>Thu</v>
      </c>
      <c r="O553" s="2">
        <f t="shared" si="35"/>
        <v>12</v>
      </c>
      <c r="P553" s="2">
        <f>ROUND(G553*H553*VLOOKUP(D553,Table2[#All],2,FALSE),0)</f>
        <v>1260</v>
      </c>
      <c r="Q553" s="2">
        <f>Table1[[#This Row],[Quantity]]*Table1[[#This Row],[Unit Price]]</f>
        <v>1938</v>
      </c>
      <c r="R553" s="2">
        <f>Table1[[#This Row],[Sales Revenue ]]-Table1[[#This Row],[Total Cost]]</f>
        <v>678</v>
      </c>
    </row>
    <row r="554" spans="1:18" hidden="1" x14ac:dyDescent="0.25">
      <c r="A554">
        <v>553</v>
      </c>
      <c r="B554" t="s">
        <v>545</v>
      </c>
      <c r="C554" t="s">
        <v>31</v>
      </c>
      <c r="D554" t="s">
        <v>50</v>
      </c>
      <c r="E554" s="1">
        <v>45713</v>
      </c>
      <c r="F554" s="1">
        <v>45717</v>
      </c>
      <c r="G554">
        <v>3</v>
      </c>
      <c r="H554">
        <v>380</v>
      </c>
      <c r="I554" t="s">
        <v>14</v>
      </c>
      <c r="J554" t="s">
        <v>549</v>
      </c>
      <c r="K554" t="s">
        <v>46</v>
      </c>
      <c r="L554" t="str">
        <f t="shared" si="32"/>
        <v>2025</v>
      </c>
      <c r="M554" t="str">
        <f t="shared" si="33"/>
        <v>Feb</v>
      </c>
      <c r="N554" t="str">
        <f t="shared" si="34"/>
        <v>Tue</v>
      </c>
      <c r="O554" s="2">
        <f t="shared" si="35"/>
        <v>4</v>
      </c>
      <c r="P554" s="2">
        <f>ROUND(G554*H554*VLOOKUP(D554,Table2[#All],2,FALSE),0)</f>
        <v>798</v>
      </c>
      <c r="Q554" s="2">
        <f>Table1[[#This Row],[Quantity]]*Table1[[#This Row],[Unit Price]]</f>
        <v>1140</v>
      </c>
      <c r="R554" s="2">
        <f>Table1[[#This Row],[Sales Revenue ]]-Table1[[#This Row],[Total Cost]]</f>
        <v>342</v>
      </c>
    </row>
    <row r="555" spans="1:18" x14ac:dyDescent="0.25">
      <c r="A555">
        <v>554</v>
      </c>
      <c r="B555" t="s">
        <v>546</v>
      </c>
      <c r="C555" t="s">
        <v>17</v>
      </c>
      <c r="D555" t="s">
        <v>18</v>
      </c>
      <c r="E555" s="1">
        <v>45897</v>
      </c>
      <c r="F555" s="1">
        <v>45905</v>
      </c>
      <c r="G555">
        <v>10</v>
      </c>
      <c r="H555">
        <v>509</v>
      </c>
      <c r="I555" t="s">
        <v>28</v>
      </c>
      <c r="J555" t="s">
        <v>547</v>
      </c>
      <c r="K555" t="s">
        <v>15</v>
      </c>
      <c r="L555" t="str">
        <f t="shared" si="32"/>
        <v>2025</v>
      </c>
      <c r="M555" t="str">
        <f t="shared" si="33"/>
        <v>Aug</v>
      </c>
      <c r="N555" t="str">
        <f t="shared" si="34"/>
        <v>Thu</v>
      </c>
      <c r="O555" s="2">
        <f t="shared" si="35"/>
        <v>8</v>
      </c>
      <c r="P555" s="2">
        <f>ROUND(G555*H555*VLOOKUP(D555,Table2[#All],2,FALSE),0)</f>
        <v>2545</v>
      </c>
      <c r="Q555" s="2">
        <f>Table1[[#This Row],[Quantity]]*Table1[[#This Row],[Unit Price]]</f>
        <v>5090</v>
      </c>
      <c r="R555" s="2">
        <f>Table1[[#This Row],[Sales Revenue ]]-Table1[[#This Row],[Total Cost]]</f>
        <v>2545</v>
      </c>
    </row>
    <row r="556" spans="1:18" hidden="1" x14ac:dyDescent="0.25">
      <c r="A556">
        <v>555</v>
      </c>
      <c r="B556" t="s">
        <v>126</v>
      </c>
      <c r="C556" t="s">
        <v>24</v>
      </c>
      <c r="D556" t="s">
        <v>25</v>
      </c>
      <c r="E556" s="1">
        <v>45743</v>
      </c>
      <c r="F556" s="1">
        <v>45748</v>
      </c>
      <c r="G556">
        <v>1</v>
      </c>
      <c r="H556">
        <v>968</v>
      </c>
      <c r="I556" t="s">
        <v>14</v>
      </c>
      <c r="J556" t="s">
        <v>33</v>
      </c>
      <c r="K556" t="s">
        <v>29</v>
      </c>
      <c r="L556" t="str">
        <f t="shared" si="32"/>
        <v>2025</v>
      </c>
      <c r="M556" t="str">
        <f t="shared" si="33"/>
        <v>Mar</v>
      </c>
      <c r="N556" t="str">
        <f t="shared" si="34"/>
        <v>Thu</v>
      </c>
      <c r="O556" s="2">
        <f t="shared" si="35"/>
        <v>5</v>
      </c>
      <c r="P556" s="2">
        <f>ROUND(G556*H556*VLOOKUP(D556,Table2[#All],2,FALSE),0)</f>
        <v>532</v>
      </c>
      <c r="Q556" s="2">
        <f>Table1[[#This Row],[Quantity]]*Table1[[#This Row],[Unit Price]]</f>
        <v>968</v>
      </c>
      <c r="R556" s="2">
        <f>Table1[[#This Row],[Sales Revenue ]]-Table1[[#This Row],[Total Cost]]</f>
        <v>436</v>
      </c>
    </row>
    <row r="557" spans="1:18" x14ac:dyDescent="0.25">
      <c r="A557">
        <v>555</v>
      </c>
      <c r="B557" s="18" t="s">
        <v>610</v>
      </c>
      <c r="C557" s="18" t="s">
        <v>12</v>
      </c>
      <c r="D557" s="18" t="s">
        <v>42</v>
      </c>
      <c r="E557" s="21">
        <v>45752</v>
      </c>
      <c r="F557" s="21">
        <v>45813</v>
      </c>
      <c r="G557" s="22">
        <v>2</v>
      </c>
      <c r="H557" s="22">
        <v>180</v>
      </c>
      <c r="I557" s="18" t="s">
        <v>28</v>
      </c>
      <c r="J557" s="18" t="s">
        <v>550</v>
      </c>
      <c r="K557" s="18" t="s">
        <v>46</v>
      </c>
      <c r="L557" s="2" t="str">
        <f>TEXT(E557,"YYYY")</f>
        <v>2025</v>
      </c>
      <c r="M557" s="2" t="str">
        <f>TEXT(E557,"MMM")</f>
        <v>Apr</v>
      </c>
      <c r="N557" s="2" t="str">
        <f>TEXT(E557,"DDD")</f>
        <v>Sat</v>
      </c>
      <c r="O557" s="2">
        <f>DATEDIF(E557,F557,"D")</f>
        <v>61</v>
      </c>
      <c r="P557" s="2">
        <f>ROUND(G557*H557*VLOOKUP(D557,Table2[#All],2,FALSE),0)</f>
        <v>234</v>
      </c>
      <c r="Q557" s="2">
        <f>Table1[[#This Row],[Quantity]]*Table1[[#This Row],[Unit Price]]</f>
        <v>360</v>
      </c>
      <c r="R557" s="2">
        <f>Table1[[#This Row],[Sales Revenue ]]-Table1[[#This Row],[Total Cost]]</f>
        <v>126</v>
      </c>
    </row>
    <row r="558" spans="1:18" x14ac:dyDescent="0.25">
      <c r="E558"/>
      <c r="F558"/>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zoomScale="80" zoomScaleNormal="80" workbookViewId="0">
      <selection activeCell="Z24" sqref="Z24"/>
    </sheetView>
  </sheetViews>
  <sheetFormatPr defaultRowHeight="15" x14ac:dyDescent="0.25"/>
  <cols>
    <col min="1" max="16384" width="9.140625" style="29"/>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6"/>
  <sheetViews>
    <sheetView topLeftCell="A7" workbookViewId="0">
      <selection activeCell="B23" activeCellId="1" sqref="B23 B23"/>
    </sheetView>
  </sheetViews>
  <sheetFormatPr defaultRowHeight="15" x14ac:dyDescent="0.25"/>
  <cols>
    <col min="1" max="1" width="15.42578125" bestFit="1" customWidth="1"/>
    <col min="2" max="2" width="15.42578125" customWidth="1"/>
  </cols>
  <sheetData>
    <row r="1" spans="1:2" x14ac:dyDescent="0.25">
      <c r="A1" t="s">
        <v>3</v>
      </c>
      <c r="B1" t="s">
        <v>553</v>
      </c>
    </row>
    <row r="2" spans="1:2" x14ac:dyDescent="0.25">
      <c r="A2" t="s">
        <v>13</v>
      </c>
      <c r="B2">
        <v>0.75</v>
      </c>
    </row>
    <row r="3" spans="1:2" x14ac:dyDescent="0.25">
      <c r="A3" t="s">
        <v>27</v>
      </c>
      <c r="B3">
        <v>0.65</v>
      </c>
    </row>
    <row r="4" spans="1:2" x14ac:dyDescent="0.25">
      <c r="A4" t="s">
        <v>36</v>
      </c>
      <c r="B4">
        <v>0.8</v>
      </c>
    </row>
    <row r="5" spans="1:2" x14ac:dyDescent="0.25">
      <c r="A5" t="s">
        <v>58</v>
      </c>
      <c r="B5">
        <v>0.85</v>
      </c>
    </row>
    <row r="6" spans="1:2" x14ac:dyDescent="0.25">
      <c r="A6" t="s">
        <v>96</v>
      </c>
      <c r="B6">
        <v>0.7</v>
      </c>
    </row>
    <row r="7" spans="1:2" x14ac:dyDescent="0.25">
      <c r="A7" t="s">
        <v>18</v>
      </c>
      <c r="B7">
        <v>0.5</v>
      </c>
    </row>
    <row r="8" spans="1:2" x14ac:dyDescent="0.25">
      <c r="A8" t="s">
        <v>56</v>
      </c>
      <c r="B8">
        <v>0.55000000000000004</v>
      </c>
    </row>
    <row r="9" spans="1:2" x14ac:dyDescent="0.25">
      <c r="A9" t="s">
        <v>44</v>
      </c>
      <c r="B9">
        <v>0.6</v>
      </c>
    </row>
    <row r="10" spans="1:2" x14ac:dyDescent="0.25">
      <c r="A10" t="s">
        <v>60</v>
      </c>
      <c r="B10">
        <v>0.65</v>
      </c>
    </row>
    <row r="11" spans="1:2" x14ac:dyDescent="0.25">
      <c r="A11" t="s">
        <v>64</v>
      </c>
      <c r="B11">
        <v>0.5</v>
      </c>
    </row>
    <row r="12" spans="1:2" x14ac:dyDescent="0.25">
      <c r="A12" t="s">
        <v>52</v>
      </c>
      <c r="B12">
        <v>0.7</v>
      </c>
    </row>
    <row r="13" spans="1:2" x14ac:dyDescent="0.25">
      <c r="A13" t="s">
        <v>22</v>
      </c>
      <c r="B13">
        <v>0.75</v>
      </c>
    </row>
    <row r="14" spans="1:2" x14ac:dyDescent="0.25">
      <c r="A14" t="s">
        <v>83</v>
      </c>
      <c r="B14">
        <v>0.8</v>
      </c>
    </row>
    <row r="15" spans="1:2" x14ac:dyDescent="0.25">
      <c r="A15" t="s">
        <v>54</v>
      </c>
      <c r="B15">
        <v>0.7</v>
      </c>
    </row>
    <row r="16" spans="1:2" x14ac:dyDescent="0.25">
      <c r="A16" t="s">
        <v>40</v>
      </c>
      <c r="B16">
        <v>0.65</v>
      </c>
    </row>
    <row r="17" spans="1:2" x14ac:dyDescent="0.25">
      <c r="A17" t="s">
        <v>25</v>
      </c>
      <c r="B17">
        <v>0.55000000000000004</v>
      </c>
    </row>
    <row r="18" spans="1:2" x14ac:dyDescent="0.25">
      <c r="A18" t="s">
        <v>38</v>
      </c>
      <c r="B18">
        <v>0.5</v>
      </c>
    </row>
    <row r="19" spans="1:2" x14ac:dyDescent="0.25">
      <c r="A19" t="s">
        <v>100</v>
      </c>
      <c r="B19">
        <v>0.6</v>
      </c>
    </row>
    <row r="20" spans="1:2" x14ac:dyDescent="0.25">
      <c r="A20" t="s">
        <v>70</v>
      </c>
      <c r="B20">
        <v>0.55000000000000004</v>
      </c>
    </row>
    <row r="21" spans="1:2" x14ac:dyDescent="0.25">
      <c r="A21" t="s">
        <v>115</v>
      </c>
      <c r="B21">
        <v>0.6</v>
      </c>
    </row>
    <row r="22" spans="1:2" x14ac:dyDescent="0.25">
      <c r="A22" t="s">
        <v>32</v>
      </c>
      <c r="B22">
        <v>0.75</v>
      </c>
    </row>
    <row r="23" spans="1:2" x14ac:dyDescent="0.25">
      <c r="A23" t="s">
        <v>42</v>
      </c>
      <c r="B23">
        <v>0.65</v>
      </c>
    </row>
    <row r="24" spans="1:2" x14ac:dyDescent="0.25">
      <c r="A24" t="s">
        <v>50</v>
      </c>
      <c r="B24">
        <v>0.7</v>
      </c>
    </row>
    <row r="25" spans="1:2" x14ac:dyDescent="0.25">
      <c r="A25" t="s">
        <v>76</v>
      </c>
      <c r="B25">
        <v>0.75</v>
      </c>
    </row>
    <row r="26" spans="1:2" x14ac:dyDescent="0.25">
      <c r="A26" t="s">
        <v>79</v>
      </c>
      <c r="B26">
        <v>0.65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Analysis</vt:lpstr>
      <vt:lpstr>SALES FORM</vt:lpstr>
      <vt:lpstr>KPI</vt:lpstr>
      <vt:lpstr>Retail Store Sales</vt:lpstr>
      <vt:lpstr>DASHBOARD</vt:lpstr>
      <vt:lpstr>Cost Per 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Abessolo Ateba Abhas</dc:creator>
  <cp:lastModifiedBy>HP</cp:lastModifiedBy>
  <dcterms:created xsi:type="dcterms:W3CDTF">2025-01-30T07:46:36Z</dcterms:created>
  <dcterms:modified xsi:type="dcterms:W3CDTF">2025-06-16T08:31:31Z</dcterms:modified>
</cp:coreProperties>
</file>