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stylezsa\Downloads\EXCEL FILE\"/>
    </mc:Choice>
  </mc:AlternateContent>
  <xr:revisionPtr revIDLastSave="0" documentId="8_{2E68D467-FA68-4CBF-AA0E-285822A31E4C}" xr6:coauthVersionLast="47" xr6:coauthVersionMax="47" xr10:uidLastSave="{00000000-0000-0000-0000-000000000000}"/>
  <bookViews>
    <workbookView xWindow="-110" yWindow="-110" windowWidth="19420" windowHeight="10300" firstSheet="1" activeTab="1" xr2:uid="{38956818-3CE6-459C-9EE9-84782D93F99D}"/>
  </bookViews>
  <sheets>
    <sheet name="Work_sheet" sheetId="1" state="hidden" r:id="rId1"/>
    <sheet name="Summary" sheetId="2" r:id="rId2"/>
    <sheet name="Paste_Hard_allocatio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J9" i="1"/>
  <c r="M9" i="1"/>
  <c r="P9" i="1"/>
  <c r="Q9" i="1" s="1"/>
  <c r="R9" i="1" s="1"/>
  <c r="S9" i="1"/>
  <c r="V9" i="1"/>
  <c r="Y9" i="1"/>
  <c r="AB9" i="1"/>
  <c r="AC9" i="1" s="1"/>
  <c r="AD9" i="1" s="1"/>
  <c r="G12" i="1"/>
  <c r="J12" i="1"/>
  <c r="M12" i="1"/>
  <c r="P12" i="1"/>
  <c r="S12" i="1"/>
  <c r="V12" i="1"/>
  <c r="Y12" i="1"/>
  <c r="AB12" i="1"/>
  <c r="G15" i="1"/>
  <c r="J15" i="1"/>
  <c r="M15" i="1"/>
  <c r="P15" i="1"/>
  <c r="S15" i="1"/>
  <c r="V15" i="1"/>
  <c r="Y15" i="1"/>
  <c r="AB15" i="1"/>
  <c r="G18" i="1"/>
  <c r="J18" i="1"/>
  <c r="M18" i="1"/>
  <c r="P18" i="1"/>
  <c r="Q18" i="1" s="1"/>
  <c r="R18" i="1" s="1"/>
  <c r="S18" i="1"/>
  <c r="V18" i="1"/>
  <c r="Y18" i="1"/>
  <c r="AB18" i="1"/>
  <c r="G21" i="1"/>
  <c r="J21" i="1"/>
  <c r="M21" i="1"/>
  <c r="P21" i="1"/>
  <c r="Q21" i="1" s="1"/>
  <c r="R21" i="1" s="1"/>
  <c r="S21" i="1"/>
  <c r="V21" i="1"/>
  <c r="Y21" i="1"/>
  <c r="AB21" i="1"/>
  <c r="G24" i="1"/>
  <c r="J24" i="1"/>
  <c r="M24" i="1"/>
  <c r="P24" i="1"/>
  <c r="Q24" i="1" s="1"/>
  <c r="R24" i="1" s="1"/>
  <c r="S24" i="1"/>
  <c r="V24" i="1"/>
  <c r="Y24" i="1"/>
  <c r="AB24" i="1"/>
  <c r="G27" i="1"/>
  <c r="J27" i="1"/>
  <c r="M27" i="1"/>
  <c r="P27" i="1"/>
  <c r="S27" i="1"/>
  <c r="V27" i="1"/>
  <c r="Y27" i="1"/>
  <c r="AB27" i="1"/>
  <c r="G30" i="1"/>
  <c r="J30" i="1"/>
  <c r="M30" i="1"/>
  <c r="P30" i="1"/>
  <c r="Q30" i="1" s="1"/>
  <c r="R30" i="1" s="1"/>
  <c r="S30" i="1"/>
  <c r="V30" i="1"/>
  <c r="Y30" i="1"/>
  <c r="AB30" i="1"/>
  <c r="AC30" i="1" s="1"/>
  <c r="AD30" i="1" s="1"/>
  <c r="G33" i="1"/>
  <c r="J33" i="1"/>
  <c r="M33" i="1"/>
  <c r="P33" i="1"/>
  <c r="S33" i="1"/>
  <c r="V33" i="1"/>
  <c r="Y33" i="1"/>
  <c r="AB33" i="1"/>
  <c r="M6" i="1"/>
  <c r="P6" i="1"/>
  <c r="S6" i="1"/>
  <c r="V6" i="1"/>
  <c r="Y6" i="1"/>
  <c r="AB6" i="1"/>
  <c r="D15" i="1"/>
  <c r="D16" i="1" s="1"/>
  <c r="E8" i="2" s="1"/>
  <c r="E15" i="1"/>
  <c r="E14" i="2"/>
  <c r="E5" i="2"/>
  <c r="D34" i="1"/>
  <c r="E9" i="1"/>
  <c r="E12" i="1"/>
  <c r="E18" i="1"/>
  <c r="E21" i="1"/>
  <c r="E24" i="1"/>
  <c r="E27" i="1"/>
  <c r="E30" i="1"/>
  <c r="E33" i="1"/>
  <c r="F33" i="1" s="1"/>
  <c r="D9" i="1"/>
  <c r="E6" i="2" s="1"/>
  <c r="D12" i="1"/>
  <c r="D13" i="1" s="1"/>
  <c r="D18" i="1"/>
  <c r="D19" i="1" s="1"/>
  <c r="D21" i="1"/>
  <c r="D22" i="1" s="1"/>
  <c r="E10" i="2" s="1"/>
  <c r="D24" i="1"/>
  <c r="D25" i="1" s="1"/>
  <c r="E11" i="2" s="1"/>
  <c r="D27" i="1"/>
  <c r="E12" i="2" s="1"/>
  <c r="D28" i="1"/>
  <c r="D30" i="1"/>
  <c r="E13" i="2" s="1"/>
  <c r="D33" i="1"/>
  <c r="D6" i="1"/>
  <c r="J6" i="1"/>
  <c r="G6" i="1"/>
  <c r="E6" i="1"/>
  <c r="R1" i="2"/>
  <c r="Q1" i="2"/>
  <c r="P1" i="2"/>
  <c r="O1" i="2"/>
  <c r="N1" i="2"/>
  <c r="M1" i="2"/>
  <c r="L1" i="2"/>
  <c r="K1" i="2"/>
  <c r="J1" i="2"/>
  <c r="D7" i="1"/>
  <c r="D10" i="1" l="1"/>
  <c r="D31" i="1"/>
  <c r="E9" i="2"/>
  <c r="H27" i="1"/>
  <c r="I27" i="1" s="1"/>
  <c r="K12" i="2" s="1"/>
  <c r="W15" i="1"/>
  <c r="X15" i="1" s="1"/>
  <c r="W12" i="1"/>
  <c r="X12" i="1" s="1"/>
  <c r="E7" i="2"/>
  <c r="H15" i="1"/>
  <c r="I15" i="1" s="1"/>
  <c r="K8" i="2" s="1"/>
  <c r="Z33" i="1"/>
  <c r="AA33" i="1" s="1"/>
  <c r="Q14" i="2" s="1"/>
  <c r="Z24" i="1"/>
  <c r="AA24" i="1" s="1"/>
  <c r="Q11" i="2" s="1"/>
  <c r="N21" i="1"/>
  <c r="O21" i="1" s="1"/>
  <c r="M10" i="2" s="1"/>
  <c r="N18" i="1"/>
  <c r="O18" i="1" s="1"/>
  <c r="M9" i="2" s="1"/>
  <c r="Z9" i="1"/>
  <c r="AA9" i="1" s="1"/>
  <c r="Q6" i="2" s="1"/>
  <c r="Z6" i="1"/>
  <c r="AA6" i="1" s="1"/>
  <c r="Q5" i="2" s="1"/>
  <c r="H33" i="1"/>
  <c r="I33" i="1" s="1"/>
  <c r="T30" i="1"/>
  <c r="U30" i="1" s="1"/>
  <c r="O13" i="2" s="1"/>
  <c r="H24" i="1"/>
  <c r="I24" i="1" s="1"/>
  <c r="K11" i="2" s="1"/>
  <c r="H21" i="1"/>
  <c r="I21" i="1" s="1"/>
  <c r="K10" i="2" s="1"/>
  <c r="T18" i="1"/>
  <c r="U18" i="1" s="1"/>
  <c r="O9" i="2" s="1"/>
  <c r="T33" i="1"/>
  <c r="U33" i="1" s="1"/>
  <c r="O14" i="2" s="1"/>
  <c r="W6" i="1"/>
  <c r="X6" i="1" s="1"/>
  <c r="P5" i="2" s="1"/>
  <c r="H6" i="1"/>
  <c r="I6" i="1" s="1"/>
  <c r="K5" i="2" s="1"/>
  <c r="H18" i="1"/>
  <c r="I18" i="1" s="1"/>
  <c r="W33" i="1"/>
  <c r="X33" i="1" s="1"/>
  <c r="P14" i="2" s="1"/>
  <c r="Z30" i="1"/>
  <c r="AA30" i="1" s="1"/>
  <c r="Q13" i="2" s="1"/>
  <c r="W27" i="1"/>
  <c r="X27" i="1" s="1"/>
  <c r="P12" i="2" s="1"/>
  <c r="K27" i="1"/>
  <c r="L27" i="1" s="1"/>
  <c r="L12" i="2" s="1"/>
  <c r="W24" i="1"/>
  <c r="X24" i="1" s="1"/>
  <c r="P11" i="2" s="1"/>
  <c r="W21" i="1"/>
  <c r="X21" i="1" s="1"/>
  <c r="P10" i="2" s="1"/>
  <c r="Z18" i="1"/>
  <c r="AA18" i="1" s="1"/>
  <c r="Q9" i="2" s="1"/>
  <c r="N15" i="1"/>
  <c r="O15" i="1" s="1"/>
  <c r="M8" i="2" s="1"/>
  <c r="N12" i="1"/>
  <c r="O12" i="1" s="1"/>
  <c r="M7" i="2" s="1"/>
  <c r="K33" i="1"/>
  <c r="L33" i="1" s="1"/>
  <c r="T24" i="1"/>
  <c r="U24" i="1" s="1"/>
  <c r="O11" i="2" s="1"/>
  <c r="K24" i="1"/>
  <c r="L24" i="1" s="1"/>
  <c r="L11" i="2" s="1"/>
  <c r="Z21" i="1"/>
  <c r="AA21" i="1" s="1"/>
  <c r="Q10" i="2" s="1"/>
  <c r="Q15" i="1"/>
  <c r="R15" i="1" s="1"/>
  <c r="N8" i="2" s="1"/>
  <c r="W30" i="1"/>
  <c r="X30" i="1" s="1"/>
  <c r="P13" i="2" s="1"/>
  <c r="N30" i="1"/>
  <c r="O30" i="1" s="1"/>
  <c r="Z27" i="1"/>
  <c r="AA27" i="1" s="1"/>
  <c r="Q12" i="2" s="1"/>
  <c r="N27" i="1"/>
  <c r="O27" i="1" s="1"/>
  <c r="M12" i="2" s="1"/>
  <c r="N24" i="1"/>
  <c r="O24" i="1" s="1"/>
  <c r="M11" i="2" s="1"/>
  <c r="W18" i="1"/>
  <c r="X18" i="1" s="1"/>
  <c r="P9" i="2" s="1"/>
  <c r="Z15" i="1"/>
  <c r="AA15" i="1" s="1"/>
  <c r="Q8" i="2" s="1"/>
  <c r="N9" i="1"/>
  <c r="O9" i="1" s="1"/>
  <c r="M6" i="2" s="1"/>
  <c r="H30" i="1"/>
  <c r="I30" i="1" s="1"/>
  <c r="AC21" i="1"/>
  <c r="AD21" i="1" s="1"/>
  <c r="R10" i="2" s="1"/>
  <c r="T15" i="1"/>
  <c r="U15" i="1" s="1"/>
  <c r="O8" i="2" s="1"/>
  <c r="Z12" i="1"/>
  <c r="AA12" i="1" s="1"/>
  <c r="Q7" i="2" s="1"/>
  <c r="T9" i="1"/>
  <c r="U9" i="1" s="1"/>
  <c r="O6" i="2" s="1"/>
  <c r="AC33" i="1"/>
  <c r="AD33" i="1" s="1"/>
  <c r="R14" i="2" s="1"/>
  <c r="K30" i="1"/>
  <c r="L30" i="1" s="1"/>
  <c r="L13" i="2" s="1"/>
  <c r="N33" i="1"/>
  <c r="O33" i="1" s="1"/>
  <c r="M14" i="2" s="1"/>
  <c r="N6" i="1"/>
  <c r="O6" i="1" s="1"/>
  <c r="M5" i="2" s="1"/>
  <c r="AC27" i="1"/>
  <c r="AD27" i="1" s="1"/>
  <c r="R12" i="2" s="1"/>
  <c r="Q33" i="1"/>
  <c r="R33" i="1" s="1"/>
  <c r="N14" i="2" s="1"/>
  <c r="AC24" i="1"/>
  <c r="AD24" i="1" s="1"/>
  <c r="R11" i="2" s="1"/>
  <c r="T21" i="1"/>
  <c r="U21" i="1" s="1"/>
  <c r="O10" i="2" s="1"/>
  <c r="AC18" i="1"/>
  <c r="AD18" i="1" s="1"/>
  <c r="R9" i="2" s="1"/>
  <c r="AC15" i="1"/>
  <c r="AD15" i="1" s="1"/>
  <c r="R8" i="2" s="1"/>
  <c r="AC12" i="1"/>
  <c r="AD12" i="1" s="1"/>
  <c r="R7" i="2" s="1"/>
  <c r="T12" i="1"/>
  <c r="U12" i="1" s="1"/>
  <c r="O7" i="2" s="1"/>
  <c r="K12" i="1"/>
  <c r="L12" i="1" s="1"/>
  <c r="L7" i="2" s="1"/>
  <c r="K9" i="1"/>
  <c r="L9" i="1" s="1"/>
  <c r="Q27" i="1"/>
  <c r="R27" i="1" s="1"/>
  <c r="N12" i="2" s="1"/>
  <c r="Q6" i="1"/>
  <c r="R6" i="1" s="1"/>
  <c r="N5" i="2" s="1"/>
  <c r="K21" i="1"/>
  <c r="L21" i="1" s="1"/>
  <c r="L10" i="2" s="1"/>
  <c r="K18" i="1"/>
  <c r="L18" i="1" s="1"/>
  <c r="L9" i="2" s="1"/>
  <c r="K15" i="1"/>
  <c r="L15" i="1" s="1"/>
  <c r="L8" i="2" s="1"/>
  <c r="Q12" i="1"/>
  <c r="R12" i="1" s="1"/>
  <c r="N7" i="2" s="1"/>
  <c r="H12" i="1"/>
  <c r="I12" i="1" s="1"/>
  <c r="K7" i="2" s="1"/>
  <c r="W9" i="1"/>
  <c r="X9" i="1" s="1"/>
  <c r="P6" i="2" s="1"/>
  <c r="H9" i="1"/>
  <c r="I9" i="1" s="1"/>
  <c r="K6" i="2" s="1"/>
  <c r="T27" i="1"/>
  <c r="U27" i="1" s="1"/>
  <c r="O12" i="2" s="1"/>
  <c r="K6" i="1"/>
  <c r="L6" i="1" s="1"/>
  <c r="L5" i="2" s="1"/>
  <c r="T6" i="1"/>
  <c r="U6" i="1" s="1"/>
  <c r="O5" i="2" s="1"/>
  <c r="AC6" i="1"/>
  <c r="AD6" i="1" s="1"/>
  <c r="R5" i="2" s="1"/>
  <c r="N6" i="2"/>
  <c r="K14" i="2"/>
  <c r="F6" i="1"/>
  <c r="J5" i="2" s="1"/>
  <c r="F30" i="1"/>
  <c r="N13" i="2"/>
  <c r="R13" i="2"/>
  <c r="F27" i="1"/>
  <c r="N11" i="2"/>
  <c r="F24" i="1"/>
  <c r="N10" i="2"/>
  <c r="F21" i="1"/>
  <c r="F18" i="1"/>
  <c r="N9" i="2"/>
  <c r="F15" i="1"/>
  <c r="F12" i="1"/>
  <c r="R6" i="2"/>
  <c r="F9" i="1"/>
  <c r="J14" i="2"/>
  <c r="M13" i="2" l="1"/>
  <c r="P8" i="2"/>
  <c r="P7" i="2"/>
  <c r="D14" i="1"/>
  <c r="D35" i="1"/>
  <c r="D17" i="1"/>
  <c r="D29" i="1"/>
  <c r="D20" i="1"/>
  <c r="D26" i="1"/>
  <c r="J13" i="2"/>
  <c r="D32" i="1"/>
  <c r="J10" i="2"/>
  <c r="D23" i="1"/>
  <c r="D8" i="1"/>
  <c r="J6" i="2"/>
  <c r="D11" i="1"/>
  <c r="L14" i="2"/>
  <c r="E17" i="1"/>
  <c r="E35" i="1"/>
  <c r="E29" i="1"/>
  <c r="E26" i="1"/>
  <c r="E14" i="1"/>
  <c r="L6" i="2"/>
  <c r="E11" i="1"/>
  <c r="E23" i="1"/>
  <c r="E8" i="1"/>
  <c r="K9" i="2"/>
  <c r="E20" i="1"/>
  <c r="K13" i="2"/>
  <c r="E32" i="1"/>
  <c r="J7" i="2"/>
  <c r="J8" i="2"/>
  <c r="J9" i="2"/>
  <c r="J12" i="2"/>
  <c r="J11" i="2"/>
  <c r="F12" i="2" l="1"/>
  <c r="H12" i="2" s="1"/>
  <c r="F5" i="2"/>
  <c r="G5" i="2" s="1"/>
  <c r="F10" i="2"/>
  <c r="H10" i="2" s="1"/>
  <c r="F11" i="2"/>
  <c r="H11" i="2" s="1"/>
  <c r="F14" i="2"/>
  <c r="H14" i="2" s="1"/>
  <c r="F7" i="2"/>
  <c r="H7" i="2" s="1"/>
  <c r="F6" i="2"/>
  <c r="G6" i="2" s="1"/>
  <c r="F8" i="2"/>
  <c r="H8" i="2" s="1"/>
  <c r="F13" i="2"/>
  <c r="F9" i="2"/>
  <c r="G12" i="2" l="1"/>
  <c r="G14" i="2"/>
  <c r="G10" i="2"/>
  <c r="G7" i="2"/>
  <c r="H5" i="2"/>
  <c r="G11" i="2"/>
  <c r="H6" i="2"/>
  <c r="H9" i="2"/>
  <c r="G9" i="2"/>
  <c r="G13" i="2"/>
  <c r="H13" i="2"/>
  <c r="G8" i="2"/>
</calcChain>
</file>

<file path=xl/sharedStrings.xml><?xml version="1.0" encoding="utf-8"?>
<sst xmlns="http://schemas.openxmlformats.org/spreadsheetml/2006/main" count="165" uniqueCount="80">
  <si>
    <t>DISTRIBUTOR</t>
  </si>
  <si>
    <t>BUDGET</t>
  </si>
  <si>
    <t>Hard Allocation</t>
  </si>
  <si>
    <t>MAGGI YANGA PLUS PROMO</t>
  </si>
  <si>
    <t>NPS</t>
  </si>
  <si>
    <t xml:space="preserve">3 EA FOR A CASE  = </t>
  </si>
  <si>
    <t>ABSTOL</t>
  </si>
  <si>
    <t>AMANA</t>
  </si>
  <si>
    <t>FORTUNE</t>
  </si>
  <si>
    <t>JOCDONA</t>
  </si>
  <si>
    <t>IZEZA</t>
  </si>
  <si>
    <t>NORTEX</t>
  </si>
  <si>
    <t>INNOVATION</t>
  </si>
  <si>
    <t>SMABIRM</t>
  </si>
  <si>
    <t>ACUTE INDEX</t>
  </si>
  <si>
    <t>REVIEW 1</t>
  </si>
  <si>
    <t>REVIEW 2</t>
  </si>
  <si>
    <t>REVIEW 3</t>
  </si>
  <si>
    <t>REVIEW 4</t>
  </si>
  <si>
    <t>REVIEW 5</t>
  </si>
  <si>
    <t>REVIEW 6</t>
  </si>
  <si>
    <t>REVIEW 7</t>
  </si>
  <si>
    <t>TOGO</t>
  </si>
  <si>
    <t>HAMMERSMITH</t>
  </si>
  <si>
    <t>CASES</t>
  </si>
  <si>
    <t>case1</t>
  </si>
  <si>
    <t>nps1</t>
  </si>
  <si>
    <t>Nps achv</t>
  </si>
  <si>
    <t>Case achv</t>
  </si>
  <si>
    <t>case achv</t>
  </si>
  <si>
    <t>REVIEW 8</t>
  </si>
  <si>
    <t>REVIEW 9</t>
  </si>
  <si>
    <t>nps2</t>
  </si>
  <si>
    <t>case2</t>
  </si>
  <si>
    <t>nps3</t>
  </si>
  <si>
    <t>case3</t>
  </si>
  <si>
    <t>nps4</t>
  </si>
  <si>
    <t>case4</t>
  </si>
  <si>
    <t>nps5</t>
  </si>
  <si>
    <t>case5</t>
  </si>
  <si>
    <t>nps6</t>
  </si>
  <si>
    <t>case6</t>
  </si>
  <si>
    <t>nps7</t>
  </si>
  <si>
    <t>case7</t>
  </si>
  <si>
    <t>nps8</t>
  </si>
  <si>
    <t>case8</t>
  </si>
  <si>
    <t>nps9</t>
  </si>
  <si>
    <t>case9</t>
  </si>
  <si>
    <t>HARD ALLOCATION</t>
  </si>
  <si>
    <t>HA_1</t>
  </si>
  <si>
    <t>HA_2</t>
  </si>
  <si>
    <t>HA_3</t>
  </si>
  <si>
    <t>HA_4</t>
  </si>
  <si>
    <t>HA_5</t>
  </si>
  <si>
    <t>HA_6</t>
  </si>
  <si>
    <t>HA_7</t>
  </si>
  <si>
    <t>HA_8</t>
  </si>
  <si>
    <t>HA_9</t>
  </si>
  <si>
    <t xml:space="preserve"> case_budget_1</t>
  </si>
  <si>
    <t xml:space="preserve"> so_far_1</t>
  </si>
  <si>
    <t xml:space="preserve"> case_budget_2</t>
  </si>
  <si>
    <t xml:space="preserve"> so_far_2</t>
  </si>
  <si>
    <t xml:space="preserve"> case_budget_3</t>
  </si>
  <si>
    <t xml:space="preserve"> so_far_3</t>
  </si>
  <si>
    <t xml:space="preserve"> case_budget_4</t>
  </si>
  <si>
    <t xml:space="preserve"> so_far_4</t>
  </si>
  <si>
    <t xml:space="preserve"> case_budget_5</t>
  </si>
  <si>
    <t xml:space="preserve"> so_far_5</t>
  </si>
  <si>
    <t xml:space="preserve"> case_budget_6</t>
  </si>
  <si>
    <t xml:space="preserve"> so_far_6</t>
  </si>
  <si>
    <t xml:space="preserve"> case_budget_7</t>
  </si>
  <si>
    <t xml:space="preserve"> so_far_7</t>
  </si>
  <si>
    <t xml:space="preserve"> case_budget_8</t>
  </si>
  <si>
    <t xml:space="preserve"> so_far_8</t>
  </si>
  <si>
    <t xml:space="preserve"> case_budget_9</t>
  </si>
  <si>
    <t xml:space="preserve"> so_far_9</t>
  </si>
  <si>
    <t xml:space="preserve"> case_budget_10</t>
  </si>
  <si>
    <t xml:space="preserve"> so_far_10</t>
  </si>
  <si>
    <t xml:space="preserve">FOC FOR 1 EA  = </t>
  </si>
  <si>
    <t>ACHIEVED%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</si>
</sst>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7" fillId="0" borderId="0">
      <alignment vertical="top"/>
      <protection locked="0"/>
    </xf>
    <xf numFmtId="43" fontId="2" fillId="0" borderId="0" applyFont="0" applyFill="0" applyBorder="0" applyAlignment="0" applyProtection="0"/>
    <xf numFmtId="0" fontId="6" fillId="0" borderId="0">
      <alignment vertical="center"/>
    </xf>
    <xf numFmtId="9" fontId="7" fillId="0" borderId="0">
      <alignment vertical="top"/>
      <protection locked="0"/>
    </xf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3" xfId="0" applyBorder="1"/>
    <xf numFmtId="43" fontId="0" fillId="0" borderId="8" xfId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6" xfId="0" applyFont="1" applyBorder="1"/>
    <xf numFmtId="0" fontId="3" fillId="0" borderId="3" xfId="0" applyFont="1" applyBorder="1"/>
    <xf numFmtId="0" fontId="0" fillId="4" borderId="0" xfId="0" applyFill="1"/>
    <xf numFmtId="0" fontId="3" fillId="4" borderId="0" xfId="0" applyFont="1" applyFill="1"/>
    <xf numFmtId="0" fontId="4" fillId="3" borderId="5" xfId="0" applyFont="1" applyFill="1" applyBorder="1" applyProtection="1">
      <protection locked="0"/>
    </xf>
    <xf numFmtId="9" fontId="3" fillId="0" borderId="7" xfId="2" applyFont="1" applyBorder="1" applyProtection="1">
      <protection hidden="1"/>
    </xf>
    <xf numFmtId="0" fontId="0" fillId="4" borderId="0" xfId="0" applyFill="1" applyProtection="1">
      <protection hidden="1"/>
    </xf>
    <xf numFmtId="43" fontId="0" fillId="0" borderId="8" xfId="1" applyFont="1" applyBorder="1" applyProtection="1">
      <protection hidden="1"/>
    </xf>
    <xf numFmtId="0" fontId="0" fillId="2" borderId="12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left"/>
      <protection hidden="1"/>
    </xf>
    <xf numFmtId="0" fontId="0" fillId="0" borderId="3" xfId="0" applyBorder="1" applyProtection="1">
      <protection hidden="1"/>
    </xf>
    <xf numFmtId="0" fontId="0" fillId="0" borderId="3" xfId="0" applyBorder="1" applyAlignment="1" applyProtection="1">
      <alignment horizontal="center"/>
      <protection hidden="1"/>
    </xf>
    <xf numFmtId="1" fontId="0" fillId="0" borderId="0" xfId="0" applyNumberFormat="1" applyProtection="1">
      <protection hidden="1"/>
    </xf>
    <xf numFmtId="43" fontId="0" fillId="0" borderId="3" xfId="1" applyFont="1" applyBorder="1"/>
    <xf numFmtId="43" fontId="0" fillId="0" borderId="7" xfId="1" applyFont="1" applyBorder="1"/>
    <xf numFmtId="43" fontId="0" fillId="0" borderId="4" xfId="1" applyFont="1" applyBorder="1"/>
    <xf numFmtId="43" fontId="0" fillId="0" borderId="2" xfId="1" applyFont="1" applyBorder="1"/>
    <xf numFmtId="43" fontId="0" fillId="0" borderId="7" xfId="1" applyFont="1" applyBorder="1" applyProtection="1">
      <protection hidden="1"/>
    </xf>
    <xf numFmtId="43" fontId="0" fillId="0" borderId="3" xfId="4" applyFont="1" applyBorder="1"/>
    <xf numFmtId="43" fontId="0" fillId="0" borderId="4" xfId="4" applyFont="1" applyBorder="1"/>
    <xf numFmtId="43" fontId="7" fillId="0" borderId="3" xfId="3" applyBorder="1" applyAlignment="1" applyProtection="1"/>
    <xf numFmtId="43" fontId="7" fillId="0" borderId="7" xfId="3" applyBorder="1" applyAlignment="1" applyProtection="1"/>
    <xf numFmtId="43" fontId="0" fillId="0" borderId="4" xfId="7" applyFont="1" applyBorder="1"/>
    <xf numFmtId="0" fontId="0" fillId="0" borderId="3" xfId="0" applyBorder="1" applyAlignment="1" applyProtection="1">
      <alignment horizontal="center"/>
      <protection hidden="1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</cellXfs>
  <cellStyles count="8">
    <cellStyle name="Comma" xfId="1" builtinId="3"/>
    <cellStyle name="Comma 2" xfId="4" xr:uid="{04969C66-F51C-44C5-A9B0-8F5DAD96641F}"/>
    <cellStyle name="Comma 3" xfId="3" xr:uid="{4DFC48B0-5A28-47DA-AF8D-E228FD6AF034}"/>
    <cellStyle name="Comma 4" xfId="7" xr:uid="{CE9ED7C0-D8AA-4ADF-9B16-368CD76BB00D}"/>
    <cellStyle name="Normal" xfId="0" builtinId="0"/>
    <cellStyle name="Normal 2" xfId="5" xr:uid="{55B2613D-C693-417A-B535-BC706EA6C0EF}"/>
    <cellStyle name="Percent" xfId="2" builtinId="5"/>
    <cellStyle name="Percent 2" xfId="6" xr:uid="{D9C2D22C-743D-4FDF-846E-CBD05F661880}"/>
  </cellStyles>
  <dxfs count="3">
    <dxf>
      <font>
        <b/>
        <i val="0"/>
        <color rgb="FF00B050"/>
      </font>
      <fill>
        <patternFill patternType="none">
          <bgColor auto="1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7"/>
      </font>
      <fill>
        <patternFill patternType="none">
          <bgColor auto="1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9BA8-6937-4F99-AEB5-4E72A2DD04EA}">
  <dimension ref="B1:AD35"/>
  <sheetViews>
    <sheetView topLeftCell="C1" workbookViewId="0">
      <selection activeCell="D13" sqref="D13"/>
    </sheetView>
  </sheetViews>
  <sheetFormatPr defaultRowHeight="14.5"/>
  <cols>
    <col min="1" max="1" width="8.7265625" style="16"/>
    <col min="2" max="2" width="17.08984375" style="16" bestFit="1" customWidth="1"/>
    <col min="3" max="3" width="16.453125" style="16" bestFit="1" customWidth="1"/>
    <col min="4" max="4" width="11.81640625" style="16" bestFit="1" customWidth="1"/>
    <col min="5" max="5" width="16.7265625" style="16" bestFit="1" customWidth="1"/>
    <col min="6" max="6" width="8.81640625" style="16" bestFit="1" customWidth="1"/>
    <col min="7" max="7" width="13.7265625" style="16" bestFit="1" customWidth="1"/>
    <col min="8" max="8" width="8.26953125" style="16" bestFit="1" customWidth="1"/>
    <col min="9" max="9" width="9" style="16" bestFit="1" customWidth="1"/>
    <col min="10" max="10" width="13.7265625" style="16" bestFit="1" customWidth="1"/>
    <col min="11" max="11" width="8.26953125" style="16" bestFit="1" customWidth="1"/>
    <col min="12" max="12" width="9" style="16" bestFit="1" customWidth="1"/>
    <col min="13" max="13" width="13.7265625" style="16" bestFit="1" customWidth="1"/>
    <col min="14" max="14" width="8.26953125" style="16" bestFit="1" customWidth="1"/>
    <col min="15" max="15" width="9" style="16" bestFit="1" customWidth="1"/>
    <col min="16" max="16" width="13.7265625" style="16" bestFit="1" customWidth="1"/>
    <col min="17" max="17" width="8.453125" style="16" bestFit="1" customWidth="1"/>
    <col min="18" max="18" width="9" style="16" bestFit="1" customWidth="1"/>
    <col min="19" max="19" width="13.7265625" style="16" bestFit="1" customWidth="1"/>
    <col min="20" max="20" width="8.26953125" style="16" bestFit="1" customWidth="1"/>
    <col min="21" max="21" width="11.81640625" style="16" bestFit="1" customWidth="1"/>
    <col min="22" max="22" width="13.7265625" style="16" bestFit="1" customWidth="1"/>
    <col min="23" max="23" width="8.26953125" style="16" bestFit="1" customWidth="1"/>
    <col min="24" max="24" width="11.81640625" style="16" bestFit="1" customWidth="1"/>
    <col min="25" max="25" width="13.7265625" style="16" bestFit="1" customWidth="1"/>
    <col min="26" max="26" width="8.26953125" style="16" bestFit="1" customWidth="1"/>
    <col min="27" max="27" width="11.81640625" style="16" bestFit="1" customWidth="1"/>
    <col min="28" max="28" width="13.7265625" style="16" bestFit="1" customWidth="1"/>
    <col min="29" max="16384" width="8.7265625" style="16"/>
  </cols>
  <sheetData>
    <row r="1" spans="2:30">
      <c r="E1" s="16" t="s">
        <v>26</v>
      </c>
      <c r="F1" s="16" t="s">
        <v>25</v>
      </c>
      <c r="H1" s="16" t="s">
        <v>32</v>
      </c>
      <c r="I1" s="16" t="s">
        <v>33</v>
      </c>
      <c r="K1" s="16" t="s">
        <v>34</v>
      </c>
      <c r="L1" s="16" t="s">
        <v>35</v>
      </c>
      <c r="N1" s="16" t="s">
        <v>36</v>
      </c>
      <c r="O1" s="16" t="s">
        <v>37</v>
      </c>
      <c r="Q1" s="16" t="s">
        <v>38</v>
      </c>
      <c r="R1" s="16" t="s">
        <v>39</v>
      </c>
      <c r="T1" s="16" t="s">
        <v>40</v>
      </c>
      <c r="U1" s="16" t="s">
        <v>41</v>
      </c>
      <c r="W1" s="16" t="s">
        <v>42</v>
      </c>
      <c r="X1" s="16" t="s">
        <v>43</v>
      </c>
      <c r="Z1" s="16" t="s">
        <v>44</v>
      </c>
      <c r="AA1" s="16" t="s">
        <v>45</v>
      </c>
      <c r="AC1" s="16" t="s">
        <v>46</v>
      </c>
      <c r="AD1" s="16" t="s">
        <v>47</v>
      </c>
    </row>
    <row r="2" spans="2:30">
      <c r="B2" s="16" t="s">
        <v>78</v>
      </c>
      <c r="C2" s="17">
        <v>494.3</v>
      </c>
      <c r="E2" s="16" t="s">
        <v>49</v>
      </c>
      <c r="G2" s="16" t="s">
        <v>50</v>
      </c>
      <c r="J2" s="16" t="s">
        <v>51</v>
      </c>
      <c r="M2" s="16" t="s">
        <v>52</v>
      </c>
      <c r="P2" s="16" t="s">
        <v>53</v>
      </c>
      <c r="S2" s="16" t="s">
        <v>54</v>
      </c>
      <c r="V2" s="16" t="s">
        <v>55</v>
      </c>
      <c r="Y2" s="16" t="s">
        <v>56</v>
      </c>
      <c r="AB2" s="16" t="s">
        <v>57</v>
      </c>
    </row>
    <row r="3" spans="2:30" ht="15" thickBot="1">
      <c r="B3" s="16" t="s">
        <v>5</v>
      </c>
      <c r="C3" s="17">
        <v>1482.9</v>
      </c>
      <c r="J3" s="16" t="s">
        <v>24</v>
      </c>
      <c r="K3" s="16" t="s">
        <v>4</v>
      </c>
    </row>
    <row r="4" spans="2:30" ht="15" thickBot="1">
      <c r="C4" s="18"/>
      <c r="D4" s="18"/>
      <c r="E4" s="31" t="s">
        <v>15</v>
      </c>
      <c r="F4" s="31"/>
      <c r="G4" s="31" t="s">
        <v>16</v>
      </c>
      <c r="H4" s="31"/>
      <c r="I4" s="31"/>
      <c r="J4" s="31" t="s">
        <v>17</v>
      </c>
      <c r="K4" s="31"/>
      <c r="L4" s="31"/>
      <c r="M4" s="31" t="s">
        <v>18</v>
      </c>
      <c r="N4" s="31"/>
      <c r="O4" s="31"/>
      <c r="P4" s="31" t="s">
        <v>19</v>
      </c>
      <c r="Q4" s="31"/>
      <c r="R4" s="31"/>
      <c r="S4" s="31" t="s">
        <v>20</v>
      </c>
      <c r="T4" s="31"/>
      <c r="U4" s="31"/>
      <c r="V4" s="31" t="s">
        <v>21</v>
      </c>
      <c r="W4" s="31"/>
      <c r="X4" s="31"/>
      <c r="Y4" s="31" t="s">
        <v>30</v>
      </c>
      <c r="Z4" s="31"/>
      <c r="AA4" s="31"/>
      <c r="AB4" s="31" t="s">
        <v>31</v>
      </c>
      <c r="AC4" s="31"/>
      <c r="AD4" s="31"/>
    </row>
    <row r="5" spans="2:30" ht="15" thickBot="1">
      <c r="C5" s="18" t="s">
        <v>0</v>
      </c>
      <c r="D5" s="18" t="s">
        <v>1</v>
      </c>
      <c r="E5" s="19" t="s">
        <v>2</v>
      </c>
      <c r="F5" s="19" t="s">
        <v>29</v>
      </c>
      <c r="G5" s="19" t="s">
        <v>2</v>
      </c>
      <c r="H5" s="19" t="s">
        <v>27</v>
      </c>
      <c r="I5" s="19" t="s">
        <v>28</v>
      </c>
      <c r="J5" s="19" t="s">
        <v>2</v>
      </c>
      <c r="K5" s="19" t="s">
        <v>27</v>
      </c>
      <c r="L5" s="19" t="s">
        <v>28</v>
      </c>
      <c r="M5" s="19" t="s">
        <v>2</v>
      </c>
      <c r="N5" s="19" t="s">
        <v>27</v>
      </c>
      <c r="O5" s="19" t="s">
        <v>28</v>
      </c>
      <c r="P5" s="19" t="s">
        <v>2</v>
      </c>
      <c r="Q5" s="19" t="s">
        <v>27</v>
      </c>
      <c r="R5" s="19" t="s">
        <v>28</v>
      </c>
      <c r="S5" s="19" t="s">
        <v>2</v>
      </c>
      <c r="T5" s="19" t="s">
        <v>27</v>
      </c>
      <c r="U5" s="19" t="s">
        <v>28</v>
      </c>
      <c r="V5" s="19" t="s">
        <v>2</v>
      </c>
      <c r="W5" s="19" t="s">
        <v>27</v>
      </c>
      <c r="X5" s="19" t="s">
        <v>28</v>
      </c>
      <c r="Y5" s="19" t="s">
        <v>2</v>
      </c>
      <c r="Z5" s="19" t="s">
        <v>27</v>
      </c>
      <c r="AA5" s="19" t="s">
        <v>28</v>
      </c>
      <c r="AB5" s="19" t="s">
        <v>2</v>
      </c>
      <c r="AC5" s="19" t="s">
        <v>27</v>
      </c>
      <c r="AD5" s="19" t="s">
        <v>28</v>
      </c>
    </row>
    <row r="6" spans="2:30" ht="15" thickBot="1">
      <c r="C6" s="18" t="s">
        <v>6</v>
      </c>
      <c r="D6" s="16">
        <f>Paste_Hard_allocation!C2</f>
        <v>17794.91</v>
      </c>
      <c r="E6" s="16">
        <f>IFERROR(INDEX(Paste_Hard_allocation!$B$1:$L$11,MATCH(Work_sheet!$C6,Paste_Hard_allocation!$B$1:$B$11,0),MATCH(Work_sheet!E$2,Paste_Hard_allocation!$B$1:$L$1,0)),"")</f>
        <v>0</v>
      </c>
      <c r="F6" s="16">
        <f>IFERROR(E6/$C$3,"")</f>
        <v>0</v>
      </c>
      <c r="G6" s="16">
        <f>IFERROR(INDEX(Paste_Hard_allocation!$B$1:$L$11,MATCH(Work_sheet!$C6,Paste_Hard_allocation!$B$1:$B$11,0),MATCH(Work_sheet!G$2,Paste_Hard_allocation!$B$1:$L$1,0)),"")</f>
        <v>17794.91</v>
      </c>
      <c r="H6" s="16">
        <f>IFERROR(IF((G6-E6)&lt;1,0,G6-E6),"")</f>
        <v>17794.91</v>
      </c>
      <c r="I6" s="16">
        <f>IFERROR(H6/$C$3,"")</f>
        <v>12.000074178973632</v>
      </c>
      <c r="J6" s="16">
        <f>IFERROR(INDEX(Paste_Hard_allocation!$B$1:$L$11,MATCH(Work_sheet!$C6,Paste_Hard_allocation!$B$1:$B$11,0),MATCH(Work_sheet!J$2,Paste_Hard_allocation!$B$1:$L$1,0)),"")</f>
        <v>17794.91</v>
      </c>
      <c r="K6" s="16">
        <f>IFERROR(IF((J6-G6)&lt;1,0,J6-G6),"")</f>
        <v>0</v>
      </c>
      <c r="L6" s="16">
        <f>IFERROR(K6/$C$3,"")</f>
        <v>0</v>
      </c>
      <c r="M6" s="16">
        <f>IFERROR(INDEX(Paste_Hard_allocation!$B$1:$L$11,MATCH(Work_sheet!$C6,Paste_Hard_allocation!$B$1:$B$11,0),MATCH(Work_sheet!M$2,Paste_Hard_allocation!$B$1:$L$1,0)),"")</f>
        <v>0</v>
      </c>
      <c r="N6" s="16">
        <f t="shared" ref="N6" si="0">IFERROR(IF((M6-J6)&lt;1,0,M6-J6),"")</f>
        <v>0</v>
      </c>
      <c r="O6" s="16">
        <f t="shared" ref="O6" si="1">IFERROR(N6/$C$3,"")</f>
        <v>0</v>
      </c>
      <c r="P6" s="16">
        <f>IFERROR(INDEX(Paste_Hard_allocation!$B$1:$L$11,MATCH(Work_sheet!$C6,Paste_Hard_allocation!$B$1:$B$11,0),MATCH(Work_sheet!P$2,Paste_Hard_allocation!$B$1:$L$1,0)),"")</f>
        <v>0</v>
      </c>
      <c r="Q6" s="16">
        <f t="shared" ref="Q6" si="2">IFERROR(IF((P6-M6)&lt;1,0,P6-M6),"")</f>
        <v>0</v>
      </c>
      <c r="R6" s="16">
        <f t="shared" ref="R6" si="3">IFERROR(Q6/$C$3,"")</f>
        <v>0</v>
      </c>
      <c r="S6" s="16">
        <f>IFERROR(INDEX(Paste_Hard_allocation!$B$1:$L$11,MATCH(Work_sheet!$C6,Paste_Hard_allocation!$B$1:$B$11,0),MATCH(Work_sheet!S$2,Paste_Hard_allocation!$B$1:$L$1,0)),"")</f>
        <v>0</v>
      </c>
      <c r="T6" s="16">
        <f t="shared" ref="T6" si="4">IFERROR(IF((S6-P6)&lt;1,0,S6-P6),"")</f>
        <v>0</v>
      </c>
      <c r="U6" s="16">
        <f t="shared" ref="U6" si="5">IFERROR(T6/$C$3,"")</f>
        <v>0</v>
      </c>
      <c r="V6" s="16">
        <f>IFERROR(INDEX(Paste_Hard_allocation!$B$1:$L$11,MATCH(Work_sheet!$C6,Paste_Hard_allocation!$B$1:$B$11,0),MATCH(Work_sheet!V$2,Paste_Hard_allocation!$B$1:$L$1,0)),"")</f>
        <v>0</v>
      </c>
      <c r="W6" s="16">
        <f t="shared" ref="W6" si="6">IFERROR(IF((V6-S6)&lt;1,0,V6-S6),"")</f>
        <v>0</v>
      </c>
      <c r="X6" s="16">
        <f t="shared" ref="X6" si="7">IFERROR(W6/$C$3,"")</f>
        <v>0</v>
      </c>
      <c r="Y6" s="16">
        <f>IFERROR(INDEX(Paste_Hard_allocation!$B$1:$L$11,MATCH(Work_sheet!$C6,Paste_Hard_allocation!$B$1:$B$11,0),MATCH(Work_sheet!Y$2,Paste_Hard_allocation!$B$1:$L$1,0)),"")</f>
        <v>0</v>
      </c>
      <c r="Z6" s="16">
        <f t="shared" ref="Z6" si="8">IFERROR(IF((Y6-V6)&lt;1,0,Y6-V6),"")</f>
        <v>0</v>
      </c>
      <c r="AA6" s="16">
        <f t="shared" ref="AA6" si="9">IFERROR(Z6/$C$3,"")</f>
        <v>0</v>
      </c>
      <c r="AB6" s="16">
        <f>IFERROR(INDEX(Paste_Hard_allocation!$B$1:$L$11,MATCH(Work_sheet!$C6,Paste_Hard_allocation!$B$1:$B$11,0),MATCH(Work_sheet!AB$2,Paste_Hard_allocation!$B$1:$L$1,0)),"")</f>
        <v>0</v>
      </c>
      <c r="AC6" s="16">
        <f t="shared" ref="AC6" si="10">IFERROR(IF((AB6-Y6)&lt;1,0,AB6-Y6),"")</f>
        <v>0</v>
      </c>
      <c r="AD6" s="16">
        <f t="shared" ref="AD6" si="11">IFERROR(AC6/$C$3,"")</f>
        <v>0</v>
      </c>
    </row>
    <row r="7" spans="2:30" ht="15" thickBot="1">
      <c r="B7" s="16" t="s">
        <v>58</v>
      </c>
      <c r="C7" s="18"/>
      <c r="D7" s="20">
        <f>D6/$C$3</f>
        <v>12.000074178973632</v>
      </c>
    </row>
    <row r="8" spans="2:30" ht="15" thickBot="1">
      <c r="B8" s="16" t="s">
        <v>59</v>
      </c>
      <c r="C8" s="18"/>
      <c r="D8" s="16">
        <f>IF(SUM(F6,I6,L6,O6,R6,U6,X6,AA6,AD6)&lt;=D7,SUM(F6,I6,L6,O6,R6,U6,X6,AA6,AD6),SUM(F6,I6,L6,O6,R6,U6,X6,AA6,AD6))</f>
        <v>12.000074178973632</v>
      </c>
      <c r="E8" s="20">
        <f>SUM(E6,H6,K6,N6,Q6,T6,W6,Z6,AC6)</f>
        <v>17794.91</v>
      </c>
    </row>
    <row r="9" spans="2:30" ht="15" thickBot="1">
      <c r="C9" s="18" t="s">
        <v>7</v>
      </c>
      <c r="D9" s="16">
        <f>Paste_Hard_allocation!C3</f>
        <v>13346.18</v>
      </c>
      <c r="E9" s="16">
        <f>IFERROR(INDEX(Paste_Hard_allocation!$B$1:$L$11,MATCH(Work_sheet!$C9,Paste_Hard_allocation!$B$1:$B$11,0),MATCH(Work_sheet!E$2,Paste_Hard_allocation!$B$1:$L$1,0)),"")</f>
        <v>0</v>
      </c>
      <c r="F9" s="16">
        <f>IFERROR(E9/$C$3,"")</f>
        <v>0</v>
      </c>
      <c r="G9" s="16">
        <f>IFERROR(INDEX(Paste_Hard_allocation!$B$1:$L$11,MATCH(Work_sheet!$C9,Paste_Hard_allocation!$B$1:$B$11,0),MATCH(Work_sheet!G$2,Paste_Hard_allocation!$B$1:$L$1,0)),"")</f>
        <v>0</v>
      </c>
      <c r="H9" s="16">
        <f t="shared" ref="H9" si="12">IFERROR(IF((G9-E9)&lt;1,0,G9-E9),"")</f>
        <v>0</v>
      </c>
      <c r="I9" s="16">
        <f t="shared" ref="I9" si="13">IFERROR(H9/$C$3,"")</f>
        <v>0</v>
      </c>
      <c r="J9" s="16">
        <f>IFERROR(INDEX(Paste_Hard_allocation!$B$1:$L$11,MATCH(Work_sheet!$C9,Paste_Hard_allocation!$B$1:$B$11,0),MATCH(Work_sheet!J$2,Paste_Hard_allocation!$B$1:$L$1,0)),"")</f>
        <v>0</v>
      </c>
      <c r="K9" s="16">
        <f t="shared" ref="K9" si="14">IFERROR(IF((J9-G9)&lt;1,0,J9-G9),"")</f>
        <v>0</v>
      </c>
      <c r="L9" s="16">
        <f t="shared" ref="L9" si="15">IFERROR(K9/$C$3,"")</f>
        <v>0</v>
      </c>
      <c r="M9" s="16">
        <f>IFERROR(INDEX(Paste_Hard_allocation!$B$1:$L$11,MATCH(Work_sheet!$C9,Paste_Hard_allocation!$B$1:$B$11,0),MATCH(Work_sheet!M$2,Paste_Hard_allocation!$B$1:$L$1,0)),"")</f>
        <v>0</v>
      </c>
      <c r="N9" s="16">
        <f t="shared" ref="N9" si="16">IFERROR(IF((M9-J9)&lt;1,0,M9-J9),"")</f>
        <v>0</v>
      </c>
      <c r="O9" s="16">
        <f t="shared" ref="O9" si="17">IFERROR(N9/$C$3,"")</f>
        <v>0</v>
      </c>
      <c r="P9" s="16">
        <f>IFERROR(INDEX(Paste_Hard_allocation!$B$1:$L$11,MATCH(Work_sheet!$C9,Paste_Hard_allocation!$B$1:$B$11,0),MATCH(Work_sheet!P$2,Paste_Hard_allocation!$B$1:$L$1,0)),"")</f>
        <v>0</v>
      </c>
      <c r="Q9" s="16">
        <f t="shared" ref="Q9" si="18">IFERROR(IF((P9-M9)&lt;1,0,P9-M9),"")</f>
        <v>0</v>
      </c>
      <c r="R9" s="16">
        <f t="shared" ref="R9" si="19">IFERROR(Q9/$C$3,"")</f>
        <v>0</v>
      </c>
      <c r="S9" s="16">
        <f>IFERROR(INDEX(Paste_Hard_allocation!$B$1:$L$11,MATCH(Work_sheet!$C9,Paste_Hard_allocation!$B$1:$B$11,0),MATCH(Work_sheet!S$2,Paste_Hard_allocation!$B$1:$L$1,0)),"")</f>
        <v>0</v>
      </c>
      <c r="T9" s="16">
        <f t="shared" ref="T9" si="20">IFERROR(IF((S9-P9)&lt;1,0,S9-P9),"")</f>
        <v>0</v>
      </c>
      <c r="U9" s="16">
        <f t="shared" ref="U9" si="21">IFERROR(T9/$C$3,"")</f>
        <v>0</v>
      </c>
      <c r="V9" s="16">
        <f>IFERROR(INDEX(Paste_Hard_allocation!$B$1:$L$11,MATCH(Work_sheet!$C9,Paste_Hard_allocation!$B$1:$B$11,0),MATCH(Work_sheet!V$2,Paste_Hard_allocation!$B$1:$L$1,0)),"")</f>
        <v>0</v>
      </c>
      <c r="W9" s="16">
        <f t="shared" ref="W9" si="22">IFERROR(IF((V9-S9)&lt;1,0,V9-S9),"")</f>
        <v>0</v>
      </c>
      <c r="X9" s="16">
        <f t="shared" ref="X9" si="23">IFERROR(W9/$C$3,"")</f>
        <v>0</v>
      </c>
      <c r="Y9" s="16">
        <f>IFERROR(INDEX(Paste_Hard_allocation!$B$1:$L$11,MATCH(Work_sheet!$C9,Paste_Hard_allocation!$B$1:$B$11,0),MATCH(Work_sheet!Y$2,Paste_Hard_allocation!$B$1:$L$1,0)),"")</f>
        <v>0</v>
      </c>
      <c r="Z9" s="16">
        <f t="shared" ref="Z9" si="24">IFERROR(IF((Y9-V9)&lt;1,0,Y9-V9),"")</f>
        <v>0</v>
      </c>
      <c r="AA9" s="16">
        <f t="shared" ref="AA9" si="25">IFERROR(Z9/$C$3,"")</f>
        <v>0</v>
      </c>
      <c r="AB9" s="16">
        <f>IFERROR(INDEX(Paste_Hard_allocation!$B$1:$L$11,MATCH(Work_sheet!$C9,Paste_Hard_allocation!$B$1:$B$11,0),MATCH(Work_sheet!AB$2,Paste_Hard_allocation!$B$1:$L$1,0)),"")</f>
        <v>0</v>
      </c>
      <c r="AC9" s="16">
        <f t="shared" ref="AC9" si="26">IFERROR(IF((AB9-Y9)&lt;1,0,AB9-Y9),"")</f>
        <v>0</v>
      </c>
      <c r="AD9" s="16">
        <f t="shared" ref="AD9:AD33" si="27">IFERROR(AC9/$C$3,"")</f>
        <v>0</v>
      </c>
    </row>
    <row r="10" spans="2:30" ht="15" thickBot="1">
      <c r="B10" s="16" t="s">
        <v>60</v>
      </c>
      <c r="C10" s="18"/>
      <c r="D10" s="20">
        <f>D9/$C$3</f>
        <v>9.0000539483444602</v>
      </c>
    </row>
    <row r="11" spans="2:30" ht="15" thickBot="1">
      <c r="B11" s="16" t="s">
        <v>61</v>
      </c>
      <c r="C11" s="18"/>
      <c r="D11" s="16">
        <f>IF(SUM(F9,I9,L9,O9,R9,U9,X9,AA9,AD9)&lt;=D10,SUM(F9,I9,L9,O9,R9,U9,X9,AA9,AD9),SUM(F9,I9,L9,O9,R9,U9,X9,AA9,AD9))</f>
        <v>0</v>
      </c>
      <c r="E11" s="20">
        <f t="shared" ref="E11" si="28">SUM(E9,H9,K9,N9,Q9,T9,W9,Z9,AC9)</f>
        <v>0</v>
      </c>
    </row>
    <row r="12" spans="2:30" ht="15" thickBot="1">
      <c r="C12" s="18" t="s">
        <v>14</v>
      </c>
      <c r="D12" s="16">
        <f>Paste_Hard_allocation!C4</f>
        <v>17794.91</v>
      </c>
      <c r="E12" s="16">
        <f>IFERROR(INDEX(Paste_Hard_allocation!$B$1:$L$11,MATCH(Work_sheet!$C12,Paste_Hard_allocation!$B$1:$B$11,0),MATCH(Work_sheet!E$2,Paste_Hard_allocation!$B$1:$L$1,0)),"")</f>
        <v>4448.7</v>
      </c>
      <c r="F12" s="16">
        <f>IFERROR(E12/$C$3,"")</f>
        <v>2.9999999999999996</v>
      </c>
      <c r="G12" s="16">
        <f>IFERROR(INDEX(Paste_Hard_allocation!$B$1:$L$11,MATCH(Work_sheet!$C12,Paste_Hard_allocation!$B$1:$B$11,0),MATCH(Work_sheet!G$2,Paste_Hard_allocation!$B$1:$L$1,0)),"")</f>
        <v>10380.299999999999</v>
      </c>
      <c r="H12" s="16">
        <f t="shared" ref="H12" si="29">IFERROR(IF((G12-E12)&lt;1,0,G12-E12),"")</f>
        <v>5931.5999999999995</v>
      </c>
      <c r="I12" s="16">
        <f t="shared" ref="I12" si="30">IFERROR(H12/$C$3,"")</f>
        <v>3.9999999999999996</v>
      </c>
      <c r="J12" s="16">
        <f>IFERROR(INDEX(Paste_Hard_allocation!$B$1:$L$11,MATCH(Work_sheet!$C12,Paste_Hard_allocation!$B$1:$B$11,0),MATCH(Work_sheet!J$2,Paste_Hard_allocation!$B$1:$L$1,0)),"")</f>
        <v>10380.299999999999</v>
      </c>
      <c r="K12" s="16">
        <f t="shared" ref="K12" si="31">IFERROR(IF((J12-G12)&lt;1,0,J12-G12),"")</f>
        <v>0</v>
      </c>
      <c r="L12" s="16">
        <f t="shared" ref="L12" si="32">IFERROR(K12/$C$3,"")</f>
        <v>0</v>
      </c>
      <c r="M12" s="16">
        <f>IFERROR(INDEX(Paste_Hard_allocation!$B$1:$L$11,MATCH(Work_sheet!$C12,Paste_Hard_allocation!$B$1:$B$11,0),MATCH(Work_sheet!M$2,Paste_Hard_allocation!$B$1:$L$1,0)),"")</f>
        <v>0</v>
      </c>
      <c r="N12" s="16">
        <f t="shared" ref="N12" si="33">IFERROR(IF((M12-J12)&lt;1,0,M12-J12),"")</f>
        <v>0</v>
      </c>
      <c r="O12" s="16">
        <f t="shared" ref="O12" si="34">IFERROR(N12/$C$3,"")</f>
        <v>0</v>
      </c>
      <c r="P12" s="16">
        <f>IFERROR(INDEX(Paste_Hard_allocation!$B$1:$L$11,MATCH(Work_sheet!$C12,Paste_Hard_allocation!$B$1:$B$11,0),MATCH(Work_sheet!P$2,Paste_Hard_allocation!$B$1:$L$1,0)),"")</f>
        <v>0</v>
      </c>
      <c r="Q12" s="16">
        <f t="shared" ref="Q12" si="35">IFERROR(IF((P12-M12)&lt;1,0,P12-M12),"")</f>
        <v>0</v>
      </c>
      <c r="R12" s="16">
        <f t="shared" ref="R12" si="36">IFERROR(Q12/$C$3,"")</f>
        <v>0</v>
      </c>
      <c r="S12" s="16">
        <f>IFERROR(INDEX(Paste_Hard_allocation!$B$1:$L$11,MATCH(Work_sheet!$C12,Paste_Hard_allocation!$B$1:$B$11,0),MATCH(Work_sheet!S$2,Paste_Hard_allocation!$B$1:$L$1,0)),"")</f>
        <v>0</v>
      </c>
      <c r="T12" s="16">
        <f t="shared" ref="T12" si="37">IFERROR(IF((S12-P12)&lt;1,0,S12-P12),"")</f>
        <v>0</v>
      </c>
      <c r="U12" s="16">
        <f t="shared" ref="U12" si="38">IFERROR(T12/$C$3,"")</f>
        <v>0</v>
      </c>
      <c r="V12" s="16">
        <f>IFERROR(INDEX(Paste_Hard_allocation!$B$1:$L$11,MATCH(Work_sheet!$C12,Paste_Hard_allocation!$B$1:$B$11,0),MATCH(Work_sheet!V$2,Paste_Hard_allocation!$B$1:$L$1,0)),"")</f>
        <v>0</v>
      </c>
      <c r="W12" s="16">
        <f t="shared" ref="W12" si="39">IFERROR(IF((V12-S12)&lt;1,0,V12-S12),"")</f>
        <v>0</v>
      </c>
      <c r="X12" s="16">
        <f t="shared" ref="X12" si="40">IFERROR(W12/$C$3,"")</f>
        <v>0</v>
      </c>
      <c r="Y12" s="16">
        <f>IFERROR(INDEX(Paste_Hard_allocation!$B$1:$L$11,MATCH(Work_sheet!$C12,Paste_Hard_allocation!$B$1:$B$11,0),MATCH(Work_sheet!Y$2,Paste_Hard_allocation!$B$1:$L$1,0)),"")</f>
        <v>0</v>
      </c>
      <c r="Z12" s="16">
        <f t="shared" ref="Z12" si="41">IFERROR(IF((Y12-V12)&lt;1,0,Y12-V12),"")</f>
        <v>0</v>
      </c>
      <c r="AA12" s="16">
        <f t="shared" ref="AA12" si="42">IFERROR(Z12/$C$3,"")</f>
        <v>0</v>
      </c>
      <c r="AB12" s="16">
        <f>IFERROR(INDEX(Paste_Hard_allocation!$B$1:$L$11,MATCH(Work_sheet!$C12,Paste_Hard_allocation!$B$1:$B$11,0),MATCH(Work_sheet!AB$2,Paste_Hard_allocation!$B$1:$L$1,0)),"")</f>
        <v>0</v>
      </c>
      <c r="AC12" s="16">
        <f t="shared" ref="AC12" si="43">IFERROR(IF((AB12-Y12)&lt;1,0,AB12-Y12),"")</f>
        <v>0</v>
      </c>
      <c r="AD12" s="16">
        <f t="shared" si="27"/>
        <v>0</v>
      </c>
    </row>
    <row r="13" spans="2:30" ht="15" thickBot="1">
      <c r="B13" s="16" t="s">
        <v>62</v>
      </c>
      <c r="C13" s="18"/>
      <c r="D13" s="20">
        <f>D12/$C$3</f>
        <v>12.000074178973632</v>
      </c>
    </row>
    <row r="14" spans="2:30" ht="15" thickBot="1">
      <c r="B14" s="16" t="s">
        <v>63</v>
      </c>
      <c r="C14" s="18"/>
      <c r="D14" s="16">
        <f>IF(SUM(F12,I12,L12,O12,R12,U12,X12,AA12,AD12)&lt;=D13,SUM(F12,I12,L12,O12,R12,U12,X12,AA12,AD12),SUM(F12,I12,L12,O12,R12,U12,X12,AA12,AD12))</f>
        <v>6.9999999999999991</v>
      </c>
      <c r="E14" s="20">
        <f t="shared" ref="E14" si="44">SUM(E12,H12,K12,N12,Q12,T12,W12,Z12,AC12)</f>
        <v>10380.299999999999</v>
      </c>
    </row>
    <row r="15" spans="2:30" ht="15" thickBot="1">
      <c r="C15" s="18" t="s">
        <v>8</v>
      </c>
      <c r="D15" s="16">
        <f>Paste_Hard_allocation!C5</f>
        <v>44487.26</v>
      </c>
      <c r="E15" s="16">
        <f>IFERROR(INDEX(Paste_Hard_allocation!$B$1:$L$11,MATCH(Work_sheet!$C15,Paste_Hard_allocation!$B$1:$B$11,0),MATCH(Work_sheet!E$2,Paste_Hard_allocation!$B$1:$L$1,0)),"")</f>
        <v>40038.300000000003</v>
      </c>
      <c r="F15" s="16">
        <f>IFERROR(E15/$C$3,"")</f>
        <v>27</v>
      </c>
      <c r="G15" s="16">
        <f>IFERROR(INDEX(Paste_Hard_allocation!$B$1:$L$11,MATCH(Work_sheet!$C15,Paste_Hard_allocation!$B$1:$B$11,0),MATCH(Work_sheet!G$2,Paste_Hard_allocation!$B$1:$L$1,0)),"")</f>
        <v>0</v>
      </c>
      <c r="H15" s="16">
        <f t="shared" ref="H15" si="45">IFERROR(IF((G15-E15)&lt;1,0,G15-E15),"")</f>
        <v>0</v>
      </c>
      <c r="I15" s="16">
        <f t="shared" ref="I15" si="46">IFERROR(H15/$C$3,"")</f>
        <v>0</v>
      </c>
      <c r="J15" s="16">
        <f>IFERROR(INDEX(Paste_Hard_allocation!$B$1:$L$11,MATCH(Work_sheet!$C15,Paste_Hard_allocation!$B$1:$B$11,0),MATCH(Work_sheet!J$2,Paste_Hard_allocation!$B$1:$L$1,0)),"")</f>
        <v>0</v>
      </c>
      <c r="K15" s="16">
        <f t="shared" ref="K15" si="47">IFERROR(IF((J15-G15)&lt;1,0,J15-G15),"")</f>
        <v>0</v>
      </c>
      <c r="L15" s="16">
        <f t="shared" ref="L15" si="48">IFERROR(K15/$C$3,"")</f>
        <v>0</v>
      </c>
      <c r="M15" s="16">
        <f>IFERROR(INDEX(Paste_Hard_allocation!$B$1:$L$11,MATCH(Work_sheet!$C15,Paste_Hard_allocation!$B$1:$B$11,0),MATCH(Work_sheet!M$2,Paste_Hard_allocation!$B$1:$L$1,0)),"")</f>
        <v>0</v>
      </c>
      <c r="N15" s="16">
        <f t="shared" ref="N15" si="49">IFERROR(IF((M15-J15)&lt;1,0,M15-J15),"")</f>
        <v>0</v>
      </c>
      <c r="O15" s="16">
        <f t="shared" ref="O15" si="50">IFERROR(N15/$C$3,"")</f>
        <v>0</v>
      </c>
      <c r="P15" s="16">
        <f>IFERROR(INDEX(Paste_Hard_allocation!$B$1:$L$11,MATCH(Work_sheet!$C15,Paste_Hard_allocation!$B$1:$B$11,0),MATCH(Work_sheet!P$2,Paste_Hard_allocation!$B$1:$L$1,0)),"")</f>
        <v>0</v>
      </c>
      <c r="Q15" s="16">
        <f t="shared" ref="Q15" si="51">IFERROR(IF((P15-M15)&lt;1,0,P15-M15),"")</f>
        <v>0</v>
      </c>
      <c r="R15" s="16">
        <f t="shared" ref="R15" si="52">IFERROR(Q15/$C$3,"")</f>
        <v>0</v>
      </c>
      <c r="S15" s="16">
        <f>IFERROR(INDEX(Paste_Hard_allocation!$B$1:$L$11,MATCH(Work_sheet!$C15,Paste_Hard_allocation!$B$1:$B$11,0),MATCH(Work_sheet!S$2,Paste_Hard_allocation!$B$1:$L$1,0)),"")</f>
        <v>0</v>
      </c>
      <c r="T15" s="16">
        <f t="shared" ref="T15" si="53">IFERROR(IF((S15-P15)&lt;1,0,S15-P15),"")</f>
        <v>0</v>
      </c>
      <c r="U15" s="16">
        <f t="shared" ref="U15" si="54">IFERROR(T15/$C$3,"")</f>
        <v>0</v>
      </c>
      <c r="V15" s="16">
        <f>IFERROR(INDEX(Paste_Hard_allocation!$B$1:$L$11,MATCH(Work_sheet!$C15,Paste_Hard_allocation!$B$1:$B$11,0),MATCH(Work_sheet!V$2,Paste_Hard_allocation!$B$1:$L$1,0)),"")</f>
        <v>0</v>
      </c>
      <c r="W15" s="16">
        <f t="shared" ref="W15" si="55">IFERROR(IF((V15-S15)&lt;1,0,V15-S15),"")</f>
        <v>0</v>
      </c>
      <c r="X15" s="16">
        <f t="shared" ref="X15" si="56">IFERROR(W15/$C$3,"")</f>
        <v>0</v>
      </c>
      <c r="Y15" s="16">
        <f>IFERROR(INDEX(Paste_Hard_allocation!$B$1:$L$11,MATCH(Work_sheet!$C15,Paste_Hard_allocation!$B$1:$B$11,0),MATCH(Work_sheet!Y$2,Paste_Hard_allocation!$B$1:$L$1,0)),"")</f>
        <v>0</v>
      </c>
      <c r="Z15" s="16">
        <f t="shared" ref="Z15" si="57">IFERROR(IF((Y15-V15)&lt;1,0,Y15-V15),"")</f>
        <v>0</v>
      </c>
      <c r="AA15" s="16">
        <f t="shared" ref="AA15" si="58">IFERROR(Z15/$C$3,"")</f>
        <v>0</v>
      </c>
      <c r="AB15" s="16">
        <f>IFERROR(INDEX(Paste_Hard_allocation!$B$1:$L$11,MATCH(Work_sheet!$C15,Paste_Hard_allocation!$B$1:$B$11,0),MATCH(Work_sheet!AB$2,Paste_Hard_allocation!$B$1:$L$1,0)),"")</f>
        <v>0</v>
      </c>
      <c r="AC15" s="16">
        <f t="shared" ref="AC15" si="59">IFERROR(IF((AB15-Y15)&lt;1,0,AB15-Y15),"")</f>
        <v>0</v>
      </c>
      <c r="AD15" s="16">
        <f t="shared" si="27"/>
        <v>0</v>
      </c>
    </row>
    <row r="16" spans="2:30" ht="15" thickBot="1">
      <c r="B16" s="16" t="s">
        <v>64</v>
      </c>
      <c r="C16" s="18"/>
      <c r="D16" s="20">
        <f>D15/$C$3</f>
        <v>30.000175332119497</v>
      </c>
    </row>
    <row r="17" spans="2:30" ht="15" thickBot="1">
      <c r="B17" s="16" t="s">
        <v>65</v>
      </c>
      <c r="C17" s="18"/>
      <c r="D17" s="16">
        <f>IF(SUM(F15,I15,L15,O15,R15,U15,X15,AA15,AD15)&lt;=D16,SUM(F15,I15,L15,O15,R15,U15,X15,AA15,AD15),SUM(F15,I15,L15,O15,R15,U15,X15,AA15,AD15))</f>
        <v>27</v>
      </c>
      <c r="E17" s="20">
        <f t="shared" ref="E17" si="60">SUM(E15,H15,K15,N15,Q15,T15,W15,Z15,AC15)</f>
        <v>40038.300000000003</v>
      </c>
    </row>
    <row r="18" spans="2:30" ht="15" thickBot="1">
      <c r="C18" s="18" t="s">
        <v>9</v>
      </c>
      <c r="D18" s="16">
        <f>Paste_Hard_allocation!C6</f>
        <v>14829.09</v>
      </c>
      <c r="E18" s="16">
        <f>IFERROR(INDEX(Paste_Hard_allocation!$B$1:$L$11,MATCH(Work_sheet!$C18,Paste_Hard_allocation!$B$1:$B$11,0),MATCH(Work_sheet!E$2,Paste_Hard_allocation!$B$1:$L$1,0)),"")</f>
        <v>8897.4</v>
      </c>
      <c r="F18" s="16">
        <f>IFERROR(E18/$C$3,"")</f>
        <v>5.9999999999999991</v>
      </c>
      <c r="G18" s="16">
        <f>IFERROR(INDEX(Paste_Hard_allocation!$B$1:$L$11,MATCH(Work_sheet!$C18,Paste_Hard_allocation!$B$1:$B$11,0),MATCH(Work_sheet!G$2,Paste_Hard_allocation!$B$1:$L$1,0)),"")</f>
        <v>14829</v>
      </c>
      <c r="H18" s="16">
        <f t="shared" ref="H18" si="61">IFERROR(IF((G18-E18)&lt;1,0,G18-E18),"")</f>
        <v>5931.6</v>
      </c>
      <c r="I18" s="16">
        <f t="shared" ref="I18" si="62">IFERROR(H18/$C$3,"")</f>
        <v>4</v>
      </c>
      <c r="J18" s="16">
        <f>IFERROR(INDEX(Paste_Hard_allocation!$B$1:$L$11,MATCH(Work_sheet!$C18,Paste_Hard_allocation!$B$1:$B$11,0),MATCH(Work_sheet!J$2,Paste_Hard_allocation!$B$1:$L$1,0)),"")</f>
        <v>14829</v>
      </c>
      <c r="K18" s="16">
        <f t="shared" ref="K18" si="63">IFERROR(IF((J18-G18)&lt;1,0,J18-G18),"")</f>
        <v>0</v>
      </c>
      <c r="L18" s="16">
        <f t="shared" ref="L18" si="64">IFERROR(K18/$C$3,"")</f>
        <v>0</v>
      </c>
      <c r="M18" s="16">
        <f>IFERROR(INDEX(Paste_Hard_allocation!$B$1:$L$11,MATCH(Work_sheet!$C18,Paste_Hard_allocation!$B$1:$B$11,0),MATCH(Work_sheet!M$2,Paste_Hard_allocation!$B$1:$L$1,0)),"")</f>
        <v>0</v>
      </c>
      <c r="N18" s="16">
        <f t="shared" ref="N18" si="65">IFERROR(IF((M18-J18)&lt;1,0,M18-J18),"")</f>
        <v>0</v>
      </c>
      <c r="O18" s="16">
        <f t="shared" ref="O18" si="66">IFERROR(N18/$C$3,"")</f>
        <v>0</v>
      </c>
      <c r="P18" s="16">
        <f>IFERROR(INDEX(Paste_Hard_allocation!$B$1:$L$11,MATCH(Work_sheet!$C18,Paste_Hard_allocation!$B$1:$B$11,0),MATCH(Work_sheet!P$2,Paste_Hard_allocation!$B$1:$L$1,0)),"")</f>
        <v>0</v>
      </c>
      <c r="Q18" s="16">
        <f t="shared" ref="Q18" si="67">IFERROR(IF((P18-M18)&lt;1,0,P18-M18),"")</f>
        <v>0</v>
      </c>
      <c r="R18" s="16">
        <f t="shared" ref="R18" si="68">IFERROR(Q18/$C$3,"")</f>
        <v>0</v>
      </c>
      <c r="S18" s="16">
        <f>IFERROR(INDEX(Paste_Hard_allocation!$B$1:$L$11,MATCH(Work_sheet!$C18,Paste_Hard_allocation!$B$1:$B$11,0),MATCH(Work_sheet!S$2,Paste_Hard_allocation!$B$1:$L$1,0)),"")</f>
        <v>0</v>
      </c>
      <c r="T18" s="16">
        <f t="shared" ref="T18" si="69">IFERROR(IF((S18-P18)&lt;1,0,S18-P18),"")</f>
        <v>0</v>
      </c>
      <c r="U18" s="16">
        <f t="shared" ref="U18" si="70">IFERROR(T18/$C$3,"")</f>
        <v>0</v>
      </c>
      <c r="V18" s="16">
        <f>IFERROR(INDEX(Paste_Hard_allocation!$B$1:$L$11,MATCH(Work_sheet!$C18,Paste_Hard_allocation!$B$1:$B$11,0),MATCH(Work_sheet!V$2,Paste_Hard_allocation!$B$1:$L$1,0)),"")</f>
        <v>0</v>
      </c>
      <c r="W18" s="16">
        <f t="shared" ref="W18" si="71">IFERROR(IF((V18-S18)&lt;1,0,V18-S18),"")</f>
        <v>0</v>
      </c>
      <c r="X18" s="16">
        <f t="shared" ref="X18" si="72">IFERROR(W18/$C$3,"")</f>
        <v>0</v>
      </c>
      <c r="Y18" s="16">
        <f>IFERROR(INDEX(Paste_Hard_allocation!$B$1:$L$11,MATCH(Work_sheet!$C18,Paste_Hard_allocation!$B$1:$B$11,0),MATCH(Work_sheet!Y$2,Paste_Hard_allocation!$B$1:$L$1,0)),"")</f>
        <v>0</v>
      </c>
      <c r="Z18" s="16">
        <f t="shared" ref="Z18" si="73">IFERROR(IF((Y18-V18)&lt;1,0,Y18-V18),"")</f>
        <v>0</v>
      </c>
      <c r="AA18" s="16">
        <f t="shared" ref="AA18" si="74">IFERROR(Z18/$C$3,"")</f>
        <v>0</v>
      </c>
      <c r="AB18" s="16">
        <f>IFERROR(INDEX(Paste_Hard_allocation!$B$1:$L$11,MATCH(Work_sheet!$C18,Paste_Hard_allocation!$B$1:$B$11,0),MATCH(Work_sheet!AB$2,Paste_Hard_allocation!$B$1:$L$1,0)),"")</f>
        <v>0</v>
      </c>
      <c r="AC18" s="16">
        <f t="shared" ref="AC18" si="75">IFERROR(IF((AB18-Y18)&lt;1,0,AB18-Y18),"")</f>
        <v>0</v>
      </c>
      <c r="AD18" s="16">
        <f t="shared" si="27"/>
        <v>0</v>
      </c>
    </row>
    <row r="19" spans="2:30" ht="15" thickBot="1">
      <c r="B19" s="16" t="s">
        <v>66</v>
      </c>
      <c r="C19" s="18"/>
      <c r="D19" s="20">
        <f>D18/$C$3</f>
        <v>10.000060691887517</v>
      </c>
    </row>
    <row r="20" spans="2:30" ht="15" thickBot="1">
      <c r="B20" s="16" t="s">
        <v>67</v>
      </c>
      <c r="C20" s="18"/>
      <c r="D20" s="16">
        <f>IF(SUM(F18,I18,L18,O18,R18,U18,X18,AA18,AD18)&lt;=D19,SUM(F18,I18,L18,O18,R18,U18,X18,AA18,AD18),SUM(F18,I18,L18,O18,R18,U18,X18,AA18,AD18))</f>
        <v>10</v>
      </c>
      <c r="E20" s="20">
        <f t="shared" ref="E20" si="76">SUM(E18,H18,K18,N18,Q18,T18,W18,Z18,AC18)</f>
        <v>14829</v>
      </c>
    </row>
    <row r="21" spans="2:30" ht="15" thickBot="1">
      <c r="C21" s="18" t="s">
        <v>10</v>
      </c>
      <c r="D21" s="16">
        <f>Paste_Hard_allocation!C7</f>
        <v>14829.09</v>
      </c>
      <c r="E21" s="16">
        <f>IFERROR(INDEX(Paste_Hard_allocation!$B$1:$L$11,MATCH(Work_sheet!$C21,Paste_Hard_allocation!$B$1:$B$11,0),MATCH(Work_sheet!E$2,Paste_Hard_allocation!$B$1:$L$1,0)),"")</f>
        <v>8897.4</v>
      </c>
      <c r="F21" s="16">
        <f>IFERROR(E21/$C$3,"")</f>
        <v>5.9999999999999991</v>
      </c>
      <c r="G21" s="16">
        <f>IFERROR(INDEX(Paste_Hard_allocation!$B$1:$L$11,MATCH(Work_sheet!$C21,Paste_Hard_allocation!$B$1:$B$11,0),MATCH(Work_sheet!G$2,Paste_Hard_allocation!$B$1:$L$1,0)),"")</f>
        <v>0</v>
      </c>
      <c r="H21" s="16">
        <f t="shared" ref="H21" si="77">IFERROR(IF((G21-E21)&lt;1,0,G21-E21),"")</f>
        <v>0</v>
      </c>
      <c r="I21" s="16">
        <f t="shared" ref="I21" si="78">IFERROR(H21/$C$3,"")</f>
        <v>0</v>
      </c>
      <c r="J21" s="16">
        <f>IFERROR(INDEX(Paste_Hard_allocation!$B$1:$L$11,MATCH(Work_sheet!$C21,Paste_Hard_allocation!$B$1:$B$11,0),MATCH(Work_sheet!J$2,Paste_Hard_allocation!$B$1:$L$1,0)),"")</f>
        <v>14829</v>
      </c>
      <c r="K21" s="16">
        <f t="shared" ref="K21" si="79">IFERROR(IF((J21-G21)&lt;1,0,J21-G21),"")</f>
        <v>14829</v>
      </c>
      <c r="L21" s="16">
        <f t="shared" ref="L21" si="80">IFERROR(K21/$C$3,"")</f>
        <v>10</v>
      </c>
      <c r="M21" s="16">
        <f>IFERROR(INDEX(Paste_Hard_allocation!$B$1:$L$11,MATCH(Work_sheet!$C21,Paste_Hard_allocation!$B$1:$B$11,0),MATCH(Work_sheet!M$2,Paste_Hard_allocation!$B$1:$L$1,0)),"")</f>
        <v>0</v>
      </c>
      <c r="N21" s="16">
        <f t="shared" ref="N21" si="81">IFERROR(IF((M21-J21)&lt;1,0,M21-J21),"")</f>
        <v>0</v>
      </c>
      <c r="O21" s="16">
        <f t="shared" ref="O21" si="82">IFERROR(N21/$C$3,"")</f>
        <v>0</v>
      </c>
      <c r="P21" s="16">
        <f>IFERROR(INDEX(Paste_Hard_allocation!$B$1:$L$11,MATCH(Work_sheet!$C21,Paste_Hard_allocation!$B$1:$B$11,0),MATCH(Work_sheet!P$2,Paste_Hard_allocation!$B$1:$L$1,0)),"")</f>
        <v>0</v>
      </c>
      <c r="Q21" s="16">
        <f t="shared" ref="Q21" si="83">IFERROR(IF((P21-M21)&lt;1,0,P21-M21),"")</f>
        <v>0</v>
      </c>
      <c r="R21" s="16">
        <f t="shared" ref="R21" si="84">IFERROR(Q21/$C$3,"")</f>
        <v>0</v>
      </c>
      <c r="S21" s="16">
        <f>IFERROR(INDEX(Paste_Hard_allocation!$B$1:$L$11,MATCH(Work_sheet!$C21,Paste_Hard_allocation!$B$1:$B$11,0),MATCH(Work_sheet!S$2,Paste_Hard_allocation!$B$1:$L$1,0)),"")</f>
        <v>0</v>
      </c>
      <c r="T21" s="16">
        <f t="shared" ref="T21" si="85">IFERROR(IF((S21-P21)&lt;1,0,S21-P21),"")</f>
        <v>0</v>
      </c>
      <c r="U21" s="16">
        <f t="shared" ref="U21" si="86">IFERROR(T21/$C$3,"")</f>
        <v>0</v>
      </c>
      <c r="V21" s="16">
        <f>IFERROR(INDEX(Paste_Hard_allocation!$B$1:$L$11,MATCH(Work_sheet!$C21,Paste_Hard_allocation!$B$1:$B$11,0),MATCH(Work_sheet!V$2,Paste_Hard_allocation!$B$1:$L$1,0)),"")</f>
        <v>0</v>
      </c>
      <c r="W21" s="16">
        <f t="shared" ref="W21" si="87">IFERROR(IF((V21-S21)&lt;1,0,V21-S21),"")</f>
        <v>0</v>
      </c>
      <c r="X21" s="16">
        <f t="shared" ref="X21" si="88">IFERROR(W21/$C$3,"")</f>
        <v>0</v>
      </c>
      <c r="Y21" s="16">
        <f>IFERROR(INDEX(Paste_Hard_allocation!$B$1:$L$11,MATCH(Work_sheet!$C21,Paste_Hard_allocation!$B$1:$B$11,0),MATCH(Work_sheet!Y$2,Paste_Hard_allocation!$B$1:$L$1,0)),"")</f>
        <v>0</v>
      </c>
      <c r="Z21" s="16">
        <f t="shared" ref="Z21" si="89">IFERROR(IF((Y21-V21)&lt;1,0,Y21-V21),"")</f>
        <v>0</v>
      </c>
      <c r="AA21" s="16">
        <f t="shared" ref="AA21" si="90">IFERROR(Z21/$C$3,"")</f>
        <v>0</v>
      </c>
      <c r="AB21" s="16">
        <f>IFERROR(INDEX(Paste_Hard_allocation!$B$1:$L$11,MATCH(Work_sheet!$C21,Paste_Hard_allocation!$B$1:$B$11,0),MATCH(Work_sheet!AB$2,Paste_Hard_allocation!$B$1:$L$1,0)),"")</f>
        <v>0</v>
      </c>
      <c r="AC21" s="16">
        <f t="shared" ref="AC21" si="91">IFERROR(IF((AB21-Y21)&lt;1,0,AB21-Y21),"")</f>
        <v>0</v>
      </c>
      <c r="AD21" s="16">
        <f t="shared" si="27"/>
        <v>0</v>
      </c>
    </row>
    <row r="22" spans="2:30" ht="15" thickBot="1">
      <c r="B22" s="16" t="s">
        <v>68</v>
      </c>
      <c r="C22" s="18"/>
      <c r="D22" s="20">
        <f>D21/$C$3</f>
        <v>10.000060691887517</v>
      </c>
    </row>
    <row r="23" spans="2:30" ht="15" thickBot="1">
      <c r="B23" s="16" t="s">
        <v>69</v>
      </c>
      <c r="C23" s="18"/>
      <c r="D23" s="16">
        <f>IF(SUM(F21,I21,L21,O21,R21,U21,X21,AA21,AD21)&lt;=D22,SUM(F21,I21,L21,O21,R21,U21,X21,AA21,AD21),SUM(F21,I21,L21,O21,R21,U21,X21,AA21,AD21))</f>
        <v>16</v>
      </c>
      <c r="E23" s="20">
        <f t="shared" ref="E23" si="92">SUM(E21,H21,K21,N21,Q21,T21,W21,Z21,AC21)</f>
        <v>23726.400000000001</v>
      </c>
    </row>
    <row r="24" spans="2:30" ht="15" thickBot="1">
      <c r="C24" s="18" t="s">
        <v>11</v>
      </c>
      <c r="D24" s="16">
        <f>Paste_Hard_allocation!C8</f>
        <v>29658.18</v>
      </c>
      <c r="E24" s="16">
        <f>IFERROR(INDEX(Paste_Hard_allocation!$B$1:$L$11,MATCH(Work_sheet!$C24,Paste_Hard_allocation!$B$1:$B$11,0),MATCH(Work_sheet!E$2,Paste_Hard_allocation!$B$1:$L$1,0)),"")</f>
        <v>25209.3</v>
      </c>
      <c r="F24" s="16">
        <f>IFERROR(E24/$C$3,"")</f>
        <v>17</v>
      </c>
      <c r="G24" s="16">
        <f>IFERROR(INDEX(Paste_Hard_allocation!$B$1:$L$11,MATCH(Work_sheet!$C24,Paste_Hard_allocation!$B$1:$B$11,0),MATCH(Work_sheet!G$2,Paste_Hard_allocation!$B$1:$L$1,0)),"")</f>
        <v>0</v>
      </c>
      <c r="H24" s="16">
        <f t="shared" ref="H24" si="93">IFERROR(IF((G24-E24)&lt;1,0,G24-E24),"")</f>
        <v>0</v>
      </c>
      <c r="I24" s="16">
        <f t="shared" ref="I24" si="94">IFERROR(H24/$C$3,"")</f>
        <v>0</v>
      </c>
      <c r="J24" s="16">
        <f>IFERROR(INDEX(Paste_Hard_allocation!$B$1:$L$11,MATCH(Work_sheet!$C24,Paste_Hard_allocation!$B$1:$B$11,0),MATCH(Work_sheet!J$2,Paste_Hard_allocation!$B$1:$L$1,0)),"")</f>
        <v>0</v>
      </c>
      <c r="K24" s="16">
        <f t="shared" ref="K24" si="95">IFERROR(IF((J24-G24)&lt;1,0,J24-G24),"")</f>
        <v>0</v>
      </c>
      <c r="L24" s="16">
        <f t="shared" ref="L24" si="96">IFERROR(K24/$C$3,"")</f>
        <v>0</v>
      </c>
      <c r="M24" s="16">
        <f>IFERROR(INDEX(Paste_Hard_allocation!$B$1:$L$11,MATCH(Work_sheet!$C24,Paste_Hard_allocation!$B$1:$B$11,0),MATCH(Work_sheet!M$2,Paste_Hard_allocation!$B$1:$L$1,0)),"")</f>
        <v>0</v>
      </c>
      <c r="N24" s="16">
        <f t="shared" ref="N24" si="97">IFERROR(IF((M24-J24)&lt;1,0,M24-J24),"")</f>
        <v>0</v>
      </c>
      <c r="O24" s="16">
        <f t="shared" ref="O24" si="98">IFERROR(N24/$C$3,"")</f>
        <v>0</v>
      </c>
      <c r="P24" s="16">
        <f>IFERROR(INDEX(Paste_Hard_allocation!$B$1:$L$11,MATCH(Work_sheet!$C24,Paste_Hard_allocation!$B$1:$B$11,0),MATCH(Work_sheet!P$2,Paste_Hard_allocation!$B$1:$L$1,0)),"")</f>
        <v>0</v>
      </c>
      <c r="Q24" s="16">
        <f t="shared" ref="Q24" si="99">IFERROR(IF((P24-M24)&lt;1,0,P24-M24),"")</f>
        <v>0</v>
      </c>
      <c r="R24" s="16">
        <f t="shared" ref="R24" si="100">IFERROR(Q24/$C$3,"")</f>
        <v>0</v>
      </c>
      <c r="S24" s="16">
        <f>IFERROR(INDEX(Paste_Hard_allocation!$B$1:$L$11,MATCH(Work_sheet!$C24,Paste_Hard_allocation!$B$1:$B$11,0),MATCH(Work_sheet!S$2,Paste_Hard_allocation!$B$1:$L$1,0)),"")</f>
        <v>0</v>
      </c>
      <c r="T24" s="16">
        <f t="shared" ref="T24" si="101">IFERROR(IF((S24-P24)&lt;1,0,S24-P24),"")</f>
        <v>0</v>
      </c>
      <c r="U24" s="16">
        <f t="shared" ref="U24" si="102">IFERROR(T24/$C$3,"")</f>
        <v>0</v>
      </c>
      <c r="V24" s="16">
        <f>IFERROR(INDEX(Paste_Hard_allocation!$B$1:$L$11,MATCH(Work_sheet!$C24,Paste_Hard_allocation!$B$1:$B$11,0),MATCH(Work_sheet!V$2,Paste_Hard_allocation!$B$1:$L$1,0)),"")</f>
        <v>0</v>
      </c>
      <c r="W24" s="16">
        <f t="shared" ref="W24" si="103">IFERROR(IF((V24-S24)&lt;1,0,V24-S24),"")</f>
        <v>0</v>
      </c>
      <c r="X24" s="16">
        <f t="shared" ref="X24" si="104">IFERROR(W24/$C$3,"")</f>
        <v>0</v>
      </c>
      <c r="Y24" s="16">
        <f>IFERROR(INDEX(Paste_Hard_allocation!$B$1:$L$11,MATCH(Work_sheet!$C24,Paste_Hard_allocation!$B$1:$B$11,0),MATCH(Work_sheet!Y$2,Paste_Hard_allocation!$B$1:$L$1,0)),"")</f>
        <v>0</v>
      </c>
      <c r="Z24" s="16">
        <f t="shared" ref="Z24" si="105">IFERROR(IF((Y24-V24)&lt;1,0,Y24-V24),"")</f>
        <v>0</v>
      </c>
      <c r="AA24" s="16">
        <f t="shared" ref="AA24" si="106">IFERROR(Z24/$C$3,"")</f>
        <v>0</v>
      </c>
      <c r="AB24" s="16">
        <f>IFERROR(INDEX(Paste_Hard_allocation!$B$1:$L$11,MATCH(Work_sheet!$C24,Paste_Hard_allocation!$B$1:$B$11,0),MATCH(Work_sheet!AB$2,Paste_Hard_allocation!$B$1:$L$1,0)),"")</f>
        <v>0</v>
      </c>
      <c r="AC24" s="16">
        <f t="shared" ref="AC24" si="107">IFERROR(IF((AB24-Y24)&lt;1,0,AB24-Y24),"")</f>
        <v>0</v>
      </c>
      <c r="AD24" s="16">
        <f t="shared" si="27"/>
        <v>0</v>
      </c>
    </row>
    <row r="25" spans="2:30" ht="15" thickBot="1">
      <c r="B25" s="16" t="s">
        <v>70</v>
      </c>
      <c r="C25" s="18"/>
      <c r="D25" s="20">
        <f>D24/$C$3</f>
        <v>20.000121383775035</v>
      </c>
    </row>
    <row r="26" spans="2:30" ht="15" thickBot="1">
      <c r="B26" s="16" t="s">
        <v>71</v>
      </c>
      <c r="C26" s="18"/>
      <c r="D26" s="16">
        <f>IF(SUM(F24,I24,L24,O24,R24,U24,X24,AA24,AD24)&lt;=D25,SUM(F24,I24,L24,O24,R24,U24,X24,AA24,AD24),SUM(F24,I24,L24,O24,R24,U24,X24,AA24,AD24))</f>
        <v>17</v>
      </c>
      <c r="E26" s="20">
        <f t="shared" ref="E26" si="108">SUM(E24,H24,K24,N24,Q24,T24,W24,Z24,AC24)</f>
        <v>25209.3</v>
      </c>
    </row>
    <row r="27" spans="2:30" ht="15" thickBot="1">
      <c r="C27" s="18" t="s">
        <v>12</v>
      </c>
      <c r="D27" s="16">
        <f>Paste_Hard_allocation!C9</f>
        <v>14829.09</v>
      </c>
      <c r="E27" s="16">
        <f>IFERROR(INDEX(Paste_Hard_allocation!$B$1:$L$11,MATCH(Work_sheet!$C27,Paste_Hard_allocation!$B$1:$B$11,0),MATCH(Work_sheet!E$2,Paste_Hard_allocation!$B$1:$L$1,0)),"")</f>
        <v>0</v>
      </c>
      <c r="F27" s="16">
        <f>IFERROR(E27/$C$3,"")</f>
        <v>0</v>
      </c>
      <c r="G27" s="16">
        <f>IFERROR(INDEX(Paste_Hard_allocation!$B$1:$L$11,MATCH(Work_sheet!$C27,Paste_Hard_allocation!$B$1:$B$11,0),MATCH(Work_sheet!G$2,Paste_Hard_allocation!$B$1:$L$1,0)),"")</f>
        <v>0</v>
      </c>
      <c r="H27" s="16">
        <f t="shared" ref="H27" si="109">IFERROR(IF((G27-E27)&lt;1,0,G27-E27),"")</f>
        <v>0</v>
      </c>
      <c r="I27" s="16">
        <f t="shared" ref="I27" si="110">IFERROR(H27/$C$3,"")</f>
        <v>0</v>
      </c>
      <c r="J27" s="16">
        <f>IFERROR(INDEX(Paste_Hard_allocation!$B$1:$L$11,MATCH(Work_sheet!$C27,Paste_Hard_allocation!$B$1:$B$11,0),MATCH(Work_sheet!J$2,Paste_Hard_allocation!$B$1:$L$1,0)),"")</f>
        <v>10380.299999999999</v>
      </c>
      <c r="K27" s="16">
        <f t="shared" ref="K27" si="111">IFERROR(IF((J27-G27)&lt;1,0,J27-G27),"")</f>
        <v>10380.299999999999</v>
      </c>
      <c r="L27" s="16">
        <f t="shared" ref="L27" si="112">IFERROR(K27/$C$3,"")</f>
        <v>6.9999999999999991</v>
      </c>
      <c r="M27" s="16">
        <f>IFERROR(INDEX(Paste_Hard_allocation!$B$1:$L$11,MATCH(Work_sheet!$C27,Paste_Hard_allocation!$B$1:$B$11,0),MATCH(Work_sheet!M$2,Paste_Hard_allocation!$B$1:$L$1,0)),"")</f>
        <v>0</v>
      </c>
      <c r="N27" s="16">
        <f t="shared" ref="N27" si="113">IFERROR(IF((M27-J27)&lt;1,0,M27-J27),"")</f>
        <v>0</v>
      </c>
      <c r="O27" s="16">
        <f t="shared" ref="O27" si="114">IFERROR(N27/$C$3,"")</f>
        <v>0</v>
      </c>
      <c r="P27" s="16">
        <f>IFERROR(INDEX(Paste_Hard_allocation!$B$1:$L$11,MATCH(Work_sheet!$C27,Paste_Hard_allocation!$B$1:$B$11,0),MATCH(Work_sheet!P$2,Paste_Hard_allocation!$B$1:$L$1,0)),"")</f>
        <v>0</v>
      </c>
      <c r="Q27" s="16">
        <f t="shared" ref="Q27" si="115">IFERROR(IF((P27-M27)&lt;1,0,P27-M27),"")</f>
        <v>0</v>
      </c>
      <c r="R27" s="16">
        <f t="shared" ref="R27" si="116">IFERROR(Q27/$C$3,"")</f>
        <v>0</v>
      </c>
      <c r="S27" s="16">
        <f>IFERROR(INDEX(Paste_Hard_allocation!$B$1:$L$11,MATCH(Work_sheet!$C27,Paste_Hard_allocation!$B$1:$B$11,0),MATCH(Work_sheet!S$2,Paste_Hard_allocation!$B$1:$L$1,0)),"")</f>
        <v>0</v>
      </c>
      <c r="T27" s="16">
        <f t="shared" ref="T27" si="117">IFERROR(IF((S27-P27)&lt;1,0,S27-P27),"")</f>
        <v>0</v>
      </c>
      <c r="U27" s="16">
        <f t="shared" ref="U27" si="118">IFERROR(T27/$C$3,"")</f>
        <v>0</v>
      </c>
      <c r="V27" s="16">
        <f>IFERROR(INDEX(Paste_Hard_allocation!$B$1:$L$11,MATCH(Work_sheet!$C27,Paste_Hard_allocation!$B$1:$B$11,0),MATCH(Work_sheet!V$2,Paste_Hard_allocation!$B$1:$L$1,0)),"")</f>
        <v>0</v>
      </c>
      <c r="W27" s="16">
        <f t="shared" ref="W27" si="119">IFERROR(IF((V27-S27)&lt;1,0,V27-S27),"")</f>
        <v>0</v>
      </c>
      <c r="X27" s="16">
        <f t="shared" ref="X27" si="120">IFERROR(W27/$C$3,"")</f>
        <v>0</v>
      </c>
      <c r="Y27" s="16">
        <f>IFERROR(INDEX(Paste_Hard_allocation!$B$1:$L$11,MATCH(Work_sheet!$C27,Paste_Hard_allocation!$B$1:$B$11,0),MATCH(Work_sheet!Y$2,Paste_Hard_allocation!$B$1:$L$1,0)),"")</f>
        <v>0</v>
      </c>
      <c r="Z27" s="16">
        <f t="shared" ref="Z27" si="121">IFERROR(IF((Y27-V27)&lt;1,0,Y27-V27),"")</f>
        <v>0</v>
      </c>
      <c r="AA27" s="16">
        <f t="shared" ref="AA27" si="122">IFERROR(Z27/$C$3,"")</f>
        <v>0</v>
      </c>
      <c r="AB27" s="16">
        <f>IFERROR(INDEX(Paste_Hard_allocation!$B$1:$L$11,MATCH(Work_sheet!$C27,Paste_Hard_allocation!$B$1:$B$11,0),MATCH(Work_sheet!AB$2,Paste_Hard_allocation!$B$1:$L$1,0)),"")</f>
        <v>0</v>
      </c>
      <c r="AC27" s="16">
        <f t="shared" ref="AC27" si="123">IFERROR(IF((AB27-Y27)&lt;1,0,AB27-Y27),"")</f>
        <v>0</v>
      </c>
      <c r="AD27" s="16">
        <f t="shared" si="27"/>
        <v>0</v>
      </c>
    </row>
    <row r="28" spans="2:30" ht="15" thickBot="1">
      <c r="B28" s="16" t="s">
        <v>72</v>
      </c>
      <c r="C28" s="18"/>
      <c r="D28" s="20">
        <f>D27/$C$3</f>
        <v>10.000060691887517</v>
      </c>
    </row>
    <row r="29" spans="2:30" ht="15" thickBot="1">
      <c r="B29" s="16" t="s">
        <v>73</v>
      </c>
      <c r="C29" s="18"/>
      <c r="D29" s="16">
        <f>IF(SUM(F27,I27,L27,O27,R27,U27,X27,AA27,AD27)&lt;=D28,SUM(F27,I27,L27,O27,R27,U27,X27,AA27,AD27),SUM(F27,I27,L27,O27,R27,U27,X27,AA27,AD27))</f>
        <v>6.9999999999999991</v>
      </c>
      <c r="E29" s="20">
        <f t="shared" ref="E29" si="124">SUM(E27,H27,K27,N27,Q27,T27,W27,Z27,AC27)</f>
        <v>10380.299999999999</v>
      </c>
    </row>
    <row r="30" spans="2:30" ht="15" thickBot="1">
      <c r="C30" s="18" t="s">
        <v>13</v>
      </c>
      <c r="D30" s="16">
        <f>Paste_Hard_allocation!C10</f>
        <v>26692.36</v>
      </c>
      <c r="E30" s="16">
        <f>IFERROR(INDEX(Paste_Hard_allocation!$B$1:$L$11,MATCH(Work_sheet!$C30,Paste_Hard_allocation!$B$1:$B$11,0),MATCH(Work_sheet!E$2,Paste_Hard_allocation!$B$1:$L$1,0)),"")</f>
        <v>10380.299999999999</v>
      </c>
      <c r="F30" s="16">
        <f>IFERROR(E30/$C$3,"")</f>
        <v>6.9999999999999991</v>
      </c>
      <c r="G30" s="16">
        <f>IFERROR(INDEX(Paste_Hard_allocation!$B$1:$L$11,MATCH(Work_sheet!$C30,Paste_Hard_allocation!$B$1:$B$11,0),MATCH(Work_sheet!G$2,Paste_Hard_allocation!$B$1:$L$1,0)),"")</f>
        <v>20760.599999999999</v>
      </c>
      <c r="H30" s="16">
        <f t="shared" ref="H30" si="125">IFERROR(IF((G30-E30)&lt;1,0,G30-E30),"")</f>
        <v>10380.299999999999</v>
      </c>
      <c r="I30" s="16">
        <f t="shared" ref="I30" si="126">IFERROR(H30/$C$3,"")</f>
        <v>6.9999999999999991</v>
      </c>
      <c r="J30" s="16">
        <f>IFERROR(INDEX(Paste_Hard_allocation!$B$1:$L$11,MATCH(Work_sheet!$C30,Paste_Hard_allocation!$B$1:$B$11,0),MATCH(Work_sheet!J$2,Paste_Hard_allocation!$B$1:$L$1,0)),"")</f>
        <v>20760.599999999999</v>
      </c>
      <c r="K30" s="16">
        <f t="shared" ref="K30" si="127">IFERROR(IF((J30-G30)&lt;1,0,J30-G30),"")</f>
        <v>0</v>
      </c>
      <c r="L30" s="16">
        <f t="shared" ref="L30" si="128">IFERROR(K30/$C$3,"")</f>
        <v>0</v>
      </c>
      <c r="M30" s="16">
        <f>IFERROR(INDEX(Paste_Hard_allocation!$B$1:$L$11,MATCH(Work_sheet!$C30,Paste_Hard_allocation!$B$1:$B$11,0),MATCH(Work_sheet!M$2,Paste_Hard_allocation!$B$1:$L$1,0)),"")</f>
        <v>0</v>
      </c>
      <c r="N30" s="16">
        <f t="shared" ref="N30" si="129">IFERROR(IF((M30-J30)&lt;1,0,M30-J30),"")</f>
        <v>0</v>
      </c>
      <c r="O30" s="16">
        <f t="shared" ref="O30" si="130">IFERROR(N30/$C$3,"")</f>
        <v>0</v>
      </c>
      <c r="P30" s="16">
        <f>IFERROR(INDEX(Paste_Hard_allocation!$B$1:$L$11,MATCH(Work_sheet!$C30,Paste_Hard_allocation!$B$1:$B$11,0),MATCH(Work_sheet!P$2,Paste_Hard_allocation!$B$1:$L$1,0)),"")</f>
        <v>0</v>
      </c>
      <c r="Q30" s="16">
        <f t="shared" ref="Q30" si="131">IFERROR(IF((P30-M30)&lt;1,0,P30-M30),"")</f>
        <v>0</v>
      </c>
      <c r="R30" s="16">
        <f t="shared" ref="R30" si="132">IFERROR(Q30/$C$3,"")</f>
        <v>0</v>
      </c>
      <c r="S30" s="16">
        <f>IFERROR(INDEX(Paste_Hard_allocation!$B$1:$L$11,MATCH(Work_sheet!$C30,Paste_Hard_allocation!$B$1:$B$11,0),MATCH(Work_sheet!S$2,Paste_Hard_allocation!$B$1:$L$1,0)),"")</f>
        <v>0</v>
      </c>
      <c r="T30" s="16">
        <f t="shared" ref="T30" si="133">IFERROR(IF((S30-P30)&lt;1,0,S30-P30),"")</f>
        <v>0</v>
      </c>
      <c r="U30" s="16">
        <f t="shared" ref="U30" si="134">IFERROR(T30/$C$3,"")</f>
        <v>0</v>
      </c>
      <c r="V30" s="16">
        <f>IFERROR(INDEX(Paste_Hard_allocation!$B$1:$L$11,MATCH(Work_sheet!$C30,Paste_Hard_allocation!$B$1:$B$11,0),MATCH(Work_sheet!V$2,Paste_Hard_allocation!$B$1:$L$1,0)),"")</f>
        <v>0</v>
      </c>
      <c r="W30" s="16">
        <f t="shared" ref="W30" si="135">IFERROR(IF((V30-S30)&lt;1,0,V30-S30),"")</f>
        <v>0</v>
      </c>
      <c r="X30" s="16">
        <f t="shared" ref="X30" si="136">IFERROR(W30/$C$3,"")</f>
        <v>0</v>
      </c>
      <c r="Y30" s="16">
        <f>IFERROR(INDEX(Paste_Hard_allocation!$B$1:$L$11,MATCH(Work_sheet!$C30,Paste_Hard_allocation!$B$1:$B$11,0),MATCH(Work_sheet!Y$2,Paste_Hard_allocation!$B$1:$L$1,0)),"")</f>
        <v>0</v>
      </c>
      <c r="Z30" s="16">
        <f t="shared" ref="Z30" si="137">IFERROR(IF((Y30-V30)&lt;1,0,Y30-V30),"")</f>
        <v>0</v>
      </c>
      <c r="AA30" s="16">
        <f t="shared" ref="AA30" si="138">IFERROR(Z30/$C$3,"")</f>
        <v>0</v>
      </c>
      <c r="AB30" s="16">
        <f>IFERROR(INDEX(Paste_Hard_allocation!$B$1:$L$11,MATCH(Work_sheet!$C30,Paste_Hard_allocation!$B$1:$B$11,0),MATCH(Work_sheet!AB$2,Paste_Hard_allocation!$B$1:$L$1,0)),"")</f>
        <v>0</v>
      </c>
      <c r="AC30" s="16">
        <f t="shared" ref="AC30" si="139">IFERROR(IF((AB30-Y30)&lt;1,0,AB30-Y30),"")</f>
        <v>0</v>
      </c>
      <c r="AD30" s="16">
        <f t="shared" si="27"/>
        <v>0</v>
      </c>
    </row>
    <row r="31" spans="2:30" ht="15" thickBot="1">
      <c r="B31" s="16" t="s">
        <v>74</v>
      </c>
      <c r="C31" s="18"/>
      <c r="D31" s="20">
        <f>D30/$C$3</f>
        <v>18.00010789668892</v>
      </c>
    </row>
    <row r="32" spans="2:30" ht="15" thickBot="1">
      <c r="B32" s="16" t="s">
        <v>75</v>
      </c>
      <c r="C32" s="18"/>
      <c r="D32" s="16">
        <f>IF(SUM(F30,I30,L30,O30,R30,U30,X30,AA30,AD30)&lt;=D31,SUM(F30,I30,L30,O30,R30,U30,X30,AA30,AD30),SUM(F30,I30,L30,O30,R30,U30,X30,AA30,AD30))</f>
        <v>13.999999999999998</v>
      </c>
      <c r="E32" s="20">
        <f t="shared" ref="E32" si="140">SUM(E30,H30,K30,N30,Q30,T30,W30,Z30,AC30)</f>
        <v>20760.599999999999</v>
      </c>
    </row>
    <row r="33" spans="2:30" ht="15" thickBot="1">
      <c r="C33" s="18" t="s">
        <v>23</v>
      </c>
      <c r="D33" s="16">
        <f>Paste_Hard_allocation!C11</f>
        <v>0</v>
      </c>
      <c r="E33" s="16">
        <f>IFERROR(INDEX(Paste_Hard_allocation!$B$1:$L$11,MATCH(Work_sheet!$C33,Paste_Hard_allocation!$B$1:$B$11,0),MATCH(Work_sheet!E$2,Paste_Hard_allocation!$B$1:$L$1,0)),"")</f>
        <v>0</v>
      </c>
      <c r="F33" s="16">
        <f>IFERROR(E33/$C$3,"")</f>
        <v>0</v>
      </c>
      <c r="G33" s="16">
        <f>IFERROR(INDEX(Paste_Hard_allocation!$B$1:$L$11,MATCH(Work_sheet!$C33,Paste_Hard_allocation!$B$1:$B$11,0),MATCH(Work_sheet!G$2,Paste_Hard_allocation!$B$1:$L$1,0)),"")</f>
        <v>0</v>
      </c>
      <c r="H33" s="16">
        <f t="shared" ref="H33" si="141">IFERROR(IF((G33-E33)&lt;1,0,G33-E33),"")</f>
        <v>0</v>
      </c>
      <c r="I33" s="16">
        <f t="shared" ref="I33" si="142">IFERROR(H33/$C$3,"")</f>
        <v>0</v>
      </c>
      <c r="J33" s="16">
        <f>IFERROR(INDEX(Paste_Hard_allocation!$B$1:$L$11,MATCH(Work_sheet!$C33,Paste_Hard_allocation!$B$1:$B$11,0),MATCH(Work_sheet!J$2,Paste_Hard_allocation!$B$1:$L$1,0)),"")</f>
        <v>0</v>
      </c>
      <c r="K33" s="16">
        <f t="shared" ref="K33" si="143">IFERROR(IF((J33-G33)&lt;1,0,J33-G33),"")</f>
        <v>0</v>
      </c>
      <c r="L33" s="16">
        <f t="shared" ref="L33" si="144">IFERROR(K33/$C$3,"")</f>
        <v>0</v>
      </c>
      <c r="M33" s="16">
        <f>IFERROR(INDEX(Paste_Hard_allocation!$B$1:$L$11,MATCH(Work_sheet!$C33,Paste_Hard_allocation!$B$1:$B$11,0),MATCH(Work_sheet!M$2,Paste_Hard_allocation!$B$1:$L$1,0)),"")</f>
        <v>0</v>
      </c>
      <c r="N33" s="16">
        <f t="shared" ref="N33" si="145">IFERROR(IF((M33-J33)&lt;1,0,M33-J33),"")</f>
        <v>0</v>
      </c>
      <c r="O33" s="16">
        <f t="shared" ref="O33" si="146">IFERROR(N33/$C$3,"")</f>
        <v>0</v>
      </c>
      <c r="P33" s="16">
        <f>IFERROR(INDEX(Paste_Hard_allocation!$B$1:$L$11,MATCH(Work_sheet!$C33,Paste_Hard_allocation!$B$1:$B$11,0),MATCH(Work_sheet!P$2,Paste_Hard_allocation!$B$1:$L$1,0)),"")</f>
        <v>0</v>
      </c>
      <c r="Q33" s="16">
        <f t="shared" ref="Q33" si="147">IFERROR(IF((P33-M33)&lt;1,0,P33-M33),"")</f>
        <v>0</v>
      </c>
      <c r="R33" s="16">
        <f t="shared" ref="R33" si="148">IFERROR(Q33/$C$3,"")</f>
        <v>0</v>
      </c>
      <c r="S33" s="16">
        <f>IFERROR(INDEX(Paste_Hard_allocation!$B$1:$L$11,MATCH(Work_sheet!$C33,Paste_Hard_allocation!$B$1:$B$11,0),MATCH(Work_sheet!S$2,Paste_Hard_allocation!$B$1:$L$1,0)),"")</f>
        <v>0</v>
      </c>
      <c r="T33" s="16">
        <f t="shared" ref="T33" si="149">IFERROR(IF((S33-P33)&lt;1,0,S33-P33),"")</f>
        <v>0</v>
      </c>
      <c r="U33" s="16">
        <f t="shared" ref="U33" si="150">IFERROR(T33/$C$3,"")</f>
        <v>0</v>
      </c>
      <c r="V33" s="16">
        <f>IFERROR(INDEX(Paste_Hard_allocation!$B$1:$L$11,MATCH(Work_sheet!$C33,Paste_Hard_allocation!$B$1:$B$11,0),MATCH(Work_sheet!V$2,Paste_Hard_allocation!$B$1:$L$1,0)),"")</f>
        <v>0</v>
      </c>
      <c r="W33" s="16">
        <f t="shared" ref="W33" si="151">IFERROR(IF((V33-S33)&lt;1,0,V33-S33),"")</f>
        <v>0</v>
      </c>
      <c r="X33" s="16">
        <f t="shared" ref="X33" si="152">IFERROR(W33/$C$3,"")</f>
        <v>0</v>
      </c>
      <c r="Y33" s="16">
        <f>IFERROR(INDEX(Paste_Hard_allocation!$B$1:$L$11,MATCH(Work_sheet!$C33,Paste_Hard_allocation!$B$1:$B$11,0),MATCH(Work_sheet!Y$2,Paste_Hard_allocation!$B$1:$L$1,0)),"")</f>
        <v>0</v>
      </c>
      <c r="Z33" s="16">
        <f t="shared" ref="Z33" si="153">IFERROR(IF((Y33-V33)&lt;1,0,Y33-V33),"")</f>
        <v>0</v>
      </c>
      <c r="AA33" s="16">
        <f t="shared" ref="AA33" si="154">IFERROR(Z33/$C$3,"")</f>
        <v>0</v>
      </c>
      <c r="AB33" s="16">
        <f>IFERROR(INDEX(Paste_Hard_allocation!$B$1:$L$11,MATCH(Work_sheet!$C33,Paste_Hard_allocation!$B$1:$B$11,0),MATCH(Work_sheet!AB$2,Paste_Hard_allocation!$B$1:$L$1,0)),"")</f>
        <v>0</v>
      </c>
      <c r="AC33" s="16">
        <f t="shared" ref="AC33" si="155">IFERROR(IF((AB33-Y33)&lt;1,0,AB33-Y33),"")</f>
        <v>0</v>
      </c>
      <c r="AD33" s="16">
        <f t="shared" si="27"/>
        <v>0</v>
      </c>
    </row>
    <row r="34" spans="2:30" ht="15" thickBot="1">
      <c r="B34" s="16" t="s">
        <v>76</v>
      </c>
      <c r="C34" s="18"/>
      <c r="D34" s="20">
        <f>D33/$C$3</f>
        <v>0</v>
      </c>
    </row>
    <row r="35" spans="2:30" ht="15" thickBot="1">
      <c r="B35" s="16" t="s">
        <v>77</v>
      </c>
      <c r="C35" s="18"/>
      <c r="D35" s="16">
        <f>IF(SUM(F33,I33,L33,O33,R33,U33,X33,AA33,AD33)&lt;=D34,SUM(F33,I33,L33,O33,R33,U33,X33,AA33,AD33),SUM(F33,I33,L33,O33,R33,U33,X33,AA33,AD33))</f>
        <v>0</v>
      </c>
      <c r="E35" s="20">
        <f t="shared" ref="E35" si="156">SUM(E33,H33,K33,N33,Q33,T33,W33,Z33,AC33)</f>
        <v>0</v>
      </c>
    </row>
  </sheetData>
  <sheetProtection algorithmName="SHA-512" hashValue="nfApTmz8LGwDNSu7DKvmJbRPQZTtdABxcxrwSezBApyN4vMhBkuXIJYhuwRpS6l925yGL+vPUZr6W0e79E16MA==" saltValue="D8esOvB7AJlvS/36JoUdAw==" spinCount="100000" sheet="1" objects="1" scenarios="1"/>
  <mergeCells count="9">
    <mergeCell ref="AB4:AD4"/>
    <mergeCell ref="E4:F4"/>
    <mergeCell ref="G4:I4"/>
    <mergeCell ref="J4:L4"/>
    <mergeCell ref="M4:O4"/>
    <mergeCell ref="P4:R4"/>
    <mergeCell ref="S4:U4"/>
    <mergeCell ref="V4:X4"/>
    <mergeCell ref="Y4:AA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646E-A286-49F6-AF26-343593D6B8A1}">
  <dimension ref="A1:S22"/>
  <sheetViews>
    <sheetView showGridLines="0" tabSelected="1" topLeftCell="C2" zoomScale="90" workbookViewId="0">
      <selection activeCell="K3" sqref="K3"/>
    </sheetView>
  </sheetViews>
  <sheetFormatPr defaultColWidth="10.453125" defaultRowHeight="14.5"/>
  <cols>
    <col min="1" max="1" width="0" hidden="1" customWidth="1"/>
    <col min="2" max="2" width="14.81640625" hidden="1" customWidth="1"/>
    <col min="3" max="3" width="2.26953125" customWidth="1"/>
    <col min="4" max="4" width="14.36328125" bestFit="1" customWidth="1"/>
    <col min="5" max="5" width="14.90625" customWidth="1"/>
    <col min="6" max="6" width="16.81640625" bestFit="1" customWidth="1"/>
    <col min="7" max="8" width="14.36328125" customWidth="1"/>
    <col min="9" max="9" width="6" customWidth="1"/>
    <col min="10" max="10" width="13.81640625" customWidth="1"/>
    <col min="11" max="11" width="12.7265625" customWidth="1"/>
    <col min="12" max="12" width="15" customWidth="1"/>
    <col min="13" max="13" width="14" customWidth="1"/>
    <col min="14" max="14" width="13.7265625" customWidth="1"/>
    <col min="15" max="15" width="13.36328125" customWidth="1"/>
    <col min="16" max="16" width="14.36328125" customWidth="1"/>
    <col min="17" max="17" width="12.81640625" customWidth="1"/>
    <col min="18" max="18" width="12.54296875" customWidth="1"/>
  </cols>
  <sheetData>
    <row r="1" spans="1:19" hidden="1">
      <c r="J1" t="str">
        <f>IFERROR(IF($K$3="CASES","case1",IF($K$3="NPS","nps1","")),"")</f>
        <v>case1</v>
      </c>
      <c r="K1" t="str">
        <f>IFERROR(IF($K$3="CASES","case2",IF($K$3="NPS","nps2","")),"")</f>
        <v>case2</v>
      </c>
      <c r="L1" t="str">
        <f>IFERROR(IF($K$3="CASES","case3",IF($K$3="NPS","nps3","")),"")</f>
        <v>case3</v>
      </c>
      <c r="M1" t="str">
        <f>IFERROR(IF($K$3="CASES","case4",IF($K$3="NPS","nps4","")),"")</f>
        <v>case4</v>
      </c>
      <c r="N1" t="str">
        <f>IFERROR(IF($K$3="CASES","case5",IF($K$3="NPS","nps5","")),"")</f>
        <v>case5</v>
      </c>
      <c r="O1" t="str">
        <f>IFERROR(IF($K$3="CASES","case6",IF($K$3="NPS","nps6","")),"")</f>
        <v>case6</v>
      </c>
      <c r="P1" t="str">
        <f>IFERROR(IF($K$3="CASES","case7",IF($K$3="NPS","nps7","")),"")</f>
        <v>case7</v>
      </c>
      <c r="Q1" t="str">
        <f>IFERROR(IF($K$3="CASES","case8",IF($K$3="NPS","nps8","")),"")</f>
        <v>case8</v>
      </c>
      <c r="R1" t="str">
        <f>IFERROR(IF($K$3="CASES","case9",IF($K$3="NPS","nps9","")),"")</f>
        <v>case9</v>
      </c>
    </row>
    <row r="2" spans="1:19" ht="24.5" thickTop="1" thickBot="1">
      <c r="A2" s="7"/>
      <c r="B2" s="7"/>
      <c r="C2" s="7"/>
      <c r="D2" s="32" t="s">
        <v>3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4"/>
      <c r="S2" s="7"/>
    </row>
    <row r="3" spans="1:19" ht="19.5" thickTop="1" thickBot="1">
      <c r="A3" s="7"/>
      <c r="B3" s="7"/>
      <c r="C3" s="7"/>
      <c r="D3" s="7"/>
      <c r="E3" s="7"/>
      <c r="F3" s="7"/>
      <c r="G3" s="7"/>
      <c r="H3" s="7"/>
      <c r="I3" s="7"/>
      <c r="J3" s="7"/>
      <c r="K3" s="9" t="s">
        <v>24</v>
      </c>
      <c r="L3" s="7"/>
      <c r="M3" s="7"/>
      <c r="N3" s="7"/>
      <c r="O3" s="7"/>
      <c r="P3" s="7"/>
      <c r="Q3" s="7"/>
      <c r="R3" s="7"/>
      <c r="S3" s="7"/>
    </row>
    <row r="4" spans="1:19" ht="15.5" thickTop="1" thickBot="1">
      <c r="A4" s="7"/>
      <c r="B4" s="7"/>
      <c r="C4" s="7"/>
      <c r="D4" s="3" t="s">
        <v>0</v>
      </c>
      <c r="E4" s="3" t="s">
        <v>1</v>
      </c>
      <c r="F4" s="3" t="s">
        <v>48</v>
      </c>
      <c r="G4" s="3" t="s">
        <v>22</v>
      </c>
      <c r="H4" s="3" t="s">
        <v>79</v>
      </c>
      <c r="I4" s="8"/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30</v>
      </c>
      <c r="R4" s="4" t="s">
        <v>31</v>
      </c>
      <c r="S4" s="7"/>
    </row>
    <row r="5" spans="1:19" ht="15.5" thickTop="1" thickBot="1">
      <c r="A5" s="7" t="s">
        <v>59</v>
      </c>
      <c r="B5" s="7" t="s">
        <v>58</v>
      </c>
      <c r="C5" s="7"/>
      <c r="D5" s="5" t="s">
        <v>6</v>
      </c>
      <c r="E5" s="25">
        <f>IF($K$3="NPS",INDEX(Work_sheet!$C$5:$E$40,MATCH(Summary!$D5,Work_sheet!$C$5:$C$40,0),2),IF($K$3="CASES",INDEX(Work_sheet!$B$5:$D$40,MATCH(Summary!$B5,Work_sheet!$B$5:$B$40,0),3),""))</f>
        <v>12.000074178973632</v>
      </c>
      <c r="F5" s="25">
        <f>IF($K$3="CASES",INDEX(Work_sheet!$B$5:$E$40,MATCH(Summary!$A5,Work_sheet!$B$5:$B$40,0),3),IF(Summary!$K$3="NPS",INDEX(Work_sheet!$B$5:$E$40,MATCH(Summary!$A5,Work_sheet!$B$5:$B$40,0),4),""))</f>
        <v>12.000074178973632</v>
      </c>
      <c r="G5" s="25">
        <f>IFERROR(E5-F5,"")</f>
        <v>0</v>
      </c>
      <c r="H5" s="10">
        <f>IFERROR(F5/E5,"")</f>
        <v>1</v>
      </c>
      <c r="I5" s="11"/>
      <c r="J5" s="12">
        <f>IF($K$3="CASES",INDEX(Work_sheet!$C$1:$AD$40,MATCH(Summary!$D5,Work_sheet!$C$1:$C$40,0),MATCH(Summary!J$1,Work_sheet!$C$1:$AD$1,0)),IF($K$3="NPS",INDEX(Work_sheet!$C$1:$AD$40,MATCH(Summary!$D5,Work_sheet!$C$1:$C$40,0),MATCH(Summary!J$1,Work_sheet!$C$1:$AD$1,0)),""))</f>
        <v>0</v>
      </c>
      <c r="K5" s="12">
        <f>IF($K$3="CASES",INDEX(Work_sheet!$C$1:$AD$40,MATCH(Summary!$D5,Work_sheet!$C$1:$C$40,0),MATCH(Summary!K$1,Work_sheet!$C$1:$AD$1,0)),IF($K$3="NPS",INDEX(Work_sheet!$C$1:$AD$40,MATCH(Summary!$D5,Work_sheet!$C$1:$C$40,0),MATCH(Summary!K$1,Work_sheet!$C$1:$AD$1,0)),""))</f>
        <v>12.000074178973632</v>
      </c>
      <c r="L5" s="12">
        <f>IF($K$3="CASES",INDEX(Work_sheet!$C$1:$AD$40,MATCH(Summary!$D5,Work_sheet!$C$1:$C$40,0),MATCH(Summary!L$1,Work_sheet!$C$1:$AD$1,0)),IF($K$3="NPS",INDEX(Work_sheet!$C$1:$AD$40,MATCH(Summary!$D5,Work_sheet!$C$1:$C$40,0),MATCH(Summary!L$1,Work_sheet!$C$1:$AD$1,0)),""))</f>
        <v>0</v>
      </c>
      <c r="M5" s="12">
        <f>IF($K$3="CASES",INDEX(Work_sheet!$C$1:$AD$40,MATCH(Summary!$D5,Work_sheet!$C$1:$C$40,0),MATCH(Summary!M$1,Work_sheet!$C$1:$AD$1,0)),IF($K$3="NPS",INDEX(Work_sheet!$C$1:$AD$40,MATCH(Summary!$D5,Work_sheet!$C$1:$C$40,0),MATCH(Summary!M$1,Work_sheet!$C$1:$AD$1,0)),""))</f>
        <v>0</v>
      </c>
      <c r="N5" s="12">
        <f>IF($K$3="CASES",INDEX(Work_sheet!$C$1:$AD$40,MATCH(Summary!$D5,Work_sheet!$C$1:$C$40,0),MATCH(Summary!N$1,Work_sheet!$C$1:$AD$1,0)),IF($K$3="NPS",INDEX(Work_sheet!$C$1:$AD$40,MATCH(Summary!$D5,Work_sheet!$C$1:$C$40,0),MATCH(Summary!N$1,Work_sheet!$C$1:$AD$1,0)),""))</f>
        <v>0</v>
      </c>
      <c r="O5" s="12">
        <f>IF($K$3="CASES",INDEX(Work_sheet!$C$1:$AD$40,MATCH(Summary!$D5,Work_sheet!$C$1:$C$40,0),MATCH(Summary!O$1,Work_sheet!$C$1:$AD$1,0)),IF($K$3="NPS",INDEX(Work_sheet!$C$1:$AD$40,MATCH(Summary!$D5,Work_sheet!$C$1:$C$40,0),MATCH(Summary!O$1,Work_sheet!$C$1:$AD$1,0)),""))</f>
        <v>0</v>
      </c>
      <c r="P5" s="12">
        <f>IF($K$3="CASES",INDEX(Work_sheet!$C$1:$AD$40,MATCH(Summary!$D5,Work_sheet!$C$1:$C$40,0),MATCH(Summary!P$1,Work_sheet!$C$1:$AD$1,0)),IF($K$3="NPS",INDEX(Work_sheet!$C$1:$AD$40,MATCH(Summary!$D5,Work_sheet!$C$1:$C$40,0),MATCH(Summary!P$1,Work_sheet!$C$1:$AD$1,0)),""))</f>
        <v>0</v>
      </c>
      <c r="Q5" s="12">
        <f>IF($K$3="CASES",INDEX(Work_sheet!$C$1:$AD$40,MATCH(Summary!$D5,Work_sheet!$C$1:$C$40,0),MATCH(Summary!Q$1,Work_sheet!$C$1:$AD$1,0)),IF($K$3="NPS",INDEX(Work_sheet!$C$1:$AD$40,MATCH(Summary!$D5,Work_sheet!$C$1:$C$40,0),MATCH(Summary!Q$1,Work_sheet!$C$1:$AD$1,0)),""))</f>
        <v>0</v>
      </c>
      <c r="R5" s="12">
        <f>IF($K$3="CASES",INDEX(Work_sheet!$C$1:$AD$40,MATCH(Summary!$D5,Work_sheet!$C$1:$C$40,0),MATCH(Summary!R$1,Work_sheet!$C$1:$AD$1,0)),IF($K$3="NPS",INDEX(Work_sheet!$C$1:$AD$40,MATCH(Summary!$D5,Work_sheet!$C$1:$C$40,0),MATCH(Summary!R$1,Work_sheet!$C$1:$AD$1,0)),""))</f>
        <v>0</v>
      </c>
      <c r="S5" s="7"/>
    </row>
    <row r="6" spans="1:19" ht="15" thickBot="1">
      <c r="A6" s="7" t="s">
        <v>61</v>
      </c>
      <c r="B6" s="7" t="s">
        <v>60</v>
      </c>
      <c r="C6" s="7"/>
      <c r="D6" s="6" t="s">
        <v>7</v>
      </c>
      <c r="E6" s="25">
        <f>IF($K$3="NPS",INDEX(Work_sheet!$C$5:$E$40,MATCH(Summary!$D6,Work_sheet!$C$5:$C$40,0),2),IF($K$3="CASES",INDEX(Work_sheet!$B$5:$D$40,MATCH(Summary!$B6,Work_sheet!$B$5:$B$40,0),3),""))</f>
        <v>9.0000539483444602</v>
      </c>
      <c r="F6" s="25">
        <f>IF($K$3="CASES",INDEX(Work_sheet!$B$5:$E$40,MATCH(Summary!$A6,Work_sheet!$B$5:$B$40,0),3),IF(Summary!$K$3="NPS",INDEX(Work_sheet!$B$5:$E$40,MATCH(Summary!$A6,Work_sheet!$B$5:$B$40,0),4),""))</f>
        <v>0</v>
      </c>
      <c r="G6" s="25">
        <f t="shared" ref="G6:G14" si="0">IFERROR(E6-F6,"")</f>
        <v>9.0000539483444602</v>
      </c>
      <c r="H6" s="10">
        <f t="shared" ref="H6:H14" si="1">IFERROR(F6/E6,"")</f>
        <v>0</v>
      </c>
      <c r="I6" s="11"/>
      <c r="J6" s="12">
        <f>IF($K$3="CASES",INDEX(Work_sheet!$C$1:$AD$40,MATCH(Summary!$D6,Work_sheet!$C$1:$C$40,0),MATCH(Summary!J$1,Work_sheet!$C$1:$AD$1,0)),IF($K$3="NPS",INDEX(Work_sheet!$C$1:$AD$40,MATCH(Summary!$D6,Work_sheet!$C$1:$C$40,0),MATCH(Summary!J$1,Work_sheet!$C$1:$AD$1,0)),""))</f>
        <v>0</v>
      </c>
      <c r="K6" s="12">
        <f>IF($K$3="CASES",INDEX(Work_sheet!$C$1:$AD$40,MATCH(Summary!$D6,Work_sheet!$C$1:$C$40,0),MATCH(Summary!K$1,Work_sheet!$C$1:$AD$1,0)),IF($K$3="NPS",INDEX(Work_sheet!$C$1:$AD$40,MATCH(Summary!$D6,Work_sheet!$C$1:$C$40,0),MATCH(Summary!K$1,Work_sheet!$C$1:$AD$1,0)),""))</f>
        <v>0</v>
      </c>
      <c r="L6" s="12">
        <f>IF($K$3="CASES",INDEX(Work_sheet!$C$1:$AD$40,MATCH(Summary!$D6,Work_sheet!$C$1:$C$40,0),MATCH(Summary!L$1,Work_sheet!$C$1:$AD$1,0)),IF($K$3="NPS",INDEX(Work_sheet!$C$1:$AD$40,MATCH(Summary!$D6,Work_sheet!$C$1:$C$40,0),MATCH(Summary!L$1,Work_sheet!$C$1:$AD$1,0)),""))</f>
        <v>0</v>
      </c>
      <c r="M6" s="12">
        <f>IF($K$3="CASES",INDEX(Work_sheet!$C$1:$AD$40,MATCH(Summary!$D6,Work_sheet!$C$1:$C$40,0),MATCH(Summary!M$1,Work_sheet!$C$1:$AD$1,0)),IF($K$3="NPS",INDEX(Work_sheet!$C$1:$AD$40,MATCH(Summary!$D6,Work_sheet!$C$1:$C$40,0),MATCH(Summary!M$1,Work_sheet!$C$1:$AD$1,0)),""))</f>
        <v>0</v>
      </c>
      <c r="N6" s="12">
        <f>IF($K$3="CASES",INDEX(Work_sheet!$C$1:$AD$40,MATCH(Summary!$D6,Work_sheet!$C$1:$C$40,0),MATCH(Summary!N$1,Work_sheet!$C$1:$AD$1,0)),IF($K$3="NPS",INDEX(Work_sheet!$C$1:$AD$40,MATCH(Summary!$D6,Work_sheet!$C$1:$C$40,0),MATCH(Summary!N$1,Work_sheet!$C$1:$AD$1,0)),""))</f>
        <v>0</v>
      </c>
      <c r="O6" s="12">
        <f>IF($K$3="CASES",INDEX(Work_sheet!$C$1:$AD$40,MATCH(Summary!$D6,Work_sheet!$C$1:$C$40,0),MATCH(Summary!O$1,Work_sheet!$C$1:$AD$1,0)),IF($K$3="NPS",INDEX(Work_sheet!$C$1:$AD$40,MATCH(Summary!$D6,Work_sheet!$C$1:$C$40,0),MATCH(Summary!O$1,Work_sheet!$C$1:$AD$1,0)),""))</f>
        <v>0</v>
      </c>
      <c r="P6" s="12">
        <f>IF($K$3="CASES",INDEX(Work_sheet!$C$1:$AD$40,MATCH(Summary!$D6,Work_sheet!$C$1:$C$40,0),MATCH(Summary!P$1,Work_sheet!$C$1:$AD$1,0)),IF($K$3="NPS",INDEX(Work_sheet!$C$1:$AD$40,MATCH(Summary!$D6,Work_sheet!$C$1:$C$40,0),MATCH(Summary!P$1,Work_sheet!$C$1:$AD$1,0)),""))</f>
        <v>0</v>
      </c>
      <c r="Q6" s="12">
        <f>IF($K$3="CASES",INDEX(Work_sheet!$C$1:$AD$40,MATCH(Summary!$D6,Work_sheet!$C$1:$C$40,0),MATCH(Summary!Q$1,Work_sheet!$C$1:$AD$1,0)),IF($K$3="NPS",INDEX(Work_sheet!$C$1:$AD$40,MATCH(Summary!$D6,Work_sheet!$C$1:$C$40,0),MATCH(Summary!Q$1,Work_sheet!$C$1:$AD$1,0)),""))</f>
        <v>0</v>
      </c>
      <c r="R6" s="12">
        <f>IF($K$3="CASES",INDEX(Work_sheet!$C$1:$AD$40,MATCH(Summary!$D6,Work_sheet!$C$1:$C$40,0),MATCH(Summary!R$1,Work_sheet!$C$1:$AD$1,0)),IF($K$3="NPS",INDEX(Work_sheet!$C$1:$AD$40,MATCH(Summary!$D6,Work_sheet!$C$1:$C$40,0),MATCH(Summary!R$1,Work_sheet!$C$1:$AD$1,0)),""))</f>
        <v>0</v>
      </c>
      <c r="S6" s="7"/>
    </row>
    <row r="7" spans="1:19" ht="15.5" thickTop="1" thickBot="1">
      <c r="A7" s="7" t="s">
        <v>63</v>
      </c>
      <c r="B7" s="7" t="s">
        <v>62</v>
      </c>
      <c r="C7" s="7"/>
      <c r="D7" s="6" t="s">
        <v>14</v>
      </c>
      <c r="E7" s="25">
        <f>IF($K$3="NPS",INDEX(Work_sheet!$C$5:$E$40,MATCH(Summary!$D7,Work_sheet!$C$5:$C$40,0),2),IF($K$3="CASES",INDEX(Work_sheet!$B$5:$D$40,MATCH(Summary!$B7,Work_sheet!$B$5:$B$40,0),3),""))</f>
        <v>12.000074178973632</v>
      </c>
      <c r="F7" s="25">
        <f>IF($K$3="CASES",INDEX(Work_sheet!$B$5:$E$40,MATCH(Summary!$A7,Work_sheet!$B$5:$B$40,0),3),IF(Summary!$K$3="NPS",INDEX(Work_sheet!$B$5:$E$40,MATCH(Summary!$A7,Work_sheet!$B$5:$B$40,0),4),""))</f>
        <v>6.9999999999999991</v>
      </c>
      <c r="G7" s="25">
        <f t="shared" si="0"/>
        <v>5.0000741789736329</v>
      </c>
      <c r="H7" s="10">
        <f t="shared" si="1"/>
        <v>0.58332972743329414</v>
      </c>
      <c r="I7" s="13"/>
      <c r="J7" s="12">
        <f>IF($K$3="CASES",INDEX(Work_sheet!$C$1:$AD$40,MATCH(Summary!$D7,Work_sheet!$C$1:$C$40,0),MATCH(Summary!J$1,Work_sheet!$C$1:$AD$1,0)),IF($K$3="NPS",INDEX(Work_sheet!$C$1:$AD$40,MATCH(Summary!$D7,Work_sheet!$C$1:$C$40,0),MATCH(Summary!J$1,Work_sheet!$C$1:$AD$1,0)),""))</f>
        <v>2.9999999999999996</v>
      </c>
      <c r="K7" s="12">
        <f>IF($K$3="CASES",INDEX(Work_sheet!$C$1:$AD$40,MATCH(Summary!$D7,Work_sheet!$C$1:$C$40,0),MATCH(Summary!K$1,Work_sheet!$C$1:$AD$1,0)),IF($K$3="NPS",INDEX(Work_sheet!$C$1:$AD$40,MATCH(Summary!$D7,Work_sheet!$C$1:$C$40,0),MATCH(Summary!K$1,Work_sheet!$C$1:$AD$1,0)),""))</f>
        <v>3.9999999999999996</v>
      </c>
      <c r="L7" s="12">
        <f>IF($K$3="CASES",INDEX(Work_sheet!$C$1:$AD$40,MATCH(Summary!$D7,Work_sheet!$C$1:$C$40,0),MATCH(Summary!L$1,Work_sheet!$C$1:$AD$1,0)),IF($K$3="NPS",INDEX(Work_sheet!$C$1:$AD$40,MATCH(Summary!$D7,Work_sheet!$C$1:$C$40,0),MATCH(Summary!L$1,Work_sheet!$C$1:$AD$1,0)),""))</f>
        <v>0</v>
      </c>
      <c r="M7" s="12">
        <f>IF($K$3="CASES",INDEX(Work_sheet!$C$1:$AD$40,MATCH(Summary!$D7,Work_sheet!$C$1:$C$40,0),MATCH(Summary!M$1,Work_sheet!$C$1:$AD$1,0)),IF($K$3="NPS",INDEX(Work_sheet!$C$1:$AD$40,MATCH(Summary!$D7,Work_sheet!$C$1:$C$40,0),MATCH(Summary!M$1,Work_sheet!$C$1:$AD$1,0)),""))</f>
        <v>0</v>
      </c>
      <c r="N7" s="12">
        <f>IF($K$3="CASES",INDEX(Work_sheet!$C$1:$AD$40,MATCH(Summary!$D7,Work_sheet!$C$1:$C$40,0),MATCH(Summary!N$1,Work_sheet!$C$1:$AD$1,0)),IF($K$3="NPS",INDEX(Work_sheet!$C$1:$AD$40,MATCH(Summary!$D7,Work_sheet!$C$1:$C$40,0),MATCH(Summary!N$1,Work_sheet!$C$1:$AD$1,0)),""))</f>
        <v>0</v>
      </c>
      <c r="O7" s="12">
        <f>IF($K$3="CASES",INDEX(Work_sheet!$C$1:$AD$40,MATCH(Summary!$D7,Work_sheet!$C$1:$C$40,0),MATCH(Summary!O$1,Work_sheet!$C$1:$AD$1,0)),IF($K$3="NPS",INDEX(Work_sheet!$C$1:$AD$40,MATCH(Summary!$D7,Work_sheet!$C$1:$C$40,0),MATCH(Summary!O$1,Work_sheet!$C$1:$AD$1,0)),""))</f>
        <v>0</v>
      </c>
      <c r="P7" s="12">
        <f>IF($K$3="CASES",INDEX(Work_sheet!$C$1:$AD$40,MATCH(Summary!$D7,Work_sheet!$C$1:$C$40,0),MATCH(Summary!P$1,Work_sheet!$C$1:$AD$1,0)),IF($K$3="NPS",INDEX(Work_sheet!$C$1:$AD$40,MATCH(Summary!$D7,Work_sheet!$C$1:$C$40,0),MATCH(Summary!P$1,Work_sheet!$C$1:$AD$1,0)),""))</f>
        <v>0</v>
      </c>
      <c r="Q7" s="12">
        <f>IF($K$3="CASES",INDEX(Work_sheet!$C$1:$AD$40,MATCH(Summary!$D7,Work_sheet!$C$1:$C$40,0),MATCH(Summary!Q$1,Work_sheet!$C$1:$AD$1,0)),IF($K$3="NPS",INDEX(Work_sheet!$C$1:$AD$40,MATCH(Summary!$D7,Work_sheet!$C$1:$C$40,0),MATCH(Summary!Q$1,Work_sheet!$C$1:$AD$1,0)),""))</f>
        <v>0</v>
      </c>
      <c r="R7" s="12">
        <f>IF($K$3="CASES",INDEX(Work_sheet!$C$1:$AD$40,MATCH(Summary!$D7,Work_sheet!$C$1:$C$40,0),MATCH(Summary!R$1,Work_sheet!$C$1:$AD$1,0)),IF($K$3="NPS",INDEX(Work_sheet!$C$1:$AD$40,MATCH(Summary!$D7,Work_sheet!$C$1:$C$40,0),MATCH(Summary!R$1,Work_sheet!$C$1:$AD$1,0)),""))</f>
        <v>0</v>
      </c>
      <c r="S7" s="7"/>
    </row>
    <row r="8" spans="1:19" ht="15" thickBot="1">
      <c r="A8" s="7" t="s">
        <v>65</v>
      </c>
      <c r="B8" s="7" t="s">
        <v>64</v>
      </c>
      <c r="C8" s="7"/>
      <c r="D8" s="6" t="s">
        <v>8</v>
      </c>
      <c r="E8" s="25">
        <f>IF($K$3="NPS",INDEX(Work_sheet!$C$5:$E$40,MATCH(Summary!$D8,Work_sheet!$C$5:$C$40,0),2),IF($K$3="CASES",INDEX(Work_sheet!$B$5:$D$40,MATCH(Summary!$B8,Work_sheet!$B$5:$B$40,0),3),""))</f>
        <v>30.000175332119497</v>
      </c>
      <c r="F8" s="25">
        <f>IF($K$3="CASES",INDEX(Work_sheet!$B$5:$E$40,MATCH(Summary!$A8,Work_sheet!$B$5:$B$40,0),3),IF(Summary!$K$3="NPS",INDEX(Work_sheet!$B$5:$E$40,MATCH(Summary!$A8,Work_sheet!$B$5:$B$40,0),4),""))</f>
        <v>27</v>
      </c>
      <c r="G8" s="25">
        <f t="shared" si="0"/>
        <v>3.0001753321194968</v>
      </c>
      <c r="H8" s="10">
        <f t="shared" si="1"/>
        <v>0.8999947400671563</v>
      </c>
      <c r="I8" s="14"/>
      <c r="J8" s="12">
        <f>IF($K$3="CASES",INDEX(Work_sheet!$C$1:$AD$40,MATCH(Summary!$D8,Work_sheet!$C$1:$C$40,0),MATCH(Summary!J$1,Work_sheet!$C$1:$AD$1,0)),IF($K$3="NPS",INDEX(Work_sheet!$C$1:$AD$40,MATCH(Summary!$D8,Work_sheet!$C$1:$C$40,0),MATCH(Summary!J$1,Work_sheet!$C$1:$AD$1,0)),""))</f>
        <v>27</v>
      </c>
      <c r="K8" s="12">
        <f>IF($K$3="CASES",INDEX(Work_sheet!$C$1:$AD$40,MATCH(Summary!$D8,Work_sheet!$C$1:$C$40,0),MATCH(Summary!K$1,Work_sheet!$C$1:$AD$1,0)),IF($K$3="NPS",INDEX(Work_sheet!$C$1:$AD$40,MATCH(Summary!$D8,Work_sheet!$C$1:$C$40,0),MATCH(Summary!K$1,Work_sheet!$C$1:$AD$1,0)),""))</f>
        <v>0</v>
      </c>
      <c r="L8" s="12">
        <f>IF($K$3="CASES",INDEX(Work_sheet!$C$1:$AD$40,MATCH(Summary!$D8,Work_sheet!$C$1:$C$40,0),MATCH(Summary!L$1,Work_sheet!$C$1:$AD$1,0)),IF($K$3="NPS",INDEX(Work_sheet!$C$1:$AD$40,MATCH(Summary!$D8,Work_sheet!$C$1:$C$40,0),MATCH(Summary!L$1,Work_sheet!$C$1:$AD$1,0)),""))</f>
        <v>0</v>
      </c>
      <c r="M8" s="12">
        <f>IF($K$3="CASES",INDEX(Work_sheet!$C$1:$AD$40,MATCH(Summary!$D8,Work_sheet!$C$1:$C$40,0),MATCH(Summary!M$1,Work_sheet!$C$1:$AD$1,0)),IF($K$3="NPS",INDEX(Work_sheet!$C$1:$AD$40,MATCH(Summary!$D8,Work_sheet!$C$1:$C$40,0),MATCH(Summary!M$1,Work_sheet!$C$1:$AD$1,0)),""))</f>
        <v>0</v>
      </c>
      <c r="N8" s="12">
        <f>IF($K$3="CASES",INDEX(Work_sheet!$C$1:$AD$40,MATCH(Summary!$D8,Work_sheet!$C$1:$C$40,0),MATCH(Summary!N$1,Work_sheet!$C$1:$AD$1,0)),IF($K$3="NPS",INDEX(Work_sheet!$C$1:$AD$40,MATCH(Summary!$D8,Work_sheet!$C$1:$C$40,0),MATCH(Summary!N$1,Work_sheet!$C$1:$AD$1,0)),""))</f>
        <v>0</v>
      </c>
      <c r="O8" s="12">
        <f>IF($K$3="CASES",INDEX(Work_sheet!$C$1:$AD$40,MATCH(Summary!$D8,Work_sheet!$C$1:$C$40,0),MATCH(Summary!O$1,Work_sheet!$C$1:$AD$1,0)),IF($K$3="NPS",INDEX(Work_sheet!$C$1:$AD$40,MATCH(Summary!$D8,Work_sheet!$C$1:$C$40,0),MATCH(Summary!O$1,Work_sheet!$C$1:$AD$1,0)),""))</f>
        <v>0</v>
      </c>
      <c r="P8" s="12">
        <f>IF($K$3="CASES",INDEX(Work_sheet!$C$1:$AD$40,MATCH(Summary!$D8,Work_sheet!$C$1:$C$40,0),MATCH(Summary!P$1,Work_sheet!$C$1:$AD$1,0)),IF($K$3="NPS",INDEX(Work_sheet!$C$1:$AD$40,MATCH(Summary!$D8,Work_sheet!$C$1:$C$40,0),MATCH(Summary!P$1,Work_sheet!$C$1:$AD$1,0)),""))</f>
        <v>0</v>
      </c>
      <c r="Q8" s="12">
        <f>IF($K$3="CASES",INDEX(Work_sheet!$C$1:$AD$40,MATCH(Summary!$D8,Work_sheet!$C$1:$C$40,0),MATCH(Summary!Q$1,Work_sheet!$C$1:$AD$1,0)),IF($K$3="NPS",INDEX(Work_sheet!$C$1:$AD$40,MATCH(Summary!$D8,Work_sheet!$C$1:$C$40,0),MATCH(Summary!Q$1,Work_sheet!$C$1:$AD$1,0)),""))</f>
        <v>0</v>
      </c>
      <c r="R8" s="12">
        <f>IF($K$3="CASES",INDEX(Work_sheet!$C$1:$AD$40,MATCH(Summary!$D8,Work_sheet!$C$1:$C$40,0),MATCH(Summary!R$1,Work_sheet!$C$1:$AD$1,0)),IF($K$3="NPS",INDEX(Work_sheet!$C$1:$AD$40,MATCH(Summary!$D8,Work_sheet!$C$1:$C$40,0),MATCH(Summary!R$1,Work_sheet!$C$1:$AD$1,0)),""))</f>
        <v>0</v>
      </c>
      <c r="S8" s="7"/>
    </row>
    <row r="9" spans="1:19" ht="15" thickBot="1">
      <c r="A9" s="7" t="s">
        <v>67</v>
      </c>
      <c r="B9" s="7" t="s">
        <v>66</v>
      </c>
      <c r="C9" s="7"/>
      <c r="D9" s="6" t="s">
        <v>9</v>
      </c>
      <c r="E9" s="25">
        <f>IF($K$3="NPS",INDEX(Work_sheet!$C$5:$E$40,MATCH(Summary!$D9,Work_sheet!$C$5:$C$40,0),2),IF($K$3="CASES",INDEX(Work_sheet!$B$5:$D$40,MATCH(Summary!$B9,Work_sheet!$B$5:$B$40,0),3),""))</f>
        <v>10.000060691887517</v>
      </c>
      <c r="F9" s="25">
        <f>IF($K$3="CASES",INDEX(Work_sheet!$B$5:$E$40,MATCH(Summary!$A9,Work_sheet!$B$5:$B$40,0),3),IF(Summary!$K$3="NPS",INDEX(Work_sheet!$B$5:$E$40,MATCH(Summary!$A9,Work_sheet!$B$5:$B$40,0),4),""))</f>
        <v>10</v>
      </c>
      <c r="G9" s="25">
        <f>IFERROR(E9-F9,"")</f>
        <v>6.0691887517450027E-5</v>
      </c>
      <c r="H9" s="10">
        <f t="shared" si="1"/>
        <v>0.99999393084808308</v>
      </c>
      <c r="I9" s="15"/>
      <c r="J9" s="12">
        <f>IF($K$3="CASES",INDEX(Work_sheet!$C$1:$AD$40,MATCH(Summary!$D9,Work_sheet!$C$1:$C$40,0),MATCH(Summary!J$1,Work_sheet!$C$1:$AD$1,0)),IF($K$3="NPS",INDEX(Work_sheet!$C$1:$AD$40,MATCH(Summary!$D9,Work_sheet!$C$1:$C$40,0),MATCH(Summary!J$1,Work_sheet!$C$1:$AD$1,0)),""))</f>
        <v>5.9999999999999991</v>
      </c>
      <c r="K9" s="12">
        <f>IF($K$3="CASES",INDEX(Work_sheet!$C$1:$AD$40,MATCH(Summary!$D9,Work_sheet!$C$1:$C$40,0),MATCH(Summary!K$1,Work_sheet!$C$1:$AD$1,0)),IF($K$3="NPS",INDEX(Work_sheet!$C$1:$AD$40,MATCH(Summary!$D9,Work_sheet!$C$1:$C$40,0),MATCH(Summary!K$1,Work_sheet!$C$1:$AD$1,0)),""))</f>
        <v>4</v>
      </c>
      <c r="L9" s="12">
        <f>IF($K$3="CASES",INDEX(Work_sheet!$C$1:$AD$40,MATCH(Summary!$D9,Work_sheet!$C$1:$C$40,0),MATCH(Summary!L$1,Work_sheet!$C$1:$AD$1,0)),IF($K$3="NPS",INDEX(Work_sheet!$C$1:$AD$40,MATCH(Summary!$D9,Work_sheet!$C$1:$C$40,0),MATCH(Summary!L$1,Work_sheet!$C$1:$AD$1,0)),""))</f>
        <v>0</v>
      </c>
      <c r="M9" s="12">
        <f>IF($K$3="CASES",INDEX(Work_sheet!$C$1:$AD$40,MATCH(Summary!$D9,Work_sheet!$C$1:$C$40,0),MATCH(Summary!M$1,Work_sheet!$C$1:$AD$1,0)),IF($K$3="NPS",INDEX(Work_sheet!$C$1:$AD$40,MATCH(Summary!$D9,Work_sheet!$C$1:$C$40,0),MATCH(Summary!M$1,Work_sheet!$C$1:$AD$1,0)),""))</f>
        <v>0</v>
      </c>
      <c r="N9" s="12">
        <f>IF($K$3="CASES",INDEX(Work_sheet!$C$1:$AD$40,MATCH(Summary!$D9,Work_sheet!$C$1:$C$40,0),MATCH(Summary!N$1,Work_sheet!$C$1:$AD$1,0)),IF($K$3="NPS",INDEX(Work_sheet!$C$1:$AD$40,MATCH(Summary!$D9,Work_sheet!$C$1:$C$40,0),MATCH(Summary!N$1,Work_sheet!$C$1:$AD$1,0)),""))</f>
        <v>0</v>
      </c>
      <c r="O9" s="12">
        <f>IF($K$3="CASES",INDEX(Work_sheet!$C$1:$AD$40,MATCH(Summary!$D9,Work_sheet!$C$1:$C$40,0),MATCH(Summary!O$1,Work_sheet!$C$1:$AD$1,0)),IF($K$3="NPS",INDEX(Work_sheet!$C$1:$AD$40,MATCH(Summary!$D9,Work_sheet!$C$1:$C$40,0),MATCH(Summary!O$1,Work_sheet!$C$1:$AD$1,0)),""))</f>
        <v>0</v>
      </c>
      <c r="P9" s="12">
        <f>IF($K$3="CASES",INDEX(Work_sheet!$C$1:$AD$40,MATCH(Summary!$D9,Work_sheet!$C$1:$C$40,0),MATCH(Summary!P$1,Work_sheet!$C$1:$AD$1,0)),IF($K$3="NPS",INDEX(Work_sheet!$C$1:$AD$40,MATCH(Summary!$D9,Work_sheet!$C$1:$C$40,0),MATCH(Summary!P$1,Work_sheet!$C$1:$AD$1,0)),""))</f>
        <v>0</v>
      </c>
      <c r="Q9" s="12">
        <f>IF($K$3="CASES",INDEX(Work_sheet!$C$1:$AD$40,MATCH(Summary!$D9,Work_sheet!$C$1:$C$40,0),MATCH(Summary!Q$1,Work_sheet!$C$1:$AD$1,0)),IF($K$3="NPS",INDEX(Work_sheet!$C$1:$AD$40,MATCH(Summary!$D9,Work_sheet!$C$1:$C$40,0),MATCH(Summary!Q$1,Work_sheet!$C$1:$AD$1,0)),""))</f>
        <v>0</v>
      </c>
      <c r="R9" s="12">
        <f>IF($K$3="CASES",INDEX(Work_sheet!$C$1:$AD$40,MATCH(Summary!$D9,Work_sheet!$C$1:$C$40,0),MATCH(Summary!R$1,Work_sheet!$C$1:$AD$1,0)),IF($K$3="NPS",INDEX(Work_sheet!$C$1:$AD$40,MATCH(Summary!$D9,Work_sheet!$C$1:$C$40,0),MATCH(Summary!R$1,Work_sheet!$C$1:$AD$1,0)),""))</f>
        <v>0</v>
      </c>
      <c r="S9" s="7"/>
    </row>
    <row r="10" spans="1:19" ht="15" thickBot="1">
      <c r="A10" s="7" t="s">
        <v>69</v>
      </c>
      <c r="B10" s="7" t="s">
        <v>68</v>
      </c>
      <c r="C10" s="7"/>
      <c r="D10" s="6" t="s">
        <v>10</v>
      </c>
      <c r="E10" s="25">
        <f>IF($K$3="NPS",INDEX(Work_sheet!$C$5:$E$40,MATCH(Summary!$D10,Work_sheet!$C$5:$C$40,0),2),IF($K$3="CASES",INDEX(Work_sheet!$B$5:$D$40,MATCH(Summary!$B10,Work_sheet!$B$5:$B$40,0),3),""))</f>
        <v>10.000060691887517</v>
      </c>
      <c r="F10" s="25">
        <f>IF($K$3="CASES",INDEX(Work_sheet!$B$5:$E$40,MATCH(Summary!$A10,Work_sheet!$B$5:$B$40,0),3),IF(Summary!$K$3="NPS",INDEX(Work_sheet!$B$5:$E$40,MATCH(Summary!$A10,Work_sheet!$B$5:$B$40,0),4),""))</f>
        <v>16</v>
      </c>
      <c r="G10" s="25">
        <f t="shared" si="0"/>
        <v>-5.9999393081124825</v>
      </c>
      <c r="H10" s="10">
        <f t="shared" si="1"/>
        <v>1.5999902893569329</v>
      </c>
      <c r="I10" s="11"/>
      <c r="J10" s="12">
        <f>IF($K$3="CASES",INDEX(Work_sheet!$C$1:$AD$40,MATCH(Summary!$D10,Work_sheet!$C$1:$C$40,0),MATCH(Summary!J$1,Work_sheet!$C$1:$AD$1,0)),IF($K$3="NPS",INDEX(Work_sheet!$C$1:$AD$40,MATCH(Summary!$D10,Work_sheet!$C$1:$C$40,0),MATCH(Summary!J$1,Work_sheet!$C$1:$AD$1,0)),""))</f>
        <v>5.9999999999999991</v>
      </c>
      <c r="K10" s="12">
        <f>IF($K$3="CASES",INDEX(Work_sheet!$C$1:$AD$40,MATCH(Summary!$D10,Work_sheet!$C$1:$C$40,0),MATCH(Summary!K$1,Work_sheet!$C$1:$AD$1,0)),IF($K$3="NPS",INDEX(Work_sheet!$C$1:$AD$40,MATCH(Summary!$D10,Work_sheet!$C$1:$C$40,0),MATCH(Summary!K$1,Work_sheet!$C$1:$AD$1,0)),""))</f>
        <v>0</v>
      </c>
      <c r="L10" s="12">
        <f>IF($K$3="CASES",INDEX(Work_sheet!$C$1:$AD$40,MATCH(Summary!$D10,Work_sheet!$C$1:$C$40,0),MATCH(Summary!L$1,Work_sheet!$C$1:$AD$1,0)),IF($K$3="NPS",INDEX(Work_sheet!$C$1:$AD$40,MATCH(Summary!$D10,Work_sheet!$C$1:$C$40,0),MATCH(Summary!L$1,Work_sheet!$C$1:$AD$1,0)),""))</f>
        <v>10</v>
      </c>
      <c r="M10" s="12">
        <f>IF($K$3="CASES",INDEX(Work_sheet!$C$1:$AD$40,MATCH(Summary!$D10,Work_sheet!$C$1:$C$40,0),MATCH(Summary!M$1,Work_sheet!$C$1:$AD$1,0)),IF($K$3="NPS",INDEX(Work_sheet!$C$1:$AD$40,MATCH(Summary!$D10,Work_sheet!$C$1:$C$40,0),MATCH(Summary!M$1,Work_sheet!$C$1:$AD$1,0)),""))</f>
        <v>0</v>
      </c>
      <c r="N10" s="12">
        <f>IF($K$3="CASES",INDEX(Work_sheet!$C$1:$AD$40,MATCH(Summary!$D10,Work_sheet!$C$1:$C$40,0),MATCH(Summary!N$1,Work_sheet!$C$1:$AD$1,0)),IF($K$3="NPS",INDEX(Work_sheet!$C$1:$AD$40,MATCH(Summary!$D10,Work_sheet!$C$1:$C$40,0),MATCH(Summary!N$1,Work_sheet!$C$1:$AD$1,0)),""))</f>
        <v>0</v>
      </c>
      <c r="O10" s="12">
        <f>IF($K$3="CASES",INDEX(Work_sheet!$C$1:$AD$40,MATCH(Summary!$D10,Work_sheet!$C$1:$C$40,0),MATCH(Summary!O$1,Work_sheet!$C$1:$AD$1,0)),IF($K$3="NPS",INDEX(Work_sheet!$C$1:$AD$40,MATCH(Summary!$D10,Work_sheet!$C$1:$C$40,0),MATCH(Summary!O$1,Work_sheet!$C$1:$AD$1,0)),""))</f>
        <v>0</v>
      </c>
      <c r="P10" s="12">
        <f>IF($K$3="CASES",INDEX(Work_sheet!$C$1:$AD$40,MATCH(Summary!$D10,Work_sheet!$C$1:$C$40,0),MATCH(Summary!P$1,Work_sheet!$C$1:$AD$1,0)),IF($K$3="NPS",INDEX(Work_sheet!$C$1:$AD$40,MATCH(Summary!$D10,Work_sheet!$C$1:$C$40,0),MATCH(Summary!P$1,Work_sheet!$C$1:$AD$1,0)),""))</f>
        <v>0</v>
      </c>
      <c r="Q10" s="12">
        <f>IF($K$3="CASES",INDEX(Work_sheet!$C$1:$AD$40,MATCH(Summary!$D10,Work_sheet!$C$1:$C$40,0),MATCH(Summary!Q$1,Work_sheet!$C$1:$AD$1,0)),IF($K$3="NPS",INDEX(Work_sheet!$C$1:$AD$40,MATCH(Summary!$D10,Work_sheet!$C$1:$C$40,0),MATCH(Summary!Q$1,Work_sheet!$C$1:$AD$1,0)),""))</f>
        <v>0</v>
      </c>
      <c r="R10" s="12">
        <f>IF($K$3="CASES",INDEX(Work_sheet!$C$1:$AD$40,MATCH(Summary!$D10,Work_sheet!$C$1:$C$40,0),MATCH(Summary!R$1,Work_sheet!$C$1:$AD$1,0)),IF($K$3="NPS",INDEX(Work_sheet!$C$1:$AD$40,MATCH(Summary!$D10,Work_sheet!$C$1:$C$40,0),MATCH(Summary!R$1,Work_sheet!$C$1:$AD$1,0)),""))</f>
        <v>0</v>
      </c>
      <c r="S10" s="7"/>
    </row>
    <row r="11" spans="1:19" ht="15" thickBot="1">
      <c r="A11" s="7" t="s">
        <v>71</v>
      </c>
      <c r="B11" s="7" t="s">
        <v>70</v>
      </c>
      <c r="C11" s="7"/>
      <c r="D11" s="6" t="s">
        <v>11</v>
      </c>
      <c r="E11" s="25">
        <f>IF($K$3="NPS",INDEX(Work_sheet!$C$5:$E$40,MATCH(Summary!$D11,Work_sheet!$C$5:$C$40,0),2),IF($K$3="CASES",INDEX(Work_sheet!$B$5:$D$40,MATCH(Summary!$B11,Work_sheet!$B$5:$B$40,0),3),""))</f>
        <v>20.000121383775035</v>
      </c>
      <c r="F11" s="25">
        <f>IF($K$3="CASES",INDEX(Work_sheet!$B$5:$E$40,MATCH(Summary!$A11,Work_sheet!$B$5:$B$40,0),3),IF(Summary!$K$3="NPS",INDEX(Work_sheet!$B$5:$E$40,MATCH(Summary!$A11,Work_sheet!$B$5:$B$40,0),4),""))</f>
        <v>17</v>
      </c>
      <c r="G11" s="25">
        <f t="shared" si="0"/>
        <v>3.0001213837750349</v>
      </c>
      <c r="H11" s="10">
        <f t="shared" si="1"/>
        <v>0.84999484122087066</v>
      </c>
      <c r="I11" s="11"/>
      <c r="J11" s="12">
        <f>IF($K$3="CASES",INDEX(Work_sheet!$C$1:$AD$40,MATCH(Summary!$D11,Work_sheet!$C$1:$C$40,0),MATCH(Summary!J$1,Work_sheet!$C$1:$AD$1,0)),IF($K$3="NPS",INDEX(Work_sheet!$C$1:$AD$40,MATCH(Summary!$D11,Work_sheet!$C$1:$C$40,0),MATCH(Summary!J$1,Work_sheet!$C$1:$AD$1,0)),""))</f>
        <v>17</v>
      </c>
      <c r="K11" s="12">
        <f>IF($K$3="CASES",INDEX(Work_sheet!$C$1:$AD$40,MATCH(Summary!$D11,Work_sheet!$C$1:$C$40,0),MATCH(Summary!K$1,Work_sheet!$C$1:$AD$1,0)),IF($K$3="NPS",INDEX(Work_sheet!$C$1:$AD$40,MATCH(Summary!$D11,Work_sheet!$C$1:$C$40,0),MATCH(Summary!K$1,Work_sheet!$C$1:$AD$1,0)),""))</f>
        <v>0</v>
      </c>
      <c r="L11" s="12">
        <f>IF($K$3="CASES",INDEX(Work_sheet!$C$1:$AD$40,MATCH(Summary!$D11,Work_sheet!$C$1:$C$40,0),MATCH(Summary!L$1,Work_sheet!$C$1:$AD$1,0)),IF($K$3="NPS",INDEX(Work_sheet!$C$1:$AD$40,MATCH(Summary!$D11,Work_sheet!$C$1:$C$40,0),MATCH(Summary!L$1,Work_sheet!$C$1:$AD$1,0)),""))</f>
        <v>0</v>
      </c>
      <c r="M11" s="12">
        <f>IF($K$3="CASES",INDEX(Work_sheet!$C$1:$AD$40,MATCH(Summary!$D11,Work_sheet!$C$1:$C$40,0),MATCH(Summary!M$1,Work_sheet!$C$1:$AD$1,0)),IF($K$3="NPS",INDEX(Work_sheet!$C$1:$AD$40,MATCH(Summary!$D11,Work_sheet!$C$1:$C$40,0),MATCH(Summary!M$1,Work_sheet!$C$1:$AD$1,0)),""))</f>
        <v>0</v>
      </c>
      <c r="N11" s="12">
        <f>IF($K$3="CASES",INDEX(Work_sheet!$C$1:$AD$40,MATCH(Summary!$D11,Work_sheet!$C$1:$C$40,0),MATCH(Summary!N$1,Work_sheet!$C$1:$AD$1,0)),IF($K$3="NPS",INDEX(Work_sheet!$C$1:$AD$40,MATCH(Summary!$D11,Work_sheet!$C$1:$C$40,0),MATCH(Summary!N$1,Work_sheet!$C$1:$AD$1,0)),""))</f>
        <v>0</v>
      </c>
      <c r="O11" s="12">
        <f>IF($K$3="CASES",INDEX(Work_sheet!$C$1:$AD$40,MATCH(Summary!$D11,Work_sheet!$C$1:$C$40,0),MATCH(Summary!O$1,Work_sheet!$C$1:$AD$1,0)),IF($K$3="NPS",INDEX(Work_sheet!$C$1:$AD$40,MATCH(Summary!$D11,Work_sheet!$C$1:$C$40,0),MATCH(Summary!O$1,Work_sheet!$C$1:$AD$1,0)),""))</f>
        <v>0</v>
      </c>
      <c r="P11" s="12">
        <f>IF($K$3="CASES",INDEX(Work_sheet!$C$1:$AD$40,MATCH(Summary!$D11,Work_sheet!$C$1:$C$40,0),MATCH(Summary!P$1,Work_sheet!$C$1:$AD$1,0)),IF($K$3="NPS",INDEX(Work_sheet!$C$1:$AD$40,MATCH(Summary!$D11,Work_sheet!$C$1:$C$40,0),MATCH(Summary!P$1,Work_sheet!$C$1:$AD$1,0)),""))</f>
        <v>0</v>
      </c>
      <c r="Q11" s="12">
        <f>IF($K$3="CASES",INDEX(Work_sheet!$C$1:$AD$40,MATCH(Summary!$D11,Work_sheet!$C$1:$C$40,0),MATCH(Summary!Q$1,Work_sheet!$C$1:$AD$1,0)),IF($K$3="NPS",INDEX(Work_sheet!$C$1:$AD$40,MATCH(Summary!$D11,Work_sheet!$C$1:$C$40,0),MATCH(Summary!Q$1,Work_sheet!$C$1:$AD$1,0)),""))</f>
        <v>0</v>
      </c>
      <c r="R11" s="12">
        <f>IF($K$3="CASES",INDEX(Work_sheet!$C$1:$AD$40,MATCH(Summary!$D11,Work_sheet!$C$1:$C$40,0),MATCH(Summary!R$1,Work_sheet!$C$1:$AD$1,0)),IF($K$3="NPS",INDEX(Work_sheet!$C$1:$AD$40,MATCH(Summary!$D11,Work_sheet!$C$1:$C$40,0),MATCH(Summary!R$1,Work_sheet!$C$1:$AD$1,0)),""))</f>
        <v>0</v>
      </c>
      <c r="S11" s="7"/>
    </row>
    <row r="12" spans="1:19" ht="15" thickBot="1">
      <c r="A12" s="7" t="s">
        <v>73</v>
      </c>
      <c r="B12" s="7" t="s">
        <v>72</v>
      </c>
      <c r="C12" s="7"/>
      <c r="D12" s="6" t="s">
        <v>12</v>
      </c>
      <c r="E12" s="25">
        <f>IF($K$3="NPS",INDEX(Work_sheet!$C$5:$E$40,MATCH(Summary!$D12,Work_sheet!$C$5:$C$40,0),2),IF($K$3="CASES",INDEX(Work_sheet!$B$5:$D$40,MATCH(Summary!$B12,Work_sheet!$B$5:$B$40,0),3),""))</f>
        <v>10.000060691887517</v>
      </c>
      <c r="F12" s="25">
        <f>IF($K$3="CASES",INDEX(Work_sheet!$B$5:$E$40,MATCH(Summary!$A12,Work_sheet!$B$5:$B$40,0),3),IF(Summary!$K$3="NPS",INDEX(Work_sheet!$B$5:$E$40,MATCH(Summary!$A12,Work_sheet!$B$5:$B$40,0),4),""))</f>
        <v>6.9999999999999991</v>
      </c>
      <c r="G12" s="25">
        <f t="shared" si="0"/>
        <v>3.0000606918875183</v>
      </c>
      <c r="H12" s="10">
        <f t="shared" si="1"/>
        <v>0.69999575159365812</v>
      </c>
      <c r="I12" s="11"/>
      <c r="J12" s="12">
        <f>IF($K$3="CASES",INDEX(Work_sheet!$C$1:$AD$40,MATCH(Summary!$D12,Work_sheet!$C$1:$C$40,0),MATCH(Summary!J$1,Work_sheet!$C$1:$AD$1,0)),IF($K$3="NPS",INDEX(Work_sheet!$C$1:$AD$40,MATCH(Summary!$D12,Work_sheet!$C$1:$C$40,0),MATCH(Summary!J$1,Work_sheet!$C$1:$AD$1,0)),""))</f>
        <v>0</v>
      </c>
      <c r="K12" s="12">
        <f>IF($K$3="CASES",INDEX(Work_sheet!$C$1:$AD$40,MATCH(Summary!$D12,Work_sheet!$C$1:$C$40,0),MATCH(Summary!K$1,Work_sheet!$C$1:$AD$1,0)),IF($K$3="NPS",INDEX(Work_sheet!$C$1:$AD$40,MATCH(Summary!$D12,Work_sheet!$C$1:$C$40,0),MATCH(Summary!K$1,Work_sheet!$C$1:$AD$1,0)),""))</f>
        <v>0</v>
      </c>
      <c r="L12" s="12">
        <f>IF($K$3="CASES",INDEX(Work_sheet!$C$1:$AD$40,MATCH(Summary!$D12,Work_sheet!$C$1:$C$40,0),MATCH(Summary!L$1,Work_sheet!$C$1:$AD$1,0)),IF($K$3="NPS",INDEX(Work_sheet!$C$1:$AD$40,MATCH(Summary!$D12,Work_sheet!$C$1:$C$40,0),MATCH(Summary!L$1,Work_sheet!$C$1:$AD$1,0)),""))</f>
        <v>6.9999999999999991</v>
      </c>
      <c r="M12" s="12">
        <f>IF($K$3="CASES",INDEX(Work_sheet!$C$1:$AD$40,MATCH(Summary!$D12,Work_sheet!$C$1:$C$40,0),MATCH(Summary!M$1,Work_sheet!$C$1:$AD$1,0)),IF($K$3="NPS",INDEX(Work_sheet!$C$1:$AD$40,MATCH(Summary!$D12,Work_sheet!$C$1:$C$40,0),MATCH(Summary!M$1,Work_sheet!$C$1:$AD$1,0)),""))</f>
        <v>0</v>
      </c>
      <c r="N12" s="12">
        <f>IF($K$3="CASES",INDEX(Work_sheet!$C$1:$AD$40,MATCH(Summary!$D12,Work_sheet!$C$1:$C$40,0),MATCH(Summary!N$1,Work_sheet!$C$1:$AD$1,0)),IF($K$3="NPS",INDEX(Work_sheet!$C$1:$AD$40,MATCH(Summary!$D12,Work_sheet!$C$1:$C$40,0),MATCH(Summary!N$1,Work_sheet!$C$1:$AD$1,0)),""))</f>
        <v>0</v>
      </c>
      <c r="O12" s="12">
        <f>IF($K$3="CASES",INDEX(Work_sheet!$C$1:$AD$40,MATCH(Summary!$D12,Work_sheet!$C$1:$C$40,0),MATCH(Summary!O$1,Work_sheet!$C$1:$AD$1,0)),IF($K$3="NPS",INDEX(Work_sheet!$C$1:$AD$40,MATCH(Summary!$D12,Work_sheet!$C$1:$C$40,0),MATCH(Summary!O$1,Work_sheet!$C$1:$AD$1,0)),""))</f>
        <v>0</v>
      </c>
      <c r="P12" s="12">
        <f>IF($K$3="CASES",INDEX(Work_sheet!$C$1:$AD$40,MATCH(Summary!$D12,Work_sheet!$C$1:$C$40,0),MATCH(Summary!P$1,Work_sheet!$C$1:$AD$1,0)),IF($K$3="NPS",INDEX(Work_sheet!$C$1:$AD$40,MATCH(Summary!$D12,Work_sheet!$C$1:$C$40,0),MATCH(Summary!P$1,Work_sheet!$C$1:$AD$1,0)),""))</f>
        <v>0</v>
      </c>
      <c r="Q12" s="12">
        <f>IF($K$3="CASES",INDEX(Work_sheet!$C$1:$AD$40,MATCH(Summary!$D12,Work_sheet!$C$1:$C$40,0),MATCH(Summary!Q$1,Work_sheet!$C$1:$AD$1,0)),IF($K$3="NPS",INDEX(Work_sheet!$C$1:$AD$40,MATCH(Summary!$D12,Work_sheet!$C$1:$C$40,0),MATCH(Summary!Q$1,Work_sheet!$C$1:$AD$1,0)),""))</f>
        <v>0</v>
      </c>
      <c r="R12" s="12">
        <f>IF($K$3="CASES",INDEX(Work_sheet!$C$1:$AD$40,MATCH(Summary!$D12,Work_sheet!$C$1:$C$40,0),MATCH(Summary!R$1,Work_sheet!$C$1:$AD$1,0)),IF($K$3="NPS",INDEX(Work_sheet!$C$1:$AD$40,MATCH(Summary!$D12,Work_sheet!$C$1:$C$40,0),MATCH(Summary!R$1,Work_sheet!$C$1:$AD$1,0)),""))</f>
        <v>0</v>
      </c>
      <c r="S12" s="7"/>
    </row>
    <row r="13" spans="1:19" ht="15" thickBot="1">
      <c r="A13" s="7" t="s">
        <v>75</v>
      </c>
      <c r="B13" s="7" t="s">
        <v>74</v>
      </c>
      <c r="C13" s="7"/>
      <c r="D13" s="6" t="s">
        <v>13</v>
      </c>
      <c r="E13" s="25">
        <f>IF($K$3="NPS",INDEX(Work_sheet!$C$5:$E$40,MATCH(Summary!$D13,Work_sheet!$C$5:$C$40,0),2),IF($K$3="CASES",INDEX(Work_sheet!$B$5:$D$40,MATCH(Summary!$B13,Work_sheet!$B$5:$B$40,0),3),""))</f>
        <v>18.00010789668892</v>
      </c>
      <c r="F13" s="25">
        <f>IF($K$3="CASES",INDEX(Work_sheet!$B$5:$E$40,MATCH(Summary!$A13,Work_sheet!$B$5:$B$40,0),3),IF(Summary!$K$3="NPS",INDEX(Work_sheet!$B$5:$E$40,MATCH(Summary!$A13,Work_sheet!$B$5:$B$40,0),4),""))</f>
        <v>13.999999999999998</v>
      </c>
      <c r="G13" s="25">
        <f t="shared" si="0"/>
        <v>4.0001078966889221</v>
      </c>
      <c r="H13" s="10">
        <f t="shared" si="1"/>
        <v>0.77777311560311635</v>
      </c>
      <c r="I13" s="11"/>
      <c r="J13" s="12">
        <f>IF($K$3="CASES",INDEX(Work_sheet!$C$1:$AD$40,MATCH(Summary!$D13,Work_sheet!$C$1:$C$40,0),MATCH(Summary!J$1,Work_sheet!$C$1:$AD$1,0)),IF($K$3="NPS",INDEX(Work_sheet!$C$1:$AD$40,MATCH(Summary!$D13,Work_sheet!$C$1:$C$40,0),MATCH(Summary!J$1,Work_sheet!$C$1:$AD$1,0)),""))</f>
        <v>6.9999999999999991</v>
      </c>
      <c r="K13" s="12">
        <f>IF($K$3="CASES",INDEX(Work_sheet!$C$1:$AD$40,MATCH(Summary!$D13,Work_sheet!$C$1:$C$40,0),MATCH(Summary!K$1,Work_sheet!$C$1:$AD$1,0)),IF($K$3="NPS",INDEX(Work_sheet!$C$1:$AD$40,MATCH(Summary!$D13,Work_sheet!$C$1:$C$40,0),MATCH(Summary!K$1,Work_sheet!$C$1:$AD$1,0)),""))</f>
        <v>6.9999999999999991</v>
      </c>
      <c r="L13" s="12">
        <f>IF($K$3="CASES",INDEX(Work_sheet!$C$1:$AD$40,MATCH(Summary!$D13,Work_sheet!$C$1:$C$40,0),MATCH(Summary!L$1,Work_sheet!$C$1:$AD$1,0)),IF($K$3="NPS",INDEX(Work_sheet!$C$1:$AD$40,MATCH(Summary!$D13,Work_sheet!$C$1:$C$40,0),MATCH(Summary!L$1,Work_sheet!$C$1:$AD$1,0)),""))</f>
        <v>0</v>
      </c>
      <c r="M13" s="12">
        <f>IF($K$3="CASES",INDEX(Work_sheet!$C$1:$AD$40,MATCH(Summary!$D13,Work_sheet!$C$1:$C$40,0),MATCH(Summary!M$1,Work_sheet!$C$1:$AD$1,0)),IF($K$3="NPS",INDEX(Work_sheet!$C$1:$AD$40,MATCH(Summary!$D13,Work_sheet!$C$1:$C$40,0),MATCH(Summary!M$1,Work_sheet!$C$1:$AD$1,0)),""))</f>
        <v>0</v>
      </c>
      <c r="N13" s="12">
        <f>IF($K$3="CASES",INDEX(Work_sheet!$C$1:$AD$40,MATCH(Summary!$D13,Work_sheet!$C$1:$C$40,0),MATCH(Summary!N$1,Work_sheet!$C$1:$AD$1,0)),IF($K$3="NPS",INDEX(Work_sheet!$C$1:$AD$40,MATCH(Summary!$D13,Work_sheet!$C$1:$C$40,0),MATCH(Summary!N$1,Work_sheet!$C$1:$AD$1,0)),""))</f>
        <v>0</v>
      </c>
      <c r="O13" s="12">
        <f>IF($K$3="CASES",INDEX(Work_sheet!$C$1:$AD$40,MATCH(Summary!$D13,Work_sheet!$C$1:$C$40,0),MATCH(Summary!O$1,Work_sheet!$C$1:$AD$1,0)),IF($K$3="NPS",INDEX(Work_sheet!$C$1:$AD$40,MATCH(Summary!$D13,Work_sheet!$C$1:$C$40,0),MATCH(Summary!O$1,Work_sheet!$C$1:$AD$1,0)),""))</f>
        <v>0</v>
      </c>
      <c r="P13" s="12">
        <f>IF($K$3="CASES",INDEX(Work_sheet!$C$1:$AD$40,MATCH(Summary!$D13,Work_sheet!$C$1:$C$40,0),MATCH(Summary!P$1,Work_sheet!$C$1:$AD$1,0)),IF($K$3="NPS",INDEX(Work_sheet!$C$1:$AD$40,MATCH(Summary!$D13,Work_sheet!$C$1:$C$40,0),MATCH(Summary!P$1,Work_sheet!$C$1:$AD$1,0)),""))</f>
        <v>0</v>
      </c>
      <c r="Q13" s="12">
        <f>IF($K$3="CASES",INDEX(Work_sheet!$C$1:$AD$40,MATCH(Summary!$D13,Work_sheet!$C$1:$C$40,0),MATCH(Summary!Q$1,Work_sheet!$C$1:$AD$1,0)),IF($K$3="NPS",INDEX(Work_sheet!$C$1:$AD$40,MATCH(Summary!$D13,Work_sheet!$C$1:$C$40,0),MATCH(Summary!Q$1,Work_sheet!$C$1:$AD$1,0)),""))</f>
        <v>0</v>
      </c>
      <c r="R13" s="12">
        <f>IF($K$3="CASES",INDEX(Work_sheet!$C$1:$AD$40,MATCH(Summary!$D13,Work_sheet!$C$1:$C$40,0),MATCH(Summary!R$1,Work_sheet!$C$1:$AD$1,0)),IF($K$3="NPS",INDEX(Work_sheet!$C$1:$AD$40,MATCH(Summary!$D13,Work_sheet!$C$1:$C$40,0),MATCH(Summary!R$1,Work_sheet!$C$1:$AD$1,0)),""))</f>
        <v>0</v>
      </c>
      <c r="S13" s="7"/>
    </row>
    <row r="14" spans="1:19" ht="15" thickBot="1">
      <c r="A14" s="7" t="s">
        <v>77</v>
      </c>
      <c r="B14" s="7" t="s">
        <v>76</v>
      </c>
      <c r="C14" s="7"/>
      <c r="D14" s="6" t="s">
        <v>23</v>
      </c>
      <c r="E14" s="25">
        <f>IF($K$3="NPS",INDEX(Work_sheet!$C$5:$E$40,MATCH(Summary!$D14,Work_sheet!$C$5:$C$40,0),2),IF($K$3="CASES",INDEX(Work_sheet!$B$5:$D$40,MATCH(Summary!$B14,Work_sheet!$B$5:$B$40,0),3),""))</f>
        <v>0</v>
      </c>
      <c r="F14" s="25">
        <f>IF($K$3="CASES",INDEX(Work_sheet!$B$5:$E$40,MATCH(Summary!$A14,Work_sheet!$B$5:$B$40,0),3),IF(Summary!$K$3="NPS",INDEX(Work_sheet!$B$5:$E$40,MATCH(Summary!$A14,Work_sheet!$B$5:$B$40,0),4),""))</f>
        <v>0</v>
      </c>
      <c r="G14" s="25">
        <f t="shared" si="0"/>
        <v>0</v>
      </c>
      <c r="H14" s="10" t="str">
        <f t="shared" si="1"/>
        <v/>
      </c>
      <c r="I14" s="11"/>
      <c r="J14" s="12">
        <f>IF($K$3="CASES",INDEX(Work_sheet!$C$1:$AD$40,MATCH(Summary!$D14,Work_sheet!$C$1:$C$40,0),MATCH(Summary!J$1,Work_sheet!$C$1:$AD$1,0)),IF($K$3="NPS",INDEX(Work_sheet!$C$1:$AD$40,MATCH(Summary!$D14,Work_sheet!$C$1:$C$40,0),MATCH(Summary!J$1,Work_sheet!$C$1:$AD$1,0)),""))</f>
        <v>0</v>
      </c>
      <c r="K14" s="12">
        <f>IF($K$3="CASES",INDEX(Work_sheet!$C$1:$AD$40,MATCH(Summary!$D14,Work_sheet!$C$1:$C$40,0),MATCH(Summary!K$1,Work_sheet!$C$1:$AD$1,0)),IF($K$3="NPS",INDEX(Work_sheet!$C$1:$AD$40,MATCH(Summary!$D14,Work_sheet!$C$1:$C$40,0),MATCH(Summary!K$1,Work_sheet!$C$1:$AD$1,0)),""))</f>
        <v>0</v>
      </c>
      <c r="L14" s="12">
        <f>IF($K$3="CASES",INDEX(Work_sheet!$C$1:$AD$40,MATCH(Summary!$D14,Work_sheet!$C$1:$C$40,0),MATCH(Summary!L$1,Work_sheet!$C$1:$AD$1,0)),IF($K$3="NPS",INDEX(Work_sheet!$C$1:$AD$40,MATCH(Summary!$D14,Work_sheet!$C$1:$C$40,0),MATCH(Summary!L$1,Work_sheet!$C$1:$AD$1,0)),""))</f>
        <v>0</v>
      </c>
      <c r="M14" s="12">
        <f>IF($K$3="CASES",INDEX(Work_sheet!$C$1:$AD$40,MATCH(Summary!$D14,Work_sheet!$C$1:$C$40,0),MATCH(Summary!M$1,Work_sheet!$C$1:$AD$1,0)),IF($K$3="NPS",INDEX(Work_sheet!$C$1:$AD$40,MATCH(Summary!$D14,Work_sheet!$C$1:$C$40,0),MATCH(Summary!M$1,Work_sheet!$C$1:$AD$1,0)),""))</f>
        <v>0</v>
      </c>
      <c r="N14" s="12">
        <f>IF($K$3="CASES",INDEX(Work_sheet!$C$1:$AD$40,MATCH(Summary!$D14,Work_sheet!$C$1:$C$40,0),MATCH(Summary!N$1,Work_sheet!$C$1:$AD$1,0)),IF($K$3="NPS",INDEX(Work_sheet!$C$1:$AD$40,MATCH(Summary!$D14,Work_sheet!$C$1:$C$40,0),MATCH(Summary!N$1,Work_sheet!$C$1:$AD$1,0)),""))</f>
        <v>0</v>
      </c>
      <c r="O14" s="12">
        <f>IF($K$3="CASES",INDEX(Work_sheet!$C$1:$AD$40,MATCH(Summary!$D14,Work_sheet!$C$1:$C$40,0),MATCH(Summary!O$1,Work_sheet!$C$1:$AD$1,0)),IF($K$3="NPS",INDEX(Work_sheet!$C$1:$AD$40,MATCH(Summary!$D14,Work_sheet!$C$1:$C$40,0),MATCH(Summary!O$1,Work_sheet!$C$1:$AD$1,0)),""))</f>
        <v>0</v>
      </c>
      <c r="P14" s="12">
        <f>IF($K$3="CASES",INDEX(Work_sheet!$C$1:$AD$40,MATCH(Summary!$D14,Work_sheet!$C$1:$C$40,0),MATCH(Summary!P$1,Work_sheet!$C$1:$AD$1,0)),IF($K$3="NPS",INDEX(Work_sheet!$C$1:$AD$40,MATCH(Summary!$D14,Work_sheet!$C$1:$C$40,0),MATCH(Summary!P$1,Work_sheet!$C$1:$AD$1,0)),""))</f>
        <v>0</v>
      </c>
      <c r="Q14" s="12">
        <f>IF($K$3="CASES",INDEX(Work_sheet!$C$1:$AD$40,MATCH(Summary!$D14,Work_sheet!$C$1:$C$40,0),MATCH(Summary!Q$1,Work_sheet!$C$1:$AD$1,0)),IF($K$3="NPS",INDEX(Work_sheet!$C$1:$AD$40,MATCH(Summary!$D14,Work_sheet!$C$1:$C$40,0),MATCH(Summary!Q$1,Work_sheet!$C$1:$AD$1,0)),""))</f>
        <v>0</v>
      </c>
      <c r="R14" s="12">
        <f>IF($K$3="CASES",INDEX(Work_sheet!$C$1:$AD$40,MATCH(Summary!$D14,Work_sheet!$C$1:$C$40,0),MATCH(Summary!R$1,Work_sheet!$C$1:$AD$1,0)),IF($K$3="NPS",INDEX(Work_sheet!$C$1:$AD$40,MATCH(Summary!$D14,Work_sheet!$C$1:$C$40,0),MATCH(Summary!R$1,Work_sheet!$C$1:$AD$1,0)),""))</f>
        <v>0</v>
      </c>
      <c r="S14" s="7"/>
    </row>
    <row r="15" spans="1:19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3:19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3:19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3:19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3:19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3:19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3:19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</sheetData>
  <sheetProtection algorithmName="SHA-512" hashValue="re3wvwBVSAhUUYaEoEZCcagoe4MZrPxyVlUDq5GyeCEu8GL/SXkOlKwi4RCuo5WMXFc6LzV+dcvGl9RWE2UdJw==" saltValue="4sjH2rr8cjzhYS3MBvr+AQ==" spinCount="100000" sheet="1" objects="1" scenarios="1"/>
  <mergeCells count="1">
    <mergeCell ref="D2:R2"/>
  </mergeCells>
  <phoneticPr fontId="1" type="noConversion"/>
  <conditionalFormatting sqref="H5:H14">
    <cfRule type="cellIs" dxfId="2" priority="1" operator="lessThan">
      <formula>0.01</formula>
    </cfRule>
    <cfRule type="cellIs" dxfId="1" priority="2" operator="lessThan">
      <formula>0.9</formula>
    </cfRule>
    <cfRule type="cellIs" dxfId="0" priority="3" operator="greaterThanOrEqual">
      <formula>0.9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AD189A-9913-40A3-917F-D19B369FA648}">
          <x14:formula1>
            <xm:f>Work_sheet!$J$3:$K$3</xm:f>
          </x14:formula1>
          <xm:sqref>K3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A8395-1303-4988-9F91-B3F679111A87}">
  <dimension ref="B1:L11"/>
  <sheetViews>
    <sheetView topLeftCell="B1" workbookViewId="0">
      <selection activeCell="F7" sqref="F7"/>
    </sheetView>
  </sheetViews>
  <sheetFormatPr defaultRowHeight="14.5"/>
  <cols>
    <col min="2" max="2" width="14.36328125" bestFit="1" customWidth="1"/>
    <col min="3" max="3" width="20" customWidth="1"/>
    <col min="4" max="4" width="14.08984375" customWidth="1"/>
    <col min="5" max="5" width="12.90625" customWidth="1"/>
    <col min="6" max="6" width="13.453125" customWidth="1"/>
    <col min="7" max="8" width="13" customWidth="1"/>
    <col min="9" max="9" width="16.6328125" customWidth="1"/>
    <col min="10" max="10" width="16.81640625" customWidth="1"/>
    <col min="11" max="11" width="15.90625" customWidth="1"/>
    <col min="12" max="12" width="14.6328125" customWidth="1"/>
  </cols>
  <sheetData>
    <row r="1" spans="2:12" ht="15" thickBot="1">
      <c r="B1" s="6" t="s">
        <v>0</v>
      </c>
      <c r="C1" s="6" t="s">
        <v>1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6" t="s">
        <v>56</v>
      </c>
      <c r="L1" s="6" t="s">
        <v>57</v>
      </c>
    </row>
    <row r="2" spans="2:12" ht="15" thickBot="1">
      <c r="B2" s="1" t="s">
        <v>6</v>
      </c>
      <c r="C2" s="21">
        <v>17794.91</v>
      </c>
      <c r="D2" s="22">
        <v>0</v>
      </c>
      <c r="E2" s="2">
        <v>17794.91</v>
      </c>
      <c r="F2" s="2">
        <v>17794.91</v>
      </c>
      <c r="G2" s="2"/>
      <c r="H2" s="2"/>
      <c r="I2" s="2"/>
      <c r="J2" s="2"/>
      <c r="K2" s="2"/>
      <c r="L2" s="2"/>
    </row>
    <row r="3" spans="2:12" ht="15" thickBot="1">
      <c r="B3" s="1" t="s">
        <v>7</v>
      </c>
      <c r="C3" s="21">
        <v>13346.18</v>
      </c>
      <c r="D3" s="23">
        <v>0</v>
      </c>
      <c r="E3" s="24">
        <v>0</v>
      </c>
      <c r="F3" s="24">
        <v>0</v>
      </c>
      <c r="G3" s="24"/>
      <c r="H3" s="24"/>
      <c r="I3" s="24"/>
      <c r="J3" s="24"/>
      <c r="K3" s="24"/>
      <c r="L3" s="24"/>
    </row>
    <row r="4" spans="2:12" ht="15" thickBot="1">
      <c r="B4" s="1" t="s">
        <v>14</v>
      </c>
      <c r="C4" s="21">
        <v>17794.91</v>
      </c>
      <c r="D4" s="23">
        <v>4448.7</v>
      </c>
      <c r="E4" s="24">
        <v>10380.299999999999</v>
      </c>
      <c r="F4" s="24">
        <v>10380.299999999999</v>
      </c>
      <c r="G4" s="24"/>
      <c r="H4" s="24"/>
      <c r="I4" s="24"/>
      <c r="J4" s="24"/>
      <c r="K4" s="24"/>
      <c r="L4" s="24"/>
    </row>
    <row r="5" spans="2:12" ht="15" thickBot="1">
      <c r="B5" s="1" t="s">
        <v>8</v>
      </c>
      <c r="C5" s="24">
        <v>44487.26</v>
      </c>
      <c r="D5" s="24">
        <v>40038.300000000003</v>
      </c>
      <c r="E5" s="24"/>
      <c r="F5" s="24">
        <v>0</v>
      </c>
      <c r="G5" s="24"/>
      <c r="H5" s="24"/>
      <c r="I5" s="24"/>
      <c r="J5" s="24"/>
      <c r="K5" s="24"/>
      <c r="L5" s="24"/>
    </row>
    <row r="6" spans="2:12" ht="15" thickBot="1">
      <c r="B6" s="1" t="s">
        <v>9</v>
      </c>
      <c r="C6" s="26">
        <v>14829.09</v>
      </c>
      <c r="D6" s="27">
        <v>8897.4</v>
      </c>
      <c r="E6" s="30">
        <v>14829</v>
      </c>
      <c r="F6" s="30">
        <v>14829</v>
      </c>
      <c r="G6" s="24"/>
      <c r="H6" s="24"/>
      <c r="I6" s="24"/>
      <c r="J6" s="24"/>
      <c r="K6" s="24"/>
      <c r="L6" s="24"/>
    </row>
    <row r="7" spans="2:12" ht="15" thickBot="1">
      <c r="B7" s="1" t="s">
        <v>10</v>
      </c>
      <c r="C7" s="28">
        <v>14829.09</v>
      </c>
      <c r="D7" s="29">
        <v>8897.4</v>
      </c>
      <c r="E7" s="2">
        <v>0</v>
      </c>
      <c r="F7" s="2">
        <v>14829</v>
      </c>
      <c r="G7" s="24"/>
      <c r="H7" s="24"/>
      <c r="I7" s="24"/>
      <c r="J7" s="24"/>
      <c r="K7" s="24"/>
      <c r="L7" s="24"/>
    </row>
    <row r="8" spans="2:12" ht="15" thickBot="1">
      <c r="B8" s="1" t="s">
        <v>11</v>
      </c>
      <c r="C8" s="21">
        <v>29658.18</v>
      </c>
      <c r="D8" s="23">
        <v>25209.3</v>
      </c>
      <c r="E8" s="24">
        <v>0</v>
      </c>
      <c r="F8" s="24">
        <v>0</v>
      </c>
      <c r="G8" s="24"/>
      <c r="H8" s="24"/>
      <c r="I8" s="24"/>
      <c r="J8" s="24"/>
      <c r="K8" s="24"/>
      <c r="L8" s="24"/>
    </row>
    <row r="9" spans="2:12" ht="15" thickBot="1">
      <c r="B9" s="1" t="s">
        <v>12</v>
      </c>
      <c r="C9" s="24">
        <v>14829.09</v>
      </c>
      <c r="D9" s="23">
        <v>0</v>
      </c>
      <c r="E9" s="24"/>
      <c r="F9" s="24">
        <v>10380.299999999999</v>
      </c>
      <c r="G9" s="24"/>
      <c r="H9" s="24"/>
      <c r="I9" s="24"/>
      <c r="J9" s="24"/>
      <c r="K9" s="24"/>
      <c r="L9" s="24"/>
    </row>
    <row r="10" spans="2:12" ht="15" thickBot="1">
      <c r="B10" s="1" t="s">
        <v>13</v>
      </c>
      <c r="C10" s="21">
        <v>26692.36</v>
      </c>
      <c r="D10" s="23">
        <v>10380.299999999999</v>
      </c>
      <c r="E10" s="24">
        <v>20760.599999999999</v>
      </c>
      <c r="F10" s="24">
        <v>20760.599999999999</v>
      </c>
      <c r="G10" s="24"/>
      <c r="H10" s="24"/>
      <c r="I10" s="24"/>
      <c r="J10" s="24"/>
      <c r="K10" s="24"/>
      <c r="L10" s="24"/>
    </row>
    <row r="11" spans="2:12" ht="15" thickBot="1">
      <c r="B11" s="1" t="s">
        <v>23</v>
      </c>
      <c r="C11" s="21"/>
      <c r="D11" s="23"/>
      <c r="E11" s="24"/>
      <c r="F11" s="24"/>
      <c r="G11" s="24"/>
      <c r="H11" s="24"/>
      <c r="I11" s="24"/>
      <c r="J11" s="24"/>
      <c r="K11" s="24"/>
      <c r="L11" s="2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Work_sheet</vt:lpstr>
      <vt:lpstr>Summary</vt:lpstr>
      <vt:lpstr>Paste_Hard_allocation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Ebunoluwa Ayodele</dc:creator>
  <cp:lastModifiedBy>Ebun Ebun</cp:lastModifiedBy>
  <dcterms:created xsi:type="dcterms:W3CDTF">2024-05-17T13:52:42Z</dcterms:created>
  <dcterms:modified xsi:type="dcterms:W3CDTF">2024-06-02T16:27:32Z</dcterms:modified>
</cp:coreProperties>
</file>