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 tabRatio="881" activeTab="2"/>
  </bookViews>
  <sheets>
    <sheet name="QUAD Overview" sheetId="1" r:id="rId1"/>
    <sheet name="5499 0.8mm x 10mm x 150mm" sheetId="2" r:id="rId2"/>
    <sheet name="5499 0.8mm x 12mm x 150mm" sheetId="12" r:id="rId3"/>
    <sheet name="Drawing(s)" sheetId="3" r:id="rId4"/>
    <sheet name="Supplier Quote" sheetId="5" r:id="rId5"/>
    <sheet name="Tooling Quotation" sheetId="4" r:id="rId6"/>
    <sheet name="Base Costs" sheetId="13" r:id="rId7"/>
  </sheets>
  <calcPr calcId="125725"/>
</workbook>
</file>

<file path=xl/calcChain.xml><?xml version="1.0" encoding="utf-8"?>
<calcChain xmlns="http://schemas.openxmlformats.org/spreadsheetml/2006/main">
  <c r="G32" i="12"/>
  <c r="G32" i="2"/>
  <c r="H72" i="12" l="1"/>
  <c r="G38"/>
  <c r="G37"/>
  <c r="G39" s="1"/>
  <c r="G29"/>
  <c r="G43" s="1"/>
  <c r="G20"/>
  <c r="G19"/>
  <c r="G18"/>
  <c r="G17"/>
  <c r="G21" s="1"/>
  <c r="G16"/>
  <c r="G15"/>
  <c r="G14"/>
  <c r="G21" i="2"/>
  <c r="M22" i="13"/>
  <c r="M21"/>
  <c r="M20"/>
  <c r="M19"/>
  <c r="M18"/>
  <c r="M9"/>
  <c r="M8"/>
  <c r="M7"/>
  <c r="F48" i="12" l="1"/>
  <c r="G48" s="1"/>
  <c r="F47"/>
  <c r="G47" s="1"/>
  <c r="G50" s="1"/>
  <c r="G51" s="1"/>
  <c r="F49"/>
  <c r="G49" s="1"/>
  <c r="G33"/>
  <c r="G53" l="1"/>
  <c r="G54" s="1"/>
  <c r="G61" s="1"/>
  <c r="H54"/>
  <c r="G58"/>
  <c r="G59" l="1"/>
  <c r="G60"/>
  <c r="H72" i="2"/>
  <c r="G38"/>
  <c r="G37"/>
  <c r="G29"/>
  <c r="G20"/>
  <c r="G19"/>
  <c r="G18"/>
  <c r="G17"/>
  <c r="G16"/>
  <c r="G15"/>
  <c r="G14"/>
  <c r="C32" i="1" l="1"/>
  <c r="G33" i="2"/>
  <c r="G39"/>
  <c r="G43"/>
  <c r="F48" l="1"/>
  <c r="G48" s="1"/>
  <c r="F49"/>
  <c r="G49" s="1"/>
  <c r="F47"/>
  <c r="G47" s="1"/>
  <c r="G50" l="1"/>
  <c r="G51" s="1"/>
  <c r="G53" l="1"/>
  <c r="G54" s="1"/>
  <c r="G58" l="1"/>
  <c r="C31" i="1"/>
  <c r="G61" i="2"/>
  <c r="H54"/>
  <c r="G60"/>
  <c r="G59"/>
</calcChain>
</file>

<file path=xl/comments1.xml><?xml version="1.0" encoding="utf-8"?>
<comments xmlns="http://schemas.openxmlformats.org/spreadsheetml/2006/main">
  <authors>
    <author>Jon Kitcher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 xml:space="preserve">Existing process = 1
New process known = 2
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Existing material(s)s = 1
New material(s), unknown = 4</t>
        </r>
      </text>
    </comment>
  </commentList>
</comments>
</file>

<file path=xl/sharedStrings.xml><?xml version="1.0" encoding="utf-8"?>
<sst xmlns="http://schemas.openxmlformats.org/spreadsheetml/2006/main" count="260" uniqueCount="132">
  <si>
    <t>Business Unit</t>
  </si>
  <si>
    <t>Sector</t>
  </si>
  <si>
    <t>Customer Name</t>
  </si>
  <si>
    <t>Project reference</t>
  </si>
  <si>
    <t>Process Feasibility</t>
  </si>
  <si>
    <t>Material Feasibility</t>
  </si>
  <si>
    <t>Process</t>
  </si>
  <si>
    <t>Material</t>
  </si>
  <si>
    <t>Date Received</t>
  </si>
  <si>
    <t>Received From</t>
  </si>
  <si>
    <t xml:space="preserve">Before proceeding with a cost simulation, assess the status of knowledge about processing and materials required to complete this simulation and plot on the matrix below. </t>
  </si>
  <si>
    <t>continue with indicative cost simulation</t>
  </si>
  <si>
    <t>STOP - abort or propose GNPI</t>
  </si>
  <si>
    <t>X</t>
  </si>
  <si>
    <t>Simple Cost Simulator</t>
  </si>
  <si>
    <t>Key:</t>
  </si>
  <si>
    <t>input field</t>
  </si>
  <si>
    <t>information field</t>
  </si>
  <si>
    <t>Materials</t>
  </si>
  <si>
    <t>SAP</t>
  </si>
  <si>
    <t>Desc.</t>
  </si>
  <si>
    <t>cost per M2</t>
  </si>
  <si>
    <t>Width</t>
  </si>
  <si>
    <t>Cost per M</t>
  </si>
  <si>
    <t xml:space="preserve"> </t>
  </si>
  <si>
    <t>Record SAP number of existing item if used as basis for this estimate.</t>
  </si>
  <si>
    <t>Repeat Length (mm)</t>
  </si>
  <si>
    <t>Number Across</t>
  </si>
  <si>
    <t>Parts per M</t>
  </si>
  <si>
    <t>CLS</t>
  </si>
  <si>
    <t>M required</t>
  </si>
  <si>
    <t>Material Value</t>
  </si>
  <si>
    <t>Machine Set Up</t>
  </si>
  <si>
    <t>Number of Setters</t>
  </si>
  <si>
    <t>Cost</t>
  </si>
  <si>
    <t>Time</t>
  </si>
  <si>
    <t>Total</t>
  </si>
  <si>
    <t>Set Up Machine</t>
  </si>
  <si>
    <t>Set Up Labour</t>
  </si>
  <si>
    <t>Set Up Total</t>
  </si>
  <si>
    <t>Machine Running</t>
  </si>
  <si>
    <t>Speed (M/Min)</t>
  </si>
  <si>
    <t>Minutes per hour</t>
  </si>
  <si>
    <t>parts per hour</t>
  </si>
  <si>
    <t>Number of Operators</t>
  </si>
  <si>
    <t>Fixed</t>
  </si>
  <si>
    <t>Variable</t>
  </si>
  <si>
    <t>Labour</t>
  </si>
  <si>
    <t>Activity Total</t>
  </si>
  <si>
    <t>Activity Split</t>
  </si>
  <si>
    <t>SMC Batch Total</t>
  </si>
  <si>
    <t>SMC per 1,000</t>
  </si>
  <si>
    <t>Dunstable Conversion Costing Simulation</t>
  </si>
  <si>
    <t>Target date</t>
  </si>
  <si>
    <t>continue only when data is obtained to move to green zone</t>
  </si>
  <si>
    <t>N/A</t>
  </si>
  <si>
    <t>Comments</t>
  </si>
  <si>
    <t>Summary Costs</t>
  </si>
  <si>
    <t>per 1,000 gaskets</t>
  </si>
  <si>
    <t>Subject to trial but not thought to pose any conversion issues.</t>
  </si>
  <si>
    <t>Tolerances to be confirmed by capability study on trial production</t>
  </si>
  <si>
    <t>Not Applicable</t>
  </si>
  <si>
    <t>Note: full annual requirement.</t>
  </si>
  <si>
    <t>Note: speed to be confirmed in production trial.</t>
  </si>
  <si>
    <t>each</t>
  </si>
  <si>
    <t>Suggested Selling Prices</t>
  </si>
  <si>
    <t>30% margin</t>
  </si>
  <si>
    <t>40% margin</t>
  </si>
  <si>
    <t>50% margin</t>
  </si>
  <si>
    <t>60% margin</t>
  </si>
  <si>
    <t>Notes:</t>
  </si>
  <si>
    <t>Assumed that width can be trimmed with existing kiss cut slitting wheels.</t>
  </si>
  <si>
    <t>Industrial</t>
  </si>
  <si>
    <t xml:space="preserve">Assumed that length can be cut with existing inserted blade too. </t>
  </si>
  <si>
    <t>(release paper, includes slitting)</t>
  </si>
  <si>
    <r>
      <t xml:space="preserve">Cost is indicative only and </t>
    </r>
    <r>
      <rPr>
        <b/>
        <sz val="10"/>
        <color theme="1"/>
        <rFont val="Times New Roman"/>
        <family val="1"/>
      </rPr>
      <t>not confirmation</t>
    </r>
    <r>
      <rPr>
        <sz val="10"/>
        <color theme="1"/>
        <rFont val="Times New Roman"/>
        <family val="1"/>
      </rPr>
      <t xml:space="preserve"> of acceptance to proceed (very small volume)</t>
    </r>
  </si>
  <si>
    <t>Packing</t>
  </si>
  <si>
    <t>5499, 0.8mm x 10mm x 150mm wide edge leading</t>
  </si>
  <si>
    <t>6000 per roll</t>
  </si>
  <si>
    <t>CLS is based upon 1 order per year (estimated annual requirement is 220,000 per year)</t>
  </si>
  <si>
    <t>Item 165267</t>
  </si>
  <si>
    <t>Unit costs for reference</t>
  </si>
  <si>
    <t>DUN  61072</t>
  </si>
  <si>
    <t>WIP 5499 Roll 0.8mm x 270mm x 1m</t>
  </si>
  <si>
    <t>GBP</t>
  </si>
  <si>
    <t>M</t>
  </si>
  <si>
    <t>per M2</t>
  </si>
  <si>
    <t>DUN  74092</t>
  </si>
  <si>
    <t>Paper Rel 90gsm 270mm x 1m  DS White</t>
  </si>
  <si>
    <t>DUN  74093</t>
  </si>
  <si>
    <t>Paper Rel 90gsm 80mm x 1m  DS White</t>
  </si>
  <si>
    <t>DUN  A052-0777</t>
  </si>
  <si>
    <t>Tube C/B 76id x 1270mm x 2.79mm White</t>
  </si>
  <si>
    <t>PC</t>
  </si>
  <si>
    <t>DUN  15238</t>
  </si>
  <si>
    <t>Pallet 990mm x 990mm Heat Treated</t>
  </si>
  <si>
    <t>DUN  26941</t>
  </si>
  <si>
    <t>Carton Corrugated 460X460X330mm Plain</t>
  </si>
  <si>
    <t>DUN  RBGS-2060</t>
  </si>
  <si>
    <t>Bags Blue 36" x 36"</t>
  </si>
  <si>
    <t>EA</t>
  </si>
  <si>
    <t>DUN  A052-0588</t>
  </si>
  <si>
    <t>Polybung 76.2id x 35mm x 2mm</t>
  </si>
  <si>
    <t>DUN  A089-0779</t>
  </si>
  <si>
    <t>Divider 450mm x 450mm Plain</t>
  </si>
  <si>
    <t>DUN  27386</t>
  </si>
  <si>
    <t>813HM PP clear Quick Release 38mm x 990m</t>
  </si>
  <si>
    <t>1001219    DELTAPRD SETUPM</t>
  </si>
  <si>
    <t>LATHE SLITTING</t>
  </si>
  <si>
    <t>HR</t>
  </si>
  <si>
    <t>per hour</t>
  </si>
  <si>
    <t>1001219    DELTAPRD SETUPL</t>
  </si>
  <si>
    <t>1001219    DELTAPRD VARMCH</t>
  </si>
  <si>
    <t>1001219    DELTAPRD FIXMCH</t>
  </si>
  <si>
    <t>1001219    DELTAPRD LABOUR</t>
  </si>
  <si>
    <t>Internal Activity</t>
  </si>
  <si>
    <t>5499 at 0.8mm thickness</t>
  </si>
  <si>
    <t>(includes waste and sundry materials of 6%)</t>
  </si>
  <si>
    <t>ROTA MC 2013 Activity Rates</t>
  </si>
  <si>
    <t>18000 parts per carton</t>
  </si>
  <si>
    <t>Machine costs are ROTA MC costs at 2013 activity rates</t>
  </si>
  <si>
    <t>Howa Tramico</t>
  </si>
  <si>
    <t>5000 per roll</t>
  </si>
  <si>
    <t>150000 parts per carton</t>
  </si>
  <si>
    <t>5499, 0.8mm x 10mm x 150mm</t>
  </si>
  <si>
    <t>5499, 0.8mm x 12mm x 150mm</t>
  </si>
  <si>
    <t xml:space="preserve">Tooling : propose to use tool 6060 for 10mm chop length and tool 6076 for 12mm chop length. </t>
  </si>
  <si>
    <t>Parts will be supplied wide edge leading, number per roll to be confirmed but suggest 6000 and 5000 depeneding upon chop length.</t>
  </si>
  <si>
    <t>22nd November 2013</t>
  </si>
  <si>
    <t>Jean Philippe dupont</t>
  </si>
  <si>
    <t>Automotive</t>
  </si>
  <si>
    <t>includes scrap at 5%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</si>
</sst>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164" formatCode="_-&quot;£&quot;* #,##0.0000_-;\-&quot;£&quot;* #,##0.0000_-;_-&quot;£&quot;* &quot;-&quot;????_-;_-@_-"/>
    <numFmt numFmtId="165" formatCode="_-&quot;£&quot;* #,##0.000_-;\-&quot;£&quot;* #,##0.000_-;_-&quot;£&quot;* &quot;-&quot;???_-;_-@_-"/>
    <numFmt numFmtId="166" formatCode="&quot;£&quot;#,##0.00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theme="1"/>
      <name val="Arial"/>
      <family val="2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11"/>
      <color theme="1"/>
      <name val="Wingdings"/>
      <charset val="2"/>
    </font>
    <font>
      <b/>
      <sz val="10"/>
      <color theme="1"/>
      <name val="Times New Roman"/>
      <family val="1"/>
    </font>
    <font>
      <sz val="36"/>
      <color rgb="FF00B050"/>
      <name val="Wingdings"/>
      <charset val="2"/>
    </font>
    <font>
      <sz val="36"/>
      <color rgb="FFFF0000"/>
      <name val="Wingdings"/>
      <charset val="2"/>
    </font>
    <font>
      <b/>
      <sz val="10"/>
      <color rgb="FFFF0000"/>
      <name val="Times New Roman"/>
      <family val="1"/>
    </font>
    <font>
      <sz val="9"/>
      <color theme="1"/>
      <name val="Arial"/>
      <family val="2"/>
    </font>
    <font>
      <sz val="7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0" xfId="0" applyFont="1"/>
    <xf numFmtId="0" fontId="0" fillId="2" borderId="7" xfId="0" applyFill="1" applyBorder="1"/>
    <xf numFmtId="0" fontId="0" fillId="4" borderId="8" xfId="0" applyFill="1" applyBorder="1"/>
    <xf numFmtId="0" fontId="0" fillId="3" borderId="9" xfId="0" applyFill="1" applyBorder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5" borderId="0" xfId="0" applyFont="1" applyFill="1"/>
    <xf numFmtId="0" fontId="7" fillId="0" borderId="0" xfId="0" applyFont="1" applyFill="1"/>
    <xf numFmtId="0" fontId="9" fillId="6" borderId="6" xfId="0" applyFont="1" applyFill="1" applyBorder="1"/>
    <xf numFmtId="0" fontId="8" fillId="6" borderId="6" xfId="0" applyFont="1" applyFill="1" applyBorder="1"/>
    <xf numFmtId="0" fontId="7" fillId="0" borderId="6" xfId="0" applyFont="1" applyBorder="1"/>
    <xf numFmtId="164" fontId="7" fillId="0" borderId="6" xfId="0" applyNumberFormat="1" applyFont="1" applyFill="1" applyBorder="1"/>
    <xf numFmtId="164" fontId="6" fillId="0" borderId="6" xfId="0" applyNumberFormat="1" applyFont="1" applyBorder="1"/>
    <xf numFmtId="0" fontId="7" fillId="0" borderId="6" xfId="0" applyFont="1" applyBorder="1" applyAlignment="1">
      <alignment horizontal="right"/>
    </xf>
    <xf numFmtId="0" fontId="6" fillId="0" borderId="6" xfId="0" applyFont="1" applyBorder="1"/>
    <xf numFmtId="44" fontId="6" fillId="0" borderId="6" xfId="0" applyNumberFormat="1" applyFont="1" applyBorder="1"/>
    <xf numFmtId="44" fontId="6" fillId="0" borderId="0" xfId="0" applyNumberFormat="1" applyFont="1" applyBorder="1"/>
    <xf numFmtId="0" fontId="6" fillId="0" borderId="0" xfId="0" applyFont="1" applyBorder="1"/>
    <xf numFmtId="164" fontId="7" fillId="0" borderId="6" xfId="0" applyNumberFormat="1" applyFont="1" applyBorder="1"/>
    <xf numFmtId="0" fontId="10" fillId="0" borderId="0" xfId="0" applyFont="1"/>
    <xf numFmtId="0" fontId="7" fillId="7" borderId="6" xfId="0" applyFont="1" applyFill="1" applyBorder="1"/>
    <xf numFmtId="164" fontId="6" fillId="7" borderId="6" xfId="0" applyNumberFormat="1" applyFont="1" applyFill="1" applyBorder="1"/>
    <xf numFmtId="44" fontId="7" fillId="0" borderId="6" xfId="0" applyNumberFormat="1" applyFont="1" applyBorder="1"/>
    <xf numFmtId="0" fontId="9" fillId="5" borderId="6" xfId="0" applyFont="1" applyFill="1" applyBorder="1"/>
    <xf numFmtId="164" fontId="9" fillId="5" borderId="6" xfId="0" applyNumberFormat="1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14" fontId="11" fillId="0" borderId="0" xfId="0" applyNumberFormat="1" applyFont="1"/>
    <xf numFmtId="0" fontId="11" fillId="0" borderId="0" xfId="0" applyFont="1" applyAlignment="1">
      <alignment horizontal="center"/>
    </xf>
    <xf numFmtId="0" fontId="15" fillId="0" borderId="0" xfId="0" applyFont="1"/>
    <xf numFmtId="165" fontId="15" fillId="0" borderId="0" xfId="0" applyNumberFormat="1" applyFont="1"/>
    <xf numFmtId="0" fontId="0" fillId="0" borderId="0" xfId="0" applyBorder="1"/>
    <xf numFmtId="0" fontId="18" fillId="0" borderId="0" xfId="0" applyFont="1" applyAlignment="1">
      <alignment wrapText="1"/>
    </xf>
    <xf numFmtId="0" fontId="1" fillId="0" borderId="0" xfId="0" applyFont="1" applyBorder="1"/>
    <xf numFmtId="0" fontId="17" fillId="0" borderId="0" xfId="0" applyFont="1" applyBorder="1"/>
    <xf numFmtId="0" fontId="14" fillId="0" borderId="0" xfId="0" applyFont="1" applyBorder="1"/>
    <xf numFmtId="0" fontId="16" fillId="0" borderId="0" xfId="0" applyFont="1" applyBorder="1"/>
    <xf numFmtId="0" fontId="7" fillId="8" borderId="0" xfId="0" applyFont="1" applyFill="1"/>
    <xf numFmtId="0" fontId="7" fillId="8" borderId="6" xfId="0" applyFont="1" applyFill="1" applyBorder="1"/>
    <xf numFmtId="0" fontId="10" fillId="8" borderId="6" xfId="0" applyFont="1" applyFill="1" applyBorder="1" applyAlignment="1">
      <alignment wrapText="1"/>
    </xf>
    <xf numFmtId="164" fontId="7" fillId="8" borderId="6" xfId="0" applyNumberFormat="1" applyFont="1" applyFill="1" applyBorder="1"/>
    <xf numFmtId="0" fontId="19" fillId="8" borderId="6" xfId="0" applyFont="1" applyFill="1" applyBorder="1"/>
    <xf numFmtId="0" fontId="7" fillId="8" borderId="6" xfId="0" applyFont="1" applyFill="1" applyBorder="1" applyAlignment="1">
      <alignment wrapText="1"/>
    </xf>
    <xf numFmtId="3" fontId="7" fillId="8" borderId="6" xfId="0" applyNumberFormat="1" applyFont="1" applyFill="1" applyBorder="1"/>
    <xf numFmtId="165" fontId="6" fillId="0" borderId="0" xfId="0" applyNumberFormat="1" applyFont="1"/>
    <xf numFmtId="166" fontId="7" fillId="0" borderId="0" xfId="0" applyNumberFormat="1" applyFont="1"/>
    <xf numFmtId="9" fontId="7" fillId="0" borderId="0" xfId="0" applyNumberFormat="1" applyFont="1"/>
    <xf numFmtId="0" fontId="20" fillId="0" borderId="0" xfId="0" applyFont="1" applyBorder="1"/>
    <xf numFmtId="4" fontId="0" fillId="0" borderId="0" xfId="0" applyNumberFormat="1"/>
    <xf numFmtId="0" fontId="5" fillId="0" borderId="0" xfId="0" applyFont="1" applyAlignment="1">
      <alignment horizontal="right" vertical="center" textRotation="90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I41"/>
  <sheetViews>
    <sheetView showGridLines="0" zoomScale="120" zoomScaleNormal="120" workbookViewId="0">
      <selection activeCell="B17" sqref="B17"/>
    </sheetView>
  </sheetViews>
  <sheetFormatPr defaultRowHeight="15"/>
  <cols>
    <col min="1" max="1" width="2.28515625" customWidth="1"/>
    <col min="2" max="2" width="34" customWidth="1"/>
    <col min="3" max="3" width="21.140625" customWidth="1"/>
  </cols>
  <sheetData>
    <row r="1" spans="2:9" ht="21">
      <c r="B1" s="5" t="s">
        <v>52</v>
      </c>
    </row>
    <row r="2" spans="2:9" ht="6" customHeight="1"/>
    <row r="3" spans="2:9">
      <c r="B3" s="27" t="s">
        <v>8</v>
      </c>
      <c r="C3" s="30" t="s">
        <v>128</v>
      </c>
    </row>
    <row r="4" spans="2:9">
      <c r="B4" s="27" t="s">
        <v>53</v>
      </c>
      <c r="C4" s="30" t="s">
        <v>128</v>
      </c>
    </row>
    <row r="5" spans="2:9">
      <c r="B5" s="27" t="s">
        <v>9</v>
      </c>
      <c r="C5" s="27" t="s">
        <v>129</v>
      </c>
    </row>
    <row r="6" spans="2:9">
      <c r="B6" s="27" t="s">
        <v>0</v>
      </c>
      <c r="C6" s="27" t="s">
        <v>72</v>
      </c>
    </row>
    <row r="7" spans="2:9">
      <c r="B7" s="27" t="s">
        <v>1</v>
      </c>
      <c r="C7" s="27" t="s">
        <v>130</v>
      </c>
    </row>
    <row r="8" spans="2:9">
      <c r="B8" s="27" t="s">
        <v>2</v>
      </c>
      <c r="C8" s="27" t="s">
        <v>121</v>
      </c>
    </row>
    <row r="9" spans="2:9">
      <c r="B9" s="27" t="s">
        <v>3</v>
      </c>
      <c r="C9" s="27" t="s">
        <v>55</v>
      </c>
    </row>
    <row r="10" spans="2:9">
      <c r="B10" s="1"/>
      <c r="C10" s="1"/>
    </row>
    <row r="11" spans="2:9">
      <c r="B11" s="27" t="s">
        <v>10</v>
      </c>
      <c r="C11" s="27"/>
    </row>
    <row r="12" spans="2:9">
      <c r="B12" s="27"/>
      <c r="C12" s="27"/>
    </row>
    <row r="13" spans="2:9">
      <c r="B13" s="27" t="s">
        <v>4</v>
      </c>
      <c r="C13" s="31">
        <v>1</v>
      </c>
    </row>
    <row r="14" spans="2:9">
      <c r="B14" s="27" t="s">
        <v>5</v>
      </c>
      <c r="C14" s="31">
        <v>1</v>
      </c>
    </row>
    <row r="15" spans="2:9" ht="15.75" thickBot="1">
      <c r="B15" s="1"/>
      <c r="C15" s="1"/>
    </row>
    <row r="16" spans="2:9">
      <c r="B16" s="35"/>
      <c r="D16" s="52" t="s">
        <v>6</v>
      </c>
      <c r="E16" s="61">
        <v>2</v>
      </c>
      <c r="F16" s="59"/>
      <c r="G16" s="56"/>
      <c r="H16" s="60"/>
      <c r="I16" s="56"/>
    </row>
    <row r="17" spans="2:9" ht="15.75" thickBot="1">
      <c r="D17" s="53"/>
      <c r="E17" s="61"/>
      <c r="F17" s="57"/>
      <c r="G17" s="58"/>
      <c r="H17" s="57"/>
      <c r="I17" s="58"/>
    </row>
    <row r="18" spans="2:9">
      <c r="D18" s="53"/>
      <c r="E18" s="61">
        <v>1</v>
      </c>
      <c r="F18" s="55" t="s">
        <v>13</v>
      </c>
      <c r="G18" s="56"/>
      <c r="H18" s="59"/>
      <c r="I18" s="56"/>
    </row>
    <row r="19" spans="2:9" ht="15.75" thickBot="1">
      <c r="D19" s="53"/>
      <c r="E19" s="61"/>
      <c r="F19" s="57"/>
      <c r="G19" s="58"/>
      <c r="H19" s="57"/>
      <c r="I19" s="58"/>
    </row>
    <row r="20" spans="2:9">
      <c r="F20" s="62">
        <v>1</v>
      </c>
      <c r="G20" s="62"/>
      <c r="H20" s="62">
        <v>2</v>
      </c>
      <c r="I20" s="62"/>
    </row>
    <row r="21" spans="2:9" ht="21.75" thickBot="1">
      <c r="F21" s="54" t="s">
        <v>7</v>
      </c>
      <c r="G21" s="54"/>
      <c r="H21" s="54"/>
      <c r="I21" s="54"/>
    </row>
    <row r="22" spans="2:9">
      <c r="F22" s="2"/>
      <c r="G22" s="28" t="s">
        <v>11</v>
      </c>
      <c r="H22" s="29"/>
      <c r="I22" s="29"/>
    </row>
    <row r="23" spans="2:9">
      <c r="F23" s="3"/>
      <c r="G23" s="28" t="s">
        <v>54</v>
      </c>
      <c r="H23" s="29"/>
      <c r="I23" s="29"/>
    </row>
    <row r="24" spans="2:9" ht="15.75" thickBot="1">
      <c r="F24" s="4"/>
      <c r="G24" s="28" t="s">
        <v>12</v>
      </c>
      <c r="H24" s="29"/>
      <c r="I24" s="29"/>
    </row>
    <row r="26" spans="2:9">
      <c r="B26" s="32" t="s">
        <v>56</v>
      </c>
      <c r="C26" s="27"/>
      <c r="D26" s="27"/>
      <c r="E26" s="27"/>
      <c r="F26" s="27"/>
      <c r="G26" s="1"/>
      <c r="H26" s="1"/>
      <c r="I26" s="1"/>
    </row>
    <row r="27" spans="2:9">
      <c r="B27" s="27"/>
      <c r="C27" s="27"/>
      <c r="D27" s="27"/>
      <c r="E27" s="27"/>
      <c r="F27" s="27"/>
      <c r="G27" s="1"/>
      <c r="H27" s="1"/>
      <c r="I27" s="1"/>
    </row>
    <row r="28" spans="2:9">
      <c r="B28" s="27"/>
      <c r="C28" s="27"/>
      <c r="D28" s="27"/>
      <c r="E28" s="27"/>
      <c r="F28" s="27"/>
      <c r="G28" s="1"/>
      <c r="H28" s="1"/>
      <c r="I28" s="1"/>
    </row>
    <row r="29" spans="2:9">
      <c r="B29" s="27"/>
      <c r="C29" s="27"/>
      <c r="D29" s="27"/>
      <c r="E29" s="27"/>
      <c r="F29" s="27"/>
      <c r="G29" s="1"/>
      <c r="H29" s="1"/>
      <c r="I29" s="1"/>
    </row>
    <row r="30" spans="2:9">
      <c r="B30" s="27" t="s">
        <v>57</v>
      </c>
      <c r="C30" s="27"/>
      <c r="D30" s="27"/>
      <c r="E30" s="27"/>
      <c r="F30" s="27"/>
      <c r="G30" s="1"/>
      <c r="H30" s="1"/>
      <c r="I30" s="1"/>
    </row>
    <row r="31" spans="2:9">
      <c r="B31" s="32" t="s">
        <v>124</v>
      </c>
      <c r="C31" s="33">
        <f>'5499 0.8mm x 10mm x 150mm'!$G$54</f>
        <v>12.1120340979798</v>
      </c>
      <c r="D31" s="32" t="s">
        <v>58</v>
      </c>
      <c r="E31" s="32"/>
      <c r="F31" s="27"/>
      <c r="G31" s="1"/>
      <c r="H31" s="1"/>
      <c r="I31" s="1"/>
    </row>
    <row r="32" spans="2:9">
      <c r="B32" s="32" t="s">
        <v>125</v>
      </c>
      <c r="C32" s="33">
        <f>'5499 0.8mm x 12mm x 150mm'!$G$54</f>
        <v>14.417222735757578</v>
      </c>
      <c r="D32" s="32" t="s">
        <v>58</v>
      </c>
      <c r="E32" s="32"/>
      <c r="F32" s="27"/>
      <c r="G32" s="1"/>
      <c r="H32" s="1"/>
      <c r="I32" s="1"/>
    </row>
    <row r="33" spans="2:9">
      <c r="B33" s="32"/>
      <c r="C33" s="33"/>
      <c r="D33" s="32"/>
      <c r="E33" s="32"/>
      <c r="F33" s="27"/>
      <c r="G33" s="1"/>
      <c r="H33" s="1"/>
      <c r="I33" s="1"/>
    </row>
    <row r="34" spans="2:9">
      <c r="B34" s="32" t="s">
        <v>126</v>
      </c>
      <c r="C34" s="33"/>
      <c r="D34" s="32"/>
      <c r="E34" s="32"/>
      <c r="F34" s="27"/>
      <c r="G34" s="1"/>
      <c r="H34" s="1"/>
      <c r="I34" s="1"/>
    </row>
    <row r="35" spans="2:9">
      <c r="B35" s="32"/>
      <c r="C35" s="33"/>
      <c r="D35" s="32"/>
      <c r="E35" s="32"/>
      <c r="F35" s="27"/>
      <c r="G35" s="1"/>
      <c r="H35" s="1"/>
      <c r="I35" s="1"/>
    </row>
    <row r="36" spans="2:9">
      <c r="B36" s="27" t="s">
        <v>59</v>
      </c>
      <c r="C36" s="27"/>
      <c r="D36" s="27"/>
      <c r="E36" s="27"/>
      <c r="F36" s="27"/>
      <c r="G36" s="1"/>
      <c r="H36" s="1"/>
      <c r="I36" s="1"/>
    </row>
    <row r="37" spans="2:9">
      <c r="B37" s="27" t="s">
        <v>75</v>
      </c>
      <c r="C37" s="27"/>
      <c r="D37" s="27"/>
      <c r="E37" s="27"/>
      <c r="F37" s="27"/>
      <c r="G37" s="1"/>
      <c r="H37" s="1"/>
      <c r="I37" s="1"/>
    </row>
    <row r="38" spans="2:9">
      <c r="B38" s="27" t="s">
        <v>60</v>
      </c>
      <c r="C38" s="1"/>
      <c r="D38" s="1"/>
      <c r="E38" s="1"/>
      <c r="F38" s="1"/>
      <c r="G38" s="1"/>
      <c r="H38" s="1"/>
      <c r="I38" s="1"/>
    </row>
    <row r="39" spans="2:9">
      <c r="B39" s="27" t="s">
        <v>127</v>
      </c>
    </row>
    <row r="40" spans="2:9">
      <c r="B40" s="27"/>
    </row>
    <row r="41" spans="2:9">
      <c r="B41" s="27"/>
    </row>
  </sheetData>
  <mergeCells count="10">
    <mergeCell ref="D16:D19"/>
    <mergeCell ref="F21:I21"/>
    <mergeCell ref="F18:G19"/>
    <mergeCell ref="H18:I19"/>
    <mergeCell ref="H16:I17"/>
    <mergeCell ref="F16:G17"/>
    <mergeCell ref="E18:E19"/>
    <mergeCell ref="E16:E17"/>
    <mergeCell ref="F20:G20"/>
    <mergeCell ref="H20:I20"/>
  </mergeCells>
  <pageMargins left="0.70866141732283472" right="0.70866141732283472" top="0.74803149606299213" bottom="0.74803149606299213" header="0.31496062992125984" footer="0.31496062992125984"/>
  <pageSetup paperSize="9" scale="66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93"/>
  <sheetViews>
    <sheetView showGridLines="0" topLeftCell="A10" workbookViewId="0">
      <selection activeCell="I35" sqref="I35"/>
    </sheetView>
  </sheetViews>
  <sheetFormatPr defaultRowHeight="12.75"/>
  <cols>
    <col min="1" max="1" width="4.85546875" style="7" customWidth="1"/>
    <col min="2" max="2" width="9.140625" style="7"/>
    <col min="3" max="3" width="15.7109375" style="7" customWidth="1"/>
    <col min="4" max="4" width="20.42578125" style="7" customWidth="1"/>
    <col min="5" max="5" width="19.140625" style="7" customWidth="1"/>
    <col min="6" max="6" width="16.28515625" style="7" customWidth="1"/>
    <col min="7" max="7" width="15.5703125" style="7" customWidth="1"/>
    <col min="8" max="8" width="19.28515625" style="7" customWidth="1"/>
    <col min="9" max="256" width="9.140625" style="7"/>
    <col min="257" max="257" width="4.85546875" style="7" customWidth="1"/>
    <col min="258" max="258" width="9.140625" style="7"/>
    <col min="259" max="259" width="15.7109375" style="7" customWidth="1"/>
    <col min="260" max="260" width="20.42578125" style="7" customWidth="1"/>
    <col min="261" max="261" width="19.140625" style="7" customWidth="1"/>
    <col min="262" max="262" width="16.28515625" style="7" customWidth="1"/>
    <col min="263" max="263" width="15.5703125" style="7" customWidth="1"/>
    <col min="264" max="264" width="19.28515625" style="7" customWidth="1"/>
    <col min="265" max="512" width="9.140625" style="7"/>
    <col min="513" max="513" width="4.85546875" style="7" customWidth="1"/>
    <col min="514" max="514" width="9.140625" style="7"/>
    <col min="515" max="515" width="15.7109375" style="7" customWidth="1"/>
    <col min="516" max="516" width="20.42578125" style="7" customWidth="1"/>
    <col min="517" max="517" width="19.140625" style="7" customWidth="1"/>
    <col min="518" max="518" width="16.28515625" style="7" customWidth="1"/>
    <col min="519" max="519" width="15.5703125" style="7" customWidth="1"/>
    <col min="520" max="520" width="19.28515625" style="7" customWidth="1"/>
    <col min="521" max="768" width="9.140625" style="7"/>
    <col min="769" max="769" width="4.85546875" style="7" customWidth="1"/>
    <col min="770" max="770" width="9.140625" style="7"/>
    <col min="771" max="771" width="15.7109375" style="7" customWidth="1"/>
    <col min="772" max="772" width="20.42578125" style="7" customWidth="1"/>
    <col min="773" max="773" width="19.140625" style="7" customWidth="1"/>
    <col min="774" max="774" width="16.28515625" style="7" customWidth="1"/>
    <col min="775" max="775" width="15.5703125" style="7" customWidth="1"/>
    <col min="776" max="776" width="19.28515625" style="7" customWidth="1"/>
    <col min="777" max="1024" width="9.140625" style="7"/>
    <col min="1025" max="1025" width="4.85546875" style="7" customWidth="1"/>
    <col min="1026" max="1026" width="9.140625" style="7"/>
    <col min="1027" max="1027" width="15.7109375" style="7" customWidth="1"/>
    <col min="1028" max="1028" width="20.42578125" style="7" customWidth="1"/>
    <col min="1029" max="1029" width="19.140625" style="7" customWidth="1"/>
    <col min="1030" max="1030" width="16.28515625" style="7" customWidth="1"/>
    <col min="1031" max="1031" width="15.5703125" style="7" customWidth="1"/>
    <col min="1032" max="1032" width="19.28515625" style="7" customWidth="1"/>
    <col min="1033" max="1280" width="9.140625" style="7"/>
    <col min="1281" max="1281" width="4.85546875" style="7" customWidth="1"/>
    <col min="1282" max="1282" width="9.140625" style="7"/>
    <col min="1283" max="1283" width="15.7109375" style="7" customWidth="1"/>
    <col min="1284" max="1284" width="20.42578125" style="7" customWidth="1"/>
    <col min="1285" max="1285" width="19.140625" style="7" customWidth="1"/>
    <col min="1286" max="1286" width="16.28515625" style="7" customWidth="1"/>
    <col min="1287" max="1287" width="15.5703125" style="7" customWidth="1"/>
    <col min="1288" max="1288" width="19.28515625" style="7" customWidth="1"/>
    <col min="1289" max="1536" width="9.140625" style="7"/>
    <col min="1537" max="1537" width="4.85546875" style="7" customWidth="1"/>
    <col min="1538" max="1538" width="9.140625" style="7"/>
    <col min="1539" max="1539" width="15.7109375" style="7" customWidth="1"/>
    <col min="1540" max="1540" width="20.42578125" style="7" customWidth="1"/>
    <col min="1541" max="1541" width="19.140625" style="7" customWidth="1"/>
    <col min="1542" max="1542" width="16.28515625" style="7" customWidth="1"/>
    <col min="1543" max="1543" width="15.5703125" style="7" customWidth="1"/>
    <col min="1544" max="1544" width="19.28515625" style="7" customWidth="1"/>
    <col min="1545" max="1792" width="9.140625" style="7"/>
    <col min="1793" max="1793" width="4.85546875" style="7" customWidth="1"/>
    <col min="1794" max="1794" width="9.140625" style="7"/>
    <col min="1795" max="1795" width="15.7109375" style="7" customWidth="1"/>
    <col min="1796" max="1796" width="20.42578125" style="7" customWidth="1"/>
    <col min="1797" max="1797" width="19.140625" style="7" customWidth="1"/>
    <col min="1798" max="1798" width="16.28515625" style="7" customWidth="1"/>
    <col min="1799" max="1799" width="15.5703125" style="7" customWidth="1"/>
    <col min="1800" max="1800" width="19.28515625" style="7" customWidth="1"/>
    <col min="1801" max="2048" width="9.140625" style="7"/>
    <col min="2049" max="2049" width="4.85546875" style="7" customWidth="1"/>
    <col min="2050" max="2050" width="9.140625" style="7"/>
    <col min="2051" max="2051" width="15.7109375" style="7" customWidth="1"/>
    <col min="2052" max="2052" width="20.42578125" style="7" customWidth="1"/>
    <col min="2053" max="2053" width="19.140625" style="7" customWidth="1"/>
    <col min="2054" max="2054" width="16.28515625" style="7" customWidth="1"/>
    <col min="2055" max="2055" width="15.5703125" style="7" customWidth="1"/>
    <col min="2056" max="2056" width="19.28515625" style="7" customWidth="1"/>
    <col min="2057" max="2304" width="9.140625" style="7"/>
    <col min="2305" max="2305" width="4.85546875" style="7" customWidth="1"/>
    <col min="2306" max="2306" width="9.140625" style="7"/>
    <col min="2307" max="2307" width="15.7109375" style="7" customWidth="1"/>
    <col min="2308" max="2308" width="20.42578125" style="7" customWidth="1"/>
    <col min="2309" max="2309" width="19.140625" style="7" customWidth="1"/>
    <col min="2310" max="2310" width="16.28515625" style="7" customWidth="1"/>
    <col min="2311" max="2311" width="15.5703125" style="7" customWidth="1"/>
    <col min="2312" max="2312" width="19.28515625" style="7" customWidth="1"/>
    <col min="2313" max="2560" width="9.140625" style="7"/>
    <col min="2561" max="2561" width="4.85546875" style="7" customWidth="1"/>
    <col min="2562" max="2562" width="9.140625" style="7"/>
    <col min="2563" max="2563" width="15.7109375" style="7" customWidth="1"/>
    <col min="2564" max="2564" width="20.42578125" style="7" customWidth="1"/>
    <col min="2565" max="2565" width="19.140625" style="7" customWidth="1"/>
    <col min="2566" max="2566" width="16.28515625" style="7" customWidth="1"/>
    <col min="2567" max="2567" width="15.5703125" style="7" customWidth="1"/>
    <col min="2568" max="2568" width="19.28515625" style="7" customWidth="1"/>
    <col min="2569" max="2816" width="9.140625" style="7"/>
    <col min="2817" max="2817" width="4.85546875" style="7" customWidth="1"/>
    <col min="2818" max="2818" width="9.140625" style="7"/>
    <col min="2819" max="2819" width="15.7109375" style="7" customWidth="1"/>
    <col min="2820" max="2820" width="20.42578125" style="7" customWidth="1"/>
    <col min="2821" max="2821" width="19.140625" style="7" customWidth="1"/>
    <col min="2822" max="2822" width="16.28515625" style="7" customWidth="1"/>
    <col min="2823" max="2823" width="15.5703125" style="7" customWidth="1"/>
    <col min="2824" max="2824" width="19.28515625" style="7" customWidth="1"/>
    <col min="2825" max="3072" width="9.140625" style="7"/>
    <col min="3073" max="3073" width="4.85546875" style="7" customWidth="1"/>
    <col min="3074" max="3074" width="9.140625" style="7"/>
    <col min="3075" max="3075" width="15.7109375" style="7" customWidth="1"/>
    <col min="3076" max="3076" width="20.42578125" style="7" customWidth="1"/>
    <col min="3077" max="3077" width="19.140625" style="7" customWidth="1"/>
    <col min="3078" max="3078" width="16.28515625" style="7" customWidth="1"/>
    <col min="3079" max="3079" width="15.5703125" style="7" customWidth="1"/>
    <col min="3080" max="3080" width="19.28515625" style="7" customWidth="1"/>
    <col min="3081" max="3328" width="9.140625" style="7"/>
    <col min="3329" max="3329" width="4.85546875" style="7" customWidth="1"/>
    <col min="3330" max="3330" width="9.140625" style="7"/>
    <col min="3331" max="3331" width="15.7109375" style="7" customWidth="1"/>
    <col min="3332" max="3332" width="20.42578125" style="7" customWidth="1"/>
    <col min="3333" max="3333" width="19.140625" style="7" customWidth="1"/>
    <col min="3334" max="3334" width="16.28515625" style="7" customWidth="1"/>
    <col min="3335" max="3335" width="15.5703125" style="7" customWidth="1"/>
    <col min="3336" max="3336" width="19.28515625" style="7" customWidth="1"/>
    <col min="3337" max="3584" width="9.140625" style="7"/>
    <col min="3585" max="3585" width="4.85546875" style="7" customWidth="1"/>
    <col min="3586" max="3586" width="9.140625" style="7"/>
    <col min="3587" max="3587" width="15.7109375" style="7" customWidth="1"/>
    <col min="3588" max="3588" width="20.42578125" style="7" customWidth="1"/>
    <col min="3589" max="3589" width="19.140625" style="7" customWidth="1"/>
    <col min="3590" max="3590" width="16.28515625" style="7" customWidth="1"/>
    <col min="3591" max="3591" width="15.5703125" style="7" customWidth="1"/>
    <col min="3592" max="3592" width="19.28515625" style="7" customWidth="1"/>
    <col min="3593" max="3840" width="9.140625" style="7"/>
    <col min="3841" max="3841" width="4.85546875" style="7" customWidth="1"/>
    <col min="3842" max="3842" width="9.140625" style="7"/>
    <col min="3843" max="3843" width="15.7109375" style="7" customWidth="1"/>
    <col min="3844" max="3844" width="20.42578125" style="7" customWidth="1"/>
    <col min="3845" max="3845" width="19.140625" style="7" customWidth="1"/>
    <col min="3846" max="3846" width="16.28515625" style="7" customWidth="1"/>
    <col min="3847" max="3847" width="15.5703125" style="7" customWidth="1"/>
    <col min="3848" max="3848" width="19.28515625" style="7" customWidth="1"/>
    <col min="3849" max="4096" width="9.140625" style="7"/>
    <col min="4097" max="4097" width="4.85546875" style="7" customWidth="1"/>
    <col min="4098" max="4098" width="9.140625" style="7"/>
    <col min="4099" max="4099" width="15.7109375" style="7" customWidth="1"/>
    <col min="4100" max="4100" width="20.42578125" style="7" customWidth="1"/>
    <col min="4101" max="4101" width="19.140625" style="7" customWidth="1"/>
    <col min="4102" max="4102" width="16.28515625" style="7" customWidth="1"/>
    <col min="4103" max="4103" width="15.5703125" style="7" customWidth="1"/>
    <col min="4104" max="4104" width="19.28515625" style="7" customWidth="1"/>
    <col min="4105" max="4352" width="9.140625" style="7"/>
    <col min="4353" max="4353" width="4.85546875" style="7" customWidth="1"/>
    <col min="4354" max="4354" width="9.140625" style="7"/>
    <col min="4355" max="4355" width="15.7109375" style="7" customWidth="1"/>
    <col min="4356" max="4356" width="20.42578125" style="7" customWidth="1"/>
    <col min="4357" max="4357" width="19.140625" style="7" customWidth="1"/>
    <col min="4358" max="4358" width="16.28515625" style="7" customWidth="1"/>
    <col min="4359" max="4359" width="15.5703125" style="7" customWidth="1"/>
    <col min="4360" max="4360" width="19.28515625" style="7" customWidth="1"/>
    <col min="4361" max="4608" width="9.140625" style="7"/>
    <col min="4609" max="4609" width="4.85546875" style="7" customWidth="1"/>
    <col min="4610" max="4610" width="9.140625" style="7"/>
    <col min="4611" max="4611" width="15.7109375" style="7" customWidth="1"/>
    <col min="4612" max="4612" width="20.42578125" style="7" customWidth="1"/>
    <col min="4613" max="4613" width="19.140625" style="7" customWidth="1"/>
    <col min="4614" max="4614" width="16.28515625" style="7" customWidth="1"/>
    <col min="4615" max="4615" width="15.5703125" style="7" customWidth="1"/>
    <col min="4616" max="4616" width="19.28515625" style="7" customWidth="1"/>
    <col min="4617" max="4864" width="9.140625" style="7"/>
    <col min="4865" max="4865" width="4.85546875" style="7" customWidth="1"/>
    <col min="4866" max="4866" width="9.140625" style="7"/>
    <col min="4867" max="4867" width="15.7109375" style="7" customWidth="1"/>
    <col min="4868" max="4868" width="20.42578125" style="7" customWidth="1"/>
    <col min="4869" max="4869" width="19.140625" style="7" customWidth="1"/>
    <col min="4870" max="4870" width="16.28515625" style="7" customWidth="1"/>
    <col min="4871" max="4871" width="15.5703125" style="7" customWidth="1"/>
    <col min="4872" max="4872" width="19.28515625" style="7" customWidth="1"/>
    <col min="4873" max="5120" width="9.140625" style="7"/>
    <col min="5121" max="5121" width="4.85546875" style="7" customWidth="1"/>
    <col min="5122" max="5122" width="9.140625" style="7"/>
    <col min="5123" max="5123" width="15.7109375" style="7" customWidth="1"/>
    <col min="5124" max="5124" width="20.42578125" style="7" customWidth="1"/>
    <col min="5125" max="5125" width="19.140625" style="7" customWidth="1"/>
    <col min="5126" max="5126" width="16.28515625" style="7" customWidth="1"/>
    <col min="5127" max="5127" width="15.5703125" style="7" customWidth="1"/>
    <col min="5128" max="5128" width="19.28515625" style="7" customWidth="1"/>
    <col min="5129" max="5376" width="9.140625" style="7"/>
    <col min="5377" max="5377" width="4.85546875" style="7" customWidth="1"/>
    <col min="5378" max="5378" width="9.140625" style="7"/>
    <col min="5379" max="5379" width="15.7109375" style="7" customWidth="1"/>
    <col min="5380" max="5380" width="20.42578125" style="7" customWidth="1"/>
    <col min="5381" max="5381" width="19.140625" style="7" customWidth="1"/>
    <col min="5382" max="5382" width="16.28515625" style="7" customWidth="1"/>
    <col min="5383" max="5383" width="15.5703125" style="7" customWidth="1"/>
    <col min="5384" max="5384" width="19.28515625" style="7" customWidth="1"/>
    <col min="5385" max="5632" width="9.140625" style="7"/>
    <col min="5633" max="5633" width="4.85546875" style="7" customWidth="1"/>
    <col min="5634" max="5634" width="9.140625" style="7"/>
    <col min="5635" max="5635" width="15.7109375" style="7" customWidth="1"/>
    <col min="5636" max="5636" width="20.42578125" style="7" customWidth="1"/>
    <col min="5637" max="5637" width="19.140625" style="7" customWidth="1"/>
    <col min="5638" max="5638" width="16.28515625" style="7" customWidth="1"/>
    <col min="5639" max="5639" width="15.5703125" style="7" customWidth="1"/>
    <col min="5640" max="5640" width="19.28515625" style="7" customWidth="1"/>
    <col min="5641" max="5888" width="9.140625" style="7"/>
    <col min="5889" max="5889" width="4.85546875" style="7" customWidth="1"/>
    <col min="5890" max="5890" width="9.140625" style="7"/>
    <col min="5891" max="5891" width="15.7109375" style="7" customWidth="1"/>
    <col min="5892" max="5892" width="20.42578125" style="7" customWidth="1"/>
    <col min="5893" max="5893" width="19.140625" style="7" customWidth="1"/>
    <col min="5894" max="5894" width="16.28515625" style="7" customWidth="1"/>
    <col min="5895" max="5895" width="15.5703125" style="7" customWidth="1"/>
    <col min="5896" max="5896" width="19.28515625" style="7" customWidth="1"/>
    <col min="5897" max="6144" width="9.140625" style="7"/>
    <col min="6145" max="6145" width="4.85546875" style="7" customWidth="1"/>
    <col min="6146" max="6146" width="9.140625" style="7"/>
    <col min="6147" max="6147" width="15.7109375" style="7" customWidth="1"/>
    <col min="6148" max="6148" width="20.42578125" style="7" customWidth="1"/>
    <col min="6149" max="6149" width="19.140625" style="7" customWidth="1"/>
    <col min="6150" max="6150" width="16.28515625" style="7" customWidth="1"/>
    <col min="6151" max="6151" width="15.5703125" style="7" customWidth="1"/>
    <col min="6152" max="6152" width="19.28515625" style="7" customWidth="1"/>
    <col min="6153" max="6400" width="9.140625" style="7"/>
    <col min="6401" max="6401" width="4.85546875" style="7" customWidth="1"/>
    <col min="6402" max="6402" width="9.140625" style="7"/>
    <col min="6403" max="6403" width="15.7109375" style="7" customWidth="1"/>
    <col min="6404" max="6404" width="20.42578125" style="7" customWidth="1"/>
    <col min="6405" max="6405" width="19.140625" style="7" customWidth="1"/>
    <col min="6406" max="6406" width="16.28515625" style="7" customWidth="1"/>
    <col min="6407" max="6407" width="15.5703125" style="7" customWidth="1"/>
    <col min="6408" max="6408" width="19.28515625" style="7" customWidth="1"/>
    <col min="6409" max="6656" width="9.140625" style="7"/>
    <col min="6657" max="6657" width="4.85546875" style="7" customWidth="1"/>
    <col min="6658" max="6658" width="9.140625" style="7"/>
    <col min="6659" max="6659" width="15.7109375" style="7" customWidth="1"/>
    <col min="6660" max="6660" width="20.42578125" style="7" customWidth="1"/>
    <col min="6661" max="6661" width="19.140625" style="7" customWidth="1"/>
    <col min="6662" max="6662" width="16.28515625" style="7" customWidth="1"/>
    <col min="6663" max="6663" width="15.5703125" style="7" customWidth="1"/>
    <col min="6664" max="6664" width="19.28515625" style="7" customWidth="1"/>
    <col min="6665" max="6912" width="9.140625" style="7"/>
    <col min="6913" max="6913" width="4.85546875" style="7" customWidth="1"/>
    <col min="6914" max="6914" width="9.140625" style="7"/>
    <col min="6915" max="6915" width="15.7109375" style="7" customWidth="1"/>
    <col min="6916" max="6916" width="20.42578125" style="7" customWidth="1"/>
    <col min="6917" max="6917" width="19.140625" style="7" customWidth="1"/>
    <col min="6918" max="6918" width="16.28515625" style="7" customWidth="1"/>
    <col min="6919" max="6919" width="15.5703125" style="7" customWidth="1"/>
    <col min="6920" max="6920" width="19.28515625" style="7" customWidth="1"/>
    <col min="6921" max="7168" width="9.140625" style="7"/>
    <col min="7169" max="7169" width="4.85546875" style="7" customWidth="1"/>
    <col min="7170" max="7170" width="9.140625" style="7"/>
    <col min="7171" max="7171" width="15.7109375" style="7" customWidth="1"/>
    <col min="7172" max="7172" width="20.42578125" style="7" customWidth="1"/>
    <col min="7173" max="7173" width="19.140625" style="7" customWidth="1"/>
    <col min="7174" max="7174" width="16.28515625" style="7" customWidth="1"/>
    <col min="7175" max="7175" width="15.5703125" style="7" customWidth="1"/>
    <col min="7176" max="7176" width="19.28515625" style="7" customWidth="1"/>
    <col min="7177" max="7424" width="9.140625" style="7"/>
    <col min="7425" max="7425" width="4.85546875" style="7" customWidth="1"/>
    <col min="7426" max="7426" width="9.140625" style="7"/>
    <col min="7427" max="7427" width="15.7109375" style="7" customWidth="1"/>
    <col min="7428" max="7428" width="20.42578125" style="7" customWidth="1"/>
    <col min="7429" max="7429" width="19.140625" style="7" customWidth="1"/>
    <col min="7430" max="7430" width="16.28515625" style="7" customWidth="1"/>
    <col min="7431" max="7431" width="15.5703125" style="7" customWidth="1"/>
    <col min="7432" max="7432" width="19.28515625" style="7" customWidth="1"/>
    <col min="7433" max="7680" width="9.140625" style="7"/>
    <col min="7681" max="7681" width="4.85546875" style="7" customWidth="1"/>
    <col min="7682" max="7682" width="9.140625" style="7"/>
    <col min="7683" max="7683" width="15.7109375" style="7" customWidth="1"/>
    <col min="7684" max="7684" width="20.42578125" style="7" customWidth="1"/>
    <col min="7685" max="7685" width="19.140625" style="7" customWidth="1"/>
    <col min="7686" max="7686" width="16.28515625" style="7" customWidth="1"/>
    <col min="7687" max="7687" width="15.5703125" style="7" customWidth="1"/>
    <col min="7688" max="7688" width="19.28515625" style="7" customWidth="1"/>
    <col min="7689" max="7936" width="9.140625" style="7"/>
    <col min="7937" max="7937" width="4.85546875" style="7" customWidth="1"/>
    <col min="7938" max="7938" width="9.140625" style="7"/>
    <col min="7939" max="7939" width="15.7109375" style="7" customWidth="1"/>
    <col min="7940" max="7940" width="20.42578125" style="7" customWidth="1"/>
    <col min="7941" max="7941" width="19.140625" style="7" customWidth="1"/>
    <col min="7942" max="7942" width="16.28515625" style="7" customWidth="1"/>
    <col min="7943" max="7943" width="15.5703125" style="7" customWidth="1"/>
    <col min="7944" max="7944" width="19.28515625" style="7" customWidth="1"/>
    <col min="7945" max="8192" width="9.140625" style="7"/>
    <col min="8193" max="8193" width="4.85546875" style="7" customWidth="1"/>
    <col min="8194" max="8194" width="9.140625" style="7"/>
    <col min="8195" max="8195" width="15.7109375" style="7" customWidth="1"/>
    <col min="8196" max="8196" width="20.42578125" style="7" customWidth="1"/>
    <col min="8197" max="8197" width="19.140625" style="7" customWidth="1"/>
    <col min="8198" max="8198" width="16.28515625" style="7" customWidth="1"/>
    <col min="8199" max="8199" width="15.5703125" style="7" customWidth="1"/>
    <col min="8200" max="8200" width="19.28515625" style="7" customWidth="1"/>
    <col min="8201" max="8448" width="9.140625" style="7"/>
    <col min="8449" max="8449" width="4.85546875" style="7" customWidth="1"/>
    <col min="8450" max="8450" width="9.140625" style="7"/>
    <col min="8451" max="8451" width="15.7109375" style="7" customWidth="1"/>
    <col min="8452" max="8452" width="20.42578125" style="7" customWidth="1"/>
    <col min="8453" max="8453" width="19.140625" style="7" customWidth="1"/>
    <col min="8454" max="8454" width="16.28515625" style="7" customWidth="1"/>
    <col min="8455" max="8455" width="15.5703125" style="7" customWidth="1"/>
    <col min="8456" max="8456" width="19.28515625" style="7" customWidth="1"/>
    <col min="8457" max="8704" width="9.140625" style="7"/>
    <col min="8705" max="8705" width="4.85546875" style="7" customWidth="1"/>
    <col min="8706" max="8706" width="9.140625" style="7"/>
    <col min="8707" max="8707" width="15.7109375" style="7" customWidth="1"/>
    <col min="8708" max="8708" width="20.42578125" style="7" customWidth="1"/>
    <col min="8709" max="8709" width="19.140625" style="7" customWidth="1"/>
    <col min="8710" max="8710" width="16.28515625" style="7" customWidth="1"/>
    <col min="8711" max="8711" width="15.5703125" style="7" customWidth="1"/>
    <col min="8712" max="8712" width="19.28515625" style="7" customWidth="1"/>
    <col min="8713" max="8960" width="9.140625" style="7"/>
    <col min="8961" max="8961" width="4.85546875" style="7" customWidth="1"/>
    <col min="8962" max="8962" width="9.140625" style="7"/>
    <col min="8963" max="8963" width="15.7109375" style="7" customWidth="1"/>
    <col min="8964" max="8964" width="20.42578125" style="7" customWidth="1"/>
    <col min="8965" max="8965" width="19.140625" style="7" customWidth="1"/>
    <col min="8966" max="8966" width="16.28515625" style="7" customWidth="1"/>
    <col min="8967" max="8967" width="15.5703125" style="7" customWidth="1"/>
    <col min="8968" max="8968" width="19.28515625" style="7" customWidth="1"/>
    <col min="8969" max="9216" width="9.140625" style="7"/>
    <col min="9217" max="9217" width="4.85546875" style="7" customWidth="1"/>
    <col min="9218" max="9218" width="9.140625" style="7"/>
    <col min="9219" max="9219" width="15.7109375" style="7" customWidth="1"/>
    <col min="9220" max="9220" width="20.42578125" style="7" customWidth="1"/>
    <col min="9221" max="9221" width="19.140625" style="7" customWidth="1"/>
    <col min="9222" max="9222" width="16.28515625" style="7" customWidth="1"/>
    <col min="9223" max="9223" width="15.5703125" style="7" customWidth="1"/>
    <col min="9224" max="9224" width="19.28515625" style="7" customWidth="1"/>
    <col min="9225" max="9472" width="9.140625" style="7"/>
    <col min="9473" max="9473" width="4.85546875" style="7" customWidth="1"/>
    <col min="9474" max="9474" width="9.140625" style="7"/>
    <col min="9475" max="9475" width="15.7109375" style="7" customWidth="1"/>
    <col min="9476" max="9476" width="20.42578125" style="7" customWidth="1"/>
    <col min="9477" max="9477" width="19.140625" style="7" customWidth="1"/>
    <col min="9478" max="9478" width="16.28515625" style="7" customWidth="1"/>
    <col min="9479" max="9479" width="15.5703125" style="7" customWidth="1"/>
    <col min="9480" max="9480" width="19.28515625" style="7" customWidth="1"/>
    <col min="9481" max="9728" width="9.140625" style="7"/>
    <col min="9729" max="9729" width="4.85546875" style="7" customWidth="1"/>
    <col min="9730" max="9730" width="9.140625" style="7"/>
    <col min="9731" max="9731" width="15.7109375" style="7" customWidth="1"/>
    <col min="9732" max="9732" width="20.42578125" style="7" customWidth="1"/>
    <col min="9733" max="9733" width="19.140625" style="7" customWidth="1"/>
    <col min="9734" max="9734" width="16.28515625" style="7" customWidth="1"/>
    <col min="9735" max="9735" width="15.5703125" style="7" customWidth="1"/>
    <col min="9736" max="9736" width="19.28515625" style="7" customWidth="1"/>
    <col min="9737" max="9984" width="9.140625" style="7"/>
    <col min="9985" max="9985" width="4.85546875" style="7" customWidth="1"/>
    <col min="9986" max="9986" width="9.140625" style="7"/>
    <col min="9987" max="9987" width="15.7109375" style="7" customWidth="1"/>
    <col min="9988" max="9988" width="20.42578125" style="7" customWidth="1"/>
    <col min="9989" max="9989" width="19.140625" style="7" customWidth="1"/>
    <col min="9990" max="9990" width="16.28515625" style="7" customWidth="1"/>
    <col min="9991" max="9991" width="15.5703125" style="7" customWidth="1"/>
    <col min="9992" max="9992" width="19.28515625" style="7" customWidth="1"/>
    <col min="9993" max="10240" width="9.140625" style="7"/>
    <col min="10241" max="10241" width="4.85546875" style="7" customWidth="1"/>
    <col min="10242" max="10242" width="9.140625" style="7"/>
    <col min="10243" max="10243" width="15.7109375" style="7" customWidth="1"/>
    <col min="10244" max="10244" width="20.42578125" style="7" customWidth="1"/>
    <col min="10245" max="10245" width="19.140625" style="7" customWidth="1"/>
    <col min="10246" max="10246" width="16.28515625" style="7" customWidth="1"/>
    <col min="10247" max="10247" width="15.5703125" style="7" customWidth="1"/>
    <col min="10248" max="10248" width="19.28515625" style="7" customWidth="1"/>
    <col min="10249" max="10496" width="9.140625" style="7"/>
    <col min="10497" max="10497" width="4.85546875" style="7" customWidth="1"/>
    <col min="10498" max="10498" width="9.140625" style="7"/>
    <col min="10499" max="10499" width="15.7109375" style="7" customWidth="1"/>
    <col min="10500" max="10500" width="20.42578125" style="7" customWidth="1"/>
    <col min="10501" max="10501" width="19.140625" style="7" customWidth="1"/>
    <col min="10502" max="10502" width="16.28515625" style="7" customWidth="1"/>
    <col min="10503" max="10503" width="15.5703125" style="7" customWidth="1"/>
    <col min="10504" max="10504" width="19.28515625" style="7" customWidth="1"/>
    <col min="10505" max="10752" width="9.140625" style="7"/>
    <col min="10753" max="10753" width="4.85546875" style="7" customWidth="1"/>
    <col min="10754" max="10754" width="9.140625" style="7"/>
    <col min="10755" max="10755" width="15.7109375" style="7" customWidth="1"/>
    <col min="10756" max="10756" width="20.42578125" style="7" customWidth="1"/>
    <col min="10757" max="10757" width="19.140625" style="7" customWidth="1"/>
    <col min="10758" max="10758" width="16.28515625" style="7" customWidth="1"/>
    <col min="10759" max="10759" width="15.5703125" style="7" customWidth="1"/>
    <col min="10760" max="10760" width="19.28515625" style="7" customWidth="1"/>
    <col min="10761" max="11008" width="9.140625" style="7"/>
    <col min="11009" max="11009" width="4.85546875" style="7" customWidth="1"/>
    <col min="11010" max="11010" width="9.140625" style="7"/>
    <col min="11011" max="11011" width="15.7109375" style="7" customWidth="1"/>
    <col min="11012" max="11012" width="20.42578125" style="7" customWidth="1"/>
    <col min="11013" max="11013" width="19.140625" style="7" customWidth="1"/>
    <col min="11014" max="11014" width="16.28515625" style="7" customWidth="1"/>
    <col min="11015" max="11015" width="15.5703125" style="7" customWidth="1"/>
    <col min="11016" max="11016" width="19.28515625" style="7" customWidth="1"/>
    <col min="11017" max="11264" width="9.140625" style="7"/>
    <col min="11265" max="11265" width="4.85546875" style="7" customWidth="1"/>
    <col min="11266" max="11266" width="9.140625" style="7"/>
    <col min="11267" max="11267" width="15.7109375" style="7" customWidth="1"/>
    <col min="11268" max="11268" width="20.42578125" style="7" customWidth="1"/>
    <col min="11269" max="11269" width="19.140625" style="7" customWidth="1"/>
    <col min="11270" max="11270" width="16.28515625" style="7" customWidth="1"/>
    <col min="11271" max="11271" width="15.5703125" style="7" customWidth="1"/>
    <col min="11272" max="11272" width="19.28515625" style="7" customWidth="1"/>
    <col min="11273" max="11520" width="9.140625" style="7"/>
    <col min="11521" max="11521" width="4.85546875" style="7" customWidth="1"/>
    <col min="11522" max="11522" width="9.140625" style="7"/>
    <col min="11523" max="11523" width="15.7109375" style="7" customWidth="1"/>
    <col min="11524" max="11524" width="20.42578125" style="7" customWidth="1"/>
    <col min="11525" max="11525" width="19.140625" style="7" customWidth="1"/>
    <col min="11526" max="11526" width="16.28515625" style="7" customWidth="1"/>
    <col min="11527" max="11527" width="15.5703125" style="7" customWidth="1"/>
    <col min="11528" max="11528" width="19.28515625" style="7" customWidth="1"/>
    <col min="11529" max="11776" width="9.140625" style="7"/>
    <col min="11777" max="11777" width="4.85546875" style="7" customWidth="1"/>
    <col min="11778" max="11778" width="9.140625" style="7"/>
    <col min="11779" max="11779" width="15.7109375" style="7" customWidth="1"/>
    <col min="11780" max="11780" width="20.42578125" style="7" customWidth="1"/>
    <col min="11781" max="11781" width="19.140625" style="7" customWidth="1"/>
    <col min="11782" max="11782" width="16.28515625" style="7" customWidth="1"/>
    <col min="11783" max="11783" width="15.5703125" style="7" customWidth="1"/>
    <col min="11784" max="11784" width="19.28515625" style="7" customWidth="1"/>
    <col min="11785" max="12032" width="9.140625" style="7"/>
    <col min="12033" max="12033" width="4.85546875" style="7" customWidth="1"/>
    <col min="12034" max="12034" width="9.140625" style="7"/>
    <col min="12035" max="12035" width="15.7109375" style="7" customWidth="1"/>
    <col min="12036" max="12036" width="20.42578125" style="7" customWidth="1"/>
    <col min="12037" max="12037" width="19.140625" style="7" customWidth="1"/>
    <col min="12038" max="12038" width="16.28515625" style="7" customWidth="1"/>
    <col min="12039" max="12039" width="15.5703125" style="7" customWidth="1"/>
    <col min="12040" max="12040" width="19.28515625" style="7" customWidth="1"/>
    <col min="12041" max="12288" width="9.140625" style="7"/>
    <col min="12289" max="12289" width="4.85546875" style="7" customWidth="1"/>
    <col min="12290" max="12290" width="9.140625" style="7"/>
    <col min="12291" max="12291" width="15.7109375" style="7" customWidth="1"/>
    <col min="12292" max="12292" width="20.42578125" style="7" customWidth="1"/>
    <col min="12293" max="12293" width="19.140625" style="7" customWidth="1"/>
    <col min="12294" max="12294" width="16.28515625" style="7" customWidth="1"/>
    <col min="12295" max="12295" width="15.5703125" style="7" customWidth="1"/>
    <col min="12296" max="12296" width="19.28515625" style="7" customWidth="1"/>
    <col min="12297" max="12544" width="9.140625" style="7"/>
    <col min="12545" max="12545" width="4.85546875" style="7" customWidth="1"/>
    <col min="12546" max="12546" width="9.140625" style="7"/>
    <col min="12547" max="12547" width="15.7109375" style="7" customWidth="1"/>
    <col min="12548" max="12548" width="20.42578125" style="7" customWidth="1"/>
    <col min="12549" max="12549" width="19.140625" style="7" customWidth="1"/>
    <col min="12550" max="12550" width="16.28515625" style="7" customWidth="1"/>
    <col min="12551" max="12551" width="15.5703125" style="7" customWidth="1"/>
    <col min="12552" max="12552" width="19.28515625" style="7" customWidth="1"/>
    <col min="12553" max="12800" width="9.140625" style="7"/>
    <col min="12801" max="12801" width="4.85546875" style="7" customWidth="1"/>
    <col min="12802" max="12802" width="9.140625" style="7"/>
    <col min="12803" max="12803" width="15.7109375" style="7" customWidth="1"/>
    <col min="12804" max="12804" width="20.42578125" style="7" customWidth="1"/>
    <col min="12805" max="12805" width="19.140625" style="7" customWidth="1"/>
    <col min="12806" max="12806" width="16.28515625" style="7" customWidth="1"/>
    <col min="12807" max="12807" width="15.5703125" style="7" customWidth="1"/>
    <col min="12808" max="12808" width="19.28515625" style="7" customWidth="1"/>
    <col min="12809" max="13056" width="9.140625" style="7"/>
    <col min="13057" max="13057" width="4.85546875" style="7" customWidth="1"/>
    <col min="13058" max="13058" width="9.140625" style="7"/>
    <col min="13059" max="13059" width="15.7109375" style="7" customWidth="1"/>
    <col min="13060" max="13060" width="20.42578125" style="7" customWidth="1"/>
    <col min="13061" max="13061" width="19.140625" style="7" customWidth="1"/>
    <col min="13062" max="13062" width="16.28515625" style="7" customWidth="1"/>
    <col min="13063" max="13063" width="15.5703125" style="7" customWidth="1"/>
    <col min="13064" max="13064" width="19.28515625" style="7" customWidth="1"/>
    <col min="13065" max="13312" width="9.140625" style="7"/>
    <col min="13313" max="13313" width="4.85546875" style="7" customWidth="1"/>
    <col min="13314" max="13314" width="9.140625" style="7"/>
    <col min="13315" max="13315" width="15.7109375" style="7" customWidth="1"/>
    <col min="13316" max="13316" width="20.42578125" style="7" customWidth="1"/>
    <col min="13317" max="13317" width="19.140625" style="7" customWidth="1"/>
    <col min="13318" max="13318" width="16.28515625" style="7" customWidth="1"/>
    <col min="13319" max="13319" width="15.5703125" style="7" customWidth="1"/>
    <col min="13320" max="13320" width="19.28515625" style="7" customWidth="1"/>
    <col min="13321" max="13568" width="9.140625" style="7"/>
    <col min="13569" max="13569" width="4.85546875" style="7" customWidth="1"/>
    <col min="13570" max="13570" width="9.140625" style="7"/>
    <col min="13571" max="13571" width="15.7109375" style="7" customWidth="1"/>
    <col min="13572" max="13572" width="20.42578125" style="7" customWidth="1"/>
    <col min="13573" max="13573" width="19.140625" style="7" customWidth="1"/>
    <col min="13574" max="13574" width="16.28515625" style="7" customWidth="1"/>
    <col min="13575" max="13575" width="15.5703125" style="7" customWidth="1"/>
    <col min="13576" max="13576" width="19.28515625" style="7" customWidth="1"/>
    <col min="13577" max="13824" width="9.140625" style="7"/>
    <col min="13825" max="13825" width="4.85546875" style="7" customWidth="1"/>
    <col min="13826" max="13826" width="9.140625" style="7"/>
    <col min="13827" max="13827" width="15.7109375" style="7" customWidth="1"/>
    <col min="13828" max="13828" width="20.42578125" style="7" customWidth="1"/>
    <col min="13829" max="13829" width="19.140625" style="7" customWidth="1"/>
    <col min="13830" max="13830" width="16.28515625" style="7" customWidth="1"/>
    <col min="13831" max="13831" width="15.5703125" style="7" customWidth="1"/>
    <col min="13832" max="13832" width="19.28515625" style="7" customWidth="1"/>
    <col min="13833" max="14080" width="9.140625" style="7"/>
    <col min="14081" max="14081" width="4.85546875" style="7" customWidth="1"/>
    <col min="14082" max="14082" width="9.140625" style="7"/>
    <col min="14083" max="14083" width="15.7109375" style="7" customWidth="1"/>
    <col min="14084" max="14084" width="20.42578125" style="7" customWidth="1"/>
    <col min="14085" max="14085" width="19.140625" style="7" customWidth="1"/>
    <col min="14086" max="14086" width="16.28515625" style="7" customWidth="1"/>
    <col min="14087" max="14087" width="15.5703125" style="7" customWidth="1"/>
    <col min="14088" max="14088" width="19.28515625" style="7" customWidth="1"/>
    <col min="14089" max="14336" width="9.140625" style="7"/>
    <col min="14337" max="14337" width="4.85546875" style="7" customWidth="1"/>
    <col min="14338" max="14338" width="9.140625" style="7"/>
    <col min="14339" max="14339" width="15.7109375" style="7" customWidth="1"/>
    <col min="14340" max="14340" width="20.42578125" style="7" customWidth="1"/>
    <col min="14341" max="14341" width="19.140625" style="7" customWidth="1"/>
    <col min="14342" max="14342" width="16.28515625" style="7" customWidth="1"/>
    <col min="14343" max="14343" width="15.5703125" style="7" customWidth="1"/>
    <col min="14344" max="14344" width="19.28515625" style="7" customWidth="1"/>
    <col min="14345" max="14592" width="9.140625" style="7"/>
    <col min="14593" max="14593" width="4.85546875" style="7" customWidth="1"/>
    <col min="14594" max="14594" width="9.140625" style="7"/>
    <col min="14595" max="14595" width="15.7109375" style="7" customWidth="1"/>
    <col min="14596" max="14596" width="20.42578125" style="7" customWidth="1"/>
    <col min="14597" max="14597" width="19.140625" style="7" customWidth="1"/>
    <col min="14598" max="14598" width="16.28515625" style="7" customWidth="1"/>
    <col min="14599" max="14599" width="15.5703125" style="7" customWidth="1"/>
    <col min="14600" max="14600" width="19.28515625" style="7" customWidth="1"/>
    <col min="14601" max="14848" width="9.140625" style="7"/>
    <col min="14849" max="14849" width="4.85546875" style="7" customWidth="1"/>
    <col min="14850" max="14850" width="9.140625" style="7"/>
    <col min="14851" max="14851" width="15.7109375" style="7" customWidth="1"/>
    <col min="14852" max="14852" width="20.42578125" style="7" customWidth="1"/>
    <col min="14853" max="14853" width="19.140625" style="7" customWidth="1"/>
    <col min="14854" max="14854" width="16.28515625" style="7" customWidth="1"/>
    <col min="14855" max="14855" width="15.5703125" style="7" customWidth="1"/>
    <col min="14856" max="14856" width="19.28515625" style="7" customWidth="1"/>
    <col min="14857" max="15104" width="9.140625" style="7"/>
    <col min="15105" max="15105" width="4.85546875" style="7" customWidth="1"/>
    <col min="15106" max="15106" width="9.140625" style="7"/>
    <col min="15107" max="15107" width="15.7109375" style="7" customWidth="1"/>
    <col min="15108" max="15108" width="20.42578125" style="7" customWidth="1"/>
    <col min="15109" max="15109" width="19.140625" style="7" customWidth="1"/>
    <col min="15110" max="15110" width="16.28515625" style="7" customWidth="1"/>
    <col min="15111" max="15111" width="15.5703125" style="7" customWidth="1"/>
    <col min="15112" max="15112" width="19.28515625" style="7" customWidth="1"/>
    <col min="15113" max="15360" width="9.140625" style="7"/>
    <col min="15361" max="15361" width="4.85546875" style="7" customWidth="1"/>
    <col min="15362" max="15362" width="9.140625" style="7"/>
    <col min="15363" max="15363" width="15.7109375" style="7" customWidth="1"/>
    <col min="15364" max="15364" width="20.42578125" style="7" customWidth="1"/>
    <col min="15365" max="15365" width="19.140625" style="7" customWidth="1"/>
    <col min="15366" max="15366" width="16.28515625" style="7" customWidth="1"/>
    <col min="15367" max="15367" width="15.5703125" style="7" customWidth="1"/>
    <col min="15368" max="15368" width="19.28515625" style="7" customWidth="1"/>
    <col min="15369" max="15616" width="9.140625" style="7"/>
    <col min="15617" max="15617" width="4.85546875" style="7" customWidth="1"/>
    <col min="15618" max="15618" width="9.140625" style="7"/>
    <col min="15619" max="15619" width="15.7109375" style="7" customWidth="1"/>
    <col min="15620" max="15620" width="20.42578125" style="7" customWidth="1"/>
    <col min="15621" max="15621" width="19.140625" style="7" customWidth="1"/>
    <col min="15622" max="15622" width="16.28515625" style="7" customWidth="1"/>
    <col min="15623" max="15623" width="15.5703125" style="7" customWidth="1"/>
    <col min="15624" max="15624" width="19.28515625" style="7" customWidth="1"/>
    <col min="15625" max="15872" width="9.140625" style="7"/>
    <col min="15873" max="15873" width="4.85546875" style="7" customWidth="1"/>
    <col min="15874" max="15874" width="9.140625" style="7"/>
    <col min="15875" max="15875" width="15.7109375" style="7" customWidth="1"/>
    <col min="15876" max="15876" width="20.42578125" style="7" customWidth="1"/>
    <col min="15877" max="15877" width="19.140625" style="7" customWidth="1"/>
    <col min="15878" max="15878" width="16.28515625" style="7" customWidth="1"/>
    <col min="15879" max="15879" width="15.5703125" style="7" customWidth="1"/>
    <col min="15880" max="15880" width="19.28515625" style="7" customWidth="1"/>
    <col min="15881" max="16128" width="9.140625" style="7"/>
    <col min="16129" max="16129" width="4.85546875" style="7" customWidth="1"/>
    <col min="16130" max="16130" width="9.140625" style="7"/>
    <col min="16131" max="16131" width="15.7109375" style="7" customWidth="1"/>
    <col min="16132" max="16132" width="20.42578125" style="7" customWidth="1"/>
    <col min="16133" max="16133" width="19.140625" style="7" customWidth="1"/>
    <col min="16134" max="16134" width="16.28515625" style="7" customWidth="1"/>
    <col min="16135" max="16135" width="15.5703125" style="7" customWidth="1"/>
    <col min="16136" max="16136" width="19.28515625" style="7" customWidth="1"/>
    <col min="16137" max="16384" width="9.140625" style="7"/>
  </cols>
  <sheetData>
    <row r="1" spans="2:9">
      <c r="B1" s="6" t="s">
        <v>121</v>
      </c>
    </row>
    <row r="2" spans="2:9">
      <c r="C2" s="7" t="s">
        <v>77</v>
      </c>
    </row>
    <row r="3" spans="2:9">
      <c r="B3" s="6"/>
      <c r="C3" s="7" t="s">
        <v>79</v>
      </c>
    </row>
    <row r="4" spans="2:9">
      <c r="B4" s="6"/>
      <c r="C4" s="7" t="s">
        <v>120</v>
      </c>
      <c r="I4" s="7" t="s">
        <v>78</v>
      </c>
    </row>
    <row r="5" spans="2:9">
      <c r="B5" s="6"/>
      <c r="I5" s="7" t="s">
        <v>119</v>
      </c>
    </row>
    <row r="7" spans="2:9">
      <c r="C7" s="6" t="s">
        <v>14</v>
      </c>
    </row>
    <row r="8" spans="2:9">
      <c r="C8" s="7" t="s">
        <v>15</v>
      </c>
      <c r="D8" s="40" t="s">
        <v>16</v>
      </c>
    </row>
    <row r="9" spans="2:9">
      <c r="D9" s="8" t="s">
        <v>17</v>
      </c>
    </row>
    <row r="10" spans="2:9">
      <c r="D10" s="9"/>
    </row>
    <row r="12" spans="2:9">
      <c r="C12" s="10" t="s">
        <v>18</v>
      </c>
      <c r="D12" s="11"/>
      <c r="E12" s="11"/>
      <c r="F12" s="11"/>
      <c r="G12" s="11"/>
    </row>
    <row r="13" spans="2:9">
      <c r="C13" s="12" t="s">
        <v>19</v>
      </c>
      <c r="D13" s="12" t="s">
        <v>20</v>
      </c>
      <c r="E13" s="12" t="s">
        <v>21</v>
      </c>
      <c r="F13" s="12" t="s">
        <v>22</v>
      </c>
      <c r="G13" s="12" t="s">
        <v>23</v>
      </c>
    </row>
    <row r="14" spans="2:9">
      <c r="C14" s="41">
        <v>61072</v>
      </c>
      <c r="D14" s="42" t="s">
        <v>116</v>
      </c>
      <c r="E14" s="43">
        <v>4.87</v>
      </c>
      <c r="F14" s="41">
        <v>0.17</v>
      </c>
      <c r="G14" s="13">
        <f t="shared" ref="G14:G20" si="0">E14*F14</f>
        <v>0.82790000000000008</v>
      </c>
      <c r="H14" s="21"/>
    </row>
    <row r="15" spans="2:9" ht="22.5">
      <c r="C15" s="44">
        <v>74092</v>
      </c>
      <c r="D15" s="42" t="s">
        <v>74</v>
      </c>
      <c r="E15" s="43">
        <v>0.53</v>
      </c>
      <c r="F15" s="41">
        <v>0.17199999999999999</v>
      </c>
      <c r="G15" s="13">
        <f t="shared" si="0"/>
        <v>9.1159999999999991E-2</v>
      </c>
    </row>
    <row r="16" spans="2:9" ht="22.5">
      <c r="C16" s="41">
        <v>74093</v>
      </c>
      <c r="D16" s="42" t="s">
        <v>74</v>
      </c>
      <c r="E16" s="43">
        <v>0.63</v>
      </c>
      <c r="F16" s="41">
        <v>3.5000000000000003E-2</v>
      </c>
      <c r="G16" s="13">
        <f t="shared" si="0"/>
        <v>2.2050000000000004E-2</v>
      </c>
    </row>
    <row r="17" spans="3:10">
      <c r="C17" s="44"/>
      <c r="D17" s="42"/>
      <c r="E17" s="43">
        <v>0</v>
      </c>
      <c r="F17" s="41">
        <v>0</v>
      </c>
      <c r="G17" s="13">
        <f t="shared" si="0"/>
        <v>0</v>
      </c>
    </row>
    <row r="18" spans="3:10">
      <c r="C18" s="41" t="s">
        <v>24</v>
      </c>
      <c r="D18" s="42" t="s">
        <v>24</v>
      </c>
      <c r="E18" s="43">
        <v>0</v>
      </c>
      <c r="F18" s="41">
        <v>0</v>
      </c>
      <c r="G18" s="13">
        <f t="shared" si="0"/>
        <v>0</v>
      </c>
    </row>
    <row r="19" spans="3:10">
      <c r="C19" s="41"/>
      <c r="D19" s="45" t="s">
        <v>24</v>
      </c>
      <c r="E19" s="43">
        <v>0</v>
      </c>
      <c r="F19" s="41">
        <v>0</v>
      </c>
      <c r="G19" s="13">
        <f t="shared" si="0"/>
        <v>0</v>
      </c>
    </row>
    <row r="20" spans="3:10">
      <c r="C20" s="41"/>
      <c r="D20" s="45" t="s">
        <v>24</v>
      </c>
      <c r="E20" s="43">
        <v>0</v>
      </c>
      <c r="F20" s="41">
        <v>0</v>
      </c>
      <c r="G20" s="13">
        <f t="shared" si="0"/>
        <v>0</v>
      </c>
    </row>
    <row r="21" spans="3:10">
      <c r="C21" s="12"/>
      <c r="D21" s="12"/>
      <c r="E21" s="12"/>
      <c r="F21" s="12"/>
      <c r="G21" s="14">
        <f>(SUM(G14:G20))*1.06</f>
        <v>0.99757660000000015</v>
      </c>
      <c r="H21" s="7" t="s">
        <v>117</v>
      </c>
    </row>
    <row r="24" spans="3:10">
      <c r="F24" s="41" t="s">
        <v>61</v>
      </c>
      <c r="G24" s="7" t="s">
        <v>25</v>
      </c>
    </row>
    <row r="28" spans="3:10">
      <c r="E28" s="12" t="s">
        <v>26</v>
      </c>
      <c r="F28" s="12" t="s">
        <v>27</v>
      </c>
      <c r="G28" s="12" t="s">
        <v>28</v>
      </c>
    </row>
    <row r="29" spans="3:10">
      <c r="D29" s="7" t="s">
        <v>28</v>
      </c>
      <c r="E29" s="41">
        <v>10</v>
      </c>
      <c r="F29" s="41">
        <v>1</v>
      </c>
      <c r="G29" s="12">
        <f>(1000/E29)*F29</f>
        <v>100</v>
      </c>
    </row>
    <row r="31" spans="3:10">
      <c r="D31" s="15" t="s">
        <v>29</v>
      </c>
      <c r="E31" s="46">
        <v>220000</v>
      </c>
      <c r="J31" s="7" t="s">
        <v>62</v>
      </c>
    </row>
    <row r="32" spans="3:10">
      <c r="G32" s="16">
        <f>(E31/G29)*1.05</f>
        <v>2310</v>
      </c>
      <c r="H32" s="16" t="s">
        <v>30</v>
      </c>
      <c r="I32" s="7" t="s">
        <v>131</v>
      </c>
    </row>
    <row r="33" spans="4:10">
      <c r="G33" s="17">
        <f>G32*G21</f>
        <v>2304.4019460000004</v>
      </c>
      <c r="H33" s="16" t="s">
        <v>31</v>
      </c>
    </row>
    <row r="34" spans="4:10">
      <c r="D34" s="6" t="s">
        <v>32</v>
      </c>
      <c r="G34" s="18"/>
      <c r="H34" s="19"/>
    </row>
    <row r="35" spans="4:10">
      <c r="D35" s="12" t="s">
        <v>33</v>
      </c>
      <c r="E35" s="41">
        <v>1</v>
      </c>
    </row>
    <row r="36" spans="4:10">
      <c r="D36" s="12"/>
      <c r="E36" s="12" t="s">
        <v>34</v>
      </c>
      <c r="F36" s="12" t="s">
        <v>35</v>
      </c>
      <c r="G36" s="12" t="s">
        <v>36</v>
      </c>
    </row>
    <row r="37" spans="4:10">
      <c r="D37" s="12" t="s">
        <v>37</v>
      </c>
      <c r="E37" s="12">
        <v>35.03</v>
      </c>
      <c r="F37" s="41">
        <v>2</v>
      </c>
      <c r="G37" s="20">
        <f>F37*E37</f>
        <v>70.06</v>
      </c>
      <c r="H37" s="21" t="s">
        <v>118</v>
      </c>
    </row>
    <row r="38" spans="4:10">
      <c r="D38" s="12" t="s">
        <v>38</v>
      </c>
      <c r="E38" s="12">
        <v>29.44</v>
      </c>
      <c r="F38" s="41">
        <v>2</v>
      </c>
      <c r="G38" s="20">
        <f>F38*E38*E35</f>
        <v>58.88</v>
      </c>
      <c r="H38" s="21" t="s">
        <v>118</v>
      </c>
    </row>
    <row r="39" spans="4:10">
      <c r="D39" s="12"/>
      <c r="E39" s="12"/>
      <c r="F39" s="12" t="s">
        <v>39</v>
      </c>
      <c r="G39" s="14">
        <f>SUM(G37:G38)</f>
        <v>128.94</v>
      </c>
    </row>
    <row r="41" spans="4:10">
      <c r="D41" s="6" t="s">
        <v>40</v>
      </c>
    </row>
    <row r="42" spans="4:10">
      <c r="E42" s="12" t="s">
        <v>41</v>
      </c>
      <c r="F42" s="12" t="s">
        <v>42</v>
      </c>
      <c r="G42" s="12"/>
    </row>
    <row r="43" spans="4:10">
      <c r="E43" s="41">
        <v>12</v>
      </c>
      <c r="F43" s="12">
        <v>60</v>
      </c>
      <c r="G43" s="12">
        <f>E43*F43*G29</f>
        <v>72000</v>
      </c>
      <c r="H43" s="7" t="s">
        <v>43</v>
      </c>
      <c r="J43" s="7" t="s">
        <v>63</v>
      </c>
    </row>
    <row r="45" spans="4:10">
      <c r="D45" s="15" t="s">
        <v>44</v>
      </c>
      <c r="E45" s="41">
        <v>1</v>
      </c>
    </row>
    <row r="46" spans="4:10">
      <c r="D46" s="12"/>
      <c r="E46" s="12" t="s">
        <v>34</v>
      </c>
      <c r="F46" s="12" t="s">
        <v>35</v>
      </c>
      <c r="G46" s="12" t="s">
        <v>36</v>
      </c>
    </row>
    <row r="47" spans="4:10">
      <c r="D47" s="12" t="s">
        <v>45</v>
      </c>
      <c r="E47" s="12">
        <v>35.03</v>
      </c>
      <c r="F47" s="12">
        <f>E31/G43</f>
        <v>3.0555555555555554</v>
      </c>
      <c r="G47" s="12">
        <f>E47*F47</f>
        <v>107.03611111111111</v>
      </c>
      <c r="H47" s="21" t="s">
        <v>118</v>
      </c>
    </row>
    <row r="48" spans="4:10">
      <c r="D48" s="12" t="s">
        <v>46</v>
      </c>
      <c r="E48" s="12">
        <v>11.23</v>
      </c>
      <c r="F48" s="12">
        <f>E31/G43</f>
        <v>3.0555555555555554</v>
      </c>
      <c r="G48" s="12">
        <f>E48*F48</f>
        <v>34.31388888888889</v>
      </c>
      <c r="H48" s="21" t="s">
        <v>118</v>
      </c>
    </row>
    <row r="49" spans="3:9">
      <c r="D49" s="12" t="s">
        <v>47</v>
      </c>
      <c r="E49" s="12">
        <v>29.44</v>
      </c>
      <c r="F49" s="12">
        <f>E31/G43</f>
        <v>3.0555555555555554</v>
      </c>
      <c r="G49" s="12">
        <f>E49*F49*E45</f>
        <v>89.955555555555549</v>
      </c>
      <c r="H49" s="21" t="s">
        <v>118</v>
      </c>
    </row>
    <row r="50" spans="3:9">
      <c r="D50" s="12"/>
      <c r="E50" s="12"/>
      <c r="F50" s="12" t="s">
        <v>48</v>
      </c>
      <c r="G50" s="14">
        <f>SUM(G47:G49)</f>
        <v>231.30555555555554</v>
      </c>
    </row>
    <row r="51" spans="3:9">
      <c r="F51" s="22" t="s">
        <v>49</v>
      </c>
      <c r="G51" s="23">
        <f>(G50/E31)*1000</f>
        <v>1.0513888888888887</v>
      </c>
    </row>
    <row r="53" spans="3:9">
      <c r="F53" s="12" t="s">
        <v>50</v>
      </c>
      <c r="G53" s="24">
        <f>G33+G39+G50</f>
        <v>2664.6475015555561</v>
      </c>
    </row>
    <row r="54" spans="3:9">
      <c r="F54" s="25" t="s">
        <v>51</v>
      </c>
      <c r="G54" s="26">
        <f>(G53/E31)*1000</f>
        <v>12.1120340979798</v>
      </c>
      <c r="H54" s="47">
        <f>G54/1000</f>
        <v>1.21120340979798E-2</v>
      </c>
      <c r="I54" s="6" t="s">
        <v>64</v>
      </c>
    </row>
    <row r="57" spans="3:9">
      <c r="F57" s="7" t="s">
        <v>65</v>
      </c>
    </row>
    <row r="58" spans="3:9">
      <c r="G58" s="48">
        <f>G54/0.7</f>
        <v>17.302905854256856</v>
      </c>
      <c r="H58" s="49" t="s">
        <v>66</v>
      </c>
    </row>
    <row r="59" spans="3:9">
      <c r="G59" s="48">
        <f>G54/0.6</f>
        <v>20.186723496633</v>
      </c>
      <c r="H59" s="49" t="s">
        <v>67</v>
      </c>
    </row>
    <row r="60" spans="3:9">
      <c r="G60" s="48">
        <f>G54/0.5</f>
        <v>24.2240681959596</v>
      </c>
      <c r="H60" s="49" t="s">
        <v>68</v>
      </c>
    </row>
    <row r="61" spans="3:9">
      <c r="G61" s="48">
        <f>G54/0.4</f>
        <v>30.280085244949497</v>
      </c>
      <c r="H61" s="49" t="s">
        <v>69</v>
      </c>
    </row>
    <row r="63" spans="3:9">
      <c r="C63" s="7" t="s">
        <v>70</v>
      </c>
      <c r="F63" s="48"/>
    </row>
    <row r="64" spans="3:9">
      <c r="C64" s="7" t="s">
        <v>71</v>
      </c>
      <c r="F64" s="48"/>
    </row>
    <row r="65" spans="3:8">
      <c r="C65" s="7" t="s">
        <v>73</v>
      </c>
      <c r="F65" s="48"/>
    </row>
    <row r="66" spans="3:8">
      <c r="F66" s="48"/>
    </row>
    <row r="67" spans="3:8">
      <c r="F67" s="48"/>
    </row>
    <row r="72" spans="3:8">
      <c r="D72" s="7" t="s">
        <v>76</v>
      </c>
      <c r="F72" s="7">
        <v>12.5</v>
      </c>
      <c r="G72" s="7">
        <v>4000</v>
      </c>
      <c r="H72" s="7">
        <f>F72/G72</f>
        <v>3.1250000000000002E-3</v>
      </c>
    </row>
    <row r="93" spans="3:3">
      <c r="C93" s="6"/>
    </row>
  </sheetData>
  <hyperlinks>
    <hyperlink ref="C57" location="'Drawing(s)'!A1" display="See drawing"/>
  </hyperlinks>
  <pageMargins left="0.70866141732283472" right="0.70866141732283472" top="0.74803149606299213" bottom="0.74803149606299213" header="0.31496062992125984" footer="0.31496062992125984"/>
  <pageSetup paperSize="9" scale="4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93"/>
  <sheetViews>
    <sheetView showGridLines="0" tabSelected="1" topLeftCell="A16" workbookViewId="0">
      <selection activeCell="H35" sqref="H35"/>
    </sheetView>
  </sheetViews>
  <sheetFormatPr defaultRowHeight="12.75"/>
  <cols>
    <col min="1" max="1" width="4.85546875" style="7" customWidth="1"/>
    <col min="2" max="2" width="9.140625" style="7"/>
    <col min="3" max="3" width="15.7109375" style="7" customWidth="1"/>
    <col min="4" max="4" width="20.42578125" style="7" customWidth="1"/>
    <col min="5" max="5" width="19.140625" style="7" customWidth="1"/>
    <col min="6" max="6" width="16.28515625" style="7" customWidth="1"/>
    <col min="7" max="7" width="15.5703125" style="7" customWidth="1"/>
    <col min="8" max="8" width="19.28515625" style="7" customWidth="1"/>
    <col min="9" max="256" width="9.140625" style="7"/>
    <col min="257" max="257" width="4.85546875" style="7" customWidth="1"/>
    <col min="258" max="258" width="9.140625" style="7"/>
    <col min="259" max="259" width="15.7109375" style="7" customWidth="1"/>
    <col min="260" max="260" width="20.42578125" style="7" customWidth="1"/>
    <col min="261" max="261" width="19.140625" style="7" customWidth="1"/>
    <col min="262" max="262" width="16.28515625" style="7" customWidth="1"/>
    <col min="263" max="263" width="15.5703125" style="7" customWidth="1"/>
    <col min="264" max="264" width="19.28515625" style="7" customWidth="1"/>
    <col min="265" max="512" width="9.140625" style="7"/>
    <col min="513" max="513" width="4.85546875" style="7" customWidth="1"/>
    <col min="514" max="514" width="9.140625" style="7"/>
    <col min="515" max="515" width="15.7109375" style="7" customWidth="1"/>
    <col min="516" max="516" width="20.42578125" style="7" customWidth="1"/>
    <col min="517" max="517" width="19.140625" style="7" customWidth="1"/>
    <col min="518" max="518" width="16.28515625" style="7" customWidth="1"/>
    <col min="519" max="519" width="15.5703125" style="7" customWidth="1"/>
    <col min="520" max="520" width="19.28515625" style="7" customWidth="1"/>
    <col min="521" max="768" width="9.140625" style="7"/>
    <col min="769" max="769" width="4.85546875" style="7" customWidth="1"/>
    <col min="770" max="770" width="9.140625" style="7"/>
    <col min="771" max="771" width="15.7109375" style="7" customWidth="1"/>
    <col min="772" max="772" width="20.42578125" style="7" customWidth="1"/>
    <col min="773" max="773" width="19.140625" style="7" customWidth="1"/>
    <col min="774" max="774" width="16.28515625" style="7" customWidth="1"/>
    <col min="775" max="775" width="15.5703125" style="7" customWidth="1"/>
    <col min="776" max="776" width="19.28515625" style="7" customWidth="1"/>
    <col min="777" max="1024" width="9.140625" style="7"/>
    <col min="1025" max="1025" width="4.85546875" style="7" customWidth="1"/>
    <col min="1026" max="1026" width="9.140625" style="7"/>
    <col min="1027" max="1027" width="15.7109375" style="7" customWidth="1"/>
    <col min="1028" max="1028" width="20.42578125" style="7" customWidth="1"/>
    <col min="1029" max="1029" width="19.140625" style="7" customWidth="1"/>
    <col min="1030" max="1030" width="16.28515625" style="7" customWidth="1"/>
    <col min="1031" max="1031" width="15.5703125" style="7" customWidth="1"/>
    <col min="1032" max="1032" width="19.28515625" style="7" customWidth="1"/>
    <col min="1033" max="1280" width="9.140625" style="7"/>
    <col min="1281" max="1281" width="4.85546875" style="7" customWidth="1"/>
    <col min="1282" max="1282" width="9.140625" style="7"/>
    <col min="1283" max="1283" width="15.7109375" style="7" customWidth="1"/>
    <col min="1284" max="1284" width="20.42578125" style="7" customWidth="1"/>
    <col min="1285" max="1285" width="19.140625" style="7" customWidth="1"/>
    <col min="1286" max="1286" width="16.28515625" style="7" customWidth="1"/>
    <col min="1287" max="1287" width="15.5703125" style="7" customWidth="1"/>
    <col min="1288" max="1288" width="19.28515625" style="7" customWidth="1"/>
    <col min="1289" max="1536" width="9.140625" style="7"/>
    <col min="1537" max="1537" width="4.85546875" style="7" customWidth="1"/>
    <col min="1538" max="1538" width="9.140625" style="7"/>
    <col min="1539" max="1539" width="15.7109375" style="7" customWidth="1"/>
    <col min="1540" max="1540" width="20.42578125" style="7" customWidth="1"/>
    <col min="1541" max="1541" width="19.140625" style="7" customWidth="1"/>
    <col min="1542" max="1542" width="16.28515625" style="7" customWidth="1"/>
    <col min="1543" max="1543" width="15.5703125" style="7" customWidth="1"/>
    <col min="1544" max="1544" width="19.28515625" style="7" customWidth="1"/>
    <col min="1545" max="1792" width="9.140625" style="7"/>
    <col min="1793" max="1793" width="4.85546875" style="7" customWidth="1"/>
    <col min="1794" max="1794" width="9.140625" style="7"/>
    <col min="1795" max="1795" width="15.7109375" style="7" customWidth="1"/>
    <col min="1796" max="1796" width="20.42578125" style="7" customWidth="1"/>
    <col min="1797" max="1797" width="19.140625" style="7" customWidth="1"/>
    <col min="1798" max="1798" width="16.28515625" style="7" customWidth="1"/>
    <col min="1799" max="1799" width="15.5703125" style="7" customWidth="1"/>
    <col min="1800" max="1800" width="19.28515625" style="7" customWidth="1"/>
    <col min="1801" max="2048" width="9.140625" style="7"/>
    <col min="2049" max="2049" width="4.85546875" style="7" customWidth="1"/>
    <col min="2050" max="2050" width="9.140625" style="7"/>
    <col min="2051" max="2051" width="15.7109375" style="7" customWidth="1"/>
    <col min="2052" max="2052" width="20.42578125" style="7" customWidth="1"/>
    <col min="2053" max="2053" width="19.140625" style="7" customWidth="1"/>
    <col min="2054" max="2054" width="16.28515625" style="7" customWidth="1"/>
    <col min="2055" max="2055" width="15.5703125" style="7" customWidth="1"/>
    <col min="2056" max="2056" width="19.28515625" style="7" customWidth="1"/>
    <col min="2057" max="2304" width="9.140625" style="7"/>
    <col min="2305" max="2305" width="4.85546875" style="7" customWidth="1"/>
    <col min="2306" max="2306" width="9.140625" style="7"/>
    <col min="2307" max="2307" width="15.7109375" style="7" customWidth="1"/>
    <col min="2308" max="2308" width="20.42578125" style="7" customWidth="1"/>
    <col min="2309" max="2309" width="19.140625" style="7" customWidth="1"/>
    <col min="2310" max="2310" width="16.28515625" style="7" customWidth="1"/>
    <col min="2311" max="2311" width="15.5703125" style="7" customWidth="1"/>
    <col min="2312" max="2312" width="19.28515625" style="7" customWidth="1"/>
    <col min="2313" max="2560" width="9.140625" style="7"/>
    <col min="2561" max="2561" width="4.85546875" style="7" customWidth="1"/>
    <col min="2562" max="2562" width="9.140625" style="7"/>
    <col min="2563" max="2563" width="15.7109375" style="7" customWidth="1"/>
    <col min="2564" max="2564" width="20.42578125" style="7" customWidth="1"/>
    <col min="2565" max="2565" width="19.140625" style="7" customWidth="1"/>
    <col min="2566" max="2566" width="16.28515625" style="7" customWidth="1"/>
    <col min="2567" max="2567" width="15.5703125" style="7" customWidth="1"/>
    <col min="2568" max="2568" width="19.28515625" style="7" customWidth="1"/>
    <col min="2569" max="2816" width="9.140625" style="7"/>
    <col min="2817" max="2817" width="4.85546875" style="7" customWidth="1"/>
    <col min="2818" max="2818" width="9.140625" style="7"/>
    <col min="2819" max="2819" width="15.7109375" style="7" customWidth="1"/>
    <col min="2820" max="2820" width="20.42578125" style="7" customWidth="1"/>
    <col min="2821" max="2821" width="19.140625" style="7" customWidth="1"/>
    <col min="2822" max="2822" width="16.28515625" style="7" customWidth="1"/>
    <col min="2823" max="2823" width="15.5703125" style="7" customWidth="1"/>
    <col min="2824" max="2824" width="19.28515625" style="7" customWidth="1"/>
    <col min="2825" max="3072" width="9.140625" style="7"/>
    <col min="3073" max="3073" width="4.85546875" style="7" customWidth="1"/>
    <col min="3074" max="3074" width="9.140625" style="7"/>
    <col min="3075" max="3075" width="15.7109375" style="7" customWidth="1"/>
    <col min="3076" max="3076" width="20.42578125" style="7" customWidth="1"/>
    <col min="3077" max="3077" width="19.140625" style="7" customWidth="1"/>
    <col min="3078" max="3078" width="16.28515625" style="7" customWidth="1"/>
    <col min="3079" max="3079" width="15.5703125" style="7" customWidth="1"/>
    <col min="3080" max="3080" width="19.28515625" style="7" customWidth="1"/>
    <col min="3081" max="3328" width="9.140625" style="7"/>
    <col min="3329" max="3329" width="4.85546875" style="7" customWidth="1"/>
    <col min="3330" max="3330" width="9.140625" style="7"/>
    <col min="3331" max="3331" width="15.7109375" style="7" customWidth="1"/>
    <col min="3332" max="3332" width="20.42578125" style="7" customWidth="1"/>
    <col min="3333" max="3333" width="19.140625" style="7" customWidth="1"/>
    <col min="3334" max="3334" width="16.28515625" style="7" customWidth="1"/>
    <col min="3335" max="3335" width="15.5703125" style="7" customWidth="1"/>
    <col min="3336" max="3336" width="19.28515625" style="7" customWidth="1"/>
    <col min="3337" max="3584" width="9.140625" style="7"/>
    <col min="3585" max="3585" width="4.85546875" style="7" customWidth="1"/>
    <col min="3586" max="3586" width="9.140625" style="7"/>
    <col min="3587" max="3587" width="15.7109375" style="7" customWidth="1"/>
    <col min="3588" max="3588" width="20.42578125" style="7" customWidth="1"/>
    <col min="3589" max="3589" width="19.140625" style="7" customWidth="1"/>
    <col min="3590" max="3590" width="16.28515625" style="7" customWidth="1"/>
    <col min="3591" max="3591" width="15.5703125" style="7" customWidth="1"/>
    <col min="3592" max="3592" width="19.28515625" style="7" customWidth="1"/>
    <col min="3593" max="3840" width="9.140625" style="7"/>
    <col min="3841" max="3841" width="4.85546875" style="7" customWidth="1"/>
    <col min="3842" max="3842" width="9.140625" style="7"/>
    <col min="3843" max="3843" width="15.7109375" style="7" customWidth="1"/>
    <col min="3844" max="3844" width="20.42578125" style="7" customWidth="1"/>
    <col min="3845" max="3845" width="19.140625" style="7" customWidth="1"/>
    <col min="3846" max="3846" width="16.28515625" style="7" customWidth="1"/>
    <col min="3847" max="3847" width="15.5703125" style="7" customWidth="1"/>
    <col min="3848" max="3848" width="19.28515625" style="7" customWidth="1"/>
    <col min="3849" max="4096" width="9.140625" style="7"/>
    <col min="4097" max="4097" width="4.85546875" style="7" customWidth="1"/>
    <col min="4098" max="4098" width="9.140625" style="7"/>
    <col min="4099" max="4099" width="15.7109375" style="7" customWidth="1"/>
    <col min="4100" max="4100" width="20.42578125" style="7" customWidth="1"/>
    <col min="4101" max="4101" width="19.140625" style="7" customWidth="1"/>
    <col min="4102" max="4102" width="16.28515625" style="7" customWidth="1"/>
    <col min="4103" max="4103" width="15.5703125" style="7" customWidth="1"/>
    <col min="4104" max="4104" width="19.28515625" style="7" customWidth="1"/>
    <col min="4105" max="4352" width="9.140625" style="7"/>
    <col min="4353" max="4353" width="4.85546875" style="7" customWidth="1"/>
    <col min="4354" max="4354" width="9.140625" style="7"/>
    <col min="4355" max="4355" width="15.7109375" style="7" customWidth="1"/>
    <col min="4356" max="4356" width="20.42578125" style="7" customWidth="1"/>
    <col min="4357" max="4357" width="19.140625" style="7" customWidth="1"/>
    <col min="4358" max="4358" width="16.28515625" style="7" customWidth="1"/>
    <col min="4359" max="4359" width="15.5703125" style="7" customWidth="1"/>
    <col min="4360" max="4360" width="19.28515625" style="7" customWidth="1"/>
    <col min="4361" max="4608" width="9.140625" style="7"/>
    <col min="4609" max="4609" width="4.85546875" style="7" customWidth="1"/>
    <col min="4610" max="4610" width="9.140625" style="7"/>
    <col min="4611" max="4611" width="15.7109375" style="7" customWidth="1"/>
    <col min="4612" max="4612" width="20.42578125" style="7" customWidth="1"/>
    <col min="4613" max="4613" width="19.140625" style="7" customWidth="1"/>
    <col min="4614" max="4614" width="16.28515625" style="7" customWidth="1"/>
    <col min="4615" max="4615" width="15.5703125" style="7" customWidth="1"/>
    <col min="4616" max="4616" width="19.28515625" style="7" customWidth="1"/>
    <col min="4617" max="4864" width="9.140625" style="7"/>
    <col min="4865" max="4865" width="4.85546875" style="7" customWidth="1"/>
    <col min="4866" max="4866" width="9.140625" style="7"/>
    <col min="4867" max="4867" width="15.7109375" style="7" customWidth="1"/>
    <col min="4868" max="4868" width="20.42578125" style="7" customWidth="1"/>
    <col min="4869" max="4869" width="19.140625" style="7" customWidth="1"/>
    <col min="4870" max="4870" width="16.28515625" style="7" customWidth="1"/>
    <col min="4871" max="4871" width="15.5703125" style="7" customWidth="1"/>
    <col min="4872" max="4872" width="19.28515625" style="7" customWidth="1"/>
    <col min="4873" max="5120" width="9.140625" style="7"/>
    <col min="5121" max="5121" width="4.85546875" style="7" customWidth="1"/>
    <col min="5122" max="5122" width="9.140625" style="7"/>
    <col min="5123" max="5123" width="15.7109375" style="7" customWidth="1"/>
    <col min="5124" max="5124" width="20.42578125" style="7" customWidth="1"/>
    <col min="5125" max="5125" width="19.140625" style="7" customWidth="1"/>
    <col min="5126" max="5126" width="16.28515625" style="7" customWidth="1"/>
    <col min="5127" max="5127" width="15.5703125" style="7" customWidth="1"/>
    <col min="5128" max="5128" width="19.28515625" style="7" customWidth="1"/>
    <col min="5129" max="5376" width="9.140625" style="7"/>
    <col min="5377" max="5377" width="4.85546875" style="7" customWidth="1"/>
    <col min="5378" max="5378" width="9.140625" style="7"/>
    <col min="5379" max="5379" width="15.7109375" style="7" customWidth="1"/>
    <col min="5380" max="5380" width="20.42578125" style="7" customWidth="1"/>
    <col min="5381" max="5381" width="19.140625" style="7" customWidth="1"/>
    <col min="5382" max="5382" width="16.28515625" style="7" customWidth="1"/>
    <col min="5383" max="5383" width="15.5703125" style="7" customWidth="1"/>
    <col min="5384" max="5384" width="19.28515625" style="7" customWidth="1"/>
    <col min="5385" max="5632" width="9.140625" style="7"/>
    <col min="5633" max="5633" width="4.85546875" style="7" customWidth="1"/>
    <col min="5634" max="5634" width="9.140625" style="7"/>
    <col min="5635" max="5635" width="15.7109375" style="7" customWidth="1"/>
    <col min="5636" max="5636" width="20.42578125" style="7" customWidth="1"/>
    <col min="5637" max="5637" width="19.140625" style="7" customWidth="1"/>
    <col min="5638" max="5638" width="16.28515625" style="7" customWidth="1"/>
    <col min="5639" max="5639" width="15.5703125" style="7" customWidth="1"/>
    <col min="5640" max="5640" width="19.28515625" style="7" customWidth="1"/>
    <col min="5641" max="5888" width="9.140625" style="7"/>
    <col min="5889" max="5889" width="4.85546875" style="7" customWidth="1"/>
    <col min="5890" max="5890" width="9.140625" style="7"/>
    <col min="5891" max="5891" width="15.7109375" style="7" customWidth="1"/>
    <col min="5892" max="5892" width="20.42578125" style="7" customWidth="1"/>
    <col min="5893" max="5893" width="19.140625" style="7" customWidth="1"/>
    <col min="5894" max="5894" width="16.28515625" style="7" customWidth="1"/>
    <col min="5895" max="5895" width="15.5703125" style="7" customWidth="1"/>
    <col min="5896" max="5896" width="19.28515625" style="7" customWidth="1"/>
    <col min="5897" max="6144" width="9.140625" style="7"/>
    <col min="6145" max="6145" width="4.85546875" style="7" customWidth="1"/>
    <col min="6146" max="6146" width="9.140625" style="7"/>
    <col min="6147" max="6147" width="15.7109375" style="7" customWidth="1"/>
    <col min="6148" max="6148" width="20.42578125" style="7" customWidth="1"/>
    <col min="6149" max="6149" width="19.140625" style="7" customWidth="1"/>
    <col min="6150" max="6150" width="16.28515625" style="7" customWidth="1"/>
    <col min="6151" max="6151" width="15.5703125" style="7" customWidth="1"/>
    <col min="6152" max="6152" width="19.28515625" style="7" customWidth="1"/>
    <col min="6153" max="6400" width="9.140625" style="7"/>
    <col min="6401" max="6401" width="4.85546875" style="7" customWidth="1"/>
    <col min="6402" max="6402" width="9.140625" style="7"/>
    <col min="6403" max="6403" width="15.7109375" style="7" customWidth="1"/>
    <col min="6404" max="6404" width="20.42578125" style="7" customWidth="1"/>
    <col min="6405" max="6405" width="19.140625" style="7" customWidth="1"/>
    <col min="6406" max="6406" width="16.28515625" style="7" customWidth="1"/>
    <col min="6407" max="6407" width="15.5703125" style="7" customWidth="1"/>
    <col min="6408" max="6408" width="19.28515625" style="7" customWidth="1"/>
    <col min="6409" max="6656" width="9.140625" style="7"/>
    <col min="6657" max="6657" width="4.85546875" style="7" customWidth="1"/>
    <col min="6658" max="6658" width="9.140625" style="7"/>
    <col min="6659" max="6659" width="15.7109375" style="7" customWidth="1"/>
    <col min="6660" max="6660" width="20.42578125" style="7" customWidth="1"/>
    <col min="6661" max="6661" width="19.140625" style="7" customWidth="1"/>
    <col min="6662" max="6662" width="16.28515625" style="7" customWidth="1"/>
    <col min="6663" max="6663" width="15.5703125" style="7" customWidth="1"/>
    <col min="6664" max="6664" width="19.28515625" style="7" customWidth="1"/>
    <col min="6665" max="6912" width="9.140625" style="7"/>
    <col min="6913" max="6913" width="4.85546875" style="7" customWidth="1"/>
    <col min="6914" max="6914" width="9.140625" style="7"/>
    <col min="6915" max="6915" width="15.7109375" style="7" customWidth="1"/>
    <col min="6916" max="6916" width="20.42578125" style="7" customWidth="1"/>
    <col min="6917" max="6917" width="19.140625" style="7" customWidth="1"/>
    <col min="6918" max="6918" width="16.28515625" style="7" customWidth="1"/>
    <col min="6919" max="6919" width="15.5703125" style="7" customWidth="1"/>
    <col min="6920" max="6920" width="19.28515625" style="7" customWidth="1"/>
    <col min="6921" max="7168" width="9.140625" style="7"/>
    <col min="7169" max="7169" width="4.85546875" style="7" customWidth="1"/>
    <col min="7170" max="7170" width="9.140625" style="7"/>
    <col min="7171" max="7171" width="15.7109375" style="7" customWidth="1"/>
    <col min="7172" max="7172" width="20.42578125" style="7" customWidth="1"/>
    <col min="7173" max="7173" width="19.140625" style="7" customWidth="1"/>
    <col min="7174" max="7174" width="16.28515625" style="7" customWidth="1"/>
    <col min="7175" max="7175" width="15.5703125" style="7" customWidth="1"/>
    <col min="7176" max="7176" width="19.28515625" style="7" customWidth="1"/>
    <col min="7177" max="7424" width="9.140625" style="7"/>
    <col min="7425" max="7425" width="4.85546875" style="7" customWidth="1"/>
    <col min="7426" max="7426" width="9.140625" style="7"/>
    <col min="7427" max="7427" width="15.7109375" style="7" customWidth="1"/>
    <col min="7428" max="7428" width="20.42578125" style="7" customWidth="1"/>
    <col min="7429" max="7429" width="19.140625" style="7" customWidth="1"/>
    <col min="7430" max="7430" width="16.28515625" style="7" customWidth="1"/>
    <col min="7431" max="7431" width="15.5703125" style="7" customWidth="1"/>
    <col min="7432" max="7432" width="19.28515625" style="7" customWidth="1"/>
    <col min="7433" max="7680" width="9.140625" style="7"/>
    <col min="7681" max="7681" width="4.85546875" style="7" customWidth="1"/>
    <col min="7682" max="7682" width="9.140625" style="7"/>
    <col min="7683" max="7683" width="15.7109375" style="7" customWidth="1"/>
    <col min="7684" max="7684" width="20.42578125" style="7" customWidth="1"/>
    <col min="7685" max="7685" width="19.140625" style="7" customWidth="1"/>
    <col min="7686" max="7686" width="16.28515625" style="7" customWidth="1"/>
    <col min="7687" max="7687" width="15.5703125" style="7" customWidth="1"/>
    <col min="7688" max="7688" width="19.28515625" style="7" customWidth="1"/>
    <col min="7689" max="7936" width="9.140625" style="7"/>
    <col min="7937" max="7937" width="4.85546875" style="7" customWidth="1"/>
    <col min="7938" max="7938" width="9.140625" style="7"/>
    <col min="7939" max="7939" width="15.7109375" style="7" customWidth="1"/>
    <col min="7940" max="7940" width="20.42578125" style="7" customWidth="1"/>
    <col min="7941" max="7941" width="19.140625" style="7" customWidth="1"/>
    <col min="7942" max="7942" width="16.28515625" style="7" customWidth="1"/>
    <col min="7943" max="7943" width="15.5703125" style="7" customWidth="1"/>
    <col min="7944" max="7944" width="19.28515625" style="7" customWidth="1"/>
    <col min="7945" max="8192" width="9.140625" style="7"/>
    <col min="8193" max="8193" width="4.85546875" style="7" customWidth="1"/>
    <col min="8194" max="8194" width="9.140625" style="7"/>
    <col min="8195" max="8195" width="15.7109375" style="7" customWidth="1"/>
    <col min="8196" max="8196" width="20.42578125" style="7" customWidth="1"/>
    <col min="8197" max="8197" width="19.140625" style="7" customWidth="1"/>
    <col min="8198" max="8198" width="16.28515625" style="7" customWidth="1"/>
    <col min="8199" max="8199" width="15.5703125" style="7" customWidth="1"/>
    <col min="8200" max="8200" width="19.28515625" style="7" customWidth="1"/>
    <col min="8201" max="8448" width="9.140625" style="7"/>
    <col min="8449" max="8449" width="4.85546875" style="7" customWidth="1"/>
    <col min="8450" max="8450" width="9.140625" style="7"/>
    <col min="8451" max="8451" width="15.7109375" style="7" customWidth="1"/>
    <col min="8452" max="8452" width="20.42578125" style="7" customWidth="1"/>
    <col min="8453" max="8453" width="19.140625" style="7" customWidth="1"/>
    <col min="8454" max="8454" width="16.28515625" style="7" customWidth="1"/>
    <col min="8455" max="8455" width="15.5703125" style="7" customWidth="1"/>
    <col min="8456" max="8456" width="19.28515625" style="7" customWidth="1"/>
    <col min="8457" max="8704" width="9.140625" style="7"/>
    <col min="8705" max="8705" width="4.85546875" style="7" customWidth="1"/>
    <col min="8706" max="8706" width="9.140625" style="7"/>
    <col min="8707" max="8707" width="15.7109375" style="7" customWidth="1"/>
    <col min="8708" max="8708" width="20.42578125" style="7" customWidth="1"/>
    <col min="8709" max="8709" width="19.140625" style="7" customWidth="1"/>
    <col min="8710" max="8710" width="16.28515625" style="7" customWidth="1"/>
    <col min="8711" max="8711" width="15.5703125" style="7" customWidth="1"/>
    <col min="8712" max="8712" width="19.28515625" style="7" customWidth="1"/>
    <col min="8713" max="8960" width="9.140625" style="7"/>
    <col min="8961" max="8961" width="4.85546875" style="7" customWidth="1"/>
    <col min="8962" max="8962" width="9.140625" style="7"/>
    <col min="8963" max="8963" width="15.7109375" style="7" customWidth="1"/>
    <col min="8964" max="8964" width="20.42578125" style="7" customWidth="1"/>
    <col min="8965" max="8965" width="19.140625" style="7" customWidth="1"/>
    <col min="8966" max="8966" width="16.28515625" style="7" customWidth="1"/>
    <col min="8967" max="8967" width="15.5703125" style="7" customWidth="1"/>
    <col min="8968" max="8968" width="19.28515625" style="7" customWidth="1"/>
    <col min="8969" max="9216" width="9.140625" style="7"/>
    <col min="9217" max="9217" width="4.85546875" style="7" customWidth="1"/>
    <col min="9218" max="9218" width="9.140625" style="7"/>
    <col min="9219" max="9219" width="15.7109375" style="7" customWidth="1"/>
    <col min="9220" max="9220" width="20.42578125" style="7" customWidth="1"/>
    <col min="9221" max="9221" width="19.140625" style="7" customWidth="1"/>
    <col min="9222" max="9222" width="16.28515625" style="7" customWidth="1"/>
    <col min="9223" max="9223" width="15.5703125" style="7" customWidth="1"/>
    <col min="9224" max="9224" width="19.28515625" style="7" customWidth="1"/>
    <col min="9225" max="9472" width="9.140625" style="7"/>
    <col min="9473" max="9473" width="4.85546875" style="7" customWidth="1"/>
    <col min="9474" max="9474" width="9.140625" style="7"/>
    <col min="9475" max="9475" width="15.7109375" style="7" customWidth="1"/>
    <col min="9476" max="9476" width="20.42578125" style="7" customWidth="1"/>
    <col min="9477" max="9477" width="19.140625" style="7" customWidth="1"/>
    <col min="9478" max="9478" width="16.28515625" style="7" customWidth="1"/>
    <col min="9479" max="9479" width="15.5703125" style="7" customWidth="1"/>
    <col min="9480" max="9480" width="19.28515625" style="7" customWidth="1"/>
    <col min="9481" max="9728" width="9.140625" style="7"/>
    <col min="9729" max="9729" width="4.85546875" style="7" customWidth="1"/>
    <col min="9730" max="9730" width="9.140625" style="7"/>
    <col min="9731" max="9731" width="15.7109375" style="7" customWidth="1"/>
    <col min="9732" max="9732" width="20.42578125" style="7" customWidth="1"/>
    <col min="9733" max="9733" width="19.140625" style="7" customWidth="1"/>
    <col min="9734" max="9734" width="16.28515625" style="7" customWidth="1"/>
    <col min="9735" max="9735" width="15.5703125" style="7" customWidth="1"/>
    <col min="9736" max="9736" width="19.28515625" style="7" customWidth="1"/>
    <col min="9737" max="9984" width="9.140625" style="7"/>
    <col min="9985" max="9985" width="4.85546875" style="7" customWidth="1"/>
    <col min="9986" max="9986" width="9.140625" style="7"/>
    <col min="9987" max="9987" width="15.7109375" style="7" customWidth="1"/>
    <col min="9988" max="9988" width="20.42578125" style="7" customWidth="1"/>
    <col min="9989" max="9989" width="19.140625" style="7" customWidth="1"/>
    <col min="9990" max="9990" width="16.28515625" style="7" customWidth="1"/>
    <col min="9991" max="9991" width="15.5703125" style="7" customWidth="1"/>
    <col min="9992" max="9992" width="19.28515625" style="7" customWidth="1"/>
    <col min="9993" max="10240" width="9.140625" style="7"/>
    <col min="10241" max="10241" width="4.85546875" style="7" customWidth="1"/>
    <col min="10242" max="10242" width="9.140625" style="7"/>
    <col min="10243" max="10243" width="15.7109375" style="7" customWidth="1"/>
    <col min="10244" max="10244" width="20.42578125" style="7" customWidth="1"/>
    <col min="10245" max="10245" width="19.140625" style="7" customWidth="1"/>
    <col min="10246" max="10246" width="16.28515625" style="7" customWidth="1"/>
    <col min="10247" max="10247" width="15.5703125" style="7" customWidth="1"/>
    <col min="10248" max="10248" width="19.28515625" style="7" customWidth="1"/>
    <col min="10249" max="10496" width="9.140625" style="7"/>
    <col min="10497" max="10497" width="4.85546875" style="7" customWidth="1"/>
    <col min="10498" max="10498" width="9.140625" style="7"/>
    <col min="10499" max="10499" width="15.7109375" style="7" customWidth="1"/>
    <col min="10500" max="10500" width="20.42578125" style="7" customWidth="1"/>
    <col min="10501" max="10501" width="19.140625" style="7" customWidth="1"/>
    <col min="10502" max="10502" width="16.28515625" style="7" customWidth="1"/>
    <col min="10503" max="10503" width="15.5703125" style="7" customWidth="1"/>
    <col min="10504" max="10504" width="19.28515625" style="7" customWidth="1"/>
    <col min="10505" max="10752" width="9.140625" style="7"/>
    <col min="10753" max="10753" width="4.85546875" style="7" customWidth="1"/>
    <col min="10754" max="10754" width="9.140625" style="7"/>
    <col min="10755" max="10755" width="15.7109375" style="7" customWidth="1"/>
    <col min="10756" max="10756" width="20.42578125" style="7" customWidth="1"/>
    <col min="10757" max="10757" width="19.140625" style="7" customWidth="1"/>
    <col min="10758" max="10758" width="16.28515625" style="7" customWidth="1"/>
    <col min="10759" max="10759" width="15.5703125" style="7" customWidth="1"/>
    <col min="10760" max="10760" width="19.28515625" style="7" customWidth="1"/>
    <col min="10761" max="11008" width="9.140625" style="7"/>
    <col min="11009" max="11009" width="4.85546875" style="7" customWidth="1"/>
    <col min="11010" max="11010" width="9.140625" style="7"/>
    <col min="11011" max="11011" width="15.7109375" style="7" customWidth="1"/>
    <col min="11012" max="11012" width="20.42578125" style="7" customWidth="1"/>
    <col min="11013" max="11013" width="19.140625" style="7" customWidth="1"/>
    <col min="11014" max="11014" width="16.28515625" style="7" customWidth="1"/>
    <col min="11015" max="11015" width="15.5703125" style="7" customWidth="1"/>
    <col min="11016" max="11016" width="19.28515625" style="7" customWidth="1"/>
    <col min="11017" max="11264" width="9.140625" style="7"/>
    <col min="11265" max="11265" width="4.85546875" style="7" customWidth="1"/>
    <col min="11266" max="11266" width="9.140625" style="7"/>
    <col min="11267" max="11267" width="15.7109375" style="7" customWidth="1"/>
    <col min="11268" max="11268" width="20.42578125" style="7" customWidth="1"/>
    <col min="11269" max="11269" width="19.140625" style="7" customWidth="1"/>
    <col min="11270" max="11270" width="16.28515625" style="7" customWidth="1"/>
    <col min="11271" max="11271" width="15.5703125" style="7" customWidth="1"/>
    <col min="11272" max="11272" width="19.28515625" style="7" customWidth="1"/>
    <col min="11273" max="11520" width="9.140625" style="7"/>
    <col min="11521" max="11521" width="4.85546875" style="7" customWidth="1"/>
    <col min="11522" max="11522" width="9.140625" style="7"/>
    <col min="11523" max="11523" width="15.7109375" style="7" customWidth="1"/>
    <col min="11524" max="11524" width="20.42578125" style="7" customWidth="1"/>
    <col min="11525" max="11525" width="19.140625" style="7" customWidth="1"/>
    <col min="11526" max="11526" width="16.28515625" style="7" customWidth="1"/>
    <col min="11527" max="11527" width="15.5703125" style="7" customWidth="1"/>
    <col min="11528" max="11528" width="19.28515625" style="7" customWidth="1"/>
    <col min="11529" max="11776" width="9.140625" style="7"/>
    <col min="11777" max="11777" width="4.85546875" style="7" customWidth="1"/>
    <col min="11778" max="11778" width="9.140625" style="7"/>
    <col min="11779" max="11779" width="15.7109375" style="7" customWidth="1"/>
    <col min="11780" max="11780" width="20.42578125" style="7" customWidth="1"/>
    <col min="11781" max="11781" width="19.140625" style="7" customWidth="1"/>
    <col min="11782" max="11782" width="16.28515625" style="7" customWidth="1"/>
    <col min="11783" max="11783" width="15.5703125" style="7" customWidth="1"/>
    <col min="11784" max="11784" width="19.28515625" style="7" customWidth="1"/>
    <col min="11785" max="12032" width="9.140625" style="7"/>
    <col min="12033" max="12033" width="4.85546875" style="7" customWidth="1"/>
    <col min="12034" max="12034" width="9.140625" style="7"/>
    <col min="12035" max="12035" width="15.7109375" style="7" customWidth="1"/>
    <col min="12036" max="12036" width="20.42578125" style="7" customWidth="1"/>
    <col min="12037" max="12037" width="19.140625" style="7" customWidth="1"/>
    <col min="12038" max="12038" width="16.28515625" style="7" customWidth="1"/>
    <col min="12039" max="12039" width="15.5703125" style="7" customWidth="1"/>
    <col min="12040" max="12040" width="19.28515625" style="7" customWidth="1"/>
    <col min="12041" max="12288" width="9.140625" style="7"/>
    <col min="12289" max="12289" width="4.85546875" style="7" customWidth="1"/>
    <col min="12290" max="12290" width="9.140625" style="7"/>
    <col min="12291" max="12291" width="15.7109375" style="7" customWidth="1"/>
    <col min="12292" max="12292" width="20.42578125" style="7" customWidth="1"/>
    <col min="12293" max="12293" width="19.140625" style="7" customWidth="1"/>
    <col min="12294" max="12294" width="16.28515625" style="7" customWidth="1"/>
    <col min="12295" max="12295" width="15.5703125" style="7" customWidth="1"/>
    <col min="12296" max="12296" width="19.28515625" style="7" customWidth="1"/>
    <col min="12297" max="12544" width="9.140625" style="7"/>
    <col min="12545" max="12545" width="4.85546875" style="7" customWidth="1"/>
    <col min="12546" max="12546" width="9.140625" style="7"/>
    <col min="12547" max="12547" width="15.7109375" style="7" customWidth="1"/>
    <col min="12548" max="12548" width="20.42578125" style="7" customWidth="1"/>
    <col min="12549" max="12549" width="19.140625" style="7" customWidth="1"/>
    <col min="12550" max="12550" width="16.28515625" style="7" customWidth="1"/>
    <col min="12551" max="12551" width="15.5703125" style="7" customWidth="1"/>
    <col min="12552" max="12552" width="19.28515625" style="7" customWidth="1"/>
    <col min="12553" max="12800" width="9.140625" style="7"/>
    <col min="12801" max="12801" width="4.85546875" style="7" customWidth="1"/>
    <col min="12802" max="12802" width="9.140625" style="7"/>
    <col min="12803" max="12803" width="15.7109375" style="7" customWidth="1"/>
    <col min="12804" max="12804" width="20.42578125" style="7" customWidth="1"/>
    <col min="12805" max="12805" width="19.140625" style="7" customWidth="1"/>
    <col min="12806" max="12806" width="16.28515625" style="7" customWidth="1"/>
    <col min="12807" max="12807" width="15.5703125" style="7" customWidth="1"/>
    <col min="12808" max="12808" width="19.28515625" style="7" customWidth="1"/>
    <col min="12809" max="13056" width="9.140625" style="7"/>
    <col min="13057" max="13057" width="4.85546875" style="7" customWidth="1"/>
    <col min="13058" max="13058" width="9.140625" style="7"/>
    <col min="13059" max="13059" width="15.7109375" style="7" customWidth="1"/>
    <col min="13060" max="13060" width="20.42578125" style="7" customWidth="1"/>
    <col min="13061" max="13061" width="19.140625" style="7" customWidth="1"/>
    <col min="13062" max="13062" width="16.28515625" style="7" customWidth="1"/>
    <col min="13063" max="13063" width="15.5703125" style="7" customWidth="1"/>
    <col min="13064" max="13064" width="19.28515625" style="7" customWidth="1"/>
    <col min="13065" max="13312" width="9.140625" style="7"/>
    <col min="13313" max="13313" width="4.85546875" style="7" customWidth="1"/>
    <col min="13314" max="13314" width="9.140625" style="7"/>
    <col min="13315" max="13315" width="15.7109375" style="7" customWidth="1"/>
    <col min="13316" max="13316" width="20.42578125" style="7" customWidth="1"/>
    <col min="13317" max="13317" width="19.140625" style="7" customWidth="1"/>
    <col min="13318" max="13318" width="16.28515625" style="7" customWidth="1"/>
    <col min="13319" max="13319" width="15.5703125" style="7" customWidth="1"/>
    <col min="13320" max="13320" width="19.28515625" style="7" customWidth="1"/>
    <col min="13321" max="13568" width="9.140625" style="7"/>
    <col min="13569" max="13569" width="4.85546875" style="7" customWidth="1"/>
    <col min="13570" max="13570" width="9.140625" style="7"/>
    <col min="13571" max="13571" width="15.7109375" style="7" customWidth="1"/>
    <col min="13572" max="13572" width="20.42578125" style="7" customWidth="1"/>
    <col min="13573" max="13573" width="19.140625" style="7" customWidth="1"/>
    <col min="13574" max="13574" width="16.28515625" style="7" customWidth="1"/>
    <col min="13575" max="13575" width="15.5703125" style="7" customWidth="1"/>
    <col min="13576" max="13576" width="19.28515625" style="7" customWidth="1"/>
    <col min="13577" max="13824" width="9.140625" style="7"/>
    <col min="13825" max="13825" width="4.85546875" style="7" customWidth="1"/>
    <col min="13826" max="13826" width="9.140625" style="7"/>
    <col min="13827" max="13827" width="15.7109375" style="7" customWidth="1"/>
    <col min="13828" max="13828" width="20.42578125" style="7" customWidth="1"/>
    <col min="13829" max="13829" width="19.140625" style="7" customWidth="1"/>
    <col min="13830" max="13830" width="16.28515625" style="7" customWidth="1"/>
    <col min="13831" max="13831" width="15.5703125" style="7" customWidth="1"/>
    <col min="13832" max="13832" width="19.28515625" style="7" customWidth="1"/>
    <col min="13833" max="14080" width="9.140625" style="7"/>
    <col min="14081" max="14081" width="4.85546875" style="7" customWidth="1"/>
    <col min="14082" max="14082" width="9.140625" style="7"/>
    <col min="14083" max="14083" width="15.7109375" style="7" customWidth="1"/>
    <col min="14084" max="14084" width="20.42578125" style="7" customWidth="1"/>
    <col min="14085" max="14085" width="19.140625" style="7" customWidth="1"/>
    <col min="14086" max="14086" width="16.28515625" style="7" customWidth="1"/>
    <col min="14087" max="14087" width="15.5703125" style="7" customWidth="1"/>
    <col min="14088" max="14088" width="19.28515625" style="7" customWidth="1"/>
    <col min="14089" max="14336" width="9.140625" style="7"/>
    <col min="14337" max="14337" width="4.85546875" style="7" customWidth="1"/>
    <col min="14338" max="14338" width="9.140625" style="7"/>
    <col min="14339" max="14339" width="15.7109375" style="7" customWidth="1"/>
    <col min="14340" max="14340" width="20.42578125" style="7" customWidth="1"/>
    <col min="14341" max="14341" width="19.140625" style="7" customWidth="1"/>
    <col min="14342" max="14342" width="16.28515625" style="7" customWidth="1"/>
    <col min="14343" max="14343" width="15.5703125" style="7" customWidth="1"/>
    <col min="14344" max="14344" width="19.28515625" style="7" customWidth="1"/>
    <col min="14345" max="14592" width="9.140625" style="7"/>
    <col min="14593" max="14593" width="4.85546875" style="7" customWidth="1"/>
    <col min="14594" max="14594" width="9.140625" style="7"/>
    <col min="14595" max="14595" width="15.7109375" style="7" customWidth="1"/>
    <col min="14596" max="14596" width="20.42578125" style="7" customWidth="1"/>
    <col min="14597" max="14597" width="19.140625" style="7" customWidth="1"/>
    <col min="14598" max="14598" width="16.28515625" style="7" customWidth="1"/>
    <col min="14599" max="14599" width="15.5703125" style="7" customWidth="1"/>
    <col min="14600" max="14600" width="19.28515625" style="7" customWidth="1"/>
    <col min="14601" max="14848" width="9.140625" style="7"/>
    <col min="14849" max="14849" width="4.85546875" style="7" customWidth="1"/>
    <col min="14850" max="14850" width="9.140625" style="7"/>
    <col min="14851" max="14851" width="15.7109375" style="7" customWidth="1"/>
    <col min="14852" max="14852" width="20.42578125" style="7" customWidth="1"/>
    <col min="14853" max="14853" width="19.140625" style="7" customWidth="1"/>
    <col min="14854" max="14854" width="16.28515625" style="7" customWidth="1"/>
    <col min="14855" max="14855" width="15.5703125" style="7" customWidth="1"/>
    <col min="14856" max="14856" width="19.28515625" style="7" customWidth="1"/>
    <col min="14857" max="15104" width="9.140625" style="7"/>
    <col min="15105" max="15105" width="4.85546875" style="7" customWidth="1"/>
    <col min="15106" max="15106" width="9.140625" style="7"/>
    <col min="15107" max="15107" width="15.7109375" style="7" customWidth="1"/>
    <col min="15108" max="15108" width="20.42578125" style="7" customWidth="1"/>
    <col min="15109" max="15109" width="19.140625" style="7" customWidth="1"/>
    <col min="15110" max="15110" width="16.28515625" style="7" customWidth="1"/>
    <col min="15111" max="15111" width="15.5703125" style="7" customWidth="1"/>
    <col min="15112" max="15112" width="19.28515625" style="7" customWidth="1"/>
    <col min="15113" max="15360" width="9.140625" style="7"/>
    <col min="15361" max="15361" width="4.85546875" style="7" customWidth="1"/>
    <col min="15362" max="15362" width="9.140625" style="7"/>
    <col min="15363" max="15363" width="15.7109375" style="7" customWidth="1"/>
    <col min="15364" max="15364" width="20.42578125" style="7" customWidth="1"/>
    <col min="15365" max="15365" width="19.140625" style="7" customWidth="1"/>
    <col min="15366" max="15366" width="16.28515625" style="7" customWidth="1"/>
    <col min="15367" max="15367" width="15.5703125" style="7" customWidth="1"/>
    <col min="15368" max="15368" width="19.28515625" style="7" customWidth="1"/>
    <col min="15369" max="15616" width="9.140625" style="7"/>
    <col min="15617" max="15617" width="4.85546875" style="7" customWidth="1"/>
    <col min="15618" max="15618" width="9.140625" style="7"/>
    <col min="15619" max="15619" width="15.7109375" style="7" customWidth="1"/>
    <col min="15620" max="15620" width="20.42578125" style="7" customWidth="1"/>
    <col min="15621" max="15621" width="19.140625" style="7" customWidth="1"/>
    <col min="15622" max="15622" width="16.28515625" style="7" customWidth="1"/>
    <col min="15623" max="15623" width="15.5703125" style="7" customWidth="1"/>
    <col min="15624" max="15624" width="19.28515625" style="7" customWidth="1"/>
    <col min="15625" max="15872" width="9.140625" style="7"/>
    <col min="15873" max="15873" width="4.85546875" style="7" customWidth="1"/>
    <col min="15874" max="15874" width="9.140625" style="7"/>
    <col min="15875" max="15875" width="15.7109375" style="7" customWidth="1"/>
    <col min="15876" max="15876" width="20.42578125" style="7" customWidth="1"/>
    <col min="15877" max="15877" width="19.140625" style="7" customWidth="1"/>
    <col min="15878" max="15878" width="16.28515625" style="7" customWidth="1"/>
    <col min="15879" max="15879" width="15.5703125" style="7" customWidth="1"/>
    <col min="15880" max="15880" width="19.28515625" style="7" customWidth="1"/>
    <col min="15881" max="16128" width="9.140625" style="7"/>
    <col min="16129" max="16129" width="4.85546875" style="7" customWidth="1"/>
    <col min="16130" max="16130" width="9.140625" style="7"/>
    <col min="16131" max="16131" width="15.7109375" style="7" customWidth="1"/>
    <col min="16132" max="16132" width="20.42578125" style="7" customWidth="1"/>
    <col min="16133" max="16133" width="19.140625" style="7" customWidth="1"/>
    <col min="16134" max="16134" width="16.28515625" style="7" customWidth="1"/>
    <col min="16135" max="16135" width="15.5703125" style="7" customWidth="1"/>
    <col min="16136" max="16136" width="19.28515625" style="7" customWidth="1"/>
    <col min="16137" max="16384" width="9.140625" style="7"/>
  </cols>
  <sheetData>
    <row r="1" spans="2:9">
      <c r="B1" s="6" t="s">
        <v>121</v>
      </c>
    </row>
    <row r="2" spans="2:9">
      <c r="C2" s="7" t="s">
        <v>77</v>
      </c>
    </row>
    <row r="3" spans="2:9">
      <c r="B3" s="6"/>
      <c r="C3" s="7" t="s">
        <v>79</v>
      </c>
    </row>
    <row r="4" spans="2:9">
      <c r="B4" s="6"/>
      <c r="C4" s="7" t="s">
        <v>120</v>
      </c>
      <c r="I4" s="7" t="s">
        <v>122</v>
      </c>
    </row>
    <row r="5" spans="2:9">
      <c r="B5" s="6"/>
      <c r="I5" s="7" t="s">
        <v>123</v>
      </c>
    </row>
    <row r="7" spans="2:9">
      <c r="C7" s="6" t="s">
        <v>14</v>
      </c>
    </row>
    <row r="8" spans="2:9">
      <c r="C8" s="7" t="s">
        <v>15</v>
      </c>
      <c r="D8" s="40" t="s">
        <v>16</v>
      </c>
    </row>
    <row r="9" spans="2:9">
      <c r="D9" s="8" t="s">
        <v>17</v>
      </c>
    </row>
    <row r="10" spans="2:9">
      <c r="D10" s="9"/>
    </row>
    <row r="12" spans="2:9">
      <c r="C12" s="10" t="s">
        <v>18</v>
      </c>
      <c r="D12" s="11"/>
      <c r="E12" s="11"/>
      <c r="F12" s="11"/>
      <c r="G12" s="11"/>
    </row>
    <row r="13" spans="2:9">
      <c r="C13" s="12" t="s">
        <v>19</v>
      </c>
      <c r="D13" s="12" t="s">
        <v>20</v>
      </c>
      <c r="E13" s="12" t="s">
        <v>21</v>
      </c>
      <c r="F13" s="12" t="s">
        <v>22</v>
      </c>
      <c r="G13" s="12" t="s">
        <v>23</v>
      </c>
    </row>
    <row r="14" spans="2:9">
      <c r="C14" s="41">
        <v>61072</v>
      </c>
      <c r="D14" s="42" t="s">
        <v>116</v>
      </c>
      <c r="E14" s="43">
        <v>4.87</v>
      </c>
      <c r="F14" s="41">
        <v>0.17</v>
      </c>
      <c r="G14" s="13">
        <f t="shared" ref="G14:G20" si="0">E14*F14</f>
        <v>0.82790000000000008</v>
      </c>
      <c r="H14" s="21"/>
    </row>
    <row r="15" spans="2:9" ht="22.5">
      <c r="C15" s="44">
        <v>74092</v>
      </c>
      <c r="D15" s="42" t="s">
        <v>74</v>
      </c>
      <c r="E15" s="43">
        <v>0.53</v>
      </c>
      <c r="F15" s="41">
        <v>0.17199999999999999</v>
      </c>
      <c r="G15" s="13">
        <f t="shared" si="0"/>
        <v>9.1159999999999991E-2</v>
      </c>
    </row>
    <row r="16" spans="2:9" ht="22.5">
      <c r="C16" s="41">
        <v>74093</v>
      </c>
      <c r="D16" s="42" t="s">
        <v>74</v>
      </c>
      <c r="E16" s="43">
        <v>0.63</v>
      </c>
      <c r="F16" s="41">
        <v>3.5000000000000003E-2</v>
      </c>
      <c r="G16" s="13">
        <f t="shared" si="0"/>
        <v>2.2050000000000004E-2</v>
      </c>
    </row>
    <row r="17" spans="3:10">
      <c r="C17" s="44"/>
      <c r="D17" s="42"/>
      <c r="E17" s="43">
        <v>0</v>
      </c>
      <c r="F17" s="41">
        <v>0</v>
      </c>
      <c r="G17" s="13">
        <f t="shared" si="0"/>
        <v>0</v>
      </c>
    </row>
    <row r="18" spans="3:10">
      <c r="C18" s="41" t="s">
        <v>24</v>
      </c>
      <c r="D18" s="42" t="s">
        <v>24</v>
      </c>
      <c r="E18" s="43">
        <v>0</v>
      </c>
      <c r="F18" s="41">
        <v>0</v>
      </c>
      <c r="G18" s="13">
        <f t="shared" si="0"/>
        <v>0</v>
      </c>
    </row>
    <row r="19" spans="3:10">
      <c r="C19" s="41"/>
      <c r="D19" s="45" t="s">
        <v>24</v>
      </c>
      <c r="E19" s="43">
        <v>0</v>
      </c>
      <c r="F19" s="41">
        <v>0</v>
      </c>
      <c r="G19" s="13">
        <f t="shared" si="0"/>
        <v>0</v>
      </c>
    </row>
    <row r="20" spans="3:10">
      <c r="C20" s="41"/>
      <c r="D20" s="45" t="s">
        <v>24</v>
      </c>
      <c r="E20" s="43">
        <v>0</v>
      </c>
      <c r="F20" s="41">
        <v>0</v>
      </c>
      <c r="G20" s="13">
        <f t="shared" si="0"/>
        <v>0</v>
      </c>
    </row>
    <row r="21" spans="3:10">
      <c r="C21" s="12"/>
      <c r="D21" s="12"/>
      <c r="E21" s="12"/>
      <c r="F21" s="12"/>
      <c r="G21" s="14">
        <f>(SUM(G14:G20))*1.06</f>
        <v>0.99757660000000015</v>
      </c>
      <c r="H21" s="7" t="s">
        <v>117</v>
      </c>
    </row>
    <row r="24" spans="3:10">
      <c r="F24" s="41" t="s">
        <v>61</v>
      </c>
      <c r="G24" s="7" t="s">
        <v>25</v>
      </c>
    </row>
    <row r="28" spans="3:10">
      <c r="E28" s="12" t="s">
        <v>26</v>
      </c>
      <c r="F28" s="12" t="s">
        <v>27</v>
      </c>
      <c r="G28" s="12" t="s">
        <v>28</v>
      </c>
    </row>
    <row r="29" spans="3:10">
      <c r="D29" s="7" t="s">
        <v>28</v>
      </c>
      <c r="E29" s="41">
        <v>12</v>
      </c>
      <c r="F29" s="41">
        <v>1</v>
      </c>
      <c r="G29" s="12">
        <f>(1000/E29)*F29</f>
        <v>83.333333333333329</v>
      </c>
    </row>
    <row r="31" spans="3:10">
      <c r="D31" s="15" t="s">
        <v>29</v>
      </c>
      <c r="E31" s="46">
        <v>220000</v>
      </c>
      <c r="J31" s="7" t="s">
        <v>62</v>
      </c>
    </row>
    <row r="32" spans="3:10">
      <c r="G32" s="16">
        <f>(E31/G29)*1.05</f>
        <v>2772</v>
      </c>
      <c r="H32" s="16" t="s">
        <v>30</v>
      </c>
    </row>
    <row r="33" spans="4:10">
      <c r="G33" s="17">
        <f>G32*G21</f>
        <v>2765.2823352000005</v>
      </c>
      <c r="H33" s="16" t="s">
        <v>31</v>
      </c>
    </row>
    <row r="34" spans="4:10">
      <c r="D34" s="6" t="s">
        <v>32</v>
      </c>
      <c r="G34" s="18"/>
      <c r="H34" s="19"/>
    </row>
    <row r="35" spans="4:10">
      <c r="D35" s="12" t="s">
        <v>33</v>
      </c>
      <c r="E35" s="41">
        <v>1</v>
      </c>
    </row>
    <row r="36" spans="4:10">
      <c r="D36" s="12"/>
      <c r="E36" s="12" t="s">
        <v>34</v>
      </c>
      <c r="F36" s="12" t="s">
        <v>35</v>
      </c>
      <c r="G36" s="12" t="s">
        <v>36</v>
      </c>
    </row>
    <row r="37" spans="4:10">
      <c r="D37" s="12" t="s">
        <v>37</v>
      </c>
      <c r="E37" s="12">
        <v>35.03</v>
      </c>
      <c r="F37" s="41">
        <v>2</v>
      </c>
      <c r="G37" s="20">
        <f>F37*E37</f>
        <v>70.06</v>
      </c>
      <c r="H37" s="21" t="s">
        <v>118</v>
      </c>
    </row>
    <row r="38" spans="4:10">
      <c r="D38" s="12" t="s">
        <v>38</v>
      </c>
      <c r="E38" s="12">
        <v>29.44</v>
      </c>
      <c r="F38" s="41">
        <v>2</v>
      </c>
      <c r="G38" s="20">
        <f>F38*E38*E35</f>
        <v>58.88</v>
      </c>
      <c r="H38" s="21" t="s">
        <v>118</v>
      </c>
    </row>
    <row r="39" spans="4:10">
      <c r="D39" s="12"/>
      <c r="E39" s="12"/>
      <c r="F39" s="12" t="s">
        <v>39</v>
      </c>
      <c r="G39" s="14">
        <f>SUM(G37:G38)</f>
        <v>128.94</v>
      </c>
    </row>
    <row r="41" spans="4:10">
      <c r="D41" s="6" t="s">
        <v>40</v>
      </c>
    </row>
    <row r="42" spans="4:10">
      <c r="E42" s="12" t="s">
        <v>41</v>
      </c>
      <c r="F42" s="12" t="s">
        <v>42</v>
      </c>
      <c r="G42" s="12"/>
    </row>
    <row r="43" spans="4:10">
      <c r="E43" s="41">
        <v>12</v>
      </c>
      <c r="F43" s="12">
        <v>60</v>
      </c>
      <c r="G43" s="12">
        <f>E43*F43*G29</f>
        <v>60000</v>
      </c>
      <c r="H43" s="7" t="s">
        <v>43</v>
      </c>
      <c r="J43" s="7" t="s">
        <v>63</v>
      </c>
    </row>
    <row r="45" spans="4:10">
      <c r="D45" s="15" t="s">
        <v>44</v>
      </c>
      <c r="E45" s="41">
        <v>1</v>
      </c>
    </row>
    <row r="46" spans="4:10">
      <c r="D46" s="12"/>
      <c r="E46" s="12" t="s">
        <v>34</v>
      </c>
      <c r="F46" s="12" t="s">
        <v>35</v>
      </c>
      <c r="G46" s="12" t="s">
        <v>36</v>
      </c>
    </row>
    <row r="47" spans="4:10">
      <c r="D47" s="12" t="s">
        <v>45</v>
      </c>
      <c r="E47" s="12">
        <v>35.03</v>
      </c>
      <c r="F47" s="12">
        <f>E31/G43</f>
        <v>3.6666666666666665</v>
      </c>
      <c r="G47" s="12">
        <f>E47*F47</f>
        <v>128.44333333333333</v>
      </c>
      <c r="H47" s="21" t="s">
        <v>118</v>
      </c>
    </row>
    <row r="48" spans="4:10">
      <c r="D48" s="12" t="s">
        <v>46</v>
      </c>
      <c r="E48" s="12">
        <v>11.23</v>
      </c>
      <c r="F48" s="12">
        <f>E31/G43</f>
        <v>3.6666666666666665</v>
      </c>
      <c r="G48" s="12">
        <f>E48*F48</f>
        <v>41.176666666666669</v>
      </c>
      <c r="H48" s="21" t="s">
        <v>118</v>
      </c>
    </row>
    <row r="49" spans="3:9">
      <c r="D49" s="12" t="s">
        <v>47</v>
      </c>
      <c r="E49" s="12">
        <v>29.44</v>
      </c>
      <c r="F49" s="12">
        <f>E31/G43</f>
        <v>3.6666666666666665</v>
      </c>
      <c r="G49" s="12">
        <f>E49*F49*E45</f>
        <v>107.94666666666667</v>
      </c>
      <c r="H49" s="21" t="s">
        <v>118</v>
      </c>
    </row>
    <row r="50" spans="3:9">
      <c r="D50" s="12"/>
      <c r="E50" s="12"/>
      <c r="F50" s="12" t="s">
        <v>48</v>
      </c>
      <c r="G50" s="14">
        <f>SUM(G47:G49)</f>
        <v>277.56666666666666</v>
      </c>
    </row>
    <row r="51" spans="3:9">
      <c r="F51" s="22" t="s">
        <v>49</v>
      </c>
      <c r="G51" s="23">
        <f>(G50/E31)*1000</f>
        <v>1.2616666666666665</v>
      </c>
    </row>
    <row r="53" spans="3:9">
      <c r="F53" s="12" t="s">
        <v>50</v>
      </c>
      <c r="G53" s="24">
        <f>G33+G39+G50</f>
        <v>3171.7890018666671</v>
      </c>
    </row>
    <row r="54" spans="3:9">
      <c r="F54" s="25" t="s">
        <v>51</v>
      </c>
      <c r="G54" s="26">
        <f>(G53/E31)*1000</f>
        <v>14.417222735757578</v>
      </c>
      <c r="H54" s="47">
        <f>G54/1000</f>
        <v>1.4417222735757578E-2</v>
      </c>
      <c r="I54" s="6" t="s">
        <v>64</v>
      </c>
    </row>
    <row r="57" spans="3:9">
      <c r="F57" s="7" t="s">
        <v>65</v>
      </c>
    </row>
    <row r="58" spans="3:9">
      <c r="G58" s="48">
        <f>G54/0.7</f>
        <v>20.596032479653683</v>
      </c>
      <c r="H58" s="49" t="s">
        <v>66</v>
      </c>
    </row>
    <row r="59" spans="3:9">
      <c r="G59" s="48">
        <f>G54/0.6</f>
        <v>24.028704559595965</v>
      </c>
      <c r="H59" s="49" t="s">
        <v>67</v>
      </c>
    </row>
    <row r="60" spans="3:9">
      <c r="G60" s="48">
        <f>G54/0.5</f>
        <v>28.834445471515156</v>
      </c>
      <c r="H60" s="49" t="s">
        <v>68</v>
      </c>
    </row>
    <row r="61" spans="3:9">
      <c r="G61" s="48">
        <f>G54/0.4</f>
        <v>36.043056839393941</v>
      </c>
      <c r="H61" s="49" t="s">
        <v>69</v>
      </c>
    </row>
    <row r="63" spans="3:9">
      <c r="C63" s="7" t="s">
        <v>70</v>
      </c>
      <c r="F63" s="48"/>
    </row>
    <row r="64" spans="3:9">
      <c r="C64" s="7" t="s">
        <v>71</v>
      </c>
      <c r="F64" s="48"/>
    </row>
    <row r="65" spans="3:8">
      <c r="C65" s="7" t="s">
        <v>73</v>
      </c>
      <c r="F65" s="48"/>
    </row>
    <row r="66" spans="3:8">
      <c r="F66" s="48"/>
    </row>
    <row r="67" spans="3:8">
      <c r="F67" s="48"/>
    </row>
    <row r="72" spans="3:8">
      <c r="D72" s="7" t="s">
        <v>76</v>
      </c>
      <c r="F72" s="7">
        <v>12.5</v>
      </c>
      <c r="G72" s="7">
        <v>4000</v>
      </c>
      <c r="H72" s="7">
        <f>F72/G72</f>
        <v>3.1250000000000002E-3</v>
      </c>
    </row>
    <row r="93" spans="3:3">
      <c r="C93" s="6"/>
    </row>
  </sheetData>
  <hyperlinks>
    <hyperlink ref="C57" location="'Drawing(s)'!A1" display="See drawing"/>
  </hyperlinks>
  <pageMargins left="0.70866141732283472" right="0.70866141732283472" top="0.74803149606299213" bottom="0.74803149606299213" header="0.31496062992125984" footer="0.31496062992125984"/>
  <pageSetup paperSize="9" scale="4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K72"/>
  <sheetViews>
    <sheetView showGridLines="0" workbookViewId="0">
      <selection activeCell="J14" sqref="J14"/>
    </sheetView>
  </sheetViews>
  <sheetFormatPr defaultRowHeight="15"/>
  <cols>
    <col min="1" max="1" width="9.140625" style="34"/>
    <col min="2" max="2" width="9.7109375" style="34" customWidth="1"/>
    <col min="3" max="16384" width="9.140625" style="34"/>
  </cols>
  <sheetData>
    <row r="1" spans="2:11" ht="44.25">
      <c r="B1" s="36"/>
      <c r="C1" s="37"/>
    </row>
    <row r="6" spans="2:11">
      <c r="K6" s="38"/>
    </row>
    <row r="13" spans="2:11" ht="92.25">
      <c r="C13" s="50"/>
      <c r="D13" s="50" t="s">
        <v>55</v>
      </c>
    </row>
    <row r="24" spans="2:3" ht="44.25">
      <c r="B24" s="36"/>
      <c r="C24" s="39"/>
    </row>
    <row r="47" spans="2:3" ht="44.25">
      <c r="B47" s="36"/>
      <c r="C47" s="39"/>
    </row>
    <row r="72" spans="2:3" ht="44.25">
      <c r="B72" s="36"/>
      <c r="C72" s="37"/>
    </row>
  </sheetData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K72"/>
  <sheetViews>
    <sheetView showGridLines="0" workbookViewId="0">
      <selection sqref="A1:XFD1048576"/>
    </sheetView>
  </sheetViews>
  <sheetFormatPr defaultRowHeight="15"/>
  <cols>
    <col min="1" max="1" width="9.140625" style="34"/>
    <col min="2" max="2" width="9.7109375" style="34" customWidth="1"/>
    <col min="3" max="16384" width="9.140625" style="34"/>
  </cols>
  <sheetData>
    <row r="1" spans="2:11" ht="44.25">
      <c r="B1" s="36"/>
      <c r="C1" s="37"/>
    </row>
    <row r="6" spans="2:11">
      <c r="K6" s="38"/>
    </row>
    <row r="13" spans="2:11" ht="92.25">
      <c r="C13" s="50" t="s">
        <v>55</v>
      </c>
    </row>
    <row r="24" spans="2:3" ht="44.25">
      <c r="B24" s="36"/>
      <c r="C24" s="39"/>
    </row>
    <row r="47" spans="2:3" ht="44.25">
      <c r="B47" s="36"/>
      <c r="C47" s="39"/>
    </row>
    <row r="72" spans="2:3" ht="44.25">
      <c r="B72" s="36"/>
      <c r="C72" s="37"/>
    </row>
  </sheetData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K72"/>
  <sheetViews>
    <sheetView showGridLines="0" workbookViewId="0">
      <selection activeCell="G22" sqref="G22"/>
    </sheetView>
  </sheetViews>
  <sheetFormatPr defaultRowHeight="15"/>
  <cols>
    <col min="1" max="1" width="9.140625" style="34"/>
    <col min="2" max="2" width="9.7109375" style="34" customWidth="1"/>
    <col min="3" max="16384" width="9.140625" style="34"/>
  </cols>
  <sheetData>
    <row r="1" spans="2:11" ht="44.25">
      <c r="B1" s="36"/>
      <c r="C1" s="37"/>
    </row>
    <row r="6" spans="2:11">
      <c r="K6" s="38"/>
    </row>
    <row r="13" spans="2:11" ht="92.25">
      <c r="C13" s="50" t="s">
        <v>55</v>
      </c>
    </row>
    <row r="24" spans="2:3" ht="44.25">
      <c r="B24" s="36"/>
      <c r="C24" s="39"/>
    </row>
    <row r="47" spans="2:3" ht="44.25">
      <c r="B47" s="36"/>
      <c r="C47" s="39"/>
    </row>
    <row r="72" spans="2:3" ht="44.25">
      <c r="B72" s="36"/>
      <c r="C72" s="37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E4:N118"/>
  <sheetViews>
    <sheetView topLeftCell="A30" workbookViewId="0">
      <selection activeCell="A73" sqref="A73:XFD120"/>
    </sheetView>
  </sheetViews>
  <sheetFormatPr defaultRowHeight="15"/>
  <cols>
    <col min="5" max="5" width="15.28515625" bestFit="1" customWidth="1"/>
    <col min="6" max="6" width="27.5703125" bestFit="1" customWidth="1"/>
    <col min="7" max="7" width="40.7109375" bestFit="1" customWidth="1"/>
    <col min="8" max="8" width="8.140625" bestFit="1" customWidth="1"/>
    <col min="261" max="261" width="15.28515625" bestFit="1" customWidth="1"/>
    <col min="262" max="262" width="27.5703125" bestFit="1" customWidth="1"/>
    <col min="263" max="263" width="40.7109375" bestFit="1" customWidth="1"/>
    <col min="264" max="264" width="8.140625" bestFit="1" customWidth="1"/>
    <col min="517" max="517" width="15.28515625" bestFit="1" customWidth="1"/>
    <col min="518" max="518" width="27.5703125" bestFit="1" customWidth="1"/>
    <col min="519" max="519" width="40.7109375" bestFit="1" customWidth="1"/>
    <col min="520" max="520" width="8.140625" bestFit="1" customWidth="1"/>
    <col min="773" max="773" width="15.28515625" bestFit="1" customWidth="1"/>
    <col min="774" max="774" width="27.5703125" bestFit="1" customWidth="1"/>
    <col min="775" max="775" width="40.7109375" bestFit="1" customWidth="1"/>
    <col min="776" max="776" width="8.140625" bestFit="1" customWidth="1"/>
    <col min="1029" max="1029" width="15.28515625" bestFit="1" customWidth="1"/>
    <col min="1030" max="1030" width="27.5703125" bestFit="1" customWidth="1"/>
    <col min="1031" max="1031" width="40.7109375" bestFit="1" customWidth="1"/>
    <col min="1032" max="1032" width="8.140625" bestFit="1" customWidth="1"/>
    <col min="1285" max="1285" width="15.28515625" bestFit="1" customWidth="1"/>
    <col min="1286" max="1286" width="27.5703125" bestFit="1" customWidth="1"/>
    <col min="1287" max="1287" width="40.7109375" bestFit="1" customWidth="1"/>
    <col min="1288" max="1288" width="8.140625" bestFit="1" customWidth="1"/>
    <col min="1541" max="1541" width="15.28515625" bestFit="1" customWidth="1"/>
    <col min="1542" max="1542" width="27.5703125" bestFit="1" customWidth="1"/>
    <col min="1543" max="1543" width="40.7109375" bestFit="1" customWidth="1"/>
    <col min="1544" max="1544" width="8.140625" bestFit="1" customWidth="1"/>
    <col min="1797" max="1797" width="15.28515625" bestFit="1" customWidth="1"/>
    <col min="1798" max="1798" width="27.5703125" bestFit="1" customWidth="1"/>
    <col min="1799" max="1799" width="40.7109375" bestFit="1" customWidth="1"/>
    <col min="1800" max="1800" width="8.140625" bestFit="1" customWidth="1"/>
    <col min="2053" max="2053" width="15.28515625" bestFit="1" customWidth="1"/>
    <col min="2054" max="2054" width="27.5703125" bestFit="1" customWidth="1"/>
    <col min="2055" max="2055" width="40.7109375" bestFit="1" customWidth="1"/>
    <col min="2056" max="2056" width="8.140625" bestFit="1" customWidth="1"/>
    <col min="2309" max="2309" width="15.28515625" bestFit="1" customWidth="1"/>
    <col min="2310" max="2310" width="27.5703125" bestFit="1" customWidth="1"/>
    <col min="2311" max="2311" width="40.7109375" bestFit="1" customWidth="1"/>
    <col min="2312" max="2312" width="8.140625" bestFit="1" customWidth="1"/>
    <col min="2565" max="2565" width="15.28515625" bestFit="1" customWidth="1"/>
    <col min="2566" max="2566" width="27.5703125" bestFit="1" customWidth="1"/>
    <col min="2567" max="2567" width="40.7109375" bestFit="1" customWidth="1"/>
    <col min="2568" max="2568" width="8.140625" bestFit="1" customWidth="1"/>
    <col min="2821" max="2821" width="15.28515625" bestFit="1" customWidth="1"/>
    <col min="2822" max="2822" width="27.5703125" bestFit="1" customWidth="1"/>
    <col min="2823" max="2823" width="40.7109375" bestFit="1" customWidth="1"/>
    <col min="2824" max="2824" width="8.140625" bestFit="1" customWidth="1"/>
    <col min="3077" max="3077" width="15.28515625" bestFit="1" customWidth="1"/>
    <col min="3078" max="3078" width="27.5703125" bestFit="1" customWidth="1"/>
    <col min="3079" max="3079" width="40.7109375" bestFit="1" customWidth="1"/>
    <col min="3080" max="3080" width="8.140625" bestFit="1" customWidth="1"/>
    <col min="3333" max="3333" width="15.28515625" bestFit="1" customWidth="1"/>
    <col min="3334" max="3334" width="27.5703125" bestFit="1" customWidth="1"/>
    <col min="3335" max="3335" width="40.7109375" bestFit="1" customWidth="1"/>
    <col min="3336" max="3336" width="8.140625" bestFit="1" customWidth="1"/>
    <col min="3589" max="3589" width="15.28515625" bestFit="1" customWidth="1"/>
    <col min="3590" max="3590" width="27.5703125" bestFit="1" customWidth="1"/>
    <col min="3591" max="3591" width="40.7109375" bestFit="1" customWidth="1"/>
    <col min="3592" max="3592" width="8.140625" bestFit="1" customWidth="1"/>
    <col min="3845" max="3845" width="15.28515625" bestFit="1" customWidth="1"/>
    <col min="3846" max="3846" width="27.5703125" bestFit="1" customWidth="1"/>
    <col min="3847" max="3847" width="40.7109375" bestFit="1" customWidth="1"/>
    <col min="3848" max="3848" width="8.140625" bestFit="1" customWidth="1"/>
    <col min="4101" max="4101" width="15.28515625" bestFit="1" customWidth="1"/>
    <col min="4102" max="4102" width="27.5703125" bestFit="1" customWidth="1"/>
    <col min="4103" max="4103" width="40.7109375" bestFit="1" customWidth="1"/>
    <col min="4104" max="4104" width="8.140625" bestFit="1" customWidth="1"/>
    <col min="4357" max="4357" width="15.28515625" bestFit="1" customWidth="1"/>
    <col min="4358" max="4358" width="27.5703125" bestFit="1" customWidth="1"/>
    <col min="4359" max="4359" width="40.7109375" bestFit="1" customWidth="1"/>
    <col min="4360" max="4360" width="8.140625" bestFit="1" customWidth="1"/>
    <col min="4613" max="4613" width="15.28515625" bestFit="1" customWidth="1"/>
    <col min="4614" max="4614" width="27.5703125" bestFit="1" customWidth="1"/>
    <col min="4615" max="4615" width="40.7109375" bestFit="1" customWidth="1"/>
    <col min="4616" max="4616" width="8.140625" bestFit="1" customWidth="1"/>
    <col min="4869" max="4869" width="15.28515625" bestFit="1" customWidth="1"/>
    <col min="4870" max="4870" width="27.5703125" bestFit="1" customWidth="1"/>
    <col min="4871" max="4871" width="40.7109375" bestFit="1" customWidth="1"/>
    <col min="4872" max="4872" width="8.140625" bestFit="1" customWidth="1"/>
    <col min="5125" max="5125" width="15.28515625" bestFit="1" customWidth="1"/>
    <col min="5126" max="5126" width="27.5703125" bestFit="1" customWidth="1"/>
    <col min="5127" max="5127" width="40.7109375" bestFit="1" customWidth="1"/>
    <col min="5128" max="5128" width="8.140625" bestFit="1" customWidth="1"/>
    <col min="5381" max="5381" width="15.28515625" bestFit="1" customWidth="1"/>
    <col min="5382" max="5382" width="27.5703125" bestFit="1" customWidth="1"/>
    <col min="5383" max="5383" width="40.7109375" bestFit="1" customWidth="1"/>
    <col min="5384" max="5384" width="8.140625" bestFit="1" customWidth="1"/>
    <col min="5637" max="5637" width="15.28515625" bestFit="1" customWidth="1"/>
    <col min="5638" max="5638" width="27.5703125" bestFit="1" customWidth="1"/>
    <col min="5639" max="5639" width="40.7109375" bestFit="1" customWidth="1"/>
    <col min="5640" max="5640" width="8.140625" bestFit="1" customWidth="1"/>
    <col min="5893" max="5893" width="15.28515625" bestFit="1" customWidth="1"/>
    <col min="5894" max="5894" width="27.5703125" bestFit="1" customWidth="1"/>
    <col min="5895" max="5895" width="40.7109375" bestFit="1" customWidth="1"/>
    <col min="5896" max="5896" width="8.140625" bestFit="1" customWidth="1"/>
    <col min="6149" max="6149" width="15.28515625" bestFit="1" customWidth="1"/>
    <col min="6150" max="6150" width="27.5703125" bestFit="1" customWidth="1"/>
    <col min="6151" max="6151" width="40.7109375" bestFit="1" customWidth="1"/>
    <col min="6152" max="6152" width="8.140625" bestFit="1" customWidth="1"/>
    <col min="6405" max="6405" width="15.28515625" bestFit="1" customWidth="1"/>
    <col min="6406" max="6406" width="27.5703125" bestFit="1" customWidth="1"/>
    <col min="6407" max="6407" width="40.7109375" bestFit="1" customWidth="1"/>
    <col min="6408" max="6408" width="8.140625" bestFit="1" customWidth="1"/>
    <col min="6661" max="6661" width="15.28515625" bestFit="1" customWidth="1"/>
    <col min="6662" max="6662" width="27.5703125" bestFit="1" customWidth="1"/>
    <col min="6663" max="6663" width="40.7109375" bestFit="1" customWidth="1"/>
    <col min="6664" max="6664" width="8.140625" bestFit="1" customWidth="1"/>
    <col min="6917" max="6917" width="15.28515625" bestFit="1" customWidth="1"/>
    <col min="6918" max="6918" width="27.5703125" bestFit="1" customWidth="1"/>
    <col min="6919" max="6919" width="40.7109375" bestFit="1" customWidth="1"/>
    <col min="6920" max="6920" width="8.140625" bestFit="1" customWidth="1"/>
    <col min="7173" max="7173" width="15.28515625" bestFit="1" customWidth="1"/>
    <col min="7174" max="7174" width="27.5703125" bestFit="1" customWidth="1"/>
    <col min="7175" max="7175" width="40.7109375" bestFit="1" customWidth="1"/>
    <col min="7176" max="7176" width="8.140625" bestFit="1" customWidth="1"/>
    <col min="7429" max="7429" width="15.28515625" bestFit="1" customWidth="1"/>
    <col min="7430" max="7430" width="27.5703125" bestFit="1" customWidth="1"/>
    <col min="7431" max="7431" width="40.7109375" bestFit="1" customWidth="1"/>
    <col min="7432" max="7432" width="8.140625" bestFit="1" customWidth="1"/>
    <col min="7685" max="7685" width="15.28515625" bestFit="1" customWidth="1"/>
    <col min="7686" max="7686" width="27.5703125" bestFit="1" customWidth="1"/>
    <col min="7687" max="7687" width="40.7109375" bestFit="1" customWidth="1"/>
    <col min="7688" max="7688" width="8.140625" bestFit="1" customWidth="1"/>
    <col min="7941" max="7941" width="15.28515625" bestFit="1" customWidth="1"/>
    <col min="7942" max="7942" width="27.5703125" bestFit="1" customWidth="1"/>
    <col min="7943" max="7943" width="40.7109375" bestFit="1" customWidth="1"/>
    <col min="7944" max="7944" width="8.140625" bestFit="1" customWidth="1"/>
    <col min="8197" max="8197" width="15.28515625" bestFit="1" customWidth="1"/>
    <col min="8198" max="8198" width="27.5703125" bestFit="1" customWidth="1"/>
    <col min="8199" max="8199" width="40.7109375" bestFit="1" customWidth="1"/>
    <col min="8200" max="8200" width="8.140625" bestFit="1" customWidth="1"/>
    <col min="8453" max="8453" width="15.28515625" bestFit="1" customWidth="1"/>
    <col min="8454" max="8454" width="27.5703125" bestFit="1" customWidth="1"/>
    <col min="8455" max="8455" width="40.7109375" bestFit="1" customWidth="1"/>
    <col min="8456" max="8456" width="8.140625" bestFit="1" customWidth="1"/>
    <col min="8709" max="8709" width="15.28515625" bestFit="1" customWidth="1"/>
    <col min="8710" max="8710" width="27.5703125" bestFit="1" customWidth="1"/>
    <col min="8711" max="8711" width="40.7109375" bestFit="1" customWidth="1"/>
    <col min="8712" max="8712" width="8.140625" bestFit="1" customWidth="1"/>
    <col min="8965" max="8965" width="15.28515625" bestFit="1" customWidth="1"/>
    <col min="8966" max="8966" width="27.5703125" bestFit="1" customWidth="1"/>
    <col min="8967" max="8967" width="40.7109375" bestFit="1" customWidth="1"/>
    <col min="8968" max="8968" width="8.140625" bestFit="1" customWidth="1"/>
    <col min="9221" max="9221" width="15.28515625" bestFit="1" customWidth="1"/>
    <col min="9222" max="9222" width="27.5703125" bestFit="1" customWidth="1"/>
    <col min="9223" max="9223" width="40.7109375" bestFit="1" customWidth="1"/>
    <col min="9224" max="9224" width="8.140625" bestFit="1" customWidth="1"/>
    <col min="9477" max="9477" width="15.28515625" bestFit="1" customWidth="1"/>
    <col min="9478" max="9478" width="27.5703125" bestFit="1" customWidth="1"/>
    <col min="9479" max="9479" width="40.7109375" bestFit="1" customWidth="1"/>
    <col min="9480" max="9480" width="8.140625" bestFit="1" customWidth="1"/>
    <col min="9733" max="9733" width="15.28515625" bestFit="1" customWidth="1"/>
    <col min="9734" max="9734" width="27.5703125" bestFit="1" customWidth="1"/>
    <col min="9735" max="9735" width="40.7109375" bestFit="1" customWidth="1"/>
    <col min="9736" max="9736" width="8.140625" bestFit="1" customWidth="1"/>
    <col min="9989" max="9989" width="15.28515625" bestFit="1" customWidth="1"/>
    <col min="9990" max="9990" width="27.5703125" bestFit="1" customWidth="1"/>
    <col min="9991" max="9991" width="40.7109375" bestFit="1" customWidth="1"/>
    <col min="9992" max="9992" width="8.140625" bestFit="1" customWidth="1"/>
    <col min="10245" max="10245" width="15.28515625" bestFit="1" customWidth="1"/>
    <col min="10246" max="10246" width="27.5703125" bestFit="1" customWidth="1"/>
    <col min="10247" max="10247" width="40.7109375" bestFit="1" customWidth="1"/>
    <col min="10248" max="10248" width="8.140625" bestFit="1" customWidth="1"/>
    <col min="10501" max="10501" width="15.28515625" bestFit="1" customWidth="1"/>
    <col min="10502" max="10502" width="27.5703125" bestFit="1" customWidth="1"/>
    <col min="10503" max="10503" width="40.7109375" bestFit="1" customWidth="1"/>
    <col min="10504" max="10504" width="8.140625" bestFit="1" customWidth="1"/>
    <col min="10757" max="10757" width="15.28515625" bestFit="1" customWidth="1"/>
    <col min="10758" max="10758" width="27.5703125" bestFit="1" customWidth="1"/>
    <col min="10759" max="10759" width="40.7109375" bestFit="1" customWidth="1"/>
    <col min="10760" max="10760" width="8.140625" bestFit="1" customWidth="1"/>
    <col min="11013" max="11013" width="15.28515625" bestFit="1" customWidth="1"/>
    <col min="11014" max="11014" width="27.5703125" bestFit="1" customWidth="1"/>
    <col min="11015" max="11015" width="40.7109375" bestFit="1" customWidth="1"/>
    <col min="11016" max="11016" width="8.140625" bestFit="1" customWidth="1"/>
    <col min="11269" max="11269" width="15.28515625" bestFit="1" customWidth="1"/>
    <col min="11270" max="11270" width="27.5703125" bestFit="1" customWidth="1"/>
    <col min="11271" max="11271" width="40.7109375" bestFit="1" customWidth="1"/>
    <col min="11272" max="11272" width="8.140625" bestFit="1" customWidth="1"/>
    <col min="11525" max="11525" width="15.28515625" bestFit="1" customWidth="1"/>
    <col min="11526" max="11526" width="27.5703125" bestFit="1" customWidth="1"/>
    <col min="11527" max="11527" width="40.7109375" bestFit="1" customWidth="1"/>
    <col min="11528" max="11528" width="8.140625" bestFit="1" customWidth="1"/>
    <col min="11781" max="11781" width="15.28515625" bestFit="1" customWidth="1"/>
    <col min="11782" max="11782" width="27.5703125" bestFit="1" customWidth="1"/>
    <col min="11783" max="11783" width="40.7109375" bestFit="1" customWidth="1"/>
    <col min="11784" max="11784" width="8.140625" bestFit="1" customWidth="1"/>
    <col min="12037" max="12037" width="15.28515625" bestFit="1" customWidth="1"/>
    <col min="12038" max="12038" width="27.5703125" bestFit="1" customWidth="1"/>
    <col min="12039" max="12039" width="40.7109375" bestFit="1" customWidth="1"/>
    <col min="12040" max="12040" width="8.140625" bestFit="1" customWidth="1"/>
    <col min="12293" max="12293" width="15.28515625" bestFit="1" customWidth="1"/>
    <col min="12294" max="12294" width="27.5703125" bestFit="1" customWidth="1"/>
    <col min="12295" max="12295" width="40.7109375" bestFit="1" customWidth="1"/>
    <col min="12296" max="12296" width="8.140625" bestFit="1" customWidth="1"/>
    <col min="12549" max="12549" width="15.28515625" bestFit="1" customWidth="1"/>
    <col min="12550" max="12550" width="27.5703125" bestFit="1" customWidth="1"/>
    <col min="12551" max="12551" width="40.7109375" bestFit="1" customWidth="1"/>
    <col min="12552" max="12552" width="8.140625" bestFit="1" customWidth="1"/>
    <col min="12805" max="12805" width="15.28515625" bestFit="1" customWidth="1"/>
    <col min="12806" max="12806" width="27.5703125" bestFit="1" customWidth="1"/>
    <col min="12807" max="12807" width="40.7109375" bestFit="1" customWidth="1"/>
    <col min="12808" max="12808" width="8.140625" bestFit="1" customWidth="1"/>
    <col min="13061" max="13061" width="15.28515625" bestFit="1" customWidth="1"/>
    <col min="13062" max="13062" width="27.5703125" bestFit="1" customWidth="1"/>
    <col min="13063" max="13063" width="40.7109375" bestFit="1" customWidth="1"/>
    <col min="13064" max="13064" width="8.140625" bestFit="1" customWidth="1"/>
    <col min="13317" max="13317" width="15.28515625" bestFit="1" customWidth="1"/>
    <col min="13318" max="13318" width="27.5703125" bestFit="1" customWidth="1"/>
    <col min="13319" max="13319" width="40.7109375" bestFit="1" customWidth="1"/>
    <col min="13320" max="13320" width="8.140625" bestFit="1" customWidth="1"/>
    <col min="13573" max="13573" width="15.28515625" bestFit="1" customWidth="1"/>
    <col min="13574" max="13574" width="27.5703125" bestFit="1" customWidth="1"/>
    <col min="13575" max="13575" width="40.7109375" bestFit="1" customWidth="1"/>
    <col min="13576" max="13576" width="8.140625" bestFit="1" customWidth="1"/>
    <col min="13829" max="13829" width="15.28515625" bestFit="1" customWidth="1"/>
    <col min="13830" max="13830" width="27.5703125" bestFit="1" customWidth="1"/>
    <col min="13831" max="13831" width="40.7109375" bestFit="1" customWidth="1"/>
    <col min="13832" max="13832" width="8.140625" bestFit="1" customWidth="1"/>
    <col min="14085" max="14085" width="15.28515625" bestFit="1" customWidth="1"/>
    <col min="14086" max="14086" width="27.5703125" bestFit="1" customWidth="1"/>
    <col min="14087" max="14087" width="40.7109375" bestFit="1" customWidth="1"/>
    <col min="14088" max="14088" width="8.140625" bestFit="1" customWidth="1"/>
    <col min="14341" max="14341" width="15.28515625" bestFit="1" customWidth="1"/>
    <col min="14342" max="14342" width="27.5703125" bestFit="1" customWidth="1"/>
    <col min="14343" max="14343" width="40.7109375" bestFit="1" customWidth="1"/>
    <col min="14344" max="14344" width="8.140625" bestFit="1" customWidth="1"/>
    <col min="14597" max="14597" width="15.28515625" bestFit="1" customWidth="1"/>
    <col min="14598" max="14598" width="27.5703125" bestFit="1" customWidth="1"/>
    <col min="14599" max="14599" width="40.7109375" bestFit="1" customWidth="1"/>
    <col min="14600" max="14600" width="8.140625" bestFit="1" customWidth="1"/>
    <col min="14853" max="14853" width="15.28515625" bestFit="1" customWidth="1"/>
    <col min="14854" max="14854" width="27.5703125" bestFit="1" customWidth="1"/>
    <col min="14855" max="14855" width="40.7109375" bestFit="1" customWidth="1"/>
    <col min="14856" max="14856" width="8.140625" bestFit="1" customWidth="1"/>
    <col min="15109" max="15109" width="15.28515625" bestFit="1" customWidth="1"/>
    <col min="15110" max="15110" width="27.5703125" bestFit="1" customWidth="1"/>
    <col min="15111" max="15111" width="40.7109375" bestFit="1" customWidth="1"/>
    <col min="15112" max="15112" width="8.140625" bestFit="1" customWidth="1"/>
    <col min="15365" max="15365" width="15.28515625" bestFit="1" customWidth="1"/>
    <col min="15366" max="15366" width="27.5703125" bestFit="1" customWidth="1"/>
    <col min="15367" max="15367" width="40.7109375" bestFit="1" customWidth="1"/>
    <col min="15368" max="15368" width="8.140625" bestFit="1" customWidth="1"/>
    <col min="15621" max="15621" width="15.28515625" bestFit="1" customWidth="1"/>
    <col min="15622" max="15622" width="27.5703125" bestFit="1" customWidth="1"/>
    <col min="15623" max="15623" width="40.7109375" bestFit="1" customWidth="1"/>
    <col min="15624" max="15624" width="8.140625" bestFit="1" customWidth="1"/>
    <col min="15877" max="15877" width="15.28515625" bestFit="1" customWidth="1"/>
    <col min="15878" max="15878" width="27.5703125" bestFit="1" customWidth="1"/>
    <col min="15879" max="15879" width="40.7109375" bestFit="1" customWidth="1"/>
    <col min="15880" max="15880" width="8.140625" bestFit="1" customWidth="1"/>
    <col min="16133" max="16133" width="15.28515625" bestFit="1" customWidth="1"/>
    <col min="16134" max="16134" width="27.5703125" bestFit="1" customWidth="1"/>
    <col min="16135" max="16135" width="40.7109375" bestFit="1" customWidth="1"/>
    <col min="16136" max="16136" width="8.140625" bestFit="1" customWidth="1"/>
  </cols>
  <sheetData>
    <row r="4" spans="5:14">
      <c r="E4" t="s">
        <v>80</v>
      </c>
    </row>
    <row r="6" spans="5:14">
      <c r="M6" t="s">
        <v>81</v>
      </c>
    </row>
    <row r="7" spans="5:14">
      <c r="E7">
        <v>6</v>
      </c>
      <c r="F7" t="s">
        <v>82</v>
      </c>
      <c r="G7" t="s">
        <v>83</v>
      </c>
      <c r="H7" s="51">
        <v>2190.83</v>
      </c>
      <c r="I7" t="s">
        <v>84</v>
      </c>
      <c r="J7" s="51">
        <v>1666.98</v>
      </c>
      <c r="K7" t="s">
        <v>85</v>
      </c>
      <c r="M7">
        <f>H7/(J7*0.27)</f>
        <v>4.8675960030625349</v>
      </c>
      <c r="N7" t="s">
        <v>86</v>
      </c>
    </row>
    <row r="8" spans="5:14">
      <c r="E8">
        <v>7</v>
      </c>
      <c r="F8" t="s">
        <v>87</v>
      </c>
      <c r="G8" t="s">
        <v>88</v>
      </c>
      <c r="H8">
        <v>236.68</v>
      </c>
      <c r="I8" t="s">
        <v>84</v>
      </c>
      <c r="J8" s="51">
        <v>1666.98</v>
      </c>
      <c r="K8" t="s">
        <v>85</v>
      </c>
      <c r="M8">
        <f>H8/(J8*0.27)</f>
        <v>0.52585669449699013</v>
      </c>
      <c r="N8" t="s">
        <v>86</v>
      </c>
    </row>
    <row r="9" spans="5:14">
      <c r="E9">
        <v>8</v>
      </c>
      <c r="F9" t="s">
        <v>89</v>
      </c>
      <c r="G9" t="s">
        <v>90</v>
      </c>
      <c r="H9">
        <v>80.19</v>
      </c>
      <c r="I9" t="s">
        <v>84</v>
      </c>
      <c r="J9" s="51">
        <v>1587.6</v>
      </c>
      <c r="K9" t="s">
        <v>85</v>
      </c>
      <c r="M9">
        <f>H9/(J9*0.08)</f>
        <v>0.63137755102040816</v>
      </c>
      <c r="N9" t="s">
        <v>86</v>
      </c>
    </row>
    <row r="10" spans="5:14">
      <c r="E10">
        <v>9</v>
      </c>
      <c r="F10" t="s">
        <v>91</v>
      </c>
      <c r="G10" t="s">
        <v>92</v>
      </c>
      <c r="H10">
        <v>3.71</v>
      </c>
      <c r="I10" t="s">
        <v>84</v>
      </c>
      <c r="J10">
        <v>4.8600000000000003</v>
      </c>
      <c r="K10" t="s">
        <v>93</v>
      </c>
    </row>
    <row r="11" spans="5:14">
      <c r="E11">
        <v>10</v>
      </c>
      <c r="F11" t="s">
        <v>94</v>
      </c>
      <c r="G11" t="s">
        <v>95</v>
      </c>
      <c r="H11">
        <v>9.64</v>
      </c>
      <c r="I11" t="s">
        <v>84</v>
      </c>
      <c r="J11">
        <v>2</v>
      </c>
      <c r="K11" t="s">
        <v>93</v>
      </c>
    </row>
    <row r="12" spans="5:14">
      <c r="E12">
        <v>11</v>
      </c>
      <c r="F12" t="s">
        <v>96</v>
      </c>
      <c r="G12" t="s">
        <v>97</v>
      </c>
      <c r="H12">
        <v>27.94</v>
      </c>
      <c r="I12" t="s">
        <v>84</v>
      </c>
      <c r="J12">
        <v>18</v>
      </c>
      <c r="K12" t="s">
        <v>93</v>
      </c>
    </row>
    <row r="13" spans="5:14">
      <c r="E13">
        <v>12</v>
      </c>
      <c r="F13" t="s">
        <v>98</v>
      </c>
      <c r="G13" t="s">
        <v>99</v>
      </c>
      <c r="H13">
        <v>3.14</v>
      </c>
      <c r="I13" t="s">
        <v>84</v>
      </c>
      <c r="J13">
        <v>18</v>
      </c>
      <c r="K13" t="s">
        <v>100</v>
      </c>
    </row>
    <row r="14" spans="5:14">
      <c r="E14">
        <v>13</v>
      </c>
      <c r="F14" t="s">
        <v>101</v>
      </c>
      <c r="G14" t="s">
        <v>102</v>
      </c>
      <c r="H14">
        <v>2.37</v>
      </c>
      <c r="I14" t="s">
        <v>84</v>
      </c>
      <c r="J14">
        <v>36</v>
      </c>
      <c r="K14" t="s">
        <v>93</v>
      </c>
    </row>
    <row r="15" spans="5:14">
      <c r="E15">
        <v>14</v>
      </c>
      <c r="F15" t="s">
        <v>103</v>
      </c>
      <c r="G15" t="s">
        <v>104</v>
      </c>
      <c r="H15">
        <v>4.79</v>
      </c>
      <c r="I15" t="s">
        <v>84</v>
      </c>
      <c r="J15">
        <v>36</v>
      </c>
      <c r="K15" t="s">
        <v>93</v>
      </c>
    </row>
    <row r="16" spans="5:14">
      <c r="E16">
        <v>15</v>
      </c>
      <c r="F16" t="s">
        <v>105</v>
      </c>
      <c r="G16" t="s">
        <v>106</v>
      </c>
      <c r="H16">
        <v>9.52</v>
      </c>
      <c r="I16" t="s">
        <v>84</v>
      </c>
      <c r="J16">
        <v>1.603</v>
      </c>
      <c r="K16" t="s">
        <v>100</v>
      </c>
    </row>
    <row r="17" spans="5:14">
      <c r="E17" t="s">
        <v>7</v>
      </c>
      <c r="H17" s="51">
        <v>2568.81</v>
      </c>
      <c r="I17" t="s">
        <v>84</v>
      </c>
    </row>
    <row r="18" spans="5:14">
      <c r="E18">
        <v>1</v>
      </c>
      <c r="F18" t="s">
        <v>107</v>
      </c>
      <c r="G18" t="s">
        <v>108</v>
      </c>
      <c r="H18">
        <v>135.72</v>
      </c>
      <c r="I18" t="s">
        <v>84</v>
      </c>
      <c r="J18">
        <v>2</v>
      </c>
      <c r="K18" t="s">
        <v>109</v>
      </c>
      <c r="M18">
        <f>H18/J18</f>
        <v>67.86</v>
      </c>
      <c r="N18" t="s">
        <v>110</v>
      </c>
    </row>
    <row r="19" spans="5:14">
      <c r="E19">
        <v>2</v>
      </c>
      <c r="F19" t="s">
        <v>111</v>
      </c>
      <c r="G19" t="s">
        <v>108</v>
      </c>
      <c r="H19">
        <v>58.88</v>
      </c>
      <c r="I19" t="s">
        <v>84</v>
      </c>
      <c r="J19">
        <v>2</v>
      </c>
      <c r="K19" t="s">
        <v>109</v>
      </c>
      <c r="M19">
        <f t="shared" ref="M19:M22" si="0">H19/J19</f>
        <v>29.44</v>
      </c>
      <c r="N19" t="s">
        <v>110</v>
      </c>
    </row>
    <row r="20" spans="5:14">
      <c r="E20">
        <v>3</v>
      </c>
      <c r="F20" t="s">
        <v>112</v>
      </c>
      <c r="G20" t="s">
        <v>108</v>
      </c>
      <c r="H20">
        <v>79.260000000000005</v>
      </c>
      <c r="I20" t="s">
        <v>84</v>
      </c>
      <c r="J20">
        <v>6</v>
      </c>
      <c r="K20" t="s">
        <v>109</v>
      </c>
      <c r="M20">
        <f t="shared" si="0"/>
        <v>13.21</v>
      </c>
      <c r="N20" t="s">
        <v>110</v>
      </c>
    </row>
    <row r="21" spans="5:14">
      <c r="E21">
        <v>4</v>
      </c>
      <c r="F21" t="s">
        <v>113</v>
      </c>
      <c r="G21" t="s">
        <v>108</v>
      </c>
      <c r="H21">
        <v>407.16</v>
      </c>
      <c r="I21" t="s">
        <v>84</v>
      </c>
      <c r="J21">
        <v>6</v>
      </c>
      <c r="K21" t="s">
        <v>109</v>
      </c>
      <c r="M21">
        <f t="shared" si="0"/>
        <v>67.86</v>
      </c>
      <c r="N21" t="s">
        <v>110</v>
      </c>
    </row>
    <row r="22" spans="5:14">
      <c r="E22">
        <v>5</v>
      </c>
      <c r="F22" t="s">
        <v>114</v>
      </c>
      <c r="G22" t="s">
        <v>108</v>
      </c>
      <c r="H22">
        <v>176.64</v>
      </c>
      <c r="I22" t="s">
        <v>84</v>
      </c>
      <c r="J22">
        <v>6</v>
      </c>
      <c r="K22" t="s">
        <v>109</v>
      </c>
      <c r="M22">
        <f t="shared" si="0"/>
        <v>29.439999999999998</v>
      </c>
      <c r="N22" t="s">
        <v>110</v>
      </c>
    </row>
    <row r="23" spans="5:14">
      <c r="E23" t="s">
        <v>115</v>
      </c>
      <c r="H23">
        <v>857.66</v>
      </c>
      <c r="I23" t="s">
        <v>84</v>
      </c>
    </row>
    <row r="24" spans="5:14">
      <c r="H24" s="51">
        <v>3426.47</v>
      </c>
      <c r="I24" t="s">
        <v>84</v>
      </c>
    </row>
    <row r="76" spans="8:10">
      <c r="H76" s="51"/>
      <c r="J76" s="51"/>
    </row>
    <row r="77" spans="8:10">
      <c r="J77" s="51"/>
    </row>
    <row r="78" spans="8:10">
      <c r="J78" s="51"/>
    </row>
    <row r="86" spans="8:8">
      <c r="H86" s="51"/>
    </row>
    <row r="93" spans="8:8">
      <c r="H93" s="51"/>
    </row>
    <row r="101" spans="8:10">
      <c r="H101" s="51"/>
      <c r="J101" s="51"/>
    </row>
    <row r="102" spans="8:10">
      <c r="J102" s="51"/>
    </row>
    <row r="103" spans="8:10">
      <c r="J103" s="51"/>
    </row>
    <row r="111" spans="8:10">
      <c r="H111" s="51"/>
    </row>
    <row r="118" spans="8:8">
      <c r="H118" s="51"/>
    </row>
  </sheetData>
  <pageMargins left="0.70866141732283472" right="0.70866141732283472" top="0.74803149606299213" bottom="0.74803149606299213" header="0.31496062992125984" footer="0.31496062992125984"/>
  <pageSetup paperSize="9" scale="6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QUAD Overview</vt:lpstr>
      <vt:lpstr>5499 0.8mm x 10mm x 150mm</vt:lpstr>
      <vt:lpstr>5499 0.8mm x 12mm x 150mm</vt:lpstr>
      <vt:lpstr>Drawing(s)</vt:lpstr>
      <vt:lpstr>Supplier Quote</vt:lpstr>
      <vt:lpstr>Tooling Quotation</vt:lpstr>
      <vt:lpstr>Base Costs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Kitcher</dc:creator>
  <cp:lastModifiedBy>Jon Kitcher</cp:lastModifiedBy>
  <cp:lastPrinted>2013-11-22T09:16:56Z</cp:lastPrinted>
  <dcterms:created xsi:type="dcterms:W3CDTF">2013-05-30T10:41:19Z</dcterms:created>
  <dcterms:modified xsi:type="dcterms:W3CDTF">2013-11-28T18:12:56Z</dcterms:modified>
</cp:coreProperties>
</file>