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activeTab="1"/>
  </bookViews>
  <sheets>
    <sheet name="Data" sheetId="1" r:id="rId1"/>
    <sheet name="Summary By Rank" sheetId="2" r:id="rId2"/>
    <sheet name="Ranking" sheetId="3" r:id="rId3"/>
    <sheet name="Ranking Difference Meta" sheetId="4" r:id="rId4"/>
    <sheet name="Ranking and Age" sheetId="5" r:id="rId5"/>
    <sheet name="Ranking and Round" sheetId="6" r:id="rId6"/>
    <sheet name="Ranking and RosterSize" sheetId="7" r:id="rId7"/>
    <sheet name="Analysis" sheetId="9" r:id="rId8"/>
    <sheet name="Heat Map" sheetId="10" r:id="rId9"/>
  </sheets>
  <calcPr calcId="145621"/>
  <pivotCaches>
    <pivotCache cacheId="3" r:id="rId10"/>
    <pivotCache cacheId="4" r:id="rId11"/>
    <pivotCache cacheId="5" r:id="rId12"/>
  </pivotCaches>
</workbook>
</file>

<file path=xl/calcChain.xml><?xml version="1.0" encoding="utf-8"?>
<calcChain xmlns="http://schemas.openxmlformats.org/spreadsheetml/2006/main">
  <c r="D11" i="10" l="1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C12" i="10"/>
  <c r="E5" i="10"/>
  <c r="D5" i="10"/>
  <c r="P64" i="9"/>
  <c r="O64" i="9"/>
  <c r="P63" i="9"/>
  <c r="O63" i="9"/>
  <c r="P62" i="9"/>
  <c r="O62" i="9"/>
  <c r="P61" i="9"/>
  <c r="O61" i="9"/>
  <c r="P60" i="9"/>
  <c r="O60" i="9"/>
  <c r="P59" i="9"/>
  <c r="O59" i="9"/>
  <c r="P58" i="9"/>
  <c r="O58" i="9"/>
  <c r="P57" i="9"/>
  <c r="O57" i="9"/>
  <c r="P56" i="9"/>
  <c r="O56" i="9"/>
  <c r="P55" i="9"/>
  <c r="O55" i="9"/>
  <c r="P54" i="9"/>
  <c r="O54" i="9"/>
  <c r="P53" i="9"/>
  <c r="O53" i="9"/>
  <c r="P52" i="9"/>
  <c r="O52" i="9"/>
  <c r="P51" i="9"/>
  <c r="O51" i="9"/>
  <c r="P50" i="9"/>
  <c r="O50" i="9"/>
  <c r="P49" i="9"/>
  <c r="O49" i="9"/>
  <c r="P48" i="9"/>
  <c r="O48" i="9"/>
  <c r="P47" i="9"/>
  <c r="O47" i="9"/>
  <c r="P46" i="9"/>
  <c r="O46" i="9"/>
  <c r="P45" i="9"/>
  <c r="O45" i="9"/>
  <c r="P44" i="9"/>
  <c r="O44" i="9"/>
  <c r="P43" i="9"/>
  <c r="O43" i="9"/>
  <c r="P42" i="9"/>
  <c r="O42" i="9"/>
  <c r="P41" i="9"/>
  <c r="O41" i="9"/>
  <c r="P40" i="9"/>
  <c r="O40" i="9"/>
  <c r="P39" i="9"/>
  <c r="O39" i="9"/>
  <c r="P38" i="9"/>
  <c r="O38" i="9"/>
  <c r="P37" i="9"/>
  <c r="O37" i="9"/>
  <c r="P36" i="9"/>
  <c r="O36" i="9"/>
  <c r="P35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M13" i="7"/>
  <c r="L13" i="7"/>
  <c r="K13" i="7"/>
  <c r="J13" i="7"/>
  <c r="M12" i="7"/>
  <c r="L12" i="7"/>
  <c r="K12" i="7"/>
  <c r="J12" i="7"/>
  <c r="F12" i="7"/>
  <c r="M11" i="7"/>
  <c r="M14" i="7" s="1"/>
  <c r="K11" i="7"/>
  <c r="L11" i="7" s="1"/>
  <c r="J11" i="7"/>
  <c r="F11" i="7"/>
  <c r="F10" i="7"/>
  <c r="F8" i="7"/>
  <c r="M7" i="7"/>
  <c r="M8" i="7" s="1"/>
  <c r="K7" i="7"/>
  <c r="L7" i="7" s="1"/>
  <c r="J7" i="7"/>
  <c r="F7" i="7"/>
  <c r="M6" i="7"/>
  <c r="L6" i="7"/>
  <c r="K6" i="7"/>
  <c r="J6" i="7"/>
  <c r="F6" i="7"/>
  <c r="M5" i="7"/>
  <c r="K5" i="7"/>
  <c r="K8" i="7" s="1"/>
  <c r="L8" i="7" s="1"/>
  <c r="J5" i="7"/>
  <c r="M12" i="6"/>
  <c r="L12" i="6"/>
  <c r="K12" i="6"/>
  <c r="J12" i="6"/>
  <c r="F12" i="6"/>
  <c r="M11" i="6"/>
  <c r="M14" i="6" s="1"/>
  <c r="K11" i="6"/>
  <c r="L11" i="6" s="1"/>
  <c r="J11" i="6"/>
  <c r="F11" i="6"/>
  <c r="F10" i="6"/>
  <c r="F8" i="6"/>
  <c r="M7" i="6"/>
  <c r="M8" i="6" s="1"/>
  <c r="K7" i="6"/>
  <c r="L7" i="6" s="1"/>
  <c r="J7" i="6"/>
  <c r="F7" i="6"/>
  <c r="M6" i="6"/>
  <c r="L6" i="6"/>
  <c r="K6" i="6"/>
  <c r="J6" i="6"/>
  <c r="F6" i="6"/>
  <c r="M5" i="6"/>
  <c r="K5" i="6"/>
  <c r="K8" i="6" s="1"/>
  <c r="L8" i="6" s="1"/>
  <c r="J5" i="6"/>
  <c r="M13" i="5"/>
  <c r="L13" i="5"/>
  <c r="K13" i="5"/>
  <c r="J13" i="5"/>
  <c r="M12" i="5"/>
  <c r="L12" i="5"/>
  <c r="K12" i="5"/>
  <c r="J12" i="5"/>
  <c r="F12" i="5"/>
  <c r="M11" i="5"/>
  <c r="M14" i="5" s="1"/>
  <c r="K11" i="5"/>
  <c r="L11" i="5" s="1"/>
  <c r="J11" i="5"/>
  <c r="F11" i="5"/>
  <c r="F10" i="5"/>
  <c r="F8" i="5"/>
  <c r="M7" i="5"/>
  <c r="M8" i="5" s="1"/>
  <c r="K7" i="5"/>
  <c r="L7" i="5" s="1"/>
  <c r="J7" i="5"/>
  <c r="F7" i="5"/>
  <c r="M6" i="5"/>
  <c r="L6" i="5"/>
  <c r="K6" i="5"/>
  <c r="J6" i="5"/>
  <c r="F6" i="5"/>
  <c r="M5" i="5"/>
  <c r="K5" i="5"/>
  <c r="K8" i="5" s="1"/>
  <c r="L8" i="5" s="1"/>
  <c r="J5" i="5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J7" i="2"/>
  <c r="I7" i="2"/>
  <c r="H7" i="2"/>
  <c r="J6" i="2"/>
  <c r="J8" i="2" s="1"/>
  <c r="H6" i="2"/>
  <c r="I6" i="2" s="1"/>
  <c r="J5" i="2"/>
  <c r="I5" i="2"/>
  <c r="H5" i="2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J10" i="1"/>
  <c r="BI10" i="1"/>
  <c r="BH11" i="1"/>
  <c r="BG11" i="1"/>
  <c r="BF10" i="1"/>
  <c r="BE10" i="1"/>
  <c r="BD10" i="1"/>
  <c r="BC11" i="1"/>
  <c r="BB11" i="1"/>
  <c r="BA10" i="1"/>
  <c r="AZ10" i="1"/>
  <c r="AY11" i="1"/>
  <c r="AX10" i="1"/>
  <c r="AW10" i="1"/>
  <c r="AV11" i="1"/>
  <c r="AU11" i="1"/>
  <c r="AT10" i="1"/>
  <c r="AS10" i="1"/>
  <c r="AR11" i="1"/>
  <c r="AQ11" i="1"/>
  <c r="AP10" i="1"/>
  <c r="AO10" i="1"/>
  <c r="AN10" i="1"/>
  <c r="AM11" i="1"/>
  <c r="AL11" i="1"/>
  <c r="AK10" i="1"/>
  <c r="AJ10" i="1"/>
  <c r="AI11" i="1"/>
  <c r="AH10" i="1"/>
  <c r="AG10" i="1"/>
  <c r="AF11" i="1"/>
  <c r="AE11" i="1"/>
  <c r="AD10" i="1"/>
  <c r="AC10" i="1"/>
  <c r="AB11" i="1"/>
  <c r="AA11" i="1"/>
  <c r="Z10" i="1"/>
  <c r="Y10" i="1"/>
  <c r="X10" i="1"/>
  <c r="W11" i="1"/>
  <c r="V11" i="1"/>
  <c r="U10" i="1"/>
  <c r="T10" i="1"/>
  <c r="S11" i="1"/>
  <c r="R10" i="1"/>
  <c r="Q10" i="1"/>
  <c r="P11" i="1"/>
  <c r="O11" i="1"/>
  <c r="N10" i="1"/>
  <c r="M10" i="1"/>
  <c r="L11" i="1"/>
  <c r="K11" i="1"/>
  <c r="J10" i="1"/>
  <c r="I10" i="1"/>
  <c r="H10" i="1"/>
  <c r="G11" i="1"/>
  <c r="F11" i="1"/>
  <c r="E10" i="1"/>
  <c r="D10" i="1"/>
  <c r="C11" i="1"/>
  <c r="B10" i="1"/>
  <c r="A10" i="1"/>
  <c r="F10" i="1" l="1"/>
  <c r="K10" i="1"/>
  <c r="P10" i="1"/>
  <c r="V10" i="1"/>
  <c r="AA10" i="1"/>
  <c r="AF10" i="1"/>
  <c r="AL10" i="1"/>
  <c r="AQ10" i="1"/>
  <c r="AV10" i="1"/>
  <c r="BB10" i="1"/>
  <c r="BG10" i="1"/>
  <c r="B11" i="1"/>
  <c r="H11" i="1"/>
  <c r="M11" i="1"/>
  <c r="R11" i="1"/>
  <c r="X11" i="1"/>
  <c r="AC11" i="1"/>
  <c r="AH11" i="1"/>
  <c r="AN11" i="1"/>
  <c r="AS11" i="1"/>
  <c r="AX11" i="1"/>
  <c r="BD11" i="1"/>
  <c r="BI11" i="1"/>
  <c r="G10" i="1"/>
  <c r="L10" i="1"/>
  <c r="W10" i="1"/>
  <c r="AB10" i="1"/>
  <c r="AM10" i="1"/>
  <c r="AR10" i="1"/>
  <c r="BC10" i="1"/>
  <c r="BH10" i="1"/>
  <c r="D11" i="1"/>
  <c r="I11" i="1"/>
  <c r="N11" i="1"/>
  <c r="T11" i="1"/>
  <c r="Y11" i="1"/>
  <c r="AD11" i="1"/>
  <c r="AJ11" i="1"/>
  <c r="AO11" i="1"/>
  <c r="AT11" i="1"/>
  <c r="AZ11" i="1"/>
  <c r="BE11" i="1"/>
  <c r="BJ11" i="1"/>
  <c r="C10" i="1"/>
  <c r="S10" i="1"/>
  <c r="AI10" i="1"/>
  <c r="AY10" i="1"/>
  <c r="E11" i="1"/>
  <c r="J11" i="1"/>
  <c r="U11" i="1"/>
  <c r="Z11" i="1"/>
  <c r="AK11" i="1"/>
  <c r="AP11" i="1"/>
  <c r="BA11" i="1"/>
  <c r="BF11" i="1"/>
  <c r="O10" i="1"/>
  <c r="AE10" i="1"/>
  <c r="AU10" i="1"/>
  <c r="A11" i="1"/>
  <c r="Q11" i="1"/>
  <c r="AG11" i="1"/>
  <c r="AW11" i="1"/>
  <c r="F5" i="10"/>
  <c r="H8" i="2"/>
  <c r="I8" i="2" s="1"/>
  <c r="K14" i="5"/>
  <c r="L14" i="5" s="1"/>
  <c r="K14" i="6"/>
  <c r="L14" i="6" s="1"/>
  <c r="K14" i="7"/>
  <c r="L14" i="7" s="1"/>
  <c r="L5" i="5"/>
  <c r="L5" i="6"/>
  <c r="L5" i="7"/>
  <c r="D12" i="10"/>
  <c r="G5" i="10" l="1"/>
  <c r="E12" i="10"/>
  <c r="F12" i="10" l="1"/>
  <c r="C17" i="10" s="1"/>
  <c r="H5" i="10"/>
  <c r="G12" i="10" l="1"/>
  <c r="I5" i="10"/>
  <c r="H12" i="10" l="1"/>
  <c r="I12" i="10"/>
  <c r="J5" i="10"/>
  <c r="K5" i="10" l="1"/>
  <c r="J12" i="10" l="1"/>
  <c r="D17" i="10" s="1"/>
  <c r="L5" i="10"/>
  <c r="K12" i="10" l="1"/>
  <c r="M5" i="10"/>
  <c r="L12" i="10"/>
  <c r="N5" i="10" l="1"/>
  <c r="M12" i="10" l="1"/>
  <c r="O5" i="10"/>
  <c r="N12" i="10" l="1"/>
  <c r="P5" i="10"/>
  <c r="E17" i="10"/>
  <c r="O12" i="10" l="1"/>
  <c r="Q5" i="10"/>
  <c r="P12" i="10" l="1"/>
  <c r="R5" i="10"/>
  <c r="R12" i="10" l="1"/>
  <c r="Q12" i="10"/>
  <c r="F17" i="10" l="1"/>
</calcChain>
</file>

<file path=xl/sharedStrings.xml><?xml version="1.0" encoding="utf-8"?>
<sst xmlns="http://schemas.openxmlformats.org/spreadsheetml/2006/main" count="1065" uniqueCount="125">
  <si>
    <t>East</t>
  </si>
  <si>
    <t>West</t>
  </si>
  <si>
    <t>Midwest</t>
  </si>
  <si>
    <t>South</t>
  </si>
  <si>
    <t>W</t>
  </si>
  <si>
    <t>L</t>
  </si>
  <si>
    <t>Count of Outcome</t>
  </si>
  <si>
    <t>Column Labels</t>
  </si>
  <si>
    <t>Row Labels</t>
  </si>
  <si>
    <t>Grand Total</t>
  </si>
  <si>
    <t>Ranking Difference</t>
  </si>
  <si>
    <t>Favorite</t>
  </si>
  <si>
    <t>Underdog</t>
  </si>
  <si>
    <t># observations</t>
  </si>
  <si>
    <t>1. &lt;= 5 Points</t>
  </si>
  <si>
    <t>1-5 Points</t>
  </si>
  <si>
    <t>2. 6-10 Points</t>
  </si>
  <si>
    <t>6-10 Points</t>
  </si>
  <si>
    <t>3. 11-15 Points</t>
  </si>
  <si>
    <t>11-15 Points</t>
  </si>
  <si>
    <t>Total</t>
  </si>
  <si>
    <t>High</t>
  </si>
  <si>
    <t>Low</t>
  </si>
  <si>
    <t>Outcome</t>
  </si>
  <si>
    <t>Difference</t>
  </si>
  <si>
    <t>Bucket</t>
  </si>
  <si>
    <t>D</t>
  </si>
  <si>
    <t>Count of Result</t>
  </si>
  <si>
    <t>Young Team Favorite</t>
  </si>
  <si>
    <t>Younger Team</t>
  </si>
  <si>
    <t>Older Team</t>
  </si>
  <si>
    <t>Older Team Favorite</t>
  </si>
  <si>
    <t>First Round</t>
  </si>
  <si>
    <t>First</t>
  </si>
  <si>
    <t>Later</t>
  </si>
  <si>
    <t>Second and Later Rounds</t>
  </si>
  <si>
    <t>Bigger Roster is Favorite</t>
  </si>
  <si>
    <t>Bigger Roster</t>
  </si>
  <si>
    <t>Smaller Roster</t>
  </si>
  <si>
    <t>Smaller Roster is Favorite</t>
  </si>
  <si>
    <t>HighRegion</t>
  </si>
  <si>
    <t>HighSeed</t>
  </si>
  <si>
    <t>LowRegion</t>
  </si>
  <si>
    <t>LowSeed</t>
  </si>
  <si>
    <t>HighName</t>
  </si>
  <si>
    <t>LowName</t>
  </si>
  <si>
    <t>AgeHigh</t>
  </si>
  <si>
    <t>AgeLow</t>
  </si>
  <si>
    <t>Result</t>
  </si>
  <si>
    <t>YoungWin</t>
  </si>
  <si>
    <t>SizeHigh</t>
  </si>
  <si>
    <t>SizeLow</t>
  </si>
  <si>
    <t>FavoriteSize</t>
  </si>
  <si>
    <t>RankDiff</t>
  </si>
  <si>
    <t>Round</t>
  </si>
  <si>
    <t>SizeFavorite</t>
  </si>
  <si>
    <t>Villanova</t>
  </si>
  <si>
    <t>Mount St. Mary's</t>
  </si>
  <si>
    <t>Older Team Wins</t>
  </si>
  <si>
    <t>Wisconsin</t>
  </si>
  <si>
    <t>Virginia Tech</t>
  </si>
  <si>
    <t>Younger Team Wins</t>
  </si>
  <si>
    <t>Virginia</t>
  </si>
  <si>
    <t>North Carolina-Wilmington</t>
  </si>
  <si>
    <t>Florida</t>
  </si>
  <si>
    <t>East Tennessee State</t>
  </si>
  <si>
    <t>Southern Methodist</t>
  </si>
  <si>
    <t>Southern California</t>
  </si>
  <si>
    <t>Baylor</t>
  </si>
  <si>
    <t>New Mexico State</t>
  </si>
  <si>
    <t>South Carolina</t>
  </si>
  <si>
    <t>Marquette</t>
  </si>
  <si>
    <t>Duke</t>
  </si>
  <si>
    <t>Troy</t>
  </si>
  <si>
    <t>Gonzaga</t>
  </si>
  <si>
    <t>South Dakota State</t>
  </si>
  <si>
    <t>Northwestern</t>
  </si>
  <si>
    <t>Vanderbilt</t>
  </si>
  <si>
    <t>Notre Dame</t>
  </si>
  <si>
    <t>Princeton</t>
  </si>
  <si>
    <t>West Virginia</t>
  </si>
  <si>
    <t>Bucknell</t>
  </si>
  <si>
    <t>Maryland</t>
  </si>
  <si>
    <t>Xavier</t>
  </si>
  <si>
    <t>Florida State</t>
  </si>
  <si>
    <t>Florida Gulf Coast</t>
  </si>
  <si>
    <t>Saint Mary's (CA)</t>
  </si>
  <si>
    <t>Virginia Commonwealth</t>
  </si>
  <si>
    <t>Arizona</t>
  </si>
  <si>
    <t>North Dakota</t>
  </si>
  <si>
    <t>Kansas</t>
  </si>
  <si>
    <t>UC-Davis</t>
  </si>
  <si>
    <t>Miami (FL)</t>
  </si>
  <si>
    <t>Michigan State</t>
  </si>
  <si>
    <t>Iowa State</t>
  </si>
  <si>
    <t>Nevada</t>
  </si>
  <si>
    <t>Purdue</t>
  </si>
  <si>
    <t>Vermont</t>
  </si>
  <si>
    <t>Creighton</t>
  </si>
  <si>
    <t>Rhode Island</t>
  </si>
  <si>
    <t>Oregon</t>
  </si>
  <si>
    <t>Iona</t>
  </si>
  <si>
    <t>Michigan</t>
  </si>
  <si>
    <t>Oklahoma State</t>
  </si>
  <si>
    <t>Louisville</t>
  </si>
  <si>
    <t>Jacksonville State</t>
  </si>
  <si>
    <t>North Carolina</t>
  </si>
  <si>
    <t>Texas Southern</t>
  </si>
  <si>
    <t>Arkansas</t>
  </si>
  <si>
    <t>Seton Hall</t>
  </si>
  <si>
    <t>Minnesota</t>
  </si>
  <si>
    <t>Middle Tennessee</t>
  </si>
  <si>
    <t>Butler</t>
  </si>
  <si>
    <t>Winthrop</t>
  </si>
  <si>
    <t>Cincinnati</t>
  </si>
  <si>
    <t>Kansas State</t>
  </si>
  <si>
    <t>UCLA</t>
  </si>
  <si>
    <t>Kent State</t>
  </si>
  <si>
    <t>Dayton</t>
  </si>
  <si>
    <t>Wichita State</t>
  </si>
  <si>
    <t>Kentucky</t>
  </si>
  <si>
    <t>Northern Kentucky</t>
  </si>
  <si>
    <t>Table 1: Age by Region and Seed</t>
  </si>
  <si>
    <t>Region \ Seed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</si>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</sst>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4" borderId="3" xfId="0" applyFill="1" applyBorder="1"/>
    <xf numFmtId="9" fontId="0" fillId="4" borderId="3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9" fontId="0" fillId="4" borderId="5" xfId="1" applyFont="1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5" borderId="1" xfId="0" applyFont="1" applyFill="1" applyBorder="1"/>
    <xf numFmtId="9" fontId="2" fillId="5" borderId="1" xfId="1" applyFont="1" applyFill="1" applyBorder="1" applyAlignment="1">
      <alignment horizontal="center"/>
    </xf>
    <xf numFmtId="9" fontId="2" fillId="5" borderId="2" xfId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 indent="1"/>
    </xf>
    <xf numFmtId="0" fontId="2" fillId="4" borderId="0" xfId="0" applyFont="1" applyFill="1"/>
    <xf numFmtId="2" fontId="0" fillId="0" borderId="0" xfId="0" applyNumberFormat="1"/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'Summary By Rank'!$H$5:$H$7</c:f>
              <c:numCache>
                <c:formatCode>0%</c:formatCode>
                <c:ptCount val="3"/>
                <c:pt idx="0">
                  <c:v>0.66666666666666663</c:v>
                </c:pt>
                <c:pt idx="1">
                  <c:v>0.8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'Summary By Rank'!$I$5:$I$7</c:f>
              <c:numCache>
                <c:formatCode>0%</c:formatCode>
                <c:ptCount val="3"/>
                <c:pt idx="0">
                  <c:v>0.33333333333333337</c:v>
                </c:pt>
                <c:pt idx="1">
                  <c:v>0.19999999999999996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6821888"/>
        <c:axId val="296823808"/>
      </c:barChart>
      <c:catAx>
        <c:axId val="2968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6823808"/>
        <c:crosses val="autoZero"/>
        <c:auto val="1"/>
        <c:lblAlgn val="ctr"/>
        <c:lblOffset val="100"/>
        <c:noMultiLvlLbl val="0"/>
      </c:catAx>
      <c:valAx>
        <c:axId val="29682380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Empirical Winning Probability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6821888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/>
              <a:t>First</a:t>
            </a:r>
            <a:r>
              <a:rPr lang="en-US" sz="1700" baseline="0"/>
              <a:t> Round</a:t>
            </a:r>
            <a:endParaRPr lang="en-US" sz="17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Round'!$K$5:$K$7</c:f>
              <c:numCache>
                <c:formatCode>0%</c:formatCode>
                <c:ptCount val="3"/>
                <c:pt idx="0">
                  <c:v>0.58333333333333337</c:v>
                </c:pt>
                <c:pt idx="1">
                  <c:v>0.875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Round'!$L$5:$L$7</c:f>
              <c:numCache>
                <c:formatCode>0%</c:formatCode>
                <c:ptCount val="3"/>
                <c:pt idx="0">
                  <c:v>0.41666666666666663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17664"/>
        <c:axId val="290019584"/>
      </c:barChart>
      <c:catAx>
        <c:axId val="2900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Ranking Difference between Teams</a:t>
                </a:r>
              </a:p>
            </c:rich>
          </c:tx>
          <c:overlay val="0"/>
        </c:title>
        <c:majorTickMark val="out"/>
        <c:minorTickMark val="none"/>
        <c:tickLblPos val="nextTo"/>
        <c:crossAx val="290019584"/>
        <c:crosses val="autoZero"/>
        <c:auto val="1"/>
        <c:lblAlgn val="ctr"/>
        <c:lblOffset val="100"/>
        <c:noMultiLvlLbl val="0"/>
      </c:catAx>
      <c:valAx>
        <c:axId val="290019584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Winning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90017664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Second</a:t>
            </a:r>
            <a:r>
              <a:rPr lang="en-US" sz="1700" baseline="0"/>
              <a:t> and Later Rounds</a:t>
            </a:r>
            <a:endParaRPr lang="en-US" sz="1700"/>
          </a:p>
        </c:rich>
      </c:tx>
      <c:layout>
        <c:manualLayout>
          <c:xMode val="edge"/>
          <c:yMode val="edge"/>
          <c:x val="0.2205"/>
          <c:y val="2.824003585753934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Round'!$K$11:$K$13</c:f>
              <c:numCache>
                <c:formatCode>0%</c:formatCode>
                <c:ptCount val="3"/>
                <c:pt idx="0">
                  <c:v>0.72222222222222221</c:v>
                </c:pt>
                <c:pt idx="1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Round'!$L$11:$L$13</c:f>
              <c:numCache>
                <c:formatCode>0%</c:formatCode>
                <c:ptCount val="3"/>
                <c:pt idx="0">
                  <c:v>0.27777777777777779</c:v>
                </c:pt>
                <c:pt idx="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37120"/>
        <c:axId val="290051584"/>
      </c:barChart>
      <c:catAx>
        <c:axId val="2900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Ranking Difference between Teams</a:t>
                </a:r>
              </a:p>
            </c:rich>
          </c:tx>
          <c:overlay val="0"/>
        </c:title>
        <c:majorTickMark val="out"/>
        <c:minorTickMark val="none"/>
        <c:tickLblPos val="nextTo"/>
        <c:crossAx val="290051584"/>
        <c:crosses val="autoZero"/>
        <c:auto val="1"/>
        <c:lblAlgn val="ctr"/>
        <c:lblOffset val="100"/>
        <c:noMultiLvlLbl val="0"/>
      </c:catAx>
      <c:valAx>
        <c:axId val="290051584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Winning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90037120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/>
              <a:t>Bigger</a:t>
            </a:r>
            <a:r>
              <a:rPr lang="en-US" sz="1700" baseline="0"/>
              <a:t> Roster</a:t>
            </a:r>
            <a:r>
              <a:rPr lang="en-US" sz="1700"/>
              <a:t> is Favorite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RosterSize'!$K$5:$K$7</c:f>
              <c:numCache>
                <c:formatCode>0%</c:formatCode>
                <c:ptCount val="3"/>
                <c:pt idx="0">
                  <c:v>0.7142857142857143</c:v>
                </c:pt>
                <c:pt idx="1">
                  <c:v>0.77777777777777779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RosterSize'!$L$5:$L$7</c:f>
              <c:numCache>
                <c:formatCode>0%</c:formatCode>
                <c:ptCount val="3"/>
                <c:pt idx="0">
                  <c:v>0.2857142857142857</c:v>
                </c:pt>
                <c:pt idx="1">
                  <c:v>0.22222222222222221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253824"/>
        <c:axId val="290792576"/>
      </c:barChart>
      <c:catAx>
        <c:axId val="2902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0792576"/>
        <c:crosses val="autoZero"/>
        <c:auto val="1"/>
        <c:lblAlgn val="ctr"/>
        <c:lblOffset val="100"/>
        <c:noMultiLvlLbl val="0"/>
      </c:catAx>
      <c:valAx>
        <c:axId val="29079257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Empirical Winning Probability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0253824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Smaller</a:t>
            </a:r>
            <a:r>
              <a:rPr lang="en-US" sz="1700" baseline="0"/>
              <a:t> Roster</a:t>
            </a:r>
            <a:r>
              <a:rPr lang="en-US" sz="1700"/>
              <a:t> is Favorite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RosterSize'!$K$11:$K$13</c:f>
              <c:numCache>
                <c:formatCode>0%</c:formatCode>
                <c:ptCount val="3"/>
                <c:pt idx="0">
                  <c:v>0.625</c:v>
                </c:pt>
                <c:pt idx="1">
                  <c:v>0.81818181818181823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RosterSize'!$L$11:$L$13</c:f>
              <c:numCache>
                <c:formatCode>0%</c:formatCode>
                <c:ptCount val="3"/>
                <c:pt idx="0">
                  <c:v>0.375</c:v>
                </c:pt>
                <c:pt idx="1">
                  <c:v>0.18181818181818177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810112"/>
        <c:axId val="290812288"/>
      </c:barChart>
      <c:catAx>
        <c:axId val="290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0812288"/>
        <c:crosses val="autoZero"/>
        <c:auto val="1"/>
        <c:lblAlgn val="ctr"/>
        <c:lblOffset val="100"/>
        <c:noMultiLvlLbl val="0"/>
      </c:catAx>
      <c:valAx>
        <c:axId val="29081228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Empirical Winning Probability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0810112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/>
              <a:t>Bigger</a:t>
            </a:r>
            <a:r>
              <a:rPr lang="en-US" sz="1700" baseline="0"/>
              <a:t> Roster</a:t>
            </a:r>
            <a:r>
              <a:rPr lang="en-US" sz="1700"/>
              <a:t> is Favorite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RosterSize'!$K$5:$K$7</c:f>
              <c:numCache>
                <c:formatCode>0%</c:formatCode>
                <c:ptCount val="3"/>
                <c:pt idx="0">
                  <c:v>0.7142857142857143</c:v>
                </c:pt>
                <c:pt idx="1">
                  <c:v>0.77777777777777779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RosterSize'!$L$5:$L$7</c:f>
              <c:numCache>
                <c:formatCode>0%</c:formatCode>
                <c:ptCount val="3"/>
                <c:pt idx="0">
                  <c:v>0.2857142857142857</c:v>
                </c:pt>
                <c:pt idx="1">
                  <c:v>0.22222222222222221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833920"/>
        <c:axId val="290835840"/>
      </c:barChart>
      <c:catAx>
        <c:axId val="2908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Ranking Difference between Teams</a:t>
                </a:r>
              </a:p>
            </c:rich>
          </c:tx>
          <c:overlay val="0"/>
        </c:title>
        <c:majorTickMark val="out"/>
        <c:minorTickMark val="none"/>
        <c:tickLblPos val="nextTo"/>
        <c:crossAx val="290835840"/>
        <c:crosses val="autoZero"/>
        <c:auto val="1"/>
        <c:lblAlgn val="ctr"/>
        <c:lblOffset val="100"/>
        <c:noMultiLvlLbl val="0"/>
      </c:catAx>
      <c:valAx>
        <c:axId val="290835840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Winning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90833920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Smaller</a:t>
            </a:r>
            <a:r>
              <a:rPr lang="en-US" sz="1700" baseline="0"/>
              <a:t> Roster</a:t>
            </a:r>
            <a:r>
              <a:rPr lang="en-US" sz="1700"/>
              <a:t> is Favorite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RosterSize'!$K$11:$K$13</c:f>
              <c:numCache>
                <c:formatCode>0%</c:formatCode>
                <c:ptCount val="3"/>
                <c:pt idx="0">
                  <c:v>0.625</c:v>
                </c:pt>
                <c:pt idx="1">
                  <c:v>0.81818181818181823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RosterSize'!$L$11:$L$13</c:f>
              <c:numCache>
                <c:formatCode>0%</c:formatCode>
                <c:ptCount val="3"/>
                <c:pt idx="0">
                  <c:v>0.375</c:v>
                </c:pt>
                <c:pt idx="1">
                  <c:v>0.18181818181818177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85856"/>
        <c:axId val="290992128"/>
      </c:barChart>
      <c:catAx>
        <c:axId val="2909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Ranking Difference between Teams</a:t>
                </a:r>
              </a:p>
            </c:rich>
          </c:tx>
          <c:overlay val="0"/>
        </c:title>
        <c:majorTickMark val="out"/>
        <c:minorTickMark val="none"/>
        <c:tickLblPos val="nextTo"/>
        <c:crossAx val="290992128"/>
        <c:crosses val="autoZero"/>
        <c:auto val="1"/>
        <c:lblAlgn val="ctr"/>
        <c:lblOffset val="100"/>
        <c:noMultiLvlLbl val="0"/>
      </c:catAx>
      <c:valAx>
        <c:axId val="290992128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Winning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90985856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'Summary By Rank'!$H$5:$H$7</c:f>
              <c:numCache>
                <c:formatCode>0%</c:formatCode>
                <c:ptCount val="3"/>
                <c:pt idx="0">
                  <c:v>0.66666666666666663</c:v>
                </c:pt>
                <c:pt idx="1">
                  <c:v>0.8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'Summary By Rank'!$I$5:$I$7</c:f>
              <c:numCache>
                <c:formatCode>0%</c:formatCode>
                <c:ptCount val="3"/>
                <c:pt idx="0">
                  <c:v>0.33333333333333337</c:v>
                </c:pt>
                <c:pt idx="1">
                  <c:v>0.19999999999999996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384512"/>
        <c:axId val="350387200"/>
      </c:barChart>
      <c:catAx>
        <c:axId val="3503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0387200"/>
        <c:crosses val="autoZero"/>
        <c:auto val="1"/>
        <c:lblAlgn val="ctr"/>
        <c:lblOffset val="100"/>
        <c:noMultiLvlLbl val="0"/>
      </c:catAx>
      <c:valAx>
        <c:axId val="350387200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Winning 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0384512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Winning Frequency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By Rank'!$N$21:$N$22</c:f>
              <c:strCache>
                <c:ptCount val="2"/>
                <c:pt idx="0">
                  <c:v>Favorite</c:v>
                </c:pt>
                <c:pt idx="1">
                  <c:v>Underdog</c:v>
                </c:pt>
              </c:strCache>
            </c:strRef>
          </c:cat>
          <c:val>
            <c:numRef>
              <c:f>'Summary By Rank'!$H$8:$I$8</c:f>
              <c:numCache>
                <c:formatCode>0%</c:formatCode>
                <c:ptCount val="2"/>
                <c:pt idx="0">
                  <c:v>0.77419354838709675</c:v>
                </c:pt>
                <c:pt idx="1">
                  <c:v>0.22580645161290325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Younger Team is Favorite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Age'!$K$5:$K$7</c:f>
              <c:numCache>
                <c:formatCode>0%</c:formatCode>
                <c:ptCount val="3"/>
                <c:pt idx="0">
                  <c:v>0.66666666666666663</c:v>
                </c:pt>
                <c:pt idx="1">
                  <c:v>0.69230769230769229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Age'!$L$5:$L$7</c:f>
              <c:numCache>
                <c:formatCode>0%</c:formatCode>
                <c:ptCount val="3"/>
                <c:pt idx="0">
                  <c:v>0.33333333333333337</c:v>
                </c:pt>
                <c:pt idx="1">
                  <c:v>0.30769230769230771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556160"/>
        <c:axId val="202558080"/>
      </c:barChart>
      <c:catAx>
        <c:axId val="2025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558080"/>
        <c:crosses val="autoZero"/>
        <c:auto val="1"/>
        <c:lblAlgn val="ctr"/>
        <c:lblOffset val="100"/>
        <c:noMultiLvlLbl val="0"/>
      </c:catAx>
      <c:valAx>
        <c:axId val="20255808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Empirical Winning Probability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2556160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Older Team is Favorite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Age'!$K$11:$K$13</c:f>
              <c:numCache>
                <c:formatCode>0%</c:formatCode>
                <c:ptCount val="3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Age'!$L$11:$L$13</c:f>
              <c:numCache>
                <c:formatCode>0%</c:formatCode>
                <c:ptCount val="3"/>
                <c:pt idx="0">
                  <c:v>0.33333333333333337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42944"/>
        <c:axId val="204244864"/>
      </c:barChart>
      <c:catAx>
        <c:axId val="2042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4244864"/>
        <c:crosses val="autoZero"/>
        <c:auto val="1"/>
        <c:lblAlgn val="ctr"/>
        <c:lblOffset val="100"/>
        <c:noMultiLvlLbl val="0"/>
      </c:catAx>
      <c:valAx>
        <c:axId val="20424486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Empirical Winning Probability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4242944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Younger Team is Favorite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Age'!$K$5:$K$7</c:f>
              <c:numCache>
                <c:formatCode>0%</c:formatCode>
                <c:ptCount val="3"/>
                <c:pt idx="0">
                  <c:v>0.66666666666666663</c:v>
                </c:pt>
                <c:pt idx="1">
                  <c:v>0.69230769230769229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Age'!$L$5:$L$7</c:f>
              <c:numCache>
                <c:formatCode>0%</c:formatCode>
                <c:ptCount val="3"/>
                <c:pt idx="0">
                  <c:v>0.33333333333333337</c:v>
                </c:pt>
                <c:pt idx="1">
                  <c:v>0.30769230769230771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54208"/>
        <c:axId val="204260480"/>
      </c:barChart>
      <c:catAx>
        <c:axId val="2042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/>
                </a:pPr>
                <a:r>
                  <a:rPr lang="en-US" sz="1200" b="0" i="0"/>
                  <a:t>Ranking Difference between Teams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260480"/>
        <c:crosses val="autoZero"/>
        <c:auto val="1"/>
        <c:lblAlgn val="ctr"/>
        <c:lblOffset val="100"/>
        <c:noMultiLvlLbl val="0"/>
      </c:catAx>
      <c:valAx>
        <c:axId val="204260480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Winning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4254208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Older Team is Favorite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Age'!$K$11:$K$13</c:f>
              <c:numCache>
                <c:formatCode>0%</c:formatCode>
                <c:ptCount val="3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Age'!$L$11:$L$13</c:f>
              <c:numCache>
                <c:formatCode>0%</c:formatCode>
                <c:ptCount val="3"/>
                <c:pt idx="0">
                  <c:v>0.33333333333333337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05472"/>
        <c:axId val="289489280"/>
      </c:barChart>
      <c:catAx>
        <c:axId val="2889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Ranking Difference between Teams</a:t>
                </a:r>
              </a:p>
            </c:rich>
          </c:tx>
          <c:overlay val="0"/>
        </c:title>
        <c:majorTickMark val="out"/>
        <c:minorTickMark val="none"/>
        <c:tickLblPos val="nextTo"/>
        <c:crossAx val="289489280"/>
        <c:crosses val="autoZero"/>
        <c:auto val="1"/>
        <c:lblAlgn val="ctr"/>
        <c:lblOffset val="100"/>
        <c:noMultiLvlLbl val="0"/>
      </c:catAx>
      <c:valAx>
        <c:axId val="289489280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Winning Frequency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88905472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/>
            </a:pPr>
            <a:r>
              <a:rPr lang="en-US" sz="1700"/>
              <a:t>First</a:t>
            </a:r>
            <a:r>
              <a:rPr lang="en-US" sz="1700" baseline="0"/>
              <a:t> Round</a:t>
            </a:r>
            <a:endParaRPr lang="en-US" sz="17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Round'!$K$5:$K$7</c:f>
              <c:numCache>
                <c:formatCode>0%</c:formatCode>
                <c:ptCount val="3"/>
                <c:pt idx="0">
                  <c:v>0.58333333333333337</c:v>
                </c:pt>
                <c:pt idx="1">
                  <c:v>0.875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Round'!$L$5:$L$7</c:f>
              <c:numCache>
                <c:formatCode>0%</c:formatCode>
                <c:ptCount val="3"/>
                <c:pt idx="0">
                  <c:v>0.41666666666666663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843072"/>
        <c:axId val="289845248"/>
      </c:barChart>
      <c:catAx>
        <c:axId val="2898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9845248"/>
        <c:crosses val="autoZero"/>
        <c:auto val="1"/>
        <c:lblAlgn val="ctr"/>
        <c:lblOffset val="100"/>
        <c:noMultiLvlLbl val="0"/>
      </c:catAx>
      <c:valAx>
        <c:axId val="28984524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Empirical Winning Probability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89843072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700"/>
              <a:t>Second</a:t>
            </a:r>
            <a:r>
              <a:rPr lang="en-US" sz="1700" baseline="0"/>
              <a:t> and Later Rounds</a:t>
            </a:r>
            <a:endParaRPr lang="en-US" sz="1700"/>
          </a:p>
        </c:rich>
      </c:tx>
      <c:layout>
        <c:manualLayout>
          <c:xMode val="edge"/>
          <c:yMode val="edge"/>
          <c:x val="0.2205"/>
          <c:y val="2.824003585753934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By Rank'!$H$4</c:f>
              <c:strCache>
                <c:ptCount val="1"/>
                <c:pt idx="0">
                  <c:v>Favorite</c:v>
                </c:pt>
              </c:strCache>
            </c:strRef>
          </c:tx>
          <c:invertIfNegative val="0"/>
          <c:cat>
            <c:strRef>
              <c:f>'Summary By Rank'!$G$5:$G$8</c:f>
              <c:strCache>
                <c:ptCount val="4"/>
                <c:pt idx="0">
                  <c:v>1-5 Points</c:v>
                </c:pt>
                <c:pt idx="1">
                  <c:v>6-10 Points</c:v>
                </c:pt>
                <c:pt idx="2">
                  <c:v>11-15 Points</c:v>
                </c:pt>
                <c:pt idx="3">
                  <c:v>Total</c:v>
                </c:pt>
              </c:strCache>
            </c:strRef>
          </c:cat>
          <c:val>
            <c:numRef>
              <c:f>'Ranking and Round'!$K$11:$K$13</c:f>
              <c:numCache>
                <c:formatCode>0%</c:formatCode>
                <c:ptCount val="3"/>
                <c:pt idx="0">
                  <c:v>0.72222222222222221</c:v>
                </c:pt>
                <c:pt idx="1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'Summary By Rank'!$I$4</c:f>
              <c:strCache>
                <c:ptCount val="1"/>
                <c:pt idx="0">
                  <c:v>Underdog</c:v>
                </c:pt>
              </c:strCache>
            </c:strRef>
          </c:tx>
          <c:invertIfNegative val="0"/>
          <c:val>
            <c:numRef>
              <c:f>'Ranking and Round'!$L$11:$L$13</c:f>
              <c:numCache>
                <c:formatCode>0%</c:formatCode>
                <c:ptCount val="3"/>
                <c:pt idx="0">
                  <c:v>0.27777777777777779</c:v>
                </c:pt>
                <c:pt idx="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006144"/>
        <c:axId val="290008064"/>
      </c:barChart>
      <c:catAx>
        <c:axId val="2900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Ranking Difference between Teams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0008064"/>
        <c:crosses val="autoZero"/>
        <c:auto val="1"/>
        <c:lblAlgn val="ctr"/>
        <c:lblOffset val="100"/>
        <c:noMultiLvlLbl val="0"/>
      </c:catAx>
      <c:valAx>
        <c:axId val="29000806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Empirical Winning Probability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90006144"/>
        <c:crosses val="autoZero"/>
        <c:crossBetween val="between"/>
        <c:majorUnit val="0.2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10</xdr:row>
      <xdr:rowOff>138111</xdr:rowOff>
    </xdr:from>
    <xdr:to>
      <xdr:col>9</xdr:col>
      <xdr:colOff>723899</xdr:colOff>
      <xdr:row>30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9</xdr:col>
      <xdr:colOff>657225</xdr:colOff>
      <xdr:row>52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2</xdr:row>
      <xdr:rowOff>90487</xdr:rowOff>
    </xdr:from>
    <xdr:to>
      <xdr:col>17</xdr:col>
      <xdr:colOff>390525</xdr:colOff>
      <xdr:row>14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16</xdr:row>
      <xdr:rowOff>42861</xdr:rowOff>
    </xdr:from>
    <xdr:to>
      <xdr:col>12</xdr:col>
      <xdr:colOff>857249</xdr:colOff>
      <xdr:row>35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1009650</xdr:colOff>
      <xdr:row>16</xdr:row>
      <xdr:rowOff>57150</xdr:rowOff>
    </xdr:from>
    <xdr:to>
      <xdr:col>14</xdr:col>
      <xdr:colOff>152400</xdr:colOff>
      <xdr:row>35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657225</xdr:colOff>
      <xdr:row>57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809626</xdr:colOff>
      <xdr:row>38</xdr:row>
      <xdr:rowOff>14289</xdr:rowOff>
    </xdr:from>
    <xdr:to>
      <xdr:col>13</xdr:col>
      <xdr:colOff>561976</xdr:colOff>
      <xdr:row>57</xdr:row>
      <xdr:rowOff>85727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</xdr:row>
      <xdr:rowOff>71436</xdr:rowOff>
    </xdr:from>
    <xdr:to>
      <xdr:col>3</xdr:col>
      <xdr:colOff>542924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14</xdr:row>
      <xdr:rowOff>85725</xdr:rowOff>
    </xdr:from>
    <xdr:to>
      <xdr:col>8</xdr:col>
      <xdr:colOff>523875</xdr:colOff>
      <xdr:row>33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123825</xdr:rowOff>
    </xdr:from>
    <xdr:to>
      <xdr:col>3</xdr:col>
      <xdr:colOff>504825</xdr:colOff>
      <xdr:row>55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657226</xdr:colOff>
      <xdr:row>35</xdr:row>
      <xdr:rowOff>138114</xdr:rowOff>
    </xdr:from>
    <xdr:to>
      <xdr:col>8</xdr:col>
      <xdr:colOff>485776</xdr:colOff>
      <xdr:row>55</xdr:row>
      <xdr:rowOff>47627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16</xdr:row>
      <xdr:rowOff>42861</xdr:rowOff>
    </xdr:from>
    <xdr:to>
      <xdr:col>12</xdr:col>
      <xdr:colOff>857249</xdr:colOff>
      <xdr:row>35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1009650</xdr:colOff>
      <xdr:row>16</xdr:row>
      <xdr:rowOff>57150</xdr:rowOff>
    </xdr:from>
    <xdr:to>
      <xdr:col>14</xdr:col>
      <xdr:colOff>152400</xdr:colOff>
      <xdr:row>35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657225</xdr:colOff>
      <xdr:row>57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809626</xdr:colOff>
      <xdr:row>38</xdr:row>
      <xdr:rowOff>14289</xdr:rowOff>
    </xdr:from>
    <xdr:to>
      <xdr:col>13</xdr:col>
      <xdr:colOff>561976</xdr:colOff>
      <xdr:row>57</xdr:row>
      <xdr:rowOff>85727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wnloads/Book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wnloads/Book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wnloads/Book2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t, Jorgen" refreshedDate="43185.96707337963" createdVersion="4" refreshedVersion="4" minRefreshableVersion="3" recordCount="62">
  <cacheSource type="worksheet">
    <worksheetSource ref="A1:E63" sheet="Ranking" r:id="rId2"/>
  </cacheSource>
  <cacheFields count="5">
    <cacheField name="High" numFmtId="0">
      <sharedItems containsSemiMixedTypes="0" containsString="0" containsNumber="1" containsInteger="1" minValue="1" maxValue="8"/>
    </cacheField>
    <cacheField name="Low" numFmtId="0">
      <sharedItems containsSemiMixedTypes="0" containsString="0" containsNumber="1" containsInteger="1" minValue="2" maxValue="16"/>
    </cacheField>
    <cacheField name="Outcome" numFmtId="0">
      <sharedItems count="2">
        <s v="W"/>
        <s v="L"/>
      </sharedItems>
    </cacheField>
    <cacheField name="Difference" numFmtId="0">
      <sharedItems containsSemiMixedTypes="0" containsString="0" containsNumber="1" containsInteger="1" minValue="1" maxValue="15"/>
    </cacheField>
    <cacheField name="Bucket" numFmtId="0">
      <sharedItems count="16">
        <s v="3. 11-15 Points"/>
        <s v="1. &lt;= 5 Points"/>
        <s v="2. 6-10 Points"/>
        <s v="3. &lt;= 15 Points Ranking Difference" u="1"/>
        <s v="1. &lt;= 5 Points Ranking Difference" u="1"/>
        <s v="2. 6-10 Points Ranking Difference" u="1"/>
        <s v="3. 11-15 Points Ranking Difference" u="1"/>
        <s v="C" u="1"/>
        <s v="&lt;= 5 Ranking Difference" u="1"/>
        <s v="A" u="1"/>
        <s v="2. &lt;= 5 Points Ranking Difference" u="1"/>
        <s v="2. &lt;= 10 Points Ranking Difference" u="1"/>
        <s v="&lt;= 10 Ranking Difference" u="1"/>
        <s v="&lt;= 15 Ranking Difference" u="1"/>
        <s v="&lt;= 5 Point Difference" u="1"/>
        <s v="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t, Jorgen" refreshedDate="43189.68649965278" createdVersion="4" refreshedVersion="4" minRefreshableVersion="3" recordCount="62">
  <cacheSource type="worksheet">
    <worksheetSource ref="A1:Q63" sheet="Sheet2" r:id="rId2"/>
  </cacheSource>
  <cacheFields count="14">
    <cacheField name="HighRegion" numFmtId="0">
      <sharedItems/>
    </cacheField>
    <cacheField name="HighSeed" numFmtId="0">
      <sharedItems containsSemiMixedTypes="0" containsString="0" containsNumber="1" containsInteger="1" minValue="1" maxValue="8"/>
    </cacheField>
    <cacheField name="LowRegion" numFmtId="0">
      <sharedItems/>
    </cacheField>
    <cacheField name="LowSeed" numFmtId="0">
      <sharedItems containsSemiMixedTypes="0" containsString="0" containsNumber="1" containsInteger="1" minValue="2" maxValue="16"/>
    </cacheField>
    <cacheField name="HighName" numFmtId="0">
      <sharedItems/>
    </cacheField>
    <cacheField name="LowName" numFmtId="0">
      <sharedItems/>
    </cacheField>
    <cacheField name="AgeHigh" numFmtId="2">
      <sharedItems containsSemiMixedTypes="0" containsString="0" containsNumber="1" minValue="19.916666670000001" maxValue="21.083333329999999"/>
    </cacheField>
    <cacheField name="AgeLow" numFmtId="2">
      <sharedItems containsSemiMixedTypes="0" containsString="0" containsNumber="1" minValue="19.92307692" maxValue="21.333333329999999"/>
    </cacheField>
    <cacheField name="Result" numFmtId="0">
      <sharedItems count="2">
        <s v="W"/>
        <s v="L"/>
      </sharedItems>
    </cacheField>
    <cacheField name="YoungWin" numFmtId="0">
      <sharedItems/>
    </cacheField>
    <cacheField name="Favorite" numFmtId="0">
      <sharedItems count="2">
        <s v="Younger Team"/>
        <s v="Older Team"/>
      </sharedItems>
    </cacheField>
    <cacheField name="RankDiff" numFmtId="0">
      <sharedItems containsSemiMixedTypes="0" containsString="0" containsNumber="1" containsInteger="1" minValue="1" maxValue="15" count="13">
        <n v="15"/>
        <n v="1"/>
        <n v="7"/>
        <n v="9"/>
        <n v="5"/>
        <n v="11"/>
        <n v="3"/>
        <n v="13"/>
        <n v="8"/>
        <n v="4"/>
        <n v="10"/>
        <n v="2"/>
        <n v="6"/>
      </sharedItems>
    </cacheField>
    <cacheField name="Bucket" numFmtId="0">
      <sharedItems count="3">
        <s v="3. 11-15 Points"/>
        <s v="1. &lt;= 5 Points"/>
        <s v="2. 6-10 Points"/>
      </sharedItems>
    </cacheField>
    <cacheField name="Round" numFmtId="0">
      <sharedItems count="2">
        <s v="First"/>
        <s v="La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t, Jorgen" refreshedDate="43189.813968634262" createdVersion="4" refreshedVersion="4" minRefreshableVersion="3" recordCount="62">
  <cacheSource type="worksheet">
    <worksheetSource ref="A1:P63" sheet="Sheet2" r:id="rId2"/>
  </cacheSource>
  <cacheFields count="16">
    <cacheField name="HighRegion" numFmtId="0">
      <sharedItems/>
    </cacheField>
    <cacheField name="HighSeed" numFmtId="0">
      <sharedItems containsSemiMixedTypes="0" containsString="0" containsNumber="1" containsInteger="1" minValue="1" maxValue="8"/>
    </cacheField>
    <cacheField name="LowRegion" numFmtId="0">
      <sharedItems/>
    </cacheField>
    <cacheField name="LowSeed" numFmtId="0">
      <sharedItems containsSemiMixedTypes="0" containsString="0" containsNumber="1" containsInteger="1" minValue="2" maxValue="16"/>
    </cacheField>
    <cacheField name="HighName" numFmtId="0">
      <sharedItems/>
    </cacheField>
    <cacheField name="LowName" numFmtId="0">
      <sharedItems/>
    </cacheField>
    <cacheField name="AgeHigh" numFmtId="2">
      <sharedItems containsSemiMixedTypes="0" containsString="0" containsNumber="1" minValue="19.916666666666668" maxValue="21.083333333333332"/>
    </cacheField>
    <cacheField name="AgeLow" numFmtId="2">
      <sharedItems containsSemiMixedTypes="0" containsString="0" containsNumber="1" minValue="19.923076923076923" maxValue="21.307692307692307"/>
    </cacheField>
    <cacheField name="Result" numFmtId="0">
      <sharedItems count="2">
        <s v="W"/>
        <s v="L"/>
      </sharedItems>
    </cacheField>
    <cacheField name="YoungWin" numFmtId="0">
      <sharedItems/>
    </cacheField>
    <cacheField name="Favorite" numFmtId="0">
      <sharedItems count="2">
        <s v="Older Team"/>
        <s v="Younger Team"/>
      </sharedItems>
    </cacheField>
    <cacheField name="SizeHigh" numFmtId="0">
      <sharedItems containsSemiMixedTypes="0" containsString="0" containsNumber="1" containsInteger="1" minValue="9" maxValue="15"/>
    </cacheField>
    <cacheField name="SizeLow" numFmtId="0">
      <sharedItems containsSemiMixedTypes="0" containsString="0" containsNumber="1" containsInteger="1" minValue="10" maxValue="18"/>
    </cacheField>
    <cacheField name="FavoriteSize" numFmtId="0">
      <sharedItems count="2">
        <s v="Smaller Roster"/>
        <s v="Bigger Roster"/>
      </sharedItems>
    </cacheField>
    <cacheField name="RankDiff" numFmtId="0">
      <sharedItems containsSemiMixedTypes="0" containsString="0" containsNumber="1" containsInteger="1" minValue="1" maxValue="15"/>
    </cacheField>
    <cacheField name="Bucket" numFmtId="0">
      <sharedItems count="3">
        <s v="3. 11-15 Points"/>
        <s v="1. &lt;= 5 Points"/>
        <s v="2. 6-10 Poi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"/>
    <n v="16"/>
    <x v="0"/>
    <n v="15"/>
    <x v="0"/>
  </r>
  <r>
    <n v="8"/>
    <n v="9"/>
    <x v="0"/>
    <n v="1"/>
    <x v="1"/>
  </r>
  <r>
    <n v="5"/>
    <n v="12"/>
    <x v="0"/>
    <n v="7"/>
    <x v="2"/>
  </r>
  <r>
    <n v="4"/>
    <n v="13"/>
    <x v="0"/>
    <n v="9"/>
    <x v="2"/>
  </r>
  <r>
    <n v="6"/>
    <n v="11"/>
    <x v="1"/>
    <n v="5"/>
    <x v="1"/>
  </r>
  <r>
    <n v="3"/>
    <n v="14"/>
    <x v="0"/>
    <n v="11"/>
    <x v="0"/>
  </r>
  <r>
    <n v="7"/>
    <n v="10"/>
    <x v="0"/>
    <n v="3"/>
    <x v="1"/>
  </r>
  <r>
    <n v="2"/>
    <n v="15"/>
    <x v="0"/>
    <n v="13"/>
    <x v="0"/>
  </r>
  <r>
    <n v="1"/>
    <n v="16"/>
    <x v="0"/>
    <n v="15"/>
    <x v="0"/>
  </r>
  <r>
    <n v="8"/>
    <n v="9"/>
    <x v="0"/>
    <n v="1"/>
    <x v="1"/>
  </r>
  <r>
    <n v="5"/>
    <n v="12"/>
    <x v="0"/>
    <n v="7"/>
    <x v="2"/>
  </r>
  <r>
    <n v="4"/>
    <n v="13"/>
    <x v="0"/>
    <n v="9"/>
    <x v="2"/>
  </r>
  <r>
    <n v="6"/>
    <n v="11"/>
    <x v="1"/>
    <n v="5"/>
    <x v="1"/>
  </r>
  <r>
    <n v="3"/>
    <n v="14"/>
    <x v="0"/>
    <n v="11"/>
    <x v="0"/>
  </r>
  <r>
    <n v="7"/>
    <n v="10"/>
    <x v="0"/>
    <n v="3"/>
    <x v="1"/>
  </r>
  <r>
    <n v="2"/>
    <n v="15"/>
    <x v="0"/>
    <n v="13"/>
    <x v="0"/>
  </r>
  <r>
    <n v="1"/>
    <n v="16"/>
    <x v="0"/>
    <n v="15"/>
    <x v="0"/>
  </r>
  <r>
    <n v="8"/>
    <n v="9"/>
    <x v="1"/>
    <n v="1"/>
    <x v="1"/>
  </r>
  <r>
    <n v="5"/>
    <n v="12"/>
    <x v="0"/>
    <n v="7"/>
    <x v="2"/>
  </r>
  <r>
    <n v="4"/>
    <n v="13"/>
    <x v="0"/>
    <n v="9"/>
    <x v="2"/>
  </r>
  <r>
    <n v="6"/>
    <n v="11"/>
    <x v="1"/>
    <n v="5"/>
    <x v="1"/>
  </r>
  <r>
    <n v="3"/>
    <n v="14"/>
    <x v="0"/>
    <n v="11"/>
    <x v="0"/>
  </r>
  <r>
    <n v="7"/>
    <n v="10"/>
    <x v="0"/>
    <n v="3"/>
    <x v="1"/>
  </r>
  <r>
    <n v="2"/>
    <n v="15"/>
    <x v="0"/>
    <n v="13"/>
    <x v="0"/>
  </r>
  <r>
    <n v="1"/>
    <n v="16"/>
    <x v="0"/>
    <n v="15"/>
    <x v="0"/>
  </r>
  <r>
    <n v="8"/>
    <n v="9"/>
    <x v="0"/>
    <n v="1"/>
    <x v="1"/>
  </r>
  <r>
    <n v="5"/>
    <n v="12"/>
    <x v="1"/>
    <n v="7"/>
    <x v="2"/>
  </r>
  <r>
    <n v="4"/>
    <n v="13"/>
    <x v="0"/>
    <n v="9"/>
    <x v="2"/>
  </r>
  <r>
    <n v="6"/>
    <n v="11"/>
    <x v="0"/>
    <n v="5"/>
    <x v="1"/>
  </r>
  <r>
    <n v="3"/>
    <n v="14"/>
    <x v="0"/>
    <n v="11"/>
    <x v="0"/>
  </r>
  <r>
    <n v="7"/>
    <n v="10"/>
    <x v="1"/>
    <n v="3"/>
    <x v="1"/>
  </r>
  <r>
    <n v="2"/>
    <n v="15"/>
    <x v="0"/>
    <n v="13"/>
    <x v="0"/>
  </r>
  <r>
    <n v="1"/>
    <n v="8"/>
    <x v="1"/>
    <n v="7"/>
    <x v="2"/>
  </r>
  <r>
    <n v="4"/>
    <n v="5"/>
    <x v="0"/>
    <n v="1"/>
    <x v="1"/>
  </r>
  <r>
    <n v="3"/>
    <n v="11"/>
    <x v="0"/>
    <n v="8"/>
    <x v="2"/>
  </r>
  <r>
    <n v="2"/>
    <n v="7"/>
    <x v="1"/>
    <n v="5"/>
    <x v="1"/>
  </r>
  <r>
    <n v="1"/>
    <n v="8"/>
    <x v="0"/>
    <n v="7"/>
    <x v="2"/>
  </r>
  <r>
    <n v="4"/>
    <n v="5"/>
    <x v="0"/>
    <n v="1"/>
    <x v="1"/>
  </r>
  <r>
    <n v="3"/>
    <n v="11"/>
    <x v="1"/>
    <n v="8"/>
    <x v="2"/>
  </r>
  <r>
    <n v="2"/>
    <n v="7"/>
    <x v="0"/>
    <n v="5"/>
    <x v="1"/>
  </r>
  <r>
    <n v="1"/>
    <n v="9"/>
    <x v="0"/>
    <n v="8"/>
    <x v="2"/>
  </r>
  <r>
    <n v="4"/>
    <n v="5"/>
    <x v="0"/>
    <n v="1"/>
    <x v="1"/>
  </r>
  <r>
    <n v="3"/>
    <n v="11"/>
    <x v="0"/>
    <n v="8"/>
    <x v="2"/>
  </r>
  <r>
    <n v="2"/>
    <n v="7"/>
    <x v="1"/>
    <n v="5"/>
    <x v="1"/>
  </r>
  <r>
    <n v="1"/>
    <n v="8"/>
    <x v="0"/>
    <n v="7"/>
    <x v="2"/>
  </r>
  <r>
    <n v="4"/>
    <n v="12"/>
    <x v="0"/>
    <n v="8"/>
    <x v="2"/>
  </r>
  <r>
    <n v="3"/>
    <n v="6"/>
    <x v="0"/>
    <n v="3"/>
    <x v="1"/>
  </r>
  <r>
    <n v="2"/>
    <n v="10"/>
    <x v="0"/>
    <n v="8"/>
    <x v="2"/>
  </r>
  <r>
    <n v="4"/>
    <n v="8"/>
    <x v="0"/>
    <n v="4"/>
    <x v="1"/>
  </r>
  <r>
    <n v="3"/>
    <n v="7"/>
    <x v="1"/>
    <n v="4"/>
    <x v="1"/>
  </r>
  <r>
    <n v="1"/>
    <n v="4"/>
    <x v="0"/>
    <n v="3"/>
    <x v="1"/>
  </r>
  <r>
    <n v="2"/>
    <n v="11"/>
    <x v="1"/>
    <n v="9"/>
    <x v="2"/>
  </r>
  <r>
    <n v="1"/>
    <n v="4"/>
    <x v="0"/>
    <n v="3"/>
    <x v="1"/>
  </r>
  <r>
    <n v="3"/>
    <n v="7"/>
    <x v="0"/>
    <n v="4"/>
    <x v="1"/>
  </r>
  <r>
    <n v="1"/>
    <n v="4"/>
    <x v="0"/>
    <n v="3"/>
    <x v="1"/>
  </r>
  <r>
    <n v="2"/>
    <n v="3"/>
    <x v="0"/>
    <n v="1"/>
    <x v="1"/>
  </r>
  <r>
    <n v="4"/>
    <n v="7"/>
    <x v="1"/>
    <n v="3"/>
    <x v="1"/>
  </r>
  <r>
    <n v="1"/>
    <n v="11"/>
    <x v="0"/>
    <n v="10"/>
    <x v="2"/>
  </r>
  <r>
    <n v="1"/>
    <n v="3"/>
    <x v="1"/>
    <n v="2"/>
    <x v="1"/>
  </r>
  <r>
    <n v="1"/>
    <n v="2"/>
    <x v="0"/>
    <n v="1"/>
    <x v="1"/>
  </r>
  <r>
    <n v="1"/>
    <n v="7"/>
    <x v="0"/>
    <n v="6"/>
    <x v="2"/>
  </r>
  <r>
    <n v="1"/>
    <n v="3"/>
    <x v="0"/>
    <n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s v="East"/>
    <n v="1"/>
    <s v="East"/>
    <n v="16"/>
    <s v="Villanova"/>
    <s v="New Orleans"/>
    <n v="20.399999999999999"/>
    <n v="20.666666670000001"/>
    <x v="0"/>
    <s v="Younger Team Wins"/>
    <x v="0"/>
    <x v="0"/>
    <x v="0"/>
    <x v="0"/>
  </r>
  <r>
    <s v="East"/>
    <n v="8"/>
    <s v="East"/>
    <n v="9"/>
    <s v="Wisconsin"/>
    <s v="Virginia Tech"/>
    <n v="20.571428569999998"/>
    <n v="21"/>
    <x v="0"/>
    <s v="Younger Team Wins"/>
    <x v="0"/>
    <x v="1"/>
    <x v="1"/>
    <x v="0"/>
  </r>
  <r>
    <s v="East"/>
    <n v="5"/>
    <s v="East"/>
    <n v="12"/>
    <s v="Virginia"/>
    <s v="North Carolina-Wilmington"/>
    <n v="20.428571430000002"/>
    <n v="20.75"/>
    <x v="0"/>
    <s v="Younger Team Wins"/>
    <x v="0"/>
    <x v="2"/>
    <x v="2"/>
    <x v="0"/>
  </r>
  <r>
    <s v="East"/>
    <n v="4"/>
    <s v="East"/>
    <n v="13"/>
    <s v="Florida"/>
    <s v="East Tennessee State"/>
    <n v="20.666666670000001"/>
    <n v="21.30769231"/>
    <x v="0"/>
    <s v="Younger Team Wins"/>
    <x v="0"/>
    <x v="3"/>
    <x v="2"/>
    <x v="0"/>
  </r>
  <r>
    <s v="East"/>
    <n v="6"/>
    <s v="East"/>
    <n v="11"/>
    <s v="Southern Methodist"/>
    <s v="Southern California"/>
    <n v="20.375"/>
    <n v="20.25"/>
    <x v="1"/>
    <s v="Younger Team Wins"/>
    <x v="1"/>
    <x v="4"/>
    <x v="1"/>
    <x v="0"/>
  </r>
  <r>
    <s v="East"/>
    <n v="3"/>
    <s v="East"/>
    <n v="14"/>
    <s v="Baylor"/>
    <s v="New Mexico State"/>
    <n v="20.636363639999999"/>
    <n v="20.69230769"/>
    <x v="0"/>
    <s v="Younger Team Wins"/>
    <x v="0"/>
    <x v="5"/>
    <x v="0"/>
    <x v="0"/>
  </r>
  <r>
    <s v="East"/>
    <n v="7"/>
    <s v="East"/>
    <n v="10"/>
    <s v="South Carolina"/>
    <s v="Marquette"/>
    <n v="20.214285709999999"/>
    <n v="20.545454549999999"/>
    <x v="0"/>
    <s v="Younger Team Wins"/>
    <x v="0"/>
    <x v="6"/>
    <x v="1"/>
    <x v="0"/>
  </r>
  <r>
    <s v="East"/>
    <n v="2"/>
    <s v="East"/>
    <n v="15"/>
    <s v="Duke"/>
    <s v="Troy"/>
    <n v="19.916666670000001"/>
    <n v="20.76923077"/>
    <x v="0"/>
    <s v="Younger Team Wins"/>
    <x v="0"/>
    <x v="7"/>
    <x v="0"/>
    <x v="0"/>
  </r>
  <r>
    <s v="West"/>
    <n v="1"/>
    <s v="West"/>
    <n v="16"/>
    <s v="Gonzaga"/>
    <s v="South Dakota State"/>
    <n v="20.46153846"/>
    <n v="20.35714286"/>
    <x v="0"/>
    <s v="Older Team Wins"/>
    <x v="1"/>
    <x v="0"/>
    <x v="0"/>
    <x v="0"/>
  </r>
  <r>
    <s v="West"/>
    <n v="8"/>
    <s v="West"/>
    <n v="9"/>
    <s v="Northwestern"/>
    <s v="Vanderbilt"/>
    <n v="20.5"/>
    <n v="20.399999999999999"/>
    <x v="0"/>
    <s v="Older Team Wins"/>
    <x v="1"/>
    <x v="1"/>
    <x v="1"/>
    <x v="0"/>
  </r>
  <r>
    <s v="West"/>
    <n v="5"/>
    <s v="West"/>
    <n v="12"/>
    <s v="Notre Dame"/>
    <s v="Princeton"/>
    <n v="20.75"/>
    <n v="20.71052632"/>
    <x v="0"/>
    <s v="Older Team Wins"/>
    <x v="1"/>
    <x v="2"/>
    <x v="2"/>
    <x v="0"/>
  </r>
  <r>
    <s v="West"/>
    <n v="4"/>
    <s v="West"/>
    <n v="13"/>
    <s v="West Virginia"/>
    <s v="Bucknell"/>
    <n v="20.466666669999999"/>
    <n v="20.333333329999999"/>
    <x v="0"/>
    <s v="Older Team Wins"/>
    <x v="1"/>
    <x v="3"/>
    <x v="2"/>
    <x v="0"/>
  </r>
  <r>
    <s v="West"/>
    <n v="6"/>
    <s v="West"/>
    <n v="11"/>
    <s v="Maryland"/>
    <s v="Xavier"/>
    <n v="20.454545450000001"/>
    <n v="20.7"/>
    <x v="1"/>
    <s v="Older Team Wins"/>
    <x v="0"/>
    <x v="4"/>
    <x v="1"/>
    <x v="0"/>
  </r>
  <r>
    <s v="West"/>
    <n v="3"/>
    <s v="West"/>
    <n v="14"/>
    <s v="Florida State"/>
    <s v="Florida Gulf Coast"/>
    <n v="20.38461538"/>
    <n v="20.399999999999999"/>
    <x v="0"/>
    <s v="Younger Team Wins"/>
    <x v="0"/>
    <x v="5"/>
    <x v="0"/>
    <x v="0"/>
  </r>
  <r>
    <s v="West"/>
    <n v="7"/>
    <s v="West"/>
    <n v="10"/>
    <s v="Saint Mary's (CA)"/>
    <s v="Virginia Commonwealth"/>
    <n v="20.454545450000001"/>
    <n v="20.833333329999999"/>
    <x v="0"/>
    <s v="Younger Team Wins"/>
    <x v="0"/>
    <x v="6"/>
    <x v="1"/>
    <x v="0"/>
  </r>
  <r>
    <s v="West"/>
    <n v="2"/>
    <s v="West"/>
    <n v="15"/>
    <s v="Arizona"/>
    <s v="North Dakota"/>
    <n v="20.25"/>
    <n v="20.666666670000001"/>
    <x v="0"/>
    <s v="Younger Team Wins"/>
    <x v="0"/>
    <x v="7"/>
    <x v="0"/>
    <x v="0"/>
  </r>
  <r>
    <s v="Midwest"/>
    <n v="1"/>
    <s v="Midwest"/>
    <n v="16"/>
    <s v="Kansas"/>
    <s v="North Carolina Central"/>
    <n v="20.545454549999999"/>
    <n v="21.333333329999999"/>
    <x v="0"/>
    <s v="Younger Team Wins"/>
    <x v="0"/>
    <x v="0"/>
    <x v="0"/>
    <x v="0"/>
  </r>
  <r>
    <s v="Midwest"/>
    <n v="8"/>
    <s v="Midwest"/>
    <n v="9"/>
    <s v="Miami (FL)"/>
    <s v="Michigan State"/>
    <n v="20.11111111"/>
    <n v="20.23076923"/>
    <x v="1"/>
    <s v="Older Team Wins"/>
    <x v="0"/>
    <x v="1"/>
    <x v="1"/>
    <x v="0"/>
  </r>
  <r>
    <s v="Midwest"/>
    <n v="5"/>
    <s v="Midwest"/>
    <n v="12"/>
    <s v="Iowa State"/>
    <s v="Nevada"/>
    <n v="21.083333329999999"/>
    <n v="20.3"/>
    <x v="0"/>
    <s v="Older Team Wins"/>
    <x v="1"/>
    <x v="2"/>
    <x v="2"/>
    <x v="0"/>
  </r>
  <r>
    <s v="Midwest"/>
    <n v="4"/>
    <s v="Midwest"/>
    <n v="13"/>
    <s v="Purdue"/>
    <s v="Vermont"/>
    <n v="20.727272729999999"/>
    <n v="21"/>
    <x v="0"/>
    <s v="Younger Team Wins"/>
    <x v="0"/>
    <x v="3"/>
    <x v="2"/>
    <x v="0"/>
  </r>
  <r>
    <s v="Midwest"/>
    <n v="6"/>
    <s v="Midwest"/>
    <n v="11"/>
    <s v="Creighton"/>
    <s v="Rhode Island"/>
    <n v="20.428571430000002"/>
    <n v="20.5"/>
    <x v="1"/>
    <s v="Older Team Wins"/>
    <x v="0"/>
    <x v="4"/>
    <x v="1"/>
    <x v="0"/>
  </r>
  <r>
    <s v="Midwest"/>
    <n v="3"/>
    <s v="Midwest"/>
    <n v="14"/>
    <s v="Oregon"/>
    <s v="Iona"/>
    <n v="20.791666670000001"/>
    <n v="20.90909091"/>
    <x v="0"/>
    <s v="Younger Team Wins"/>
    <x v="0"/>
    <x v="5"/>
    <x v="0"/>
    <x v="0"/>
  </r>
  <r>
    <s v="Midwest"/>
    <n v="7"/>
    <s v="Midwest"/>
    <n v="10"/>
    <s v="Michigan"/>
    <s v="Oklahoma State"/>
    <n v="20.69230769"/>
    <n v="20.071428569999998"/>
    <x v="0"/>
    <s v="Older Team Wins"/>
    <x v="1"/>
    <x v="6"/>
    <x v="1"/>
    <x v="0"/>
  </r>
  <r>
    <s v="Midwest"/>
    <n v="2"/>
    <s v="Midwest"/>
    <n v="15"/>
    <s v="Louisville"/>
    <s v="Jacksonville State"/>
    <n v="20.5"/>
    <n v="20.19230769"/>
    <x v="0"/>
    <s v="Older Team Wins"/>
    <x v="1"/>
    <x v="7"/>
    <x v="0"/>
    <x v="0"/>
  </r>
  <r>
    <s v="South"/>
    <n v="1"/>
    <s v="South"/>
    <n v="16"/>
    <s v="North Carolina"/>
    <s v="Texas Southern"/>
    <n v="20.64285714"/>
    <n v="21"/>
    <x v="0"/>
    <s v="Younger Team Wins"/>
    <x v="0"/>
    <x v="0"/>
    <x v="0"/>
    <x v="0"/>
  </r>
  <r>
    <s v="South"/>
    <n v="8"/>
    <s v="South"/>
    <n v="9"/>
    <s v="Arkansas"/>
    <s v="Seton Hall"/>
    <n v="20.73076923"/>
    <n v="20.46153846"/>
    <x v="0"/>
    <s v="Older Team Wins"/>
    <x v="1"/>
    <x v="1"/>
    <x v="1"/>
    <x v="0"/>
  </r>
  <r>
    <s v="South"/>
    <n v="5"/>
    <s v="South"/>
    <n v="12"/>
    <s v="Minnesota"/>
    <s v="Middle Tennessee"/>
    <n v="20.166666670000001"/>
    <n v="21"/>
    <x v="1"/>
    <s v="Older Team Wins"/>
    <x v="0"/>
    <x v="2"/>
    <x v="2"/>
    <x v="0"/>
  </r>
  <r>
    <s v="South"/>
    <n v="4"/>
    <s v="South"/>
    <n v="13"/>
    <s v="Butler"/>
    <s v="Winthrop"/>
    <n v="20.76923077"/>
    <n v="20.785714290000001"/>
    <x v="0"/>
    <s v="Younger Team Wins"/>
    <x v="0"/>
    <x v="3"/>
    <x v="2"/>
    <x v="0"/>
  </r>
  <r>
    <s v="South"/>
    <n v="6"/>
    <s v="South"/>
    <n v="11"/>
    <s v="Cincinnati"/>
    <s v="Kansas State"/>
    <n v="20.545454549999999"/>
    <n v="20.428571430000002"/>
    <x v="0"/>
    <s v="Older Team Wins"/>
    <x v="1"/>
    <x v="4"/>
    <x v="1"/>
    <x v="0"/>
  </r>
  <r>
    <s v="South"/>
    <n v="3"/>
    <s v="South"/>
    <n v="14"/>
    <s v="UCLA"/>
    <s v="Kent State"/>
    <n v="20.333333329999999"/>
    <n v="20.428571430000002"/>
    <x v="0"/>
    <s v="Younger Team Wins"/>
    <x v="0"/>
    <x v="5"/>
    <x v="0"/>
    <x v="0"/>
  </r>
  <r>
    <s v="South"/>
    <n v="7"/>
    <s v="South"/>
    <n v="10"/>
    <s v="Dayton"/>
    <s v="Wichita State"/>
    <n v="20.727272729999999"/>
    <n v="20.4375"/>
    <x v="1"/>
    <s v="Younger Team Wins"/>
    <x v="1"/>
    <x v="6"/>
    <x v="1"/>
    <x v="0"/>
  </r>
  <r>
    <s v="South"/>
    <n v="2"/>
    <s v="South"/>
    <n v="15"/>
    <s v="Kentucky"/>
    <s v="Northern Kentucky"/>
    <n v="19.92307692"/>
    <n v="20"/>
    <x v="0"/>
    <s v="Younger Team Wins"/>
    <x v="0"/>
    <x v="7"/>
    <x v="0"/>
    <x v="0"/>
  </r>
  <r>
    <s v="East"/>
    <n v="1"/>
    <s v="East"/>
    <n v="8"/>
    <s v="Villanova"/>
    <s v="Wisconsin"/>
    <n v="20.399999999999999"/>
    <n v="20.571428569999998"/>
    <x v="1"/>
    <s v="Older Team Wins"/>
    <x v="0"/>
    <x v="2"/>
    <x v="2"/>
    <x v="1"/>
  </r>
  <r>
    <s v="East"/>
    <n v="4"/>
    <s v="East"/>
    <n v="5"/>
    <s v="Florida"/>
    <s v="Virginia"/>
    <n v="20.666666670000001"/>
    <n v="20.428571430000002"/>
    <x v="0"/>
    <s v="Older Team Wins"/>
    <x v="1"/>
    <x v="1"/>
    <x v="1"/>
    <x v="1"/>
  </r>
  <r>
    <s v="East"/>
    <n v="3"/>
    <s v="East"/>
    <n v="11"/>
    <s v="Baylor"/>
    <s v="Southern California"/>
    <n v="20.636363639999999"/>
    <n v="20.25"/>
    <x v="0"/>
    <s v="Older Team Wins"/>
    <x v="1"/>
    <x v="8"/>
    <x v="2"/>
    <x v="1"/>
  </r>
  <r>
    <s v="East"/>
    <n v="2"/>
    <s v="East"/>
    <n v="7"/>
    <s v="Duke"/>
    <s v="South Carolina"/>
    <n v="19.916666670000001"/>
    <n v="20.214285709999999"/>
    <x v="1"/>
    <s v="Older Team Wins"/>
    <x v="0"/>
    <x v="4"/>
    <x v="1"/>
    <x v="1"/>
  </r>
  <r>
    <s v="West"/>
    <n v="1"/>
    <s v="West"/>
    <n v="8"/>
    <s v="Gonzaga"/>
    <s v="Northwestern"/>
    <n v="20.46153846"/>
    <n v="20.5"/>
    <x v="0"/>
    <s v="Younger Team Wins"/>
    <x v="0"/>
    <x v="2"/>
    <x v="2"/>
    <x v="1"/>
  </r>
  <r>
    <s v="West"/>
    <n v="4"/>
    <s v="West"/>
    <n v="5"/>
    <s v="West Virginia"/>
    <s v="Notre Dame"/>
    <n v="20.466666669999999"/>
    <n v="20.75"/>
    <x v="0"/>
    <s v="Younger Team Wins"/>
    <x v="0"/>
    <x v="1"/>
    <x v="1"/>
    <x v="1"/>
  </r>
  <r>
    <s v="West"/>
    <n v="3"/>
    <s v="West"/>
    <n v="11"/>
    <s v="Florida State"/>
    <s v="Xavier"/>
    <n v="20.38461538"/>
    <n v="20.7"/>
    <x v="1"/>
    <s v="Older Team Wins"/>
    <x v="0"/>
    <x v="8"/>
    <x v="2"/>
    <x v="1"/>
  </r>
  <r>
    <s v="West"/>
    <n v="2"/>
    <s v="West"/>
    <n v="7"/>
    <s v="Arizona"/>
    <s v="Saint Mary's (CA)"/>
    <n v="20.25"/>
    <n v="20.454545450000001"/>
    <x v="0"/>
    <s v="Younger Team Wins"/>
    <x v="0"/>
    <x v="4"/>
    <x v="1"/>
    <x v="1"/>
  </r>
  <r>
    <s v="Midwest"/>
    <n v="1"/>
    <s v="Midwest"/>
    <n v="9"/>
    <s v="Kansas"/>
    <s v="Michigan State"/>
    <n v="20.545454549999999"/>
    <n v="20.23076923"/>
    <x v="0"/>
    <s v="Older Team Wins"/>
    <x v="1"/>
    <x v="8"/>
    <x v="2"/>
    <x v="1"/>
  </r>
  <r>
    <s v="Midwest"/>
    <n v="4"/>
    <s v="Midwest"/>
    <n v="5"/>
    <s v="Purdue"/>
    <s v="Iowa State"/>
    <n v="20.727272729999999"/>
    <n v="21.083333329999999"/>
    <x v="0"/>
    <s v="Younger Team Wins"/>
    <x v="0"/>
    <x v="1"/>
    <x v="1"/>
    <x v="1"/>
  </r>
  <r>
    <s v="Midwest"/>
    <n v="3"/>
    <s v="Midwest"/>
    <n v="11"/>
    <s v="Oregon"/>
    <s v="Rhode Island"/>
    <n v="20.791666670000001"/>
    <n v="20.5"/>
    <x v="0"/>
    <s v="Older Team Wins"/>
    <x v="1"/>
    <x v="8"/>
    <x v="2"/>
    <x v="1"/>
  </r>
  <r>
    <s v="Midwest"/>
    <n v="2"/>
    <s v="Midwest"/>
    <n v="7"/>
    <s v="Louisville"/>
    <s v="Michigan"/>
    <n v="20.5"/>
    <n v="20.69230769"/>
    <x v="1"/>
    <s v="Older Team Wins"/>
    <x v="0"/>
    <x v="4"/>
    <x v="1"/>
    <x v="1"/>
  </r>
  <r>
    <s v="South"/>
    <n v="1"/>
    <s v="South"/>
    <n v="8"/>
    <s v="North Carolina"/>
    <s v="Arkansas"/>
    <n v="20.64285714"/>
    <n v="20.73076923"/>
    <x v="0"/>
    <s v="Younger Team Wins"/>
    <x v="0"/>
    <x v="2"/>
    <x v="2"/>
    <x v="1"/>
  </r>
  <r>
    <s v="South"/>
    <n v="4"/>
    <s v="South"/>
    <n v="12"/>
    <s v="Butler"/>
    <s v="Middle Tennessee"/>
    <n v="20.76923077"/>
    <n v="21"/>
    <x v="0"/>
    <s v="Younger Team Wins"/>
    <x v="0"/>
    <x v="8"/>
    <x v="2"/>
    <x v="1"/>
  </r>
  <r>
    <s v="South"/>
    <n v="3"/>
    <s v="South"/>
    <n v="6"/>
    <s v="UCLA"/>
    <s v="Cincinnati"/>
    <n v="20.333333329999999"/>
    <n v="20.545454549999999"/>
    <x v="0"/>
    <s v="Younger Team Wins"/>
    <x v="0"/>
    <x v="6"/>
    <x v="1"/>
    <x v="1"/>
  </r>
  <r>
    <s v="South"/>
    <n v="2"/>
    <s v="South"/>
    <n v="10"/>
    <s v="Kentucky"/>
    <s v="Wichita State"/>
    <n v="19.92307692"/>
    <n v="20.4375"/>
    <x v="0"/>
    <s v="Younger Team Wins"/>
    <x v="0"/>
    <x v="8"/>
    <x v="2"/>
    <x v="1"/>
  </r>
  <r>
    <s v="East"/>
    <n v="4"/>
    <s v="East"/>
    <n v="8"/>
    <s v="Florida"/>
    <s v="Wisconsin"/>
    <n v="20.666666670000001"/>
    <n v="20.571428569999998"/>
    <x v="0"/>
    <s v="Older Team Wins"/>
    <x v="1"/>
    <x v="9"/>
    <x v="1"/>
    <x v="1"/>
  </r>
  <r>
    <s v="East"/>
    <n v="3"/>
    <s v="East"/>
    <n v="7"/>
    <s v="Baylor"/>
    <s v="South Carolina"/>
    <n v="20.636363639999999"/>
    <n v="20.214285709999999"/>
    <x v="1"/>
    <s v="Younger Team Wins"/>
    <x v="1"/>
    <x v="9"/>
    <x v="1"/>
    <x v="1"/>
  </r>
  <r>
    <s v="West"/>
    <n v="1"/>
    <s v="West"/>
    <n v="4"/>
    <s v="Gonzaga"/>
    <s v="West Virginia"/>
    <n v="20.46153846"/>
    <n v="20.466666669999999"/>
    <x v="0"/>
    <s v="Younger Team Wins"/>
    <x v="0"/>
    <x v="6"/>
    <x v="1"/>
    <x v="1"/>
  </r>
  <r>
    <s v="West"/>
    <n v="2"/>
    <s v="West"/>
    <n v="11"/>
    <s v="Arizona"/>
    <s v="Xavier"/>
    <n v="20.25"/>
    <n v="20.7"/>
    <x v="1"/>
    <s v="Older Team Wins"/>
    <x v="0"/>
    <x v="3"/>
    <x v="2"/>
    <x v="1"/>
  </r>
  <r>
    <s v="Midwest"/>
    <n v="1"/>
    <s v="Midwest"/>
    <n v="4"/>
    <s v="Kansas"/>
    <s v="Purdue"/>
    <n v="20.545454549999999"/>
    <n v="20.727272729999999"/>
    <x v="0"/>
    <s v="Younger Team Wins"/>
    <x v="0"/>
    <x v="6"/>
    <x v="1"/>
    <x v="1"/>
  </r>
  <r>
    <s v="Midwest"/>
    <n v="3"/>
    <s v="Midwest"/>
    <n v="7"/>
    <s v="Oregon"/>
    <s v="Michigan"/>
    <n v="20.791666670000001"/>
    <n v="20.69230769"/>
    <x v="0"/>
    <s v="Older Team Wins"/>
    <x v="1"/>
    <x v="9"/>
    <x v="1"/>
    <x v="1"/>
  </r>
  <r>
    <s v="South"/>
    <n v="1"/>
    <s v="South"/>
    <n v="4"/>
    <s v="North Carolina"/>
    <s v="Butler"/>
    <n v="20.64285714"/>
    <n v="20.76923077"/>
    <x v="0"/>
    <s v="Younger Team Wins"/>
    <x v="0"/>
    <x v="6"/>
    <x v="1"/>
    <x v="1"/>
  </r>
  <r>
    <s v="South"/>
    <n v="2"/>
    <s v="South"/>
    <n v="3"/>
    <s v="Kentucky"/>
    <s v="UCLA"/>
    <n v="19.92307692"/>
    <n v="20.333333329999999"/>
    <x v="0"/>
    <s v="Younger Team Wins"/>
    <x v="0"/>
    <x v="1"/>
    <x v="1"/>
    <x v="1"/>
  </r>
  <r>
    <s v="East"/>
    <n v="4"/>
    <s v="East"/>
    <n v="7"/>
    <s v="Florida"/>
    <s v="South Carolina"/>
    <n v="20.666666670000001"/>
    <n v="20.214285709999999"/>
    <x v="1"/>
    <s v="Younger Team Wins"/>
    <x v="1"/>
    <x v="6"/>
    <x v="1"/>
    <x v="1"/>
  </r>
  <r>
    <s v="West"/>
    <n v="1"/>
    <s v="West"/>
    <n v="11"/>
    <s v="Gonzaga"/>
    <s v="Xavier"/>
    <n v="20.46153846"/>
    <n v="20.7"/>
    <x v="0"/>
    <s v="Younger Team Wins"/>
    <x v="0"/>
    <x v="10"/>
    <x v="2"/>
    <x v="1"/>
  </r>
  <r>
    <s v="Midwest"/>
    <n v="1"/>
    <s v="Midwest"/>
    <n v="3"/>
    <s v="Kansas"/>
    <s v="Oregon"/>
    <n v="20.545454549999999"/>
    <n v="20.791666670000001"/>
    <x v="1"/>
    <s v="Older Team Wins"/>
    <x v="0"/>
    <x v="11"/>
    <x v="1"/>
    <x v="1"/>
  </r>
  <r>
    <s v="South"/>
    <n v="1"/>
    <s v="South"/>
    <n v="2"/>
    <s v="North Carolina"/>
    <s v="Kentucky"/>
    <n v="20.64285714"/>
    <n v="19.92307692"/>
    <x v="0"/>
    <s v="Older Team Wins"/>
    <x v="1"/>
    <x v="1"/>
    <x v="1"/>
    <x v="1"/>
  </r>
  <r>
    <s v="West"/>
    <n v="1"/>
    <s v="East"/>
    <n v="7"/>
    <s v="Gonzaga"/>
    <s v="South Carolina"/>
    <n v="20.46153846"/>
    <n v="20.214285709999999"/>
    <x v="0"/>
    <s v="Older Team Wins"/>
    <x v="1"/>
    <x v="12"/>
    <x v="2"/>
    <x v="1"/>
  </r>
  <r>
    <s v="South"/>
    <n v="1"/>
    <s v="Midwest"/>
    <n v="3"/>
    <s v="North Carolina"/>
    <s v="Oregon"/>
    <n v="20.64285714"/>
    <n v="20.791666670000001"/>
    <x v="0"/>
    <s v="Younger Team Wins"/>
    <x v="0"/>
    <x v="11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s v="East"/>
    <n v="1"/>
    <s v="East"/>
    <n v="16"/>
    <s v="Villanova"/>
    <s v="Mount St. Mary's"/>
    <n v="20.399999999999999"/>
    <n v="20.333333333333332"/>
    <x v="0"/>
    <s v="Older Team Wins"/>
    <x v="0"/>
    <n v="10"/>
    <n v="12"/>
    <x v="0"/>
    <n v="15"/>
    <x v="0"/>
  </r>
  <r>
    <s v="East"/>
    <n v="8"/>
    <s v="East"/>
    <n v="9"/>
    <s v="Wisconsin"/>
    <s v="Virginia Tech"/>
    <n v="20.571428571428573"/>
    <n v="21"/>
    <x v="0"/>
    <s v="Younger Team Wins"/>
    <x v="1"/>
    <n v="14"/>
    <n v="11"/>
    <x v="1"/>
    <n v="1"/>
    <x v="1"/>
  </r>
  <r>
    <s v="East"/>
    <n v="5"/>
    <s v="East"/>
    <n v="12"/>
    <s v="Virginia"/>
    <s v="North Carolina-Wilmington"/>
    <n v="20.428571428571427"/>
    <n v="20.75"/>
    <x v="0"/>
    <s v="Younger Team Wins"/>
    <x v="1"/>
    <n v="14"/>
    <n v="12"/>
    <x v="1"/>
    <n v="7"/>
    <x v="2"/>
  </r>
  <r>
    <s v="East"/>
    <n v="4"/>
    <s v="East"/>
    <n v="13"/>
    <s v="Florida"/>
    <s v="East Tennessee State"/>
    <n v="20.666666666666668"/>
    <n v="21.307692307692307"/>
    <x v="0"/>
    <s v="Younger Team Wins"/>
    <x v="1"/>
    <n v="12"/>
    <n v="13"/>
    <x v="0"/>
    <n v="9"/>
    <x v="2"/>
  </r>
  <r>
    <s v="East"/>
    <n v="6"/>
    <s v="East"/>
    <n v="11"/>
    <s v="Southern Methodist"/>
    <s v="Southern California"/>
    <n v="20.375"/>
    <n v="20.25"/>
    <x v="1"/>
    <s v="Younger Team Wins"/>
    <x v="0"/>
    <n v="11"/>
    <n v="12"/>
    <x v="0"/>
    <n v="5"/>
    <x v="1"/>
  </r>
  <r>
    <s v="East"/>
    <n v="3"/>
    <s v="East"/>
    <n v="14"/>
    <s v="Baylor"/>
    <s v="New Mexico State"/>
    <n v="20.636363636363637"/>
    <n v="20.692307692307693"/>
    <x v="0"/>
    <s v="Younger Team Wins"/>
    <x v="1"/>
    <n v="11"/>
    <n v="13"/>
    <x v="0"/>
    <n v="11"/>
    <x v="0"/>
  </r>
  <r>
    <s v="East"/>
    <n v="7"/>
    <s v="East"/>
    <n v="10"/>
    <s v="South Carolina"/>
    <s v="Marquette"/>
    <n v="20.214285714285715"/>
    <n v="20.545454545454547"/>
    <x v="0"/>
    <s v="Younger Team Wins"/>
    <x v="1"/>
    <n v="14"/>
    <n v="11"/>
    <x v="1"/>
    <n v="3"/>
    <x v="1"/>
  </r>
  <r>
    <s v="East"/>
    <n v="2"/>
    <s v="East"/>
    <n v="15"/>
    <s v="Duke"/>
    <s v="Troy"/>
    <n v="19.916666666666668"/>
    <n v="20.76923076923077"/>
    <x v="0"/>
    <s v="Younger Team Wins"/>
    <x v="1"/>
    <n v="12"/>
    <n v="13"/>
    <x v="0"/>
    <n v="13"/>
    <x v="0"/>
  </r>
  <r>
    <s v="West"/>
    <n v="1"/>
    <s v="West"/>
    <n v="16"/>
    <s v="Gonzaga"/>
    <s v="South Dakota State"/>
    <n v="20.46153846153846"/>
    <n v="20.357142857142858"/>
    <x v="0"/>
    <s v="Older Team Wins"/>
    <x v="0"/>
    <n v="13"/>
    <n v="14"/>
    <x v="0"/>
    <n v="15"/>
    <x v="0"/>
  </r>
  <r>
    <s v="West"/>
    <n v="8"/>
    <s v="West"/>
    <n v="9"/>
    <s v="Northwestern"/>
    <s v="Vanderbilt"/>
    <n v="20.5"/>
    <n v="20.399999999999999"/>
    <x v="0"/>
    <s v="Older Team Wins"/>
    <x v="0"/>
    <n v="10"/>
    <n v="10"/>
    <x v="1"/>
    <n v="1"/>
    <x v="1"/>
  </r>
  <r>
    <s v="West"/>
    <n v="5"/>
    <s v="West"/>
    <n v="12"/>
    <s v="Notre Dame"/>
    <s v="Princeton"/>
    <n v="20.75"/>
    <n v="20.710526315789473"/>
    <x v="0"/>
    <s v="Older Team Wins"/>
    <x v="0"/>
    <n v="12"/>
    <n v="18"/>
    <x v="0"/>
    <n v="7"/>
    <x v="2"/>
  </r>
  <r>
    <s v="West"/>
    <n v="4"/>
    <s v="West"/>
    <n v="13"/>
    <s v="West Virginia"/>
    <s v="Bucknell"/>
    <n v="20.466666666666665"/>
    <n v="20.333333333333332"/>
    <x v="0"/>
    <s v="Older Team Wins"/>
    <x v="0"/>
    <n v="15"/>
    <n v="12"/>
    <x v="1"/>
    <n v="9"/>
    <x v="2"/>
  </r>
  <r>
    <s v="West"/>
    <n v="6"/>
    <s v="West"/>
    <n v="11"/>
    <s v="Maryland"/>
    <s v="Xavier"/>
    <n v="20.454545454545453"/>
    <n v="20.7"/>
    <x v="1"/>
    <s v="Older Team Wins"/>
    <x v="1"/>
    <n v="11"/>
    <n v="10"/>
    <x v="1"/>
    <n v="5"/>
    <x v="1"/>
  </r>
  <r>
    <s v="West"/>
    <n v="3"/>
    <s v="West"/>
    <n v="14"/>
    <s v="Florida State"/>
    <s v="Florida Gulf Coast"/>
    <n v="20.384615384615383"/>
    <n v="20.399999999999999"/>
    <x v="0"/>
    <s v="Younger Team Wins"/>
    <x v="1"/>
    <n v="13"/>
    <n v="15"/>
    <x v="0"/>
    <n v="11"/>
    <x v="0"/>
  </r>
  <r>
    <s v="West"/>
    <n v="7"/>
    <s v="West"/>
    <n v="10"/>
    <s v="Saint Mary's (CA)"/>
    <s v="Virginia Commonwealth"/>
    <n v="20.454545454545453"/>
    <n v="20.833333333333332"/>
    <x v="0"/>
    <s v="Younger Team Wins"/>
    <x v="1"/>
    <n v="11"/>
    <n v="12"/>
    <x v="0"/>
    <n v="3"/>
    <x v="1"/>
  </r>
  <r>
    <s v="West"/>
    <n v="2"/>
    <s v="West"/>
    <n v="15"/>
    <s v="Arizona"/>
    <s v="North Dakota"/>
    <n v="20.25"/>
    <n v="20.666666666666668"/>
    <x v="0"/>
    <s v="Younger Team Wins"/>
    <x v="1"/>
    <n v="9"/>
    <n v="12"/>
    <x v="0"/>
    <n v="13"/>
    <x v="0"/>
  </r>
  <r>
    <s v="Midwest"/>
    <n v="1"/>
    <s v="Midwest"/>
    <n v="16"/>
    <s v="Kansas"/>
    <s v="UC-Davis"/>
    <n v="20.545454545454547"/>
    <n v="20.884615384615383"/>
    <x v="0"/>
    <s v="Younger Team Wins"/>
    <x v="1"/>
    <n v="11"/>
    <n v="12"/>
    <x v="0"/>
    <n v="15"/>
    <x v="0"/>
  </r>
  <r>
    <s v="Midwest"/>
    <n v="8"/>
    <s v="Midwest"/>
    <n v="9"/>
    <s v="Miami (FL)"/>
    <s v="Michigan State"/>
    <n v="20.111111111111111"/>
    <n v="20.23076923076923"/>
    <x v="1"/>
    <s v="Older Team Wins"/>
    <x v="1"/>
    <n v="9"/>
    <n v="13"/>
    <x v="0"/>
    <n v="1"/>
    <x v="1"/>
  </r>
  <r>
    <s v="Midwest"/>
    <n v="5"/>
    <s v="Midwest"/>
    <n v="12"/>
    <s v="Iowa State"/>
    <s v="Nevada"/>
    <n v="21.083333333333332"/>
    <n v="20.3"/>
    <x v="0"/>
    <s v="Older Team Wins"/>
    <x v="0"/>
    <n v="12"/>
    <n v="10"/>
    <x v="1"/>
    <n v="7"/>
    <x v="2"/>
  </r>
  <r>
    <s v="Midwest"/>
    <n v="4"/>
    <s v="Midwest"/>
    <n v="13"/>
    <s v="Purdue"/>
    <s v="Vermont"/>
    <n v="20.727272727272727"/>
    <n v="21"/>
    <x v="0"/>
    <s v="Younger Team Wins"/>
    <x v="1"/>
    <n v="11"/>
    <n v="12"/>
    <x v="0"/>
    <n v="9"/>
    <x v="2"/>
  </r>
  <r>
    <s v="Midwest"/>
    <n v="6"/>
    <s v="Midwest"/>
    <n v="11"/>
    <s v="Creighton"/>
    <s v="Rhode Island"/>
    <n v="20.428571428571427"/>
    <n v="20.5"/>
    <x v="1"/>
    <s v="Older Team Wins"/>
    <x v="1"/>
    <n v="14"/>
    <n v="12"/>
    <x v="1"/>
    <n v="5"/>
    <x v="1"/>
  </r>
  <r>
    <s v="Midwest"/>
    <n v="3"/>
    <s v="Midwest"/>
    <n v="14"/>
    <s v="Oregon"/>
    <s v="Iona"/>
    <n v="20.791666666666668"/>
    <n v="20.90909090909091"/>
    <x v="0"/>
    <s v="Younger Team Wins"/>
    <x v="1"/>
    <n v="11"/>
    <n v="11"/>
    <x v="1"/>
    <n v="11"/>
    <x v="0"/>
  </r>
  <r>
    <s v="Midwest"/>
    <n v="7"/>
    <s v="Midwest"/>
    <n v="10"/>
    <s v="Michigan"/>
    <s v="Oklahoma State"/>
    <n v="20.692307692307693"/>
    <n v="20.071428571428573"/>
    <x v="0"/>
    <s v="Older Team Wins"/>
    <x v="0"/>
    <n v="13"/>
    <n v="14"/>
    <x v="0"/>
    <n v="3"/>
    <x v="1"/>
  </r>
  <r>
    <s v="Midwest"/>
    <n v="2"/>
    <s v="Midwest"/>
    <n v="15"/>
    <s v="Louisville"/>
    <s v="Jacksonville State"/>
    <n v="20.5"/>
    <n v="20.192307692307693"/>
    <x v="0"/>
    <s v="Older Team Wins"/>
    <x v="0"/>
    <n v="14"/>
    <n v="12"/>
    <x v="1"/>
    <n v="13"/>
    <x v="0"/>
  </r>
  <r>
    <s v="South"/>
    <n v="1"/>
    <s v="South"/>
    <n v="16"/>
    <s v="North Carolina"/>
    <s v="Texas Southern"/>
    <n v="20.642857142857142"/>
    <n v="21"/>
    <x v="0"/>
    <s v="Younger Team Wins"/>
    <x v="1"/>
    <n v="14"/>
    <n v="13"/>
    <x v="1"/>
    <n v="15"/>
    <x v="0"/>
  </r>
  <r>
    <s v="South"/>
    <n v="8"/>
    <s v="South"/>
    <n v="9"/>
    <s v="Arkansas"/>
    <s v="Seton Hall"/>
    <n v="20.73076923076923"/>
    <n v="20.46153846153846"/>
    <x v="0"/>
    <s v="Older Team Wins"/>
    <x v="0"/>
    <n v="12"/>
    <n v="13"/>
    <x v="0"/>
    <n v="1"/>
    <x v="1"/>
  </r>
  <r>
    <s v="South"/>
    <n v="5"/>
    <s v="South"/>
    <n v="12"/>
    <s v="Minnesota"/>
    <s v="Middle Tennessee"/>
    <n v="20.166666666666668"/>
    <n v="21"/>
    <x v="1"/>
    <s v="Older Team Wins"/>
    <x v="1"/>
    <n v="12"/>
    <n v="11"/>
    <x v="1"/>
    <n v="7"/>
    <x v="2"/>
  </r>
  <r>
    <s v="South"/>
    <n v="4"/>
    <s v="South"/>
    <n v="13"/>
    <s v="Butler"/>
    <s v="Winthrop"/>
    <n v="20.76923076923077"/>
    <n v="20.785714285714285"/>
    <x v="0"/>
    <s v="Younger Team Wins"/>
    <x v="1"/>
    <n v="13"/>
    <n v="14"/>
    <x v="0"/>
    <n v="9"/>
    <x v="2"/>
  </r>
  <r>
    <s v="South"/>
    <n v="6"/>
    <s v="South"/>
    <n v="11"/>
    <s v="Cincinnati"/>
    <s v="Kansas State"/>
    <n v="20.545454545454547"/>
    <n v="20.428571428571427"/>
    <x v="0"/>
    <s v="Older Team Wins"/>
    <x v="0"/>
    <n v="11"/>
    <n v="14"/>
    <x v="0"/>
    <n v="5"/>
    <x v="1"/>
  </r>
  <r>
    <s v="South"/>
    <n v="3"/>
    <s v="South"/>
    <n v="14"/>
    <s v="UCLA"/>
    <s v="Kent State"/>
    <n v="20.333333333333332"/>
    <n v="20.428571428571427"/>
    <x v="0"/>
    <s v="Younger Team Wins"/>
    <x v="1"/>
    <n v="12"/>
    <n v="14"/>
    <x v="0"/>
    <n v="11"/>
    <x v="0"/>
  </r>
  <r>
    <s v="South"/>
    <n v="7"/>
    <s v="South"/>
    <n v="10"/>
    <s v="Dayton"/>
    <s v="Wichita State"/>
    <n v="20.727272727272727"/>
    <n v="20.4375"/>
    <x v="1"/>
    <s v="Younger Team Wins"/>
    <x v="0"/>
    <n v="11"/>
    <n v="16"/>
    <x v="0"/>
    <n v="3"/>
    <x v="1"/>
  </r>
  <r>
    <s v="South"/>
    <n v="2"/>
    <s v="South"/>
    <n v="15"/>
    <s v="Kentucky"/>
    <s v="Northern Kentucky"/>
    <n v="19.923076923076923"/>
    <n v="20"/>
    <x v="0"/>
    <s v="Younger Team Wins"/>
    <x v="1"/>
    <n v="13"/>
    <n v="14"/>
    <x v="0"/>
    <n v="13"/>
    <x v="0"/>
  </r>
  <r>
    <s v="East"/>
    <n v="1"/>
    <s v="East"/>
    <n v="8"/>
    <s v="Villanova"/>
    <s v="Wisconsin"/>
    <n v="20.399999999999999"/>
    <n v="20.571428571428573"/>
    <x v="1"/>
    <s v="Older Team Wins"/>
    <x v="1"/>
    <n v="10"/>
    <n v="14"/>
    <x v="0"/>
    <n v="7"/>
    <x v="2"/>
  </r>
  <r>
    <s v="East"/>
    <n v="4"/>
    <s v="East"/>
    <n v="5"/>
    <s v="Florida"/>
    <s v="Virginia"/>
    <n v="20.666666666666668"/>
    <n v="20.428571428571427"/>
    <x v="0"/>
    <s v="Older Team Wins"/>
    <x v="0"/>
    <n v="12"/>
    <n v="14"/>
    <x v="0"/>
    <n v="1"/>
    <x v="1"/>
  </r>
  <r>
    <s v="East"/>
    <n v="3"/>
    <s v="East"/>
    <n v="11"/>
    <s v="Baylor"/>
    <s v="Southern California"/>
    <n v="20.636363636363637"/>
    <n v="20.25"/>
    <x v="0"/>
    <s v="Older Team Wins"/>
    <x v="0"/>
    <n v="11"/>
    <n v="12"/>
    <x v="0"/>
    <n v="8"/>
    <x v="2"/>
  </r>
  <r>
    <s v="East"/>
    <n v="2"/>
    <s v="East"/>
    <n v="7"/>
    <s v="Duke"/>
    <s v="South Carolina"/>
    <n v="19.916666666666668"/>
    <n v="20.214285714285715"/>
    <x v="1"/>
    <s v="Older Team Wins"/>
    <x v="1"/>
    <n v="12"/>
    <n v="14"/>
    <x v="0"/>
    <n v="5"/>
    <x v="1"/>
  </r>
  <r>
    <s v="West"/>
    <n v="1"/>
    <s v="West"/>
    <n v="8"/>
    <s v="Gonzaga"/>
    <s v="Northwestern"/>
    <n v="20.46153846153846"/>
    <n v="20.5"/>
    <x v="0"/>
    <s v="Younger Team Wins"/>
    <x v="1"/>
    <n v="13"/>
    <n v="10"/>
    <x v="1"/>
    <n v="7"/>
    <x v="2"/>
  </r>
  <r>
    <s v="West"/>
    <n v="4"/>
    <s v="West"/>
    <n v="5"/>
    <s v="West Virginia"/>
    <s v="Notre Dame"/>
    <n v="20.466666666666665"/>
    <n v="20.75"/>
    <x v="0"/>
    <s v="Younger Team Wins"/>
    <x v="1"/>
    <n v="15"/>
    <n v="12"/>
    <x v="1"/>
    <n v="1"/>
    <x v="1"/>
  </r>
  <r>
    <s v="West"/>
    <n v="3"/>
    <s v="West"/>
    <n v="11"/>
    <s v="Florida State"/>
    <s v="Xavier"/>
    <n v="20.384615384615383"/>
    <n v="20.7"/>
    <x v="1"/>
    <s v="Older Team Wins"/>
    <x v="1"/>
    <n v="13"/>
    <n v="10"/>
    <x v="1"/>
    <n v="8"/>
    <x v="2"/>
  </r>
  <r>
    <s v="West"/>
    <n v="2"/>
    <s v="West"/>
    <n v="7"/>
    <s v="Arizona"/>
    <s v="Saint Mary's (CA)"/>
    <n v="20.25"/>
    <n v="20.454545454545453"/>
    <x v="0"/>
    <s v="Younger Team Wins"/>
    <x v="1"/>
    <n v="9"/>
    <n v="11"/>
    <x v="0"/>
    <n v="5"/>
    <x v="1"/>
  </r>
  <r>
    <s v="Midwest"/>
    <n v="1"/>
    <s v="Midwest"/>
    <n v="9"/>
    <s v="Kansas"/>
    <s v="Michigan State"/>
    <n v="20.545454545454547"/>
    <n v="20.23076923076923"/>
    <x v="0"/>
    <s v="Older Team Wins"/>
    <x v="0"/>
    <n v="11"/>
    <n v="13"/>
    <x v="0"/>
    <n v="8"/>
    <x v="2"/>
  </r>
  <r>
    <s v="Midwest"/>
    <n v="4"/>
    <s v="Midwest"/>
    <n v="5"/>
    <s v="Purdue"/>
    <s v="Iowa State"/>
    <n v="20.727272727272727"/>
    <n v="21.083333333333332"/>
    <x v="0"/>
    <s v="Younger Team Wins"/>
    <x v="1"/>
    <n v="11"/>
    <n v="12"/>
    <x v="0"/>
    <n v="1"/>
    <x v="1"/>
  </r>
  <r>
    <s v="Midwest"/>
    <n v="3"/>
    <s v="Midwest"/>
    <n v="11"/>
    <s v="Oregon"/>
    <s v="Rhode Island"/>
    <n v="20.791666666666668"/>
    <n v="20.5"/>
    <x v="0"/>
    <s v="Older Team Wins"/>
    <x v="0"/>
    <n v="11"/>
    <n v="12"/>
    <x v="0"/>
    <n v="8"/>
    <x v="2"/>
  </r>
  <r>
    <s v="Midwest"/>
    <n v="2"/>
    <s v="Midwest"/>
    <n v="7"/>
    <s v="Louisville"/>
    <s v="Michigan"/>
    <n v="20.5"/>
    <n v="20.692307692307693"/>
    <x v="1"/>
    <s v="Older Team Wins"/>
    <x v="1"/>
    <n v="14"/>
    <n v="13"/>
    <x v="1"/>
    <n v="5"/>
    <x v="1"/>
  </r>
  <r>
    <s v="South"/>
    <n v="1"/>
    <s v="South"/>
    <n v="8"/>
    <s v="North Carolina"/>
    <s v="Arkansas"/>
    <n v="20.642857142857142"/>
    <n v="20.73076923076923"/>
    <x v="0"/>
    <s v="Younger Team Wins"/>
    <x v="1"/>
    <n v="14"/>
    <n v="12"/>
    <x v="1"/>
    <n v="7"/>
    <x v="2"/>
  </r>
  <r>
    <s v="South"/>
    <n v="4"/>
    <s v="South"/>
    <n v="12"/>
    <s v="Butler"/>
    <s v="Middle Tennessee"/>
    <n v="20.76923076923077"/>
    <n v="21"/>
    <x v="0"/>
    <s v="Younger Team Wins"/>
    <x v="1"/>
    <n v="13"/>
    <n v="11"/>
    <x v="1"/>
    <n v="8"/>
    <x v="2"/>
  </r>
  <r>
    <s v="South"/>
    <n v="3"/>
    <s v="South"/>
    <n v="6"/>
    <s v="UCLA"/>
    <s v="Cincinnati"/>
    <n v="20.333333333333332"/>
    <n v="20.545454545454547"/>
    <x v="0"/>
    <s v="Younger Team Wins"/>
    <x v="1"/>
    <n v="12"/>
    <n v="11"/>
    <x v="1"/>
    <n v="3"/>
    <x v="1"/>
  </r>
  <r>
    <s v="South"/>
    <n v="2"/>
    <s v="South"/>
    <n v="10"/>
    <s v="Kentucky"/>
    <s v="Wichita State"/>
    <n v="19.923076923076923"/>
    <n v="20.4375"/>
    <x v="0"/>
    <s v="Younger Team Wins"/>
    <x v="1"/>
    <n v="13"/>
    <n v="16"/>
    <x v="0"/>
    <n v="8"/>
    <x v="2"/>
  </r>
  <r>
    <s v="East"/>
    <n v="4"/>
    <s v="East"/>
    <n v="8"/>
    <s v="Florida"/>
    <s v="Wisconsin"/>
    <n v="20.666666666666668"/>
    <n v="20.571428571428573"/>
    <x v="0"/>
    <s v="Older Team Wins"/>
    <x v="0"/>
    <n v="12"/>
    <n v="14"/>
    <x v="0"/>
    <n v="4"/>
    <x v="1"/>
  </r>
  <r>
    <s v="East"/>
    <n v="3"/>
    <s v="East"/>
    <n v="7"/>
    <s v="Baylor"/>
    <s v="South Carolina"/>
    <n v="20.636363636363637"/>
    <n v="20.214285714285715"/>
    <x v="1"/>
    <s v="Younger Team Wins"/>
    <x v="0"/>
    <n v="11"/>
    <n v="14"/>
    <x v="0"/>
    <n v="4"/>
    <x v="1"/>
  </r>
  <r>
    <s v="West"/>
    <n v="1"/>
    <s v="West"/>
    <n v="4"/>
    <s v="Gonzaga"/>
    <s v="West Virginia"/>
    <n v="20.46153846153846"/>
    <n v="20.466666666666665"/>
    <x v="0"/>
    <s v="Younger Team Wins"/>
    <x v="1"/>
    <n v="13"/>
    <n v="15"/>
    <x v="0"/>
    <n v="3"/>
    <x v="1"/>
  </r>
  <r>
    <s v="West"/>
    <n v="2"/>
    <s v="West"/>
    <n v="11"/>
    <s v="Arizona"/>
    <s v="Xavier"/>
    <n v="20.25"/>
    <n v="20.7"/>
    <x v="1"/>
    <s v="Older Team Wins"/>
    <x v="1"/>
    <n v="9"/>
    <n v="10"/>
    <x v="0"/>
    <n v="9"/>
    <x v="2"/>
  </r>
  <r>
    <s v="Midwest"/>
    <n v="1"/>
    <s v="Midwest"/>
    <n v="4"/>
    <s v="Kansas"/>
    <s v="Purdue"/>
    <n v="20.545454545454547"/>
    <n v="20.727272727272727"/>
    <x v="0"/>
    <s v="Younger Team Wins"/>
    <x v="1"/>
    <n v="11"/>
    <n v="11"/>
    <x v="1"/>
    <n v="3"/>
    <x v="1"/>
  </r>
  <r>
    <s v="Midwest"/>
    <n v="3"/>
    <s v="Midwest"/>
    <n v="7"/>
    <s v="Oregon"/>
    <s v="Michigan"/>
    <n v="20.791666666666668"/>
    <n v="20.692307692307693"/>
    <x v="0"/>
    <s v="Older Team Wins"/>
    <x v="0"/>
    <n v="11"/>
    <n v="13"/>
    <x v="0"/>
    <n v="4"/>
    <x v="1"/>
  </r>
  <r>
    <s v="South"/>
    <n v="1"/>
    <s v="South"/>
    <n v="4"/>
    <s v="North Carolina"/>
    <s v="Butler"/>
    <n v="20.642857142857142"/>
    <n v="20.76923076923077"/>
    <x v="0"/>
    <s v="Younger Team Wins"/>
    <x v="1"/>
    <n v="14"/>
    <n v="13"/>
    <x v="1"/>
    <n v="3"/>
    <x v="1"/>
  </r>
  <r>
    <s v="South"/>
    <n v="2"/>
    <s v="South"/>
    <n v="3"/>
    <s v="Kentucky"/>
    <s v="UCLA"/>
    <n v="19.923076923076923"/>
    <n v="20.333333333333332"/>
    <x v="0"/>
    <s v="Younger Team Wins"/>
    <x v="1"/>
    <n v="13"/>
    <n v="12"/>
    <x v="1"/>
    <n v="1"/>
    <x v="1"/>
  </r>
  <r>
    <s v="East"/>
    <n v="4"/>
    <s v="East"/>
    <n v="7"/>
    <s v="Florida"/>
    <s v="South Carolina"/>
    <n v="20.666666666666668"/>
    <n v="20.214285714285715"/>
    <x v="1"/>
    <s v="Younger Team Wins"/>
    <x v="0"/>
    <n v="12"/>
    <n v="14"/>
    <x v="0"/>
    <n v="3"/>
    <x v="1"/>
  </r>
  <r>
    <s v="West"/>
    <n v="1"/>
    <s v="West"/>
    <n v="11"/>
    <s v="Gonzaga"/>
    <s v="Xavier"/>
    <n v="20.46153846153846"/>
    <n v="20.7"/>
    <x v="0"/>
    <s v="Younger Team Wins"/>
    <x v="1"/>
    <n v="13"/>
    <n v="10"/>
    <x v="1"/>
    <n v="10"/>
    <x v="2"/>
  </r>
  <r>
    <s v="Midwest"/>
    <n v="1"/>
    <s v="Midwest"/>
    <n v="3"/>
    <s v="Kansas"/>
    <s v="Oregon"/>
    <n v="20.545454545454547"/>
    <n v="20.791666666666668"/>
    <x v="1"/>
    <s v="Older Team Wins"/>
    <x v="1"/>
    <n v="11"/>
    <n v="11"/>
    <x v="1"/>
    <n v="2"/>
    <x v="1"/>
  </r>
  <r>
    <s v="South"/>
    <n v="1"/>
    <s v="South"/>
    <n v="2"/>
    <s v="North Carolina"/>
    <s v="Kentucky"/>
    <n v="20.642857142857142"/>
    <n v="19.923076923076923"/>
    <x v="0"/>
    <s v="Older Team Wins"/>
    <x v="0"/>
    <n v="14"/>
    <n v="13"/>
    <x v="1"/>
    <n v="1"/>
    <x v="1"/>
  </r>
  <r>
    <s v="West"/>
    <n v="1"/>
    <s v="East"/>
    <n v="7"/>
    <s v="Gonzaga"/>
    <s v="South Carolina"/>
    <n v="20.46153846153846"/>
    <n v="20.214285714285715"/>
    <x v="0"/>
    <s v="Older Team Wins"/>
    <x v="0"/>
    <n v="13"/>
    <n v="14"/>
    <x v="0"/>
    <n v="6"/>
    <x v="2"/>
  </r>
  <r>
    <s v="South"/>
    <n v="1"/>
    <s v="Midwest"/>
    <n v="3"/>
    <s v="North Carolina"/>
    <s v="Oregon"/>
    <n v="20.642857142857142"/>
    <n v="20.791666666666668"/>
    <x v="0"/>
    <s v="Younger Team Wins"/>
    <x v="1"/>
    <n v="14"/>
    <n v="11"/>
    <x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5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axis="axisRow" showAll="0" sortType="ascending">
      <items count="17">
        <item m="1" x="12"/>
        <item m="1" x="13"/>
        <item m="1" x="14"/>
        <item m="1" x="8"/>
        <item x="1"/>
        <item m="1" x="4"/>
        <item m="1" x="11"/>
        <item m="1" x="10"/>
        <item x="2"/>
        <item m="1" x="5"/>
        <item m="1" x="3"/>
        <item x="0"/>
        <item m="1" x="6"/>
        <item m="1" x="9"/>
        <item m="1" x="15"/>
        <item m="1" x="7"/>
        <item t="default"/>
      </items>
    </pivotField>
  </pivotFields>
  <rowFields count="1">
    <field x="4"/>
  </rowFields>
  <rowItems count="4">
    <i>
      <x v="4"/>
    </i>
    <i>
      <x v="8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utco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 defaultSubtotal="0"/>
  </pivotFields>
  <rowFields count="2">
    <field x="10"/>
    <field x="1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Resul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axis="axisRow" showAll="0" defaultSubtotal="0">
      <items count="2">
        <item x="0"/>
        <item x="1"/>
      </items>
    </pivotField>
  </pivotFields>
  <rowFields count="2">
    <field x="13"/>
    <field x="12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Resul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3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axis="axisRow" showAll="0" defaultSubtotal="0">
      <items count="3">
        <item x="1"/>
        <item x="2"/>
        <item x="0"/>
      </items>
    </pivotField>
  </pivotFields>
  <rowFields count="2">
    <field x="13"/>
    <field x="1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Resul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"/>
  <sheetViews>
    <sheetView workbookViewId="0">
      <selection activeCell="A2" sqref="A2"/>
    </sheetView>
  </sheetViews>
  <sheetFormatPr defaultColWidth="22.140625" defaultRowHeight="12.75" x14ac:dyDescent="0.2"/>
  <sheetData>
    <row r="1" spans="1:62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0</v>
      </c>
      <c r="AH1" t="s">
        <v>0</v>
      </c>
      <c r="AI1" t="s">
        <v>0</v>
      </c>
      <c r="AJ1" t="s">
        <v>0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2</v>
      </c>
      <c r="AQ1" t="s">
        <v>2</v>
      </c>
      <c r="AR1" t="s">
        <v>2</v>
      </c>
      <c r="AS1" t="s">
        <v>3</v>
      </c>
      <c r="AT1" t="s">
        <v>3</v>
      </c>
      <c r="AU1" t="s">
        <v>3</v>
      </c>
      <c r="AV1" t="s">
        <v>3</v>
      </c>
      <c r="AW1" t="s">
        <v>0</v>
      </c>
      <c r="AX1" t="s">
        <v>0</v>
      </c>
      <c r="AY1" t="s">
        <v>1</v>
      </c>
      <c r="AZ1" t="s">
        <v>1</v>
      </c>
      <c r="BA1" t="s">
        <v>2</v>
      </c>
      <c r="BB1" t="s">
        <v>2</v>
      </c>
      <c r="BC1" t="s">
        <v>3</v>
      </c>
      <c r="BD1" t="s">
        <v>3</v>
      </c>
      <c r="BE1" t="s">
        <v>0</v>
      </c>
      <c r="BF1" t="s">
        <v>1</v>
      </c>
      <c r="BG1" t="s">
        <v>2</v>
      </c>
      <c r="BH1" t="s">
        <v>3</v>
      </c>
      <c r="BI1" t="s">
        <v>1</v>
      </c>
      <c r="BJ1" t="s">
        <v>3</v>
      </c>
    </row>
    <row r="2" spans="1:62" x14ac:dyDescent="0.2">
      <c r="A2" s="1">
        <v>1</v>
      </c>
      <c r="B2" s="1">
        <v>8</v>
      </c>
      <c r="C2" s="1">
        <v>5</v>
      </c>
      <c r="D2" s="1">
        <v>4</v>
      </c>
      <c r="E2" s="1">
        <v>6</v>
      </c>
      <c r="F2" s="1">
        <v>3</v>
      </c>
      <c r="G2" s="1">
        <v>7</v>
      </c>
      <c r="H2" s="1">
        <v>2</v>
      </c>
      <c r="I2" s="1">
        <v>1</v>
      </c>
      <c r="J2" s="1">
        <v>8</v>
      </c>
      <c r="K2" s="1">
        <v>5</v>
      </c>
      <c r="L2" s="1">
        <v>4</v>
      </c>
      <c r="M2" s="1">
        <v>6</v>
      </c>
      <c r="N2" s="1">
        <v>3</v>
      </c>
      <c r="O2" s="1">
        <v>7</v>
      </c>
      <c r="P2" s="1">
        <v>2</v>
      </c>
      <c r="Q2" s="1">
        <v>1</v>
      </c>
      <c r="R2" s="1">
        <v>8</v>
      </c>
      <c r="S2" s="1">
        <v>5</v>
      </c>
      <c r="T2" s="1">
        <v>4</v>
      </c>
      <c r="U2" s="1">
        <v>6</v>
      </c>
      <c r="V2" s="1">
        <v>3</v>
      </c>
      <c r="W2" s="1">
        <v>7</v>
      </c>
      <c r="X2" s="1">
        <v>2</v>
      </c>
      <c r="Y2" s="1">
        <v>1</v>
      </c>
      <c r="Z2" s="1">
        <v>8</v>
      </c>
      <c r="AA2" s="1">
        <v>5</v>
      </c>
      <c r="AB2" s="1">
        <v>4</v>
      </c>
      <c r="AC2" s="1">
        <v>6</v>
      </c>
      <c r="AD2" s="1">
        <v>3</v>
      </c>
      <c r="AE2" s="1">
        <v>7</v>
      </c>
      <c r="AF2" s="1">
        <v>2</v>
      </c>
      <c r="AG2" s="2">
        <v>1</v>
      </c>
      <c r="AH2" s="2">
        <v>4</v>
      </c>
      <c r="AI2" s="2">
        <v>3</v>
      </c>
      <c r="AJ2" s="2">
        <v>2</v>
      </c>
      <c r="AK2" s="2">
        <v>1</v>
      </c>
      <c r="AL2" s="2">
        <v>4</v>
      </c>
      <c r="AM2" s="2">
        <v>3</v>
      </c>
      <c r="AN2" s="2">
        <v>2</v>
      </c>
      <c r="AO2" s="2">
        <v>1</v>
      </c>
      <c r="AP2" s="2">
        <v>4</v>
      </c>
      <c r="AQ2" s="2">
        <v>3</v>
      </c>
      <c r="AR2" s="2">
        <v>2</v>
      </c>
      <c r="AS2" s="2">
        <v>1</v>
      </c>
      <c r="AT2" s="2">
        <v>4</v>
      </c>
      <c r="AU2" s="2">
        <v>3</v>
      </c>
      <c r="AV2" s="2">
        <v>2</v>
      </c>
      <c r="AW2" s="1">
        <v>4</v>
      </c>
      <c r="AX2" s="1">
        <v>3</v>
      </c>
      <c r="AY2" s="1">
        <v>1</v>
      </c>
      <c r="AZ2" s="1">
        <v>2</v>
      </c>
      <c r="BA2" s="1">
        <v>1</v>
      </c>
      <c r="BB2" s="1">
        <v>3</v>
      </c>
      <c r="BC2" s="1">
        <v>1</v>
      </c>
      <c r="BD2" s="1">
        <v>2</v>
      </c>
      <c r="BE2" s="2">
        <v>4</v>
      </c>
      <c r="BF2" s="2">
        <v>1</v>
      </c>
      <c r="BG2" s="2">
        <v>1</v>
      </c>
      <c r="BH2" s="2">
        <v>1</v>
      </c>
      <c r="BI2" s="1">
        <v>1</v>
      </c>
      <c r="BJ2" s="1">
        <v>1</v>
      </c>
    </row>
    <row r="3" spans="1:62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0</v>
      </c>
      <c r="AH3" t="s">
        <v>0</v>
      </c>
      <c r="AI3" t="s">
        <v>0</v>
      </c>
      <c r="AJ3" t="s">
        <v>0</v>
      </c>
      <c r="AK3" t="s">
        <v>1</v>
      </c>
      <c r="AL3" t="s">
        <v>1</v>
      </c>
      <c r="AM3" t="s">
        <v>1</v>
      </c>
      <c r="AN3" t="s">
        <v>1</v>
      </c>
      <c r="AO3" t="s">
        <v>2</v>
      </c>
      <c r="AP3" t="s">
        <v>2</v>
      </c>
      <c r="AQ3" t="s">
        <v>2</v>
      </c>
      <c r="AR3" t="s">
        <v>2</v>
      </c>
      <c r="AS3" t="s">
        <v>3</v>
      </c>
      <c r="AT3" t="s">
        <v>3</v>
      </c>
      <c r="AU3" t="s">
        <v>3</v>
      </c>
      <c r="AV3" t="s">
        <v>3</v>
      </c>
      <c r="AW3" t="s">
        <v>0</v>
      </c>
      <c r="AX3" t="s">
        <v>0</v>
      </c>
      <c r="AY3" t="s">
        <v>1</v>
      </c>
      <c r="AZ3" t="s">
        <v>1</v>
      </c>
      <c r="BA3" t="s">
        <v>2</v>
      </c>
      <c r="BB3" t="s">
        <v>2</v>
      </c>
      <c r="BC3" t="s">
        <v>3</v>
      </c>
      <c r="BD3" t="s">
        <v>3</v>
      </c>
      <c r="BE3" t="s">
        <v>0</v>
      </c>
      <c r="BF3" t="s">
        <v>1</v>
      </c>
      <c r="BG3" t="s">
        <v>2</v>
      </c>
      <c r="BH3" t="s">
        <v>3</v>
      </c>
      <c r="BI3" s="1" t="s">
        <v>0</v>
      </c>
      <c r="BJ3" s="1" t="s">
        <v>2</v>
      </c>
    </row>
    <row r="4" spans="1:62" x14ac:dyDescent="0.2">
      <c r="A4" s="1">
        <v>16</v>
      </c>
      <c r="B4" s="1">
        <v>9</v>
      </c>
      <c r="C4" s="1">
        <v>12</v>
      </c>
      <c r="D4" s="1">
        <v>13</v>
      </c>
      <c r="E4" s="1">
        <v>11</v>
      </c>
      <c r="F4" s="1">
        <v>14</v>
      </c>
      <c r="G4" s="1">
        <v>10</v>
      </c>
      <c r="H4" s="1">
        <v>15</v>
      </c>
      <c r="I4" s="1">
        <v>16</v>
      </c>
      <c r="J4" s="1">
        <v>9</v>
      </c>
      <c r="K4" s="1">
        <v>12</v>
      </c>
      <c r="L4" s="1">
        <v>13</v>
      </c>
      <c r="M4" s="1">
        <v>11</v>
      </c>
      <c r="N4" s="1">
        <v>14</v>
      </c>
      <c r="O4" s="1">
        <v>10</v>
      </c>
      <c r="P4" s="1">
        <v>15</v>
      </c>
      <c r="Q4" s="1">
        <v>16</v>
      </c>
      <c r="R4" s="1">
        <v>9</v>
      </c>
      <c r="S4" s="1">
        <v>12</v>
      </c>
      <c r="T4" s="1">
        <v>13</v>
      </c>
      <c r="U4" s="1">
        <v>11</v>
      </c>
      <c r="V4" s="1">
        <v>14</v>
      </c>
      <c r="W4" s="1">
        <v>10</v>
      </c>
      <c r="X4" s="1">
        <v>15</v>
      </c>
      <c r="Y4" s="1">
        <v>16</v>
      </c>
      <c r="Z4" s="1">
        <v>9</v>
      </c>
      <c r="AA4" s="1">
        <v>12</v>
      </c>
      <c r="AB4" s="1">
        <v>13</v>
      </c>
      <c r="AC4" s="1">
        <v>11</v>
      </c>
      <c r="AD4" s="1">
        <v>14</v>
      </c>
      <c r="AE4" s="1">
        <v>10</v>
      </c>
      <c r="AF4" s="1">
        <v>15</v>
      </c>
      <c r="AG4" s="2">
        <v>8</v>
      </c>
      <c r="AH4" s="2">
        <v>5</v>
      </c>
      <c r="AI4" s="2">
        <v>11</v>
      </c>
      <c r="AJ4" s="2">
        <v>7</v>
      </c>
      <c r="AK4" s="2">
        <v>8</v>
      </c>
      <c r="AL4" s="2">
        <v>5</v>
      </c>
      <c r="AM4" s="2">
        <v>11</v>
      </c>
      <c r="AN4" s="2">
        <v>7</v>
      </c>
      <c r="AO4" s="2">
        <v>9</v>
      </c>
      <c r="AP4" s="2">
        <v>5</v>
      </c>
      <c r="AQ4" s="2">
        <v>11</v>
      </c>
      <c r="AR4" s="2">
        <v>7</v>
      </c>
      <c r="AS4" s="2">
        <v>8</v>
      </c>
      <c r="AT4" s="2">
        <v>12</v>
      </c>
      <c r="AU4" s="2">
        <v>6</v>
      </c>
      <c r="AV4" s="2">
        <v>10</v>
      </c>
      <c r="AW4" s="1">
        <v>8</v>
      </c>
      <c r="AX4" s="1">
        <v>7</v>
      </c>
      <c r="AY4" s="1">
        <v>4</v>
      </c>
      <c r="AZ4" s="1">
        <v>11</v>
      </c>
      <c r="BA4" s="1">
        <v>4</v>
      </c>
      <c r="BB4" s="1">
        <v>7</v>
      </c>
      <c r="BC4" s="1">
        <v>4</v>
      </c>
      <c r="BD4" s="1">
        <v>3</v>
      </c>
      <c r="BE4" s="2">
        <v>7</v>
      </c>
      <c r="BF4" s="2">
        <v>11</v>
      </c>
      <c r="BG4" s="2">
        <v>3</v>
      </c>
      <c r="BH4" s="2">
        <v>2</v>
      </c>
      <c r="BI4" s="1">
        <v>7</v>
      </c>
      <c r="BJ4" s="1">
        <v>3</v>
      </c>
    </row>
    <row r="5" spans="1:62" x14ac:dyDescent="0.2">
      <c r="A5" s="1" t="s">
        <v>56</v>
      </c>
      <c r="B5" s="1" t="s">
        <v>59</v>
      </c>
      <c r="C5" s="1" t="s">
        <v>62</v>
      </c>
      <c r="D5" s="1" t="s">
        <v>64</v>
      </c>
      <c r="E5" s="1" t="s">
        <v>66</v>
      </c>
      <c r="F5" s="1" t="s">
        <v>68</v>
      </c>
      <c r="G5" s="1" t="s">
        <v>70</v>
      </c>
      <c r="H5" s="1" t="s">
        <v>72</v>
      </c>
      <c r="I5" s="1" t="s">
        <v>74</v>
      </c>
      <c r="J5" s="1" t="s">
        <v>76</v>
      </c>
      <c r="K5" s="1" t="s">
        <v>78</v>
      </c>
      <c r="L5" s="1" t="s">
        <v>80</v>
      </c>
      <c r="M5" s="1" t="s">
        <v>82</v>
      </c>
      <c r="N5" s="1" t="s">
        <v>84</v>
      </c>
      <c r="O5" s="1" t="s">
        <v>86</v>
      </c>
      <c r="P5" s="1" t="s">
        <v>88</v>
      </c>
      <c r="Q5" s="1" t="s">
        <v>90</v>
      </c>
      <c r="R5" s="1" t="s">
        <v>92</v>
      </c>
      <c r="S5" s="1" t="s">
        <v>94</v>
      </c>
      <c r="T5" s="1" t="s">
        <v>96</v>
      </c>
      <c r="U5" s="1" t="s">
        <v>98</v>
      </c>
      <c r="V5" s="1" t="s">
        <v>100</v>
      </c>
      <c r="W5" s="1" t="s">
        <v>102</v>
      </c>
      <c r="X5" s="1" t="s">
        <v>104</v>
      </c>
      <c r="Y5" s="1" t="s">
        <v>106</v>
      </c>
      <c r="Z5" s="1" t="s">
        <v>108</v>
      </c>
      <c r="AA5" s="1" t="s">
        <v>110</v>
      </c>
      <c r="AB5" s="1" t="s">
        <v>112</v>
      </c>
      <c r="AC5" s="1" t="s">
        <v>114</v>
      </c>
      <c r="AD5" s="1" t="s">
        <v>116</v>
      </c>
      <c r="AE5" s="1" t="s">
        <v>118</v>
      </c>
      <c r="AF5" s="1" t="s">
        <v>120</v>
      </c>
      <c r="AG5" s="1" t="s">
        <v>56</v>
      </c>
      <c r="AH5" s="1" t="s">
        <v>64</v>
      </c>
      <c r="AI5" s="1" t="s">
        <v>68</v>
      </c>
      <c r="AJ5" s="1" t="s">
        <v>72</v>
      </c>
      <c r="AK5" s="1" t="s">
        <v>74</v>
      </c>
      <c r="AL5" s="1" t="s">
        <v>80</v>
      </c>
      <c r="AM5" s="1" t="s">
        <v>84</v>
      </c>
      <c r="AN5" s="1" t="s">
        <v>88</v>
      </c>
      <c r="AO5" s="1" t="s">
        <v>90</v>
      </c>
      <c r="AP5" s="1" t="s">
        <v>96</v>
      </c>
      <c r="AQ5" s="1" t="s">
        <v>100</v>
      </c>
      <c r="AR5" s="1" t="s">
        <v>104</v>
      </c>
      <c r="AS5" s="1" t="s">
        <v>106</v>
      </c>
      <c r="AT5" s="1" t="s">
        <v>112</v>
      </c>
      <c r="AU5" s="1" t="s">
        <v>116</v>
      </c>
      <c r="AV5" s="1" t="s">
        <v>120</v>
      </c>
      <c r="AW5" s="1" t="s">
        <v>64</v>
      </c>
      <c r="AX5" s="1" t="s">
        <v>68</v>
      </c>
      <c r="AY5" s="1" t="s">
        <v>74</v>
      </c>
      <c r="AZ5" s="1" t="s">
        <v>88</v>
      </c>
      <c r="BA5" s="1" t="s">
        <v>90</v>
      </c>
      <c r="BB5" s="1" t="s">
        <v>100</v>
      </c>
      <c r="BC5" s="1" t="s">
        <v>106</v>
      </c>
      <c r="BD5" s="1" t="s">
        <v>120</v>
      </c>
      <c r="BE5" s="1" t="s">
        <v>64</v>
      </c>
      <c r="BF5" s="1" t="s">
        <v>74</v>
      </c>
      <c r="BG5" s="1" t="s">
        <v>90</v>
      </c>
      <c r="BH5" s="1" t="s">
        <v>106</v>
      </c>
      <c r="BI5" s="1" t="s">
        <v>74</v>
      </c>
      <c r="BJ5" s="1" t="s">
        <v>106</v>
      </c>
    </row>
    <row r="6" spans="1:62" x14ac:dyDescent="0.2">
      <c r="A6" s="1" t="s">
        <v>57</v>
      </c>
      <c r="B6" s="1" t="s">
        <v>60</v>
      </c>
      <c r="C6" s="1" t="s">
        <v>63</v>
      </c>
      <c r="D6" s="1" t="s">
        <v>65</v>
      </c>
      <c r="E6" s="1" t="s">
        <v>67</v>
      </c>
      <c r="F6" s="1" t="s">
        <v>69</v>
      </c>
      <c r="G6" s="1" t="s">
        <v>71</v>
      </c>
      <c r="H6" s="1" t="s">
        <v>73</v>
      </c>
      <c r="I6" s="1" t="s">
        <v>75</v>
      </c>
      <c r="J6" s="1" t="s">
        <v>77</v>
      </c>
      <c r="K6" s="1" t="s">
        <v>79</v>
      </c>
      <c r="L6" s="1" t="s">
        <v>81</v>
      </c>
      <c r="M6" s="1" t="s">
        <v>83</v>
      </c>
      <c r="N6" s="1" t="s">
        <v>85</v>
      </c>
      <c r="O6" s="1" t="s">
        <v>87</v>
      </c>
      <c r="P6" s="1" t="s">
        <v>89</v>
      </c>
      <c r="Q6" s="1" t="s">
        <v>91</v>
      </c>
      <c r="R6" s="1" t="s">
        <v>93</v>
      </c>
      <c r="S6" s="1" t="s">
        <v>95</v>
      </c>
      <c r="T6" s="1" t="s">
        <v>97</v>
      </c>
      <c r="U6" s="1" t="s">
        <v>99</v>
      </c>
      <c r="V6" s="1" t="s">
        <v>101</v>
      </c>
      <c r="W6" s="1" t="s">
        <v>103</v>
      </c>
      <c r="X6" s="1" t="s">
        <v>105</v>
      </c>
      <c r="Y6" s="1" t="s">
        <v>107</v>
      </c>
      <c r="Z6" s="1" t="s">
        <v>109</v>
      </c>
      <c r="AA6" s="1" t="s">
        <v>111</v>
      </c>
      <c r="AB6" s="1" t="s">
        <v>113</v>
      </c>
      <c r="AC6" s="1" t="s">
        <v>115</v>
      </c>
      <c r="AD6" s="1" t="s">
        <v>117</v>
      </c>
      <c r="AE6" s="1" t="s">
        <v>119</v>
      </c>
      <c r="AF6" s="1" t="s">
        <v>121</v>
      </c>
      <c r="AG6" s="1" t="s">
        <v>59</v>
      </c>
      <c r="AH6" s="1" t="s">
        <v>62</v>
      </c>
      <c r="AI6" s="1" t="s">
        <v>67</v>
      </c>
      <c r="AJ6" s="1" t="s">
        <v>70</v>
      </c>
      <c r="AK6" s="1" t="s">
        <v>76</v>
      </c>
      <c r="AL6" s="1" t="s">
        <v>78</v>
      </c>
      <c r="AM6" s="1" t="s">
        <v>83</v>
      </c>
      <c r="AN6" s="1" t="s">
        <v>86</v>
      </c>
      <c r="AO6" s="1" t="s">
        <v>93</v>
      </c>
      <c r="AP6" s="1" t="s">
        <v>94</v>
      </c>
      <c r="AQ6" s="1" t="s">
        <v>99</v>
      </c>
      <c r="AR6" s="1" t="s">
        <v>102</v>
      </c>
      <c r="AS6" s="1" t="s">
        <v>108</v>
      </c>
      <c r="AT6" s="1" t="s">
        <v>111</v>
      </c>
      <c r="AU6" s="1" t="s">
        <v>114</v>
      </c>
      <c r="AV6" s="1" t="s">
        <v>119</v>
      </c>
      <c r="AW6" s="1" t="s">
        <v>59</v>
      </c>
      <c r="AX6" s="1" t="s">
        <v>70</v>
      </c>
      <c r="AY6" s="1" t="s">
        <v>80</v>
      </c>
      <c r="AZ6" s="1" t="s">
        <v>83</v>
      </c>
      <c r="BA6" s="1" t="s">
        <v>96</v>
      </c>
      <c r="BB6" s="1" t="s">
        <v>102</v>
      </c>
      <c r="BC6" s="1" t="s">
        <v>112</v>
      </c>
      <c r="BD6" s="1" t="s">
        <v>116</v>
      </c>
      <c r="BE6" s="1" t="s">
        <v>70</v>
      </c>
      <c r="BF6" s="1" t="s">
        <v>83</v>
      </c>
      <c r="BG6" s="1" t="s">
        <v>100</v>
      </c>
      <c r="BH6" s="1" t="s">
        <v>120</v>
      </c>
      <c r="BI6" s="1" t="s">
        <v>70</v>
      </c>
      <c r="BJ6" s="1" t="s">
        <v>100</v>
      </c>
    </row>
    <row r="7" spans="1:62" x14ac:dyDescent="0.2">
      <c r="A7" s="3">
        <v>20.399999999999999</v>
      </c>
      <c r="B7" s="3">
        <v>20.571428571428573</v>
      </c>
      <c r="C7" s="3">
        <v>20.428571428571427</v>
      </c>
      <c r="D7" s="3">
        <v>20.666666666666668</v>
      </c>
      <c r="E7" s="3">
        <v>20.375</v>
      </c>
      <c r="F7" s="3">
        <v>20.636363636363637</v>
      </c>
      <c r="G7" s="3">
        <v>20.214285714285715</v>
      </c>
      <c r="H7" s="3">
        <v>19.916666666666668</v>
      </c>
      <c r="I7" s="3">
        <v>20.46153846153846</v>
      </c>
      <c r="J7" s="3">
        <v>20.5</v>
      </c>
      <c r="K7" s="3">
        <v>20.75</v>
      </c>
      <c r="L7" s="3">
        <v>20.466666666666665</v>
      </c>
      <c r="M7" s="3">
        <v>20.454545454545453</v>
      </c>
      <c r="N7" s="3">
        <v>20.384615384615383</v>
      </c>
      <c r="O7" s="3">
        <v>20.454545454545453</v>
      </c>
      <c r="P7" s="3">
        <v>20.25</v>
      </c>
      <c r="Q7" s="3">
        <v>20.545454545454547</v>
      </c>
      <c r="R7" s="3">
        <v>20.111111111111111</v>
      </c>
      <c r="S7" s="3">
        <v>21.083333333333332</v>
      </c>
      <c r="T7" s="3">
        <v>20.727272727272727</v>
      </c>
      <c r="U7" s="3">
        <v>20.428571428571427</v>
      </c>
      <c r="V7" s="3">
        <v>20.791666666666668</v>
      </c>
      <c r="W7" s="3">
        <v>20.692307692307693</v>
      </c>
      <c r="X7" s="3">
        <v>20.5</v>
      </c>
      <c r="Y7" s="3">
        <v>20.642857142857142</v>
      </c>
      <c r="Z7" s="3">
        <v>20.73076923076923</v>
      </c>
      <c r="AA7" s="3">
        <v>20.166666666666668</v>
      </c>
      <c r="AB7" s="3">
        <v>20.76923076923077</v>
      </c>
      <c r="AC7" s="3">
        <v>20.545454545454547</v>
      </c>
      <c r="AD7" s="3">
        <v>20.333333333333332</v>
      </c>
      <c r="AE7" s="3">
        <v>20.727272727272727</v>
      </c>
      <c r="AF7" s="3">
        <v>19.923076923076923</v>
      </c>
      <c r="AG7" s="3">
        <v>20.399999999999999</v>
      </c>
      <c r="AH7" s="3">
        <v>20.666666666666668</v>
      </c>
      <c r="AI7" s="3">
        <v>20.636363636363637</v>
      </c>
      <c r="AJ7" s="3">
        <v>19.916666666666668</v>
      </c>
      <c r="AK7" s="3">
        <v>20.46153846153846</v>
      </c>
      <c r="AL7" s="3">
        <v>20.466666666666665</v>
      </c>
      <c r="AM7" s="3">
        <v>20.384615384615383</v>
      </c>
      <c r="AN7" s="3">
        <v>20.25</v>
      </c>
      <c r="AO7" s="3">
        <v>20.545454545454547</v>
      </c>
      <c r="AP7" s="3">
        <v>20.727272727272727</v>
      </c>
      <c r="AQ7" s="3">
        <v>20.791666666666668</v>
      </c>
      <c r="AR7" s="3">
        <v>20.5</v>
      </c>
      <c r="AS7" s="3">
        <v>20.642857142857142</v>
      </c>
      <c r="AT7" s="3">
        <v>20.76923076923077</v>
      </c>
      <c r="AU7" s="3">
        <v>20.333333333333332</v>
      </c>
      <c r="AV7" s="3">
        <v>19.923076923076923</v>
      </c>
      <c r="AW7" s="3">
        <v>20.666666666666668</v>
      </c>
      <c r="AX7" s="3">
        <v>20.636363636363637</v>
      </c>
      <c r="AY7" s="3">
        <v>20.46153846153846</v>
      </c>
      <c r="AZ7" s="3">
        <v>20.25</v>
      </c>
      <c r="BA7" s="3">
        <v>20.545454545454547</v>
      </c>
      <c r="BB7" s="3">
        <v>20.791666666666668</v>
      </c>
      <c r="BC7" s="3">
        <v>20.642857142857142</v>
      </c>
      <c r="BD7" s="3">
        <v>19.923076923076923</v>
      </c>
      <c r="BE7" s="3">
        <v>20.666666666666668</v>
      </c>
      <c r="BF7" s="3">
        <v>20.46153846153846</v>
      </c>
      <c r="BG7" s="3">
        <v>20.545454545454547</v>
      </c>
      <c r="BH7" s="3">
        <v>20.642857142857142</v>
      </c>
      <c r="BI7" s="3">
        <v>20.46153846153846</v>
      </c>
      <c r="BJ7" s="3">
        <v>20.642857142857142</v>
      </c>
    </row>
    <row r="8" spans="1:62" x14ac:dyDescent="0.2">
      <c r="A8" s="3">
        <v>20.333333333333332</v>
      </c>
      <c r="B8" s="3">
        <v>21</v>
      </c>
      <c r="C8" s="3">
        <v>20.75</v>
      </c>
      <c r="D8" s="3">
        <v>21.307692307692307</v>
      </c>
      <c r="E8" s="3">
        <v>20.25</v>
      </c>
      <c r="F8" s="3">
        <v>20.692307692307693</v>
      </c>
      <c r="G8" s="3">
        <v>20.545454545454547</v>
      </c>
      <c r="H8" s="3">
        <v>20.76923076923077</v>
      </c>
      <c r="I8" s="3">
        <v>20.357142857142858</v>
      </c>
      <c r="J8" s="3">
        <v>20.399999999999999</v>
      </c>
      <c r="K8" s="3">
        <v>20.710526315789473</v>
      </c>
      <c r="L8" s="3">
        <v>20.333333333333332</v>
      </c>
      <c r="M8" s="3">
        <v>20.7</v>
      </c>
      <c r="N8" s="3">
        <v>20.399999999999999</v>
      </c>
      <c r="O8" s="3">
        <v>20.833333333333332</v>
      </c>
      <c r="P8" s="3">
        <v>20.666666666666668</v>
      </c>
      <c r="Q8" s="3">
        <v>20.884615384615383</v>
      </c>
      <c r="R8" s="3">
        <v>20.23076923076923</v>
      </c>
      <c r="S8" s="3">
        <v>20.3</v>
      </c>
      <c r="T8" s="3">
        <v>21</v>
      </c>
      <c r="U8" s="3">
        <v>20.5</v>
      </c>
      <c r="V8" s="3">
        <v>20.90909090909091</v>
      </c>
      <c r="W8" s="3">
        <v>20.071428571428573</v>
      </c>
      <c r="X8" s="3">
        <v>20.192307692307693</v>
      </c>
      <c r="Y8" s="3">
        <v>21</v>
      </c>
      <c r="Z8" s="3">
        <v>20.46153846153846</v>
      </c>
      <c r="AA8" s="3">
        <v>21</v>
      </c>
      <c r="AB8" s="3">
        <v>20.785714285714285</v>
      </c>
      <c r="AC8" s="3">
        <v>20.428571428571427</v>
      </c>
      <c r="AD8" s="3">
        <v>20.428571428571427</v>
      </c>
      <c r="AE8" s="3">
        <v>20.4375</v>
      </c>
      <c r="AF8" s="3">
        <v>20</v>
      </c>
      <c r="AG8" s="3">
        <v>20.571428571428573</v>
      </c>
      <c r="AH8" s="3">
        <v>20.428571428571427</v>
      </c>
      <c r="AI8" s="3">
        <v>20.25</v>
      </c>
      <c r="AJ8" s="3">
        <v>20.214285714285715</v>
      </c>
      <c r="AK8" s="3">
        <v>20.5</v>
      </c>
      <c r="AL8" s="3">
        <v>20.75</v>
      </c>
      <c r="AM8" s="3">
        <v>20.7</v>
      </c>
      <c r="AN8" s="3">
        <v>20.454545454545453</v>
      </c>
      <c r="AO8" s="3">
        <v>20.23076923076923</v>
      </c>
      <c r="AP8" s="3">
        <v>21.083333333333332</v>
      </c>
      <c r="AQ8" s="3">
        <v>20.5</v>
      </c>
      <c r="AR8" s="3">
        <v>20.692307692307693</v>
      </c>
      <c r="AS8" s="3">
        <v>20.73076923076923</v>
      </c>
      <c r="AT8" s="3">
        <v>21</v>
      </c>
      <c r="AU8" s="3">
        <v>20.545454545454547</v>
      </c>
      <c r="AV8" s="3">
        <v>20.4375</v>
      </c>
      <c r="AW8" s="3">
        <v>20.571428571428573</v>
      </c>
      <c r="AX8" s="3">
        <v>20.214285714285715</v>
      </c>
      <c r="AY8" s="3">
        <v>20.466666666666665</v>
      </c>
      <c r="AZ8" s="3">
        <v>20.7</v>
      </c>
      <c r="BA8" s="3">
        <v>20.727272727272727</v>
      </c>
      <c r="BB8" s="3">
        <v>20.692307692307693</v>
      </c>
      <c r="BC8" s="3">
        <v>20.76923076923077</v>
      </c>
      <c r="BD8" s="3">
        <v>20.333333333333332</v>
      </c>
      <c r="BE8" s="3">
        <v>20.214285714285715</v>
      </c>
      <c r="BF8" s="3">
        <v>20.7</v>
      </c>
      <c r="BG8" s="3">
        <v>20.791666666666668</v>
      </c>
      <c r="BH8" s="3">
        <v>19.923076923076923</v>
      </c>
      <c r="BI8" s="3">
        <v>20.214285714285715</v>
      </c>
      <c r="BJ8" s="3">
        <v>20.791666666666668</v>
      </c>
    </row>
    <row r="9" spans="1:62" x14ac:dyDescent="0.2">
      <c r="A9" s="1" t="s">
        <v>4</v>
      </c>
      <c r="B9" s="1" t="s">
        <v>4</v>
      </c>
      <c r="C9" s="1" t="s">
        <v>4</v>
      </c>
      <c r="D9" s="1" t="s">
        <v>4</v>
      </c>
      <c r="E9" s="1" t="s">
        <v>5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5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5</v>
      </c>
      <c r="S9" s="1" t="s">
        <v>4</v>
      </c>
      <c r="T9" s="1" t="s">
        <v>4</v>
      </c>
      <c r="U9" s="1" t="s">
        <v>5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5</v>
      </c>
      <c r="AB9" s="1" t="s">
        <v>4</v>
      </c>
      <c r="AC9" s="1" t="s">
        <v>4</v>
      </c>
      <c r="AD9" s="1" t="s">
        <v>4</v>
      </c>
      <c r="AE9" s="1" t="s">
        <v>5</v>
      </c>
      <c r="AF9" s="1" t="s">
        <v>4</v>
      </c>
      <c r="AG9" s="2" t="s">
        <v>5</v>
      </c>
      <c r="AH9" s="2" t="s">
        <v>4</v>
      </c>
      <c r="AI9" s="2" t="s">
        <v>4</v>
      </c>
      <c r="AJ9" s="2" t="s">
        <v>5</v>
      </c>
      <c r="AK9" s="2" t="s">
        <v>4</v>
      </c>
      <c r="AL9" s="2" t="s">
        <v>4</v>
      </c>
      <c r="AM9" s="2" t="s">
        <v>5</v>
      </c>
      <c r="AN9" s="2" t="s">
        <v>4</v>
      </c>
      <c r="AO9" s="2" t="s">
        <v>4</v>
      </c>
      <c r="AP9" s="2" t="s">
        <v>4</v>
      </c>
      <c r="AQ9" s="2" t="s">
        <v>4</v>
      </c>
      <c r="AR9" s="2" t="s">
        <v>5</v>
      </c>
      <c r="AS9" s="2" t="s">
        <v>4</v>
      </c>
      <c r="AT9" s="2" t="s">
        <v>4</v>
      </c>
      <c r="AU9" s="2" t="s">
        <v>4</v>
      </c>
      <c r="AV9" s="2" t="s">
        <v>4</v>
      </c>
      <c r="AW9" s="1" t="s">
        <v>4</v>
      </c>
      <c r="AX9" s="1" t="s">
        <v>5</v>
      </c>
      <c r="AY9" s="1" t="s">
        <v>4</v>
      </c>
      <c r="AZ9" s="1" t="s">
        <v>5</v>
      </c>
      <c r="BA9" s="1" t="s">
        <v>4</v>
      </c>
      <c r="BB9" s="1" t="s">
        <v>4</v>
      </c>
      <c r="BC9" s="1" t="s">
        <v>4</v>
      </c>
      <c r="BD9" s="1" t="s">
        <v>4</v>
      </c>
      <c r="BE9" s="2" t="s">
        <v>5</v>
      </c>
      <c r="BF9" s="2" t="s">
        <v>4</v>
      </c>
      <c r="BG9" s="2" t="s">
        <v>5</v>
      </c>
      <c r="BH9" s="2" t="s">
        <v>4</v>
      </c>
      <c r="BI9" s="1" t="s">
        <v>4</v>
      </c>
      <c r="BJ9" s="1" t="s">
        <v>4</v>
      </c>
    </row>
    <row r="10" spans="1:62" x14ac:dyDescent="0.2">
      <c r="A10" t="str">
        <f>IF(OR(AND(A7&lt;A8,A9="W"),AND(A7&gt;=A8,A9="L")),"Younger Team Wins","Older Team Wins")</f>
        <v>Older Team Wins</v>
      </c>
      <c r="B10" t="str">
        <f t="shared" ref="B10:BJ10" si="0">IF(OR(AND(B7&lt;B8,B9="W"),AND(B7&gt;=B8,B9="L")),"Younger Team Wins","Older Team Wins")</f>
        <v>Younger Team Wins</v>
      </c>
      <c r="C10" t="str">
        <f t="shared" si="0"/>
        <v>Younger Team Wins</v>
      </c>
      <c r="D10" t="str">
        <f t="shared" si="0"/>
        <v>Younger Team Wins</v>
      </c>
      <c r="E10" t="str">
        <f t="shared" si="0"/>
        <v>Younger Team Wins</v>
      </c>
      <c r="F10" t="str">
        <f t="shared" si="0"/>
        <v>Younger Team Wins</v>
      </c>
      <c r="G10" t="str">
        <f t="shared" si="0"/>
        <v>Younger Team Wins</v>
      </c>
      <c r="H10" t="str">
        <f t="shared" si="0"/>
        <v>Younger Team Wins</v>
      </c>
      <c r="I10" t="str">
        <f t="shared" si="0"/>
        <v>Older Team Wins</v>
      </c>
      <c r="J10" t="str">
        <f t="shared" si="0"/>
        <v>Older Team Wins</v>
      </c>
      <c r="K10" t="str">
        <f t="shared" si="0"/>
        <v>Older Team Wins</v>
      </c>
      <c r="L10" t="str">
        <f t="shared" si="0"/>
        <v>Older Team Wins</v>
      </c>
      <c r="M10" t="str">
        <f t="shared" si="0"/>
        <v>Older Team Wins</v>
      </c>
      <c r="N10" t="str">
        <f t="shared" si="0"/>
        <v>Younger Team Wins</v>
      </c>
      <c r="O10" t="str">
        <f t="shared" si="0"/>
        <v>Younger Team Wins</v>
      </c>
      <c r="P10" t="str">
        <f t="shared" si="0"/>
        <v>Younger Team Wins</v>
      </c>
      <c r="Q10" t="str">
        <f t="shared" si="0"/>
        <v>Younger Team Wins</v>
      </c>
      <c r="R10" t="str">
        <f t="shared" si="0"/>
        <v>Older Team Wins</v>
      </c>
      <c r="S10" t="str">
        <f t="shared" si="0"/>
        <v>Older Team Wins</v>
      </c>
      <c r="T10" t="str">
        <f t="shared" si="0"/>
        <v>Younger Team Wins</v>
      </c>
      <c r="U10" t="str">
        <f t="shared" si="0"/>
        <v>Older Team Wins</v>
      </c>
      <c r="V10" t="str">
        <f t="shared" si="0"/>
        <v>Younger Team Wins</v>
      </c>
      <c r="W10" t="str">
        <f t="shared" si="0"/>
        <v>Older Team Wins</v>
      </c>
      <c r="X10" t="str">
        <f t="shared" si="0"/>
        <v>Older Team Wins</v>
      </c>
      <c r="Y10" t="str">
        <f t="shared" si="0"/>
        <v>Younger Team Wins</v>
      </c>
      <c r="Z10" t="str">
        <f t="shared" si="0"/>
        <v>Older Team Wins</v>
      </c>
      <c r="AA10" t="str">
        <f t="shared" si="0"/>
        <v>Older Team Wins</v>
      </c>
      <c r="AB10" t="str">
        <f t="shared" si="0"/>
        <v>Younger Team Wins</v>
      </c>
      <c r="AC10" t="str">
        <f t="shared" si="0"/>
        <v>Older Team Wins</v>
      </c>
      <c r="AD10" t="str">
        <f t="shared" si="0"/>
        <v>Younger Team Wins</v>
      </c>
      <c r="AE10" t="str">
        <f t="shared" si="0"/>
        <v>Younger Team Wins</v>
      </c>
      <c r="AF10" t="str">
        <f t="shared" si="0"/>
        <v>Younger Team Wins</v>
      </c>
      <c r="AG10" t="str">
        <f t="shared" si="0"/>
        <v>Older Team Wins</v>
      </c>
      <c r="AH10" t="str">
        <f t="shared" si="0"/>
        <v>Older Team Wins</v>
      </c>
      <c r="AI10" t="str">
        <f t="shared" si="0"/>
        <v>Older Team Wins</v>
      </c>
      <c r="AJ10" t="str">
        <f t="shared" si="0"/>
        <v>Older Team Wins</v>
      </c>
      <c r="AK10" t="str">
        <f t="shared" si="0"/>
        <v>Younger Team Wins</v>
      </c>
      <c r="AL10" t="str">
        <f t="shared" si="0"/>
        <v>Younger Team Wins</v>
      </c>
      <c r="AM10" t="str">
        <f t="shared" si="0"/>
        <v>Older Team Wins</v>
      </c>
      <c r="AN10" t="str">
        <f t="shared" si="0"/>
        <v>Younger Team Wins</v>
      </c>
      <c r="AO10" t="str">
        <f t="shared" si="0"/>
        <v>Older Team Wins</v>
      </c>
      <c r="AP10" t="str">
        <f t="shared" si="0"/>
        <v>Younger Team Wins</v>
      </c>
      <c r="AQ10" t="str">
        <f t="shared" si="0"/>
        <v>Older Team Wins</v>
      </c>
      <c r="AR10" t="str">
        <f t="shared" si="0"/>
        <v>Older Team Wins</v>
      </c>
      <c r="AS10" t="str">
        <f t="shared" si="0"/>
        <v>Younger Team Wins</v>
      </c>
      <c r="AT10" t="str">
        <f t="shared" si="0"/>
        <v>Younger Team Wins</v>
      </c>
      <c r="AU10" t="str">
        <f t="shared" si="0"/>
        <v>Younger Team Wins</v>
      </c>
      <c r="AV10" t="str">
        <f t="shared" si="0"/>
        <v>Younger Team Wins</v>
      </c>
      <c r="AW10" t="str">
        <f t="shared" si="0"/>
        <v>Older Team Wins</v>
      </c>
      <c r="AX10" t="str">
        <f t="shared" si="0"/>
        <v>Younger Team Wins</v>
      </c>
      <c r="AY10" t="str">
        <f t="shared" si="0"/>
        <v>Younger Team Wins</v>
      </c>
      <c r="AZ10" t="str">
        <f t="shared" si="0"/>
        <v>Older Team Wins</v>
      </c>
      <c r="BA10" t="str">
        <f t="shared" si="0"/>
        <v>Younger Team Wins</v>
      </c>
      <c r="BB10" t="str">
        <f t="shared" si="0"/>
        <v>Older Team Wins</v>
      </c>
      <c r="BC10" t="str">
        <f t="shared" si="0"/>
        <v>Younger Team Wins</v>
      </c>
      <c r="BD10" t="str">
        <f t="shared" si="0"/>
        <v>Younger Team Wins</v>
      </c>
      <c r="BE10" t="str">
        <f t="shared" si="0"/>
        <v>Younger Team Wins</v>
      </c>
      <c r="BF10" t="str">
        <f t="shared" si="0"/>
        <v>Younger Team Wins</v>
      </c>
      <c r="BG10" t="str">
        <f t="shared" si="0"/>
        <v>Older Team Wins</v>
      </c>
      <c r="BH10" t="str">
        <f t="shared" si="0"/>
        <v>Older Team Wins</v>
      </c>
      <c r="BI10" t="str">
        <f t="shared" si="0"/>
        <v>Older Team Wins</v>
      </c>
      <c r="BJ10" t="str">
        <f t="shared" si="0"/>
        <v>Younger Team Wins</v>
      </c>
    </row>
    <row r="11" spans="1:62" x14ac:dyDescent="0.2">
      <c r="A11" t="str">
        <f>IF(A7&lt;A8,"Younger Team","Older Team")</f>
        <v>Older Team</v>
      </c>
      <c r="B11" t="str">
        <f t="shared" ref="B11:BJ11" si="1">IF(B7&lt;B8,"Younger Team","Older Team")</f>
        <v>Younger Team</v>
      </c>
      <c r="C11" t="str">
        <f t="shared" si="1"/>
        <v>Younger Team</v>
      </c>
      <c r="D11" t="str">
        <f t="shared" si="1"/>
        <v>Younger Team</v>
      </c>
      <c r="E11" t="str">
        <f t="shared" si="1"/>
        <v>Older Team</v>
      </c>
      <c r="F11" t="str">
        <f t="shared" si="1"/>
        <v>Younger Team</v>
      </c>
      <c r="G11" t="str">
        <f t="shared" si="1"/>
        <v>Younger Team</v>
      </c>
      <c r="H11" t="str">
        <f t="shared" si="1"/>
        <v>Younger Team</v>
      </c>
      <c r="I11" t="str">
        <f t="shared" si="1"/>
        <v>Older Team</v>
      </c>
      <c r="J11" t="str">
        <f t="shared" si="1"/>
        <v>Older Team</v>
      </c>
      <c r="K11" t="str">
        <f t="shared" si="1"/>
        <v>Older Team</v>
      </c>
      <c r="L11" t="str">
        <f t="shared" si="1"/>
        <v>Older Team</v>
      </c>
      <c r="M11" t="str">
        <f t="shared" si="1"/>
        <v>Younger Team</v>
      </c>
      <c r="N11" t="str">
        <f t="shared" si="1"/>
        <v>Younger Team</v>
      </c>
      <c r="O11" t="str">
        <f t="shared" si="1"/>
        <v>Younger Team</v>
      </c>
      <c r="P11" t="str">
        <f t="shared" si="1"/>
        <v>Younger Team</v>
      </c>
      <c r="Q11" t="str">
        <f t="shared" si="1"/>
        <v>Younger Team</v>
      </c>
      <c r="R11" t="str">
        <f t="shared" si="1"/>
        <v>Younger Team</v>
      </c>
      <c r="S11" t="str">
        <f t="shared" si="1"/>
        <v>Older Team</v>
      </c>
      <c r="T11" t="str">
        <f t="shared" si="1"/>
        <v>Younger Team</v>
      </c>
      <c r="U11" t="str">
        <f t="shared" si="1"/>
        <v>Younger Team</v>
      </c>
      <c r="V11" t="str">
        <f t="shared" si="1"/>
        <v>Younger Team</v>
      </c>
      <c r="W11" t="str">
        <f t="shared" si="1"/>
        <v>Older Team</v>
      </c>
      <c r="X11" t="str">
        <f t="shared" si="1"/>
        <v>Older Team</v>
      </c>
      <c r="Y11" t="str">
        <f t="shared" si="1"/>
        <v>Younger Team</v>
      </c>
      <c r="Z11" t="str">
        <f t="shared" si="1"/>
        <v>Older Team</v>
      </c>
      <c r="AA11" t="str">
        <f t="shared" si="1"/>
        <v>Younger Team</v>
      </c>
      <c r="AB11" t="str">
        <f t="shared" si="1"/>
        <v>Younger Team</v>
      </c>
      <c r="AC11" t="str">
        <f t="shared" si="1"/>
        <v>Older Team</v>
      </c>
      <c r="AD11" t="str">
        <f t="shared" si="1"/>
        <v>Younger Team</v>
      </c>
      <c r="AE11" t="str">
        <f t="shared" si="1"/>
        <v>Older Team</v>
      </c>
      <c r="AF11" t="str">
        <f t="shared" si="1"/>
        <v>Younger Team</v>
      </c>
      <c r="AG11" t="str">
        <f t="shared" si="1"/>
        <v>Younger Team</v>
      </c>
      <c r="AH11" t="str">
        <f t="shared" si="1"/>
        <v>Older Team</v>
      </c>
      <c r="AI11" t="str">
        <f t="shared" si="1"/>
        <v>Older Team</v>
      </c>
      <c r="AJ11" t="str">
        <f t="shared" si="1"/>
        <v>Younger Team</v>
      </c>
      <c r="AK11" t="str">
        <f t="shared" si="1"/>
        <v>Younger Team</v>
      </c>
      <c r="AL11" t="str">
        <f t="shared" si="1"/>
        <v>Younger Team</v>
      </c>
      <c r="AM11" t="str">
        <f t="shared" si="1"/>
        <v>Younger Team</v>
      </c>
      <c r="AN11" t="str">
        <f t="shared" si="1"/>
        <v>Younger Team</v>
      </c>
      <c r="AO11" t="str">
        <f t="shared" si="1"/>
        <v>Older Team</v>
      </c>
      <c r="AP11" t="str">
        <f t="shared" si="1"/>
        <v>Younger Team</v>
      </c>
      <c r="AQ11" t="str">
        <f t="shared" si="1"/>
        <v>Older Team</v>
      </c>
      <c r="AR11" t="str">
        <f t="shared" si="1"/>
        <v>Younger Team</v>
      </c>
      <c r="AS11" t="str">
        <f t="shared" si="1"/>
        <v>Younger Team</v>
      </c>
      <c r="AT11" t="str">
        <f t="shared" si="1"/>
        <v>Younger Team</v>
      </c>
      <c r="AU11" t="str">
        <f t="shared" si="1"/>
        <v>Younger Team</v>
      </c>
      <c r="AV11" t="str">
        <f t="shared" si="1"/>
        <v>Younger Team</v>
      </c>
      <c r="AW11" t="str">
        <f t="shared" si="1"/>
        <v>Older Team</v>
      </c>
      <c r="AX11" t="str">
        <f t="shared" si="1"/>
        <v>Older Team</v>
      </c>
      <c r="AY11" t="str">
        <f t="shared" si="1"/>
        <v>Younger Team</v>
      </c>
      <c r="AZ11" t="str">
        <f t="shared" si="1"/>
        <v>Younger Team</v>
      </c>
      <c r="BA11" t="str">
        <f t="shared" si="1"/>
        <v>Younger Team</v>
      </c>
      <c r="BB11" t="str">
        <f t="shared" si="1"/>
        <v>Older Team</v>
      </c>
      <c r="BC11" t="str">
        <f t="shared" si="1"/>
        <v>Younger Team</v>
      </c>
      <c r="BD11" t="str">
        <f t="shared" si="1"/>
        <v>Younger Team</v>
      </c>
      <c r="BE11" t="str">
        <f t="shared" si="1"/>
        <v>Older Team</v>
      </c>
      <c r="BF11" t="str">
        <f t="shared" si="1"/>
        <v>Younger Team</v>
      </c>
      <c r="BG11" t="str">
        <f t="shared" si="1"/>
        <v>Younger Team</v>
      </c>
      <c r="BH11" t="str">
        <f t="shared" si="1"/>
        <v>Older Team</v>
      </c>
      <c r="BI11" t="str">
        <f t="shared" si="1"/>
        <v>Older Team</v>
      </c>
      <c r="BJ11" t="str">
        <f t="shared" si="1"/>
        <v>Younger Team</v>
      </c>
    </row>
    <row r="12" spans="1:62" x14ac:dyDescent="0.2">
      <c r="A12" s="3">
        <v>10</v>
      </c>
      <c r="B12" s="3">
        <v>14</v>
      </c>
      <c r="C12" s="3">
        <v>14</v>
      </c>
      <c r="D12" s="3">
        <v>12</v>
      </c>
      <c r="E12" s="3">
        <v>11</v>
      </c>
      <c r="F12" s="3">
        <v>11</v>
      </c>
      <c r="G12" s="3">
        <v>14</v>
      </c>
      <c r="H12" s="3">
        <v>12</v>
      </c>
      <c r="I12" s="3">
        <v>13</v>
      </c>
      <c r="J12" s="3">
        <v>10</v>
      </c>
      <c r="K12" s="3">
        <v>12</v>
      </c>
      <c r="L12" s="3">
        <v>15</v>
      </c>
      <c r="M12" s="3">
        <v>11</v>
      </c>
      <c r="N12" s="3">
        <v>13</v>
      </c>
      <c r="O12" s="3">
        <v>11</v>
      </c>
      <c r="P12" s="3">
        <v>9</v>
      </c>
      <c r="Q12" s="3">
        <v>11</v>
      </c>
      <c r="R12" s="3">
        <v>9</v>
      </c>
      <c r="S12" s="3">
        <v>12</v>
      </c>
      <c r="T12" s="3">
        <v>11</v>
      </c>
      <c r="U12" s="3">
        <v>14</v>
      </c>
      <c r="V12" s="3">
        <v>11</v>
      </c>
      <c r="W12" s="3">
        <v>13</v>
      </c>
      <c r="X12" s="3">
        <v>14</v>
      </c>
      <c r="Y12" s="3">
        <v>14</v>
      </c>
      <c r="Z12" s="3">
        <v>12</v>
      </c>
      <c r="AA12" s="3">
        <v>12</v>
      </c>
      <c r="AB12" s="3">
        <v>13</v>
      </c>
      <c r="AC12" s="3">
        <v>11</v>
      </c>
      <c r="AD12" s="3">
        <v>12</v>
      </c>
      <c r="AE12" s="3">
        <v>11</v>
      </c>
      <c r="AF12" s="3">
        <v>13</v>
      </c>
      <c r="AG12" s="3">
        <v>10</v>
      </c>
      <c r="AH12" s="3">
        <v>12</v>
      </c>
      <c r="AI12" s="3">
        <v>11</v>
      </c>
      <c r="AJ12" s="3">
        <v>12</v>
      </c>
      <c r="AK12" s="3">
        <v>13</v>
      </c>
      <c r="AL12" s="3">
        <v>15</v>
      </c>
      <c r="AM12" s="3">
        <v>13</v>
      </c>
      <c r="AN12" s="3">
        <v>9</v>
      </c>
      <c r="AO12" s="3">
        <v>11</v>
      </c>
      <c r="AP12" s="3">
        <v>11</v>
      </c>
      <c r="AQ12" s="3">
        <v>11</v>
      </c>
      <c r="AR12" s="3">
        <v>14</v>
      </c>
      <c r="AS12" s="3">
        <v>14</v>
      </c>
      <c r="AT12" s="3">
        <v>13</v>
      </c>
      <c r="AU12" s="3">
        <v>12</v>
      </c>
      <c r="AV12" s="3">
        <v>13</v>
      </c>
      <c r="AW12" s="3">
        <v>12</v>
      </c>
      <c r="AX12" s="3">
        <v>11</v>
      </c>
      <c r="AY12" s="3">
        <v>13</v>
      </c>
      <c r="AZ12" s="3">
        <v>9</v>
      </c>
      <c r="BA12" s="3">
        <v>11</v>
      </c>
      <c r="BB12" s="3">
        <v>11</v>
      </c>
      <c r="BC12" s="3">
        <v>14</v>
      </c>
      <c r="BD12" s="3">
        <v>13</v>
      </c>
      <c r="BE12" s="3">
        <v>12</v>
      </c>
      <c r="BF12" s="3">
        <v>13</v>
      </c>
      <c r="BG12" s="3">
        <v>11</v>
      </c>
      <c r="BH12" s="3">
        <v>14</v>
      </c>
      <c r="BI12" s="3">
        <v>13</v>
      </c>
      <c r="BJ12" s="3">
        <v>14</v>
      </c>
    </row>
    <row r="13" spans="1:62" x14ac:dyDescent="0.2">
      <c r="A13" s="3">
        <v>12</v>
      </c>
      <c r="B13" s="3">
        <v>11</v>
      </c>
      <c r="C13" s="3">
        <v>12</v>
      </c>
      <c r="D13" s="3">
        <v>13</v>
      </c>
      <c r="E13" s="3">
        <v>12</v>
      </c>
      <c r="F13" s="3">
        <v>13</v>
      </c>
      <c r="G13" s="3">
        <v>11</v>
      </c>
      <c r="H13" s="3">
        <v>13</v>
      </c>
      <c r="I13" s="3">
        <v>14</v>
      </c>
      <c r="J13" s="3">
        <v>10</v>
      </c>
      <c r="K13" s="3">
        <v>18</v>
      </c>
      <c r="L13" s="3">
        <v>12</v>
      </c>
      <c r="M13" s="3">
        <v>10</v>
      </c>
      <c r="N13" s="3">
        <v>15</v>
      </c>
      <c r="O13" s="3">
        <v>12</v>
      </c>
      <c r="P13" s="3">
        <v>12</v>
      </c>
      <c r="Q13" s="3">
        <v>12</v>
      </c>
      <c r="R13" s="3">
        <v>13</v>
      </c>
      <c r="S13" s="3">
        <v>10</v>
      </c>
      <c r="T13" s="3">
        <v>12</v>
      </c>
      <c r="U13" s="3">
        <v>12</v>
      </c>
      <c r="V13" s="3">
        <v>11</v>
      </c>
      <c r="W13" s="3">
        <v>14</v>
      </c>
      <c r="X13" s="3">
        <v>12</v>
      </c>
      <c r="Y13" s="3">
        <v>13</v>
      </c>
      <c r="Z13" s="3">
        <v>13</v>
      </c>
      <c r="AA13" s="3">
        <v>11</v>
      </c>
      <c r="AB13" s="3">
        <v>14</v>
      </c>
      <c r="AC13" s="3">
        <v>14</v>
      </c>
      <c r="AD13" s="3">
        <v>14</v>
      </c>
      <c r="AE13" s="3">
        <v>16</v>
      </c>
      <c r="AF13" s="3">
        <v>14</v>
      </c>
      <c r="AG13" s="3">
        <v>14</v>
      </c>
      <c r="AH13" s="3">
        <v>14</v>
      </c>
      <c r="AI13" s="3">
        <v>12</v>
      </c>
      <c r="AJ13" s="3">
        <v>14</v>
      </c>
      <c r="AK13" s="3">
        <v>10</v>
      </c>
      <c r="AL13" s="3">
        <v>12</v>
      </c>
      <c r="AM13" s="3">
        <v>10</v>
      </c>
      <c r="AN13" s="3">
        <v>11</v>
      </c>
      <c r="AO13" s="3">
        <v>13</v>
      </c>
      <c r="AP13" s="3">
        <v>12</v>
      </c>
      <c r="AQ13" s="3">
        <v>12</v>
      </c>
      <c r="AR13" s="3">
        <v>13</v>
      </c>
      <c r="AS13" s="3">
        <v>12</v>
      </c>
      <c r="AT13" s="3">
        <v>11</v>
      </c>
      <c r="AU13" s="3">
        <v>11</v>
      </c>
      <c r="AV13" s="3">
        <v>16</v>
      </c>
      <c r="AW13" s="3">
        <v>14</v>
      </c>
      <c r="AX13" s="3">
        <v>14</v>
      </c>
      <c r="AY13" s="3">
        <v>15</v>
      </c>
      <c r="AZ13" s="3">
        <v>10</v>
      </c>
      <c r="BA13" s="3">
        <v>11</v>
      </c>
      <c r="BB13" s="3">
        <v>13</v>
      </c>
      <c r="BC13" s="3">
        <v>13</v>
      </c>
      <c r="BD13" s="3">
        <v>12</v>
      </c>
      <c r="BE13" s="3">
        <v>14</v>
      </c>
      <c r="BF13" s="3">
        <v>10</v>
      </c>
      <c r="BG13" s="3">
        <v>11</v>
      </c>
      <c r="BH13" s="3">
        <v>13</v>
      </c>
      <c r="BI13" s="3">
        <v>14</v>
      </c>
      <c r="BJ13" s="3">
        <v>11</v>
      </c>
    </row>
    <row r="14" spans="1:62" x14ac:dyDescent="0.2">
      <c r="A14" t="str">
        <f>IF(A12&gt;=A13,"Bigger Roster","Smaller Roster")</f>
        <v>Smaller Roster</v>
      </c>
      <c r="B14" t="str">
        <f t="shared" ref="B14:BJ14" si="2">IF(B12&gt;=B13,"Bigger Roster","Smaller Roster")</f>
        <v>Bigger Roster</v>
      </c>
      <c r="C14" t="str">
        <f t="shared" si="2"/>
        <v>Bigger Roster</v>
      </c>
      <c r="D14" t="str">
        <f t="shared" si="2"/>
        <v>Smaller Roster</v>
      </c>
      <c r="E14" t="str">
        <f t="shared" si="2"/>
        <v>Smaller Roster</v>
      </c>
      <c r="F14" t="str">
        <f t="shared" si="2"/>
        <v>Smaller Roster</v>
      </c>
      <c r="G14" t="str">
        <f t="shared" si="2"/>
        <v>Bigger Roster</v>
      </c>
      <c r="H14" t="str">
        <f t="shared" si="2"/>
        <v>Smaller Roster</v>
      </c>
      <c r="I14" t="str">
        <f t="shared" si="2"/>
        <v>Smaller Roster</v>
      </c>
      <c r="J14" t="str">
        <f t="shared" si="2"/>
        <v>Bigger Roster</v>
      </c>
      <c r="K14" t="str">
        <f t="shared" si="2"/>
        <v>Smaller Roster</v>
      </c>
      <c r="L14" t="str">
        <f t="shared" si="2"/>
        <v>Bigger Roster</v>
      </c>
      <c r="M14" t="str">
        <f t="shared" si="2"/>
        <v>Bigger Roster</v>
      </c>
      <c r="N14" t="str">
        <f t="shared" si="2"/>
        <v>Smaller Roster</v>
      </c>
      <c r="O14" t="str">
        <f t="shared" si="2"/>
        <v>Smaller Roster</v>
      </c>
      <c r="P14" t="str">
        <f t="shared" si="2"/>
        <v>Smaller Roster</v>
      </c>
      <c r="Q14" t="str">
        <f t="shared" si="2"/>
        <v>Smaller Roster</v>
      </c>
      <c r="R14" t="str">
        <f t="shared" si="2"/>
        <v>Smaller Roster</v>
      </c>
      <c r="S14" t="str">
        <f t="shared" si="2"/>
        <v>Bigger Roster</v>
      </c>
      <c r="T14" t="str">
        <f t="shared" si="2"/>
        <v>Smaller Roster</v>
      </c>
      <c r="U14" t="str">
        <f t="shared" si="2"/>
        <v>Bigger Roster</v>
      </c>
      <c r="V14" t="str">
        <f t="shared" si="2"/>
        <v>Bigger Roster</v>
      </c>
      <c r="W14" t="str">
        <f t="shared" si="2"/>
        <v>Smaller Roster</v>
      </c>
      <c r="X14" t="str">
        <f t="shared" si="2"/>
        <v>Bigger Roster</v>
      </c>
      <c r="Y14" t="str">
        <f t="shared" si="2"/>
        <v>Bigger Roster</v>
      </c>
      <c r="Z14" t="str">
        <f t="shared" si="2"/>
        <v>Smaller Roster</v>
      </c>
      <c r="AA14" t="str">
        <f t="shared" si="2"/>
        <v>Bigger Roster</v>
      </c>
      <c r="AB14" t="str">
        <f t="shared" si="2"/>
        <v>Smaller Roster</v>
      </c>
      <c r="AC14" t="str">
        <f t="shared" si="2"/>
        <v>Smaller Roster</v>
      </c>
      <c r="AD14" t="str">
        <f t="shared" si="2"/>
        <v>Smaller Roster</v>
      </c>
      <c r="AE14" t="str">
        <f t="shared" si="2"/>
        <v>Smaller Roster</v>
      </c>
      <c r="AF14" t="str">
        <f t="shared" si="2"/>
        <v>Smaller Roster</v>
      </c>
      <c r="AG14" t="str">
        <f t="shared" si="2"/>
        <v>Smaller Roster</v>
      </c>
      <c r="AH14" t="str">
        <f t="shared" si="2"/>
        <v>Smaller Roster</v>
      </c>
      <c r="AI14" t="str">
        <f t="shared" si="2"/>
        <v>Smaller Roster</v>
      </c>
      <c r="AJ14" t="str">
        <f t="shared" si="2"/>
        <v>Smaller Roster</v>
      </c>
      <c r="AK14" t="str">
        <f t="shared" si="2"/>
        <v>Bigger Roster</v>
      </c>
      <c r="AL14" t="str">
        <f t="shared" si="2"/>
        <v>Bigger Roster</v>
      </c>
      <c r="AM14" t="str">
        <f t="shared" si="2"/>
        <v>Bigger Roster</v>
      </c>
      <c r="AN14" t="str">
        <f t="shared" si="2"/>
        <v>Smaller Roster</v>
      </c>
      <c r="AO14" t="str">
        <f t="shared" si="2"/>
        <v>Smaller Roster</v>
      </c>
      <c r="AP14" t="str">
        <f t="shared" si="2"/>
        <v>Smaller Roster</v>
      </c>
      <c r="AQ14" t="str">
        <f t="shared" si="2"/>
        <v>Smaller Roster</v>
      </c>
      <c r="AR14" t="str">
        <f t="shared" si="2"/>
        <v>Bigger Roster</v>
      </c>
      <c r="AS14" t="str">
        <f t="shared" si="2"/>
        <v>Bigger Roster</v>
      </c>
      <c r="AT14" t="str">
        <f t="shared" si="2"/>
        <v>Bigger Roster</v>
      </c>
      <c r="AU14" t="str">
        <f t="shared" si="2"/>
        <v>Bigger Roster</v>
      </c>
      <c r="AV14" t="str">
        <f t="shared" si="2"/>
        <v>Smaller Roster</v>
      </c>
      <c r="AW14" t="str">
        <f t="shared" si="2"/>
        <v>Smaller Roster</v>
      </c>
      <c r="AX14" t="str">
        <f t="shared" si="2"/>
        <v>Smaller Roster</v>
      </c>
      <c r="AY14" t="str">
        <f t="shared" si="2"/>
        <v>Smaller Roster</v>
      </c>
      <c r="AZ14" t="str">
        <f t="shared" si="2"/>
        <v>Smaller Roster</v>
      </c>
      <c r="BA14" t="str">
        <f t="shared" si="2"/>
        <v>Bigger Roster</v>
      </c>
      <c r="BB14" t="str">
        <f t="shared" si="2"/>
        <v>Smaller Roster</v>
      </c>
      <c r="BC14" t="str">
        <f t="shared" si="2"/>
        <v>Bigger Roster</v>
      </c>
      <c r="BD14" t="str">
        <f t="shared" si="2"/>
        <v>Bigger Roster</v>
      </c>
      <c r="BE14" t="str">
        <f t="shared" si="2"/>
        <v>Smaller Roster</v>
      </c>
      <c r="BF14" t="str">
        <f t="shared" si="2"/>
        <v>Bigger Roster</v>
      </c>
      <c r="BG14" t="str">
        <f t="shared" si="2"/>
        <v>Bigger Roster</v>
      </c>
      <c r="BH14" t="str">
        <f t="shared" si="2"/>
        <v>Bigger Roster</v>
      </c>
      <c r="BI14" t="str">
        <f t="shared" si="2"/>
        <v>Smaller Roster</v>
      </c>
      <c r="BJ14" t="str">
        <f t="shared" si="2"/>
        <v>Bigger Roster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tabSelected="1" workbookViewId="0">
      <selection activeCell="D13" sqref="D13"/>
    </sheetView>
  </sheetViews>
  <sheetFormatPr defaultRowHeight="12.75" x14ac:dyDescent="0.2"/>
  <cols>
    <col min="1" max="1" width="17.5703125" bestFit="1" customWidth="1"/>
    <col min="2" max="2" width="17" customWidth="1"/>
    <col min="3" max="3" width="3" customWidth="1"/>
    <col min="4" max="4" width="11.7109375" bestFit="1" customWidth="1"/>
    <col min="6" max="6" width="9.140625" style="4"/>
    <col min="7" max="7" width="29.42578125" style="4" bestFit="1" customWidth="1"/>
    <col min="8" max="9" width="19.28515625" style="5" customWidth="1"/>
    <col min="10" max="10" width="13.42578125" style="5" customWidth="1"/>
    <col min="11" max="16" width="9.140625" style="4"/>
  </cols>
  <sheetData>
    <row r="3" spans="1:10" x14ac:dyDescent="0.2">
      <c r="A3" t="s">
        <v>6</v>
      </c>
      <c r="B3" t="s">
        <v>7</v>
      </c>
    </row>
    <row r="4" spans="1:10" ht="42.75" customHeight="1" x14ac:dyDescent="0.2">
      <c r="A4" t="s">
        <v>8</v>
      </c>
      <c r="B4" t="s">
        <v>5</v>
      </c>
      <c r="C4" t="s">
        <v>4</v>
      </c>
      <c r="D4" t="s">
        <v>9</v>
      </c>
      <c r="G4" s="6" t="s">
        <v>10</v>
      </c>
      <c r="H4" s="7" t="s">
        <v>11</v>
      </c>
      <c r="I4" s="8" t="s">
        <v>12</v>
      </c>
      <c r="J4" s="8" t="s">
        <v>13</v>
      </c>
    </row>
    <row r="5" spans="1:10" x14ac:dyDescent="0.2">
      <c r="A5" s="9" t="s">
        <v>14</v>
      </c>
      <c r="B5" s="10">
        <v>10</v>
      </c>
      <c r="C5" s="10">
        <v>20</v>
      </c>
      <c r="D5" s="10">
        <v>30</v>
      </c>
      <c r="G5" s="11" t="s">
        <v>15</v>
      </c>
      <c r="H5" s="12">
        <f>C5/D5</f>
        <v>0.66666666666666663</v>
      </c>
      <c r="I5" s="13">
        <f>1-H5</f>
        <v>0.33333333333333337</v>
      </c>
      <c r="J5" s="14">
        <f>D5</f>
        <v>30</v>
      </c>
    </row>
    <row r="6" spans="1:10" x14ac:dyDescent="0.2">
      <c r="A6" s="9" t="s">
        <v>16</v>
      </c>
      <c r="B6" s="10">
        <v>4</v>
      </c>
      <c r="C6" s="10">
        <v>16</v>
      </c>
      <c r="D6" s="10">
        <v>20</v>
      </c>
      <c r="G6" s="11" t="s">
        <v>17</v>
      </c>
      <c r="H6" s="12">
        <f t="shared" ref="H6:H7" si="0">C6/D6</f>
        <v>0.8</v>
      </c>
      <c r="I6" s="13">
        <f t="shared" ref="I6:I8" si="1">1-H6</f>
        <v>0.19999999999999996</v>
      </c>
      <c r="J6" s="14">
        <f t="shared" ref="J6:J7" si="2">D6</f>
        <v>20</v>
      </c>
    </row>
    <row r="7" spans="1:10" x14ac:dyDescent="0.2">
      <c r="A7" s="9" t="s">
        <v>18</v>
      </c>
      <c r="B7" s="10"/>
      <c r="C7" s="10">
        <v>12</v>
      </c>
      <c r="D7" s="10">
        <v>12</v>
      </c>
      <c r="G7" s="15" t="s">
        <v>19</v>
      </c>
      <c r="H7" s="16">
        <f t="shared" si="0"/>
        <v>1</v>
      </c>
      <c r="I7" s="17">
        <f t="shared" si="1"/>
        <v>0</v>
      </c>
      <c r="J7" s="18">
        <f t="shared" si="2"/>
        <v>12</v>
      </c>
    </row>
    <row r="8" spans="1:10" x14ac:dyDescent="0.2">
      <c r="A8" s="9" t="s">
        <v>9</v>
      </c>
      <c r="B8" s="10">
        <v>14</v>
      </c>
      <c r="C8" s="10">
        <v>48</v>
      </c>
      <c r="D8" s="10">
        <v>62</v>
      </c>
      <c r="G8" s="19" t="s">
        <v>20</v>
      </c>
      <c r="H8" s="20">
        <f>SUMPRODUCT(H5:H7,J5:J7)/SUM(J5:J7)</f>
        <v>0.77419354838709675</v>
      </c>
      <c r="I8" s="21">
        <f t="shared" si="1"/>
        <v>0.22580645161290325</v>
      </c>
      <c r="J8" s="22">
        <f>SUM(J5:J7)</f>
        <v>62</v>
      </c>
    </row>
    <row r="21" spans="14:14" x14ac:dyDescent="0.2">
      <c r="N21" s="4" t="s">
        <v>11</v>
      </c>
    </row>
    <row r="22" spans="14:14" x14ac:dyDescent="0.2">
      <c r="N22" s="4" t="s">
        <v>12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2" sqref="D2"/>
    </sheetView>
  </sheetViews>
  <sheetFormatPr defaultRowHeight="12.75" x14ac:dyDescent="0.2"/>
  <cols>
    <col min="5" max="5" width="22.28515625" bestFit="1" customWidth="1"/>
  </cols>
  <sheetData>
    <row r="1" spans="1:5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">
      <c r="A2">
        <v>1</v>
      </c>
      <c r="B2">
        <v>16</v>
      </c>
      <c r="C2" t="s">
        <v>4</v>
      </c>
      <c r="D2">
        <f>B2-A2</f>
        <v>15</v>
      </c>
      <c r="E2" t="str">
        <f>VLOOKUP(D2,'Ranking Difference Meta'!$A$1:$B$4,2,TRUE)</f>
        <v>3. 11-15 Points</v>
      </c>
    </row>
    <row r="3" spans="1:5" x14ac:dyDescent="0.2">
      <c r="A3">
        <v>8</v>
      </c>
      <c r="B3">
        <v>9</v>
      </c>
      <c r="C3" t="s">
        <v>4</v>
      </c>
      <c r="D3">
        <f t="shared" ref="D3:D63" si="0">B3-A3</f>
        <v>1</v>
      </c>
      <c r="E3" t="str">
        <f>VLOOKUP(D3,'Ranking Difference Meta'!$A$1:$B$4,2,TRUE)</f>
        <v>1. &lt;= 5 Points</v>
      </c>
    </row>
    <row r="4" spans="1:5" x14ac:dyDescent="0.2">
      <c r="A4">
        <v>5</v>
      </c>
      <c r="B4">
        <v>12</v>
      </c>
      <c r="C4" t="s">
        <v>4</v>
      </c>
      <c r="D4">
        <f t="shared" si="0"/>
        <v>7</v>
      </c>
      <c r="E4" t="str">
        <f>VLOOKUP(D4,'Ranking Difference Meta'!$A$1:$B$4,2,TRUE)</f>
        <v>2. 6-10 Points</v>
      </c>
    </row>
    <row r="5" spans="1:5" x14ac:dyDescent="0.2">
      <c r="A5">
        <v>4</v>
      </c>
      <c r="B5">
        <v>13</v>
      </c>
      <c r="C5" t="s">
        <v>4</v>
      </c>
      <c r="D5">
        <f t="shared" si="0"/>
        <v>9</v>
      </c>
      <c r="E5" t="str">
        <f>VLOOKUP(D5,'Ranking Difference Meta'!$A$1:$B$4,2,TRUE)</f>
        <v>2. 6-10 Points</v>
      </c>
    </row>
    <row r="6" spans="1:5" x14ac:dyDescent="0.2">
      <c r="A6">
        <v>6</v>
      </c>
      <c r="B6">
        <v>11</v>
      </c>
      <c r="C6" t="s">
        <v>5</v>
      </c>
      <c r="D6">
        <f t="shared" si="0"/>
        <v>5</v>
      </c>
      <c r="E6" t="str">
        <f>VLOOKUP(D6,'Ranking Difference Meta'!$A$1:$B$4,2,TRUE)</f>
        <v>1. &lt;= 5 Points</v>
      </c>
    </row>
    <row r="7" spans="1:5" x14ac:dyDescent="0.2">
      <c r="A7">
        <v>3</v>
      </c>
      <c r="B7">
        <v>14</v>
      </c>
      <c r="C7" t="s">
        <v>4</v>
      </c>
      <c r="D7">
        <f t="shared" si="0"/>
        <v>11</v>
      </c>
      <c r="E7" t="str">
        <f>VLOOKUP(D7,'Ranking Difference Meta'!$A$1:$B$4,2,TRUE)</f>
        <v>3. 11-15 Points</v>
      </c>
    </row>
    <row r="8" spans="1:5" x14ac:dyDescent="0.2">
      <c r="A8">
        <v>7</v>
      </c>
      <c r="B8">
        <v>10</v>
      </c>
      <c r="C8" t="s">
        <v>4</v>
      </c>
      <c r="D8">
        <f t="shared" si="0"/>
        <v>3</v>
      </c>
      <c r="E8" t="str">
        <f>VLOOKUP(D8,'Ranking Difference Meta'!$A$1:$B$4,2,TRUE)</f>
        <v>1. &lt;= 5 Points</v>
      </c>
    </row>
    <row r="9" spans="1:5" x14ac:dyDescent="0.2">
      <c r="A9">
        <v>2</v>
      </c>
      <c r="B9">
        <v>15</v>
      </c>
      <c r="C9" t="s">
        <v>4</v>
      </c>
      <c r="D9">
        <f t="shared" si="0"/>
        <v>13</v>
      </c>
      <c r="E9" t="str">
        <f>VLOOKUP(D9,'Ranking Difference Meta'!$A$1:$B$4,2,TRUE)</f>
        <v>3. 11-15 Points</v>
      </c>
    </row>
    <row r="10" spans="1:5" x14ac:dyDescent="0.2">
      <c r="A10">
        <v>1</v>
      </c>
      <c r="B10">
        <v>16</v>
      </c>
      <c r="C10" t="s">
        <v>4</v>
      </c>
      <c r="D10">
        <f t="shared" si="0"/>
        <v>15</v>
      </c>
      <c r="E10" t="str">
        <f>VLOOKUP(D10,'Ranking Difference Meta'!$A$1:$B$4,2,TRUE)</f>
        <v>3. 11-15 Points</v>
      </c>
    </row>
    <row r="11" spans="1:5" x14ac:dyDescent="0.2">
      <c r="A11">
        <v>8</v>
      </c>
      <c r="B11">
        <v>9</v>
      </c>
      <c r="C11" t="s">
        <v>4</v>
      </c>
      <c r="D11">
        <f t="shared" si="0"/>
        <v>1</v>
      </c>
      <c r="E11" t="str">
        <f>VLOOKUP(D11,'Ranking Difference Meta'!$A$1:$B$4,2,TRUE)</f>
        <v>1. &lt;= 5 Points</v>
      </c>
    </row>
    <row r="12" spans="1:5" x14ac:dyDescent="0.2">
      <c r="A12">
        <v>5</v>
      </c>
      <c r="B12">
        <v>12</v>
      </c>
      <c r="C12" t="s">
        <v>4</v>
      </c>
      <c r="D12">
        <f t="shared" si="0"/>
        <v>7</v>
      </c>
      <c r="E12" t="str">
        <f>VLOOKUP(D12,'Ranking Difference Meta'!$A$1:$B$4,2,TRUE)</f>
        <v>2. 6-10 Points</v>
      </c>
    </row>
    <row r="13" spans="1:5" x14ac:dyDescent="0.2">
      <c r="A13">
        <v>4</v>
      </c>
      <c r="B13">
        <v>13</v>
      </c>
      <c r="C13" t="s">
        <v>4</v>
      </c>
      <c r="D13">
        <f t="shared" si="0"/>
        <v>9</v>
      </c>
      <c r="E13" t="str">
        <f>VLOOKUP(D13,'Ranking Difference Meta'!$A$1:$B$4,2,TRUE)</f>
        <v>2. 6-10 Points</v>
      </c>
    </row>
    <row r="14" spans="1:5" x14ac:dyDescent="0.2">
      <c r="A14">
        <v>6</v>
      </c>
      <c r="B14">
        <v>11</v>
      </c>
      <c r="C14" t="s">
        <v>5</v>
      </c>
      <c r="D14">
        <f t="shared" si="0"/>
        <v>5</v>
      </c>
      <c r="E14" t="str">
        <f>VLOOKUP(D14,'Ranking Difference Meta'!$A$1:$B$4,2,TRUE)</f>
        <v>1. &lt;= 5 Points</v>
      </c>
    </row>
    <row r="15" spans="1:5" x14ac:dyDescent="0.2">
      <c r="A15">
        <v>3</v>
      </c>
      <c r="B15">
        <v>14</v>
      </c>
      <c r="C15" t="s">
        <v>4</v>
      </c>
      <c r="D15">
        <f t="shared" si="0"/>
        <v>11</v>
      </c>
      <c r="E15" t="str">
        <f>VLOOKUP(D15,'Ranking Difference Meta'!$A$1:$B$4,2,TRUE)</f>
        <v>3. 11-15 Points</v>
      </c>
    </row>
    <row r="16" spans="1:5" x14ac:dyDescent="0.2">
      <c r="A16">
        <v>7</v>
      </c>
      <c r="B16">
        <v>10</v>
      </c>
      <c r="C16" t="s">
        <v>4</v>
      </c>
      <c r="D16">
        <f t="shared" si="0"/>
        <v>3</v>
      </c>
      <c r="E16" t="str">
        <f>VLOOKUP(D16,'Ranking Difference Meta'!$A$1:$B$4,2,TRUE)</f>
        <v>1. &lt;= 5 Points</v>
      </c>
    </row>
    <row r="17" spans="1:5" x14ac:dyDescent="0.2">
      <c r="A17">
        <v>2</v>
      </c>
      <c r="B17">
        <v>15</v>
      </c>
      <c r="C17" t="s">
        <v>4</v>
      </c>
      <c r="D17">
        <f t="shared" si="0"/>
        <v>13</v>
      </c>
      <c r="E17" t="str">
        <f>VLOOKUP(D17,'Ranking Difference Meta'!$A$1:$B$4,2,TRUE)</f>
        <v>3. 11-15 Points</v>
      </c>
    </row>
    <row r="18" spans="1:5" x14ac:dyDescent="0.2">
      <c r="A18">
        <v>1</v>
      </c>
      <c r="B18">
        <v>16</v>
      </c>
      <c r="C18" t="s">
        <v>4</v>
      </c>
      <c r="D18">
        <f t="shared" si="0"/>
        <v>15</v>
      </c>
      <c r="E18" t="str">
        <f>VLOOKUP(D18,'Ranking Difference Meta'!$A$1:$B$4,2,TRUE)</f>
        <v>3. 11-15 Points</v>
      </c>
    </row>
    <row r="19" spans="1:5" x14ac:dyDescent="0.2">
      <c r="A19">
        <v>8</v>
      </c>
      <c r="B19">
        <v>9</v>
      </c>
      <c r="C19" t="s">
        <v>5</v>
      </c>
      <c r="D19">
        <f t="shared" si="0"/>
        <v>1</v>
      </c>
      <c r="E19" t="str">
        <f>VLOOKUP(D19,'Ranking Difference Meta'!$A$1:$B$4,2,TRUE)</f>
        <v>1. &lt;= 5 Points</v>
      </c>
    </row>
    <row r="20" spans="1:5" x14ac:dyDescent="0.2">
      <c r="A20">
        <v>5</v>
      </c>
      <c r="B20">
        <v>12</v>
      </c>
      <c r="C20" t="s">
        <v>4</v>
      </c>
      <c r="D20">
        <f t="shared" si="0"/>
        <v>7</v>
      </c>
      <c r="E20" t="str">
        <f>VLOOKUP(D20,'Ranking Difference Meta'!$A$1:$B$4,2,TRUE)</f>
        <v>2. 6-10 Points</v>
      </c>
    </row>
    <row r="21" spans="1:5" x14ac:dyDescent="0.2">
      <c r="A21">
        <v>4</v>
      </c>
      <c r="B21">
        <v>13</v>
      </c>
      <c r="C21" t="s">
        <v>4</v>
      </c>
      <c r="D21">
        <f t="shared" si="0"/>
        <v>9</v>
      </c>
      <c r="E21" t="str">
        <f>VLOOKUP(D21,'Ranking Difference Meta'!$A$1:$B$4,2,TRUE)</f>
        <v>2. 6-10 Points</v>
      </c>
    </row>
    <row r="22" spans="1:5" x14ac:dyDescent="0.2">
      <c r="A22">
        <v>6</v>
      </c>
      <c r="B22">
        <v>11</v>
      </c>
      <c r="C22" t="s">
        <v>5</v>
      </c>
      <c r="D22">
        <f t="shared" si="0"/>
        <v>5</v>
      </c>
      <c r="E22" t="str">
        <f>VLOOKUP(D22,'Ranking Difference Meta'!$A$1:$B$4,2,TRUE)</f>
        <v>1. &lt;= 5 Points</v>
      </c>
    </row>
    <row r="23" spans="1:5" x14ac:dyDescent="0.2">
      <c r="A23">
        <v>3</v>
      </c>
      <c r="B23">
        <v>14</v>
      </c>
      <c r="C23" t="s">
        <v>4</v>
      </c>
      <c r="D23">
        <f t="shared" si="0"/>
        <v>11</v>
      </c>
      <c r="E23" t="str">
        <f>VLOOKUP(D23,'Ranking Difference Meta'!$A$1:$B$4,2,TRUE)</f>
        <v>3. 11-15 Points</v>
      </c>
    </row>
    <row r="24" spans="1:5" x14ac:dyDescent="0.2">
      <c r="A24">
        <v>7</v>
      </c>
      <c r="B24">
        <v>10</v>
      </c>
      <c r="C24" t="s">
        <v>4</v>
      </c>
      <c r="D24">
        <f t="shared" si="0"/>
        <v>3</v>
      </c>
      <c r="E24" t="str">
        <f>VLOOKUP(D24,'Ranking Difference Meta'!$A$1:$B$4,2,TRUE)</f>
        <v>1. &lt;= 5 Points</v>
      </c>
    </row>
    <row r="25" spans="1:5" x14ac:dyDescent="0.2">
      <c r="A25">
        <v>2</v>
      </c>
      <c r="B25">
        <v>15</v>
      </c>
      <c r="C25" t="s">
        <v>4</v>
      </c>
      <c r="D25">
        <f t="shared" si="0"/>
        <v>13</v>
      </c>
      <c r="E25" t="str">
        <f>VLOOKUP(D25,'Ranking Difference Meta'!$A$1:$B$4,2,TRUE)</f>
        <v>3. 11-15 Points</v>
      </c>
    </row>
    <row r="26" spans="1:5" x14ac:dyDescent="0.2">
      <c r="A26">
        <v>1</v>
      </c>
      <c r="B26">
        <v>16</v>
      </c>
      <c r="C26" t="s">
        <v>4</v>
      </c>
      <c r="D26">
        <f t="shared" si="0"/>
        <v>15</v>
      </c>
      <c r="E26" t="str">
        <f>VLOOKUP(D26,'Ranking Difference Meta'!$A$1:$B$4,2,TRUE)</f>
        <v>3. 11-15 Points</v>
      </c>
    </row>
    <row r="27" spans="1:5" x14ac:dyDescent="0.2">
      <c r="A27">
        <v>8</v>
      </c>
      <c r="B27">
        <v>9</v>
      </c>
      <c r="C27" t="s">
        <v>4</v>
      </c>
      <c r="D27">
        <f t="shared" si="0"/>
        <v>1</v>
      </c>
      <c r="E27" t="str">
        <f>VLOOKUP(D27,'Ranking Difference Meta'!$A$1:$B$4,2,TRUE)</f>
        <v>1. &lt;= 5 Points</v>
      </c>
    </row>
    <row r="28" spans="1:5" x14ac:dyDescent="0.2">
      <c r="A28">
        <v>5</v>
      </c>
      <c r="B28">
        <v>12</v>
      </c>
      <c r="C28" t="s">
        <v>5</v>
      </c>
      <c r="D28">
        <f t="shared" si="0"/>
        <v>7</v>
      </c>
      <c r="E28" t="str">
        <f>VLOOKUP(D28,'Ranking Difference Meta'!$A$1:$B$4,2,TRUE)</f>
        <v>2. 6-10 Points</v>
      </c>
    </row>
    <row r="29" spans="1:5" x14ac:dyDescent="0.2">
      <c r="A29">
        <v>4</v>
      </c>
      <c r="B29">
        <v>13</v>
      </c>
      <c r="C29" t="s">
        <v>4</v>
      </c>
      <c r="D29">
        <f t="shared" si="0"/>
        <v>9</v>
      </c>
      <c r="E29" t="str">
        <f>VLOOKUP(D29,'Ranking Difference Meta'!$A$1:$B$4,2,TRUE)</f>
        <v>2. 6-10 Points</v>
      </c>
    </row>
    <row r="30" spans="1:5" x14ac:dyDescent="0.2">
      <c r="A30">
        <v>6</v>
      </c>
      <c r="B30">
        <v>11</v>
      </c>
      <c r="C30" t="s">
        <v>4</v>
      </c>
      <c r="D30">
        <f t="shared" si="0"/>
        <v>5</v>
      </c>
      <c r="E30" t="str">
        <f>VLOOKUP(D30,'Ranking Difference Meta'!$A$1:$B$4,2,TRUE)</f>
        <v>1. &lt;= 5 Points</v>
      </c>
    </row>
    <row r="31" spans="1:5" x14ac:dyDescent="0.2">
      <c r="A31">
        <v>3</v>
      </c>
      <c r="B31">
        <v>14</v>
      </c>
      <c r="C31" t="s">
        <v>4</v>
      </c>
      <c r="D31">
        <f t="shared" si="0"/>
        <v>11</v>
      </c>
      <c r="E31" t="str">
        <f>VLOOKUP(D31,'Ranking Difference Meta'!$A$1:$B$4,2,TRUE)</f>
        <v>3. 11-15 Points</v>
      </c>
    </row>
    <row r="32" spans="1:5" x14ac:dyDescent="0.2">
      <c r="A32">
        <v>7</v>
      </c>
      <c r="B32">
        <v>10</v>
      </c>
      <c r="C32" t="s">
        <v>5</v>
      </c>
      <c r="D32">
        <f t="shared" si="0"/>
        <v>3</v>
      </c>
      <c r="E32" t="str">
        <f>VLOOKUP(D32,'Ranking Difference Meta'!$A$1:$B$4,2,TRUE)</f>
        <v>1. &lt;= 5 Points</v>
      </c>
    </row>
    <row r="33" spans="1:5" x14ac:dyDescent="0.2">
      <c r="A33">
        <v>2</v>
      </c>
      <c r="B33">
        <v>15</v>
      </c>
      <c r="C33" t="s">
        <v>4</v>
      </c>
      <c r="D33">
        <f t="shared" si="0"/>
        <v>13</v>
      </c>
      <c r="E33" t="str">
        <f>VLOOKUP(D33,'Ranking Difference Meta'!$A$1:$B$4,2,TRUE)</f>
        <v>3. 11-15 Points</v>
      </c>
    </row>
    <row r="34" spans="1:5" x14ac:dyDescent="0.2">
      <c r="A34">
        <v>1</v>
      </c>
      <c r="B34">
        <v>8</v>
      </c>
      <c r="C34" t="s">
        <v>5</v>
      </c>
      <c r="D34">
        <f t="shared" si="0"/>
        <v>7</v>
      </c>
      <c r="E34" t="str">
        <f>VLOOKUP(D34,'Ranking Difference Meta'!$A$1:$B$4,2,TRUE)</f>
        <v>2. 6-10 Points</v>
      </c>
    </row>
    <row r="35" spans="1:5" x14ac:dyDescent="0.2">
      <c r="A35">
        <v>4</v>
      </c>
      <c r="B35">
        <v>5</v>
      </c>
      <c r="C35" t="s">
        <v>4</v>
      </c>
      <c r="D35">
        <f t="shared" si="0"/>
        <v>1</v>
      </c>
      <c r="E35" t="str">
        <f>VLOOKUP(D35,'Ranking Difference Meta'!$A$1:$B$4,2,TRUE)</f>
        <v>1. &lt;= 5 Points</v>
      </c>
    </row>
    <row r="36" spans="1:5" x14ac:dyDescent="0.2">
      <c r="A36">
        <v>3</v>
      </c>
      <c r="B36">
        <v>11</v>
      </c>
      <c r="C36" t="s">
        <v>4</v>
      </c>
      <c r="D36">
        <f t="shared" si="0"/>
        <v>8</v>
      </c>
      <c r="E36" t="str">
        <f>VLOOKUP(D36,'Ranking Difference Meta'!$A$1:$B$4,2,TRUE)</f>
        <v>2. 6-10 Points</v>
      </c>
    </row>
    <row r="37" spans="1:5" x14ac:dyDescent="0.2">
      <c r="A37">
        <v>2</v>
      </c>
      <c r="B37">
        <v>7</v>
      </c>
      <c r="C37" t="s">
        <v>5</v>
      </c>
      <c r="D37">
        <f t="shared" si="0"/>
        <v>5</v>
      </c>
      <c r="E37" t="str">
        <f>VLOOKUP(D37,'Ranking Difference Meta'!$A$1:$B$4,2,TRUE)</f>
        <v>1. &lt;= 5 Points</v>
      </c>
    </row>
    <row r="38" spans="1:5" x14ac:dyDescent="0.2">
      <c r="A38">
        <v>1</v>
      </c>
      <c r="B38">
        <v>8</v>
      </c>
      <c r="C38" t="s">
        <v>4</v>
      </c>
      <c r="D38">
        <f t="shared" si="0"/>
        <v>7</v>
      </c>
      <c r="E38" t="str">
        <f>VLOOKUP(D38,'Ranking Difference Meta'!$A$1:$B$4,2,TRUE)</f>
        <v>2. 6-10 Points</v>
      </c>
    </row>
    <row r="39" spans="1:5" x14ac:dyDescent="0.2">
      <c r="A39">
        <v>4</v>
      </c>
      <c r="B39">
        <v>5</v>
      </c>
      <c r="C39" t="s">
        <v>4</v>
      </c>
      <c r="D39">
        <f t="shared" si="0"/>
        <v>1</v>
      </c>
      <c r="E39" t="str">
        <f>VLOOKUP(D39,'Ranking Difference Meta'!$A$1:$B$4,2,TRUE)</f>
        <v>1. &lt;= 5 Points</v>
      </c>
    </row>
    <row r="40" spans="1:5" x14ac:dyDescent="0.2">
      <c r="A40">
        <v>3</v>
      </c>
      <c r="B40">
        <v>11</v>
      </c>
      <c r="C40" t="s">
        <v>5</v>
      </c>
      <c r="D40">
        <f t="shared" si="0"/>
        <v>8</v>
      </c>
      <c r="E40" t="str">
        <f>VLOOKUP(D40,'Ranking Difference Meta'!$A$1:$B$4,2,TRUE)</f>
        <v>2. 6-10 Points</v>
      </c>
    </row>
    <row r="41" spans="1:5" x14ac:dyDescent="0.2">
      <c r="A41">
        <v>2</v>
      </c>
      <c r="B41">
        <v>7</v>
      </c>
      <c r="C41" t="s">
        <v>4</v>
      </c>
      <c r="D41">
        <f t="shared" si="0"/>
        <v>5</v>
      </c>
      <c r="E41" t="str">
        <f>VLOOKUP(D41,'Ranking Difference Meta'!$A$1:$B$4,2,TRUE)</f>
        <v>1. &lt;= 5 Points</v>
      </c>
    </row>
    <row r="42" spans="1:5" x14ac:dyDescent="0.2">
      <c r="A42">
        <v>1</v>
      </c>
      <c r="B42">
        <v>9</v>
      </c>
      <c r="C42" t="s">
        <v>4</v>
      </c>
      <c r="D42">
        <f t="shared" si="0"/>
        <v>8</v>
      </c>
      <c r="E42" t="str">
        <f>VLOOKUP(D42,'Ranking Difference Meta'!$A$1:$B$4,2,TRUE)</f>
        <v>2. 6-10 Points</v>
      </c>
    </row>
    <row r="43" spans="1:5" x14ac:dyDescent="0.2">
      <c r="A43">
        <v>4</v>
      </c>
      <c r="B43">
        <v>5</v>
      </c>
      <c r="C43" t="s">
        <v>4</v>
      </c>
      <c r="D43">
        <f t="shared" si="0"/>
        <v>1</v>
      </c>
      <c r="E43" t="str">
        <f>VLOOKUP(D43,'Ranking Difference Meta'!$A$1:$B$4,2,TRUE)</f>
        <v>1. &lt;= 5 Points</v>
      </c>
    </row>
    <row r="44" spans="1:5" x14ac:dyDescent="0.2">
      <c r="A44">
        <v>3</v>
      </c>
      <c r="B44">
        <v>11</v>
      </c>
      <c r="C44" t="s">
        <v>4</v>
      </c>
      <c r="D44">
        <f t="shared" si="0"/>
        <v>8</v>
      </c>
      <c r="E44" t="str">
        <f>VLOOKUP(D44,'Ranking Difference Meta'!$A$1:$B$4,2,TRUE)</f>
        <v>2. 6-10 Points</v>
      </c>
    </row>
    <row r="45" spans="1:5" x14ac:dyDescent="0.2">
      <c r="A45">
        <v>2</v>
      </c>
      <c r="B45">
        <v>7</v>
      </c>
      <c r="C45" t="s">
        <v>5</v>
      </c>
      <c r="D45">
        <f t="shared" si="0"/>
        <v>5</v>
      </c>
      <c r="E45" t="str">
        <f>VLOOKUP(D45,'Ranking Difference Meta'!$A$1:$B$4,2,TRUE)</f>
        <v>1. &lt;= 5 Points</v>
      </c>
    </row>
    <row r="46" spans="1:5" x14ac:dyDescent="0.2">
      <c r="A46">
        <v>1</v>
      </c>
      <c r="B46">
        <v>8</v>
      </c>
      <c r="C46" t="s">
        <v>4</v>
      </c>
      <c r="D46">
        <f t="shared" si="0"/>
        <v>7</v>
      </c>
      <c r="E46" t="str">
        <f>VLOOKUP(D46,'Ranking Difference Meta'!$A$1:$B$4,2,TRUE)</f>
        <v>2. 6-10 Points</v>
      </c>
    </row>
    <row r="47" spans="1:5" x14ac:dyDescent="0.2">
      <c r="A47">
        <v>4</v>
      </c>
      <c r="B47">
        <v>12</v>
      </c>
      <c r="C47" t="s">
        <v>4</v>
      </c>
      <c r="D47">
        <f t="shared" si="0"/>
        <v>8</v>
      </c>
      <c r="E47" t="str">
        <f>VLOOKUP(D47,'Ranking Difference Meta'!$A$1:$B$4,2,TRUE)</f>
        <v>2. 6-10 Points</v>
      </c>
    </row>
    <row r="48" spans="1:5" x14ac:dyDescent="0.2">
      <c r="A48">
        <v>3</v>
      </c>
      <c r="B48">
        <v>6</v>
      </c>
      <c r="C48" t="s">
        <v>4</v>
      </c>
      <c r="D48">
        <f t="shared" si="0"/>
        <v>3</v>
      </c>
      <c r="E48" t="str">
        <f>VLOOKUP(D48,'Ranking Difference Meta'!$A$1:$B$4,2,TRUE)</f>
        <v>1. &lt;= 5 Points</v>
      </c>
    </row>
    <row r="49" spans="1:5" x14ac:dyDescent="0.2">
      <c r="A49">
        <v>2</v>
      </c>
      <c r="B49">
        <v>10</v>
      </c>
      <c r="C49" t="s">
        <v>4</v>
      </c>
      <c r="D49">
        <f t="shared" si="0"/>
        <v>8</v>
      </c>
      <c r="E49" t="str">
        <f>VLOOKUP(D49,'Ranking Difference Meta'!$A$1:$B$4,2,TRUE)</f>
        <v>2. 6-10 Points</v>
      </c>
    </row>
    <row r="50" spans="1:5" x14ac:dyDescent="0.2">
      <c r="A50">
        <v>4</v>
      </c>
      <c r="B50">
        <v>8</v>
      </c>
      <c r="C50" t="s">
        <v>4</v>
      </c>
      <c r="D50">
        <f t="shared" si="0"/>
        <v>4</v>
      </c>
      <c r="E50" t="str">
        <f>VLOOKUP(D50,'Ranking Difference Meta'!$A$1:$B$4,2,TRUE)</f>
        <v>1. &lt;= 5 Points</v>
      </c>
    </row>
    <row r="51" spans="1:5" x14ac:dyDescent="0.2">
      <c r="A51">
        <v>3</v>
      </c>
      <c r="B51">
        <v>7</v>
      </c>
      <c r="C51" t="s">
        <v>5</v>
      </c>
      <c r="D51">
        <f t="shared" si="0"/>
        <v>4</v>
      </c>
      <c r="E51" t="str">
        <f>VLOOKUP(D51,'Ranking Difference Meta'!$A$1:$B$4,2,TRUE)</f>
        <v>1. &lt;= 5 Points</v>
      </c>
    </row>
    <row r="52" spans="1:5" x14ac:dyDescent="0.2">
      <c r="A52">
        <v>1</v>
      </c>
      <c r="B52">
        <v>4</v>
      </c>
      <c r="C52" t="s">
        <v>4</v>
      </c>
      <c r="D52">
        <f t="shared" si="0"/>
        <v>3</v>
      </c>
      <c r="E52" t="str">
        <f>VLOOKUP(D52,'Ranking Difference Meta'!$A$1:$B$4,2,TRUE)</f>
        <v>1. &lt;= 5 Points</v>
      </c>
    </row>
    <row r="53" spans="1:5" x14ac:dyDescent="0.2">
      <c r="A53">
        <v>2</v>
      </c>
      <c r="B53">
        <v>11</v>
      </c>
      <c r="C53" t="s">
        <v>5</v>
      </c>
      <c r="D53">
        <f t="shared" si="0"/>
        <v>9</v>
      </c>
      <c r="E53" t="str">
        <f>VLOOKUP(D53,'Ranking Difference Meta'!$A$1:$B$4,2,TRUE)</f>
        <v>2. 6-10 Points</v>
      </c>
    </row>
    <row r="54" spans="1:5" x14ac:dyDescent="0.2">
      <c r="A54">
        <v>1</v>
      </c>
      <c r="B54">
        <v>4</v>
      </c>
      <c r="C54" t="s">
        <v>4</v>
      </c>
      <c r="D54">
        <f t="shared" si="0"/>
        <v>3</v>
      </c>
      <c r="E54" t="str">
        <f>VLOOKUP(D54,'Ranking Difference Meta'!$A$1:$B$4,2,TRUE)</f>
        <v>1. &lt;= 5 Points</v>
      </c>
    </row>
    <row r="55" spans="1:5" x14ac:dyDescent="0.2">
      <c r="A55">
        <v>3</v>
      </c>
      <c r="B55">
        <v>7</v>
      </c>
      <c r="C55" t="s">
        <v>4</v>
      </c>
      <c r="D55">
        <f t="shared" si="0"/>
        <v>4</v>
      </c>
      <c r="E55" t="str">
        <f>VLOOKUP(D55,'Ranking Difference Meta'!$A$1:$B$4,2,TRUE)</f>
        <v>1. &lt;= 5 Points</v>
      </c>
    </row>
    <row r="56" spans="1:5" x14ac:dyDescent="0.2">
      <c r="A56">
        <v>1</v>
      </c>
      <c r="B56">
        <v>4</v>
      </c>
      <c r="C56" t="s">
        <v>4</v>
      </c>
      <c r="D56">
        <f t="shared" si="0"/>
        <v>3</v>
      </c>
      <c r="E56" t="str">
        <f>VLOOKUP(D56,'Ranking Difference Meta'!$A$1:$B$4,2,TRUE)</f>
        <v>1. &lt;= 5 Points</v>
      </c>
    </row>
    <row r="57" spans="1:5" x14ac:dyDescent="0.2">
      <c r="A57">
        <v>2</v>
      </c>
      <c r="B57">
        <v>3</v>
      </c>
      <c r="C57" t="s">
        <v>4</v>
      </c>
      <c r="D57">
        <f t="shared" si="0"/>
        <v>1</v>
      </c>
      <c r="E57" t="str">
        <f>VLOOKUP(D57,'Ranking Difference Meta'!$A$1:$B$4,2,TRUE)</f>
        <v>1. &lt;= 5 Points</v>
      </c>
    </row>
    <row r="58" spans="1:5" x14ac:dyDescent="0.2">
      <c r="A58">
        <v>4</v>
      </c>
      <c r="B58">
        <v>7</v>
      </c>
      <c r="C58" t="s">
        <v>5</v>
      </c>
      <c r="D58">
        <f t="shared" si="0"/>
        <v>3</v>
      </c>
      <c r="E58" t="str">
        <f>VLOOKUP(D58,'Ranking Difference Meta'!$A$1:$B$4,2,TRUE)</f>
        <v>1. &lt;= 5 Points</v>
      </c>
    </row>
    <row r="59" spans="1:5" x14ac:dyDescent="0.2">
      <c r="A59">
        <v>1</v>
      </c>
      <c r="B59">
        <v>11</v>
      </c>
      <c r="C59" t="s">
        <v>4</v>
      </c>
      <c r="D59">
        <f t="shared" si="0"/>
        <v>10</v>
      </c>
      <c r="E59" t="str">
        <f>VLOOKUP(D59,'Ranking Difference Meta'!$A$1:$B$4,2,TRUE)</f>
        <v>2. 6-10 Points</v>
      </c>
    </row>
    <row r="60" spans="1:5" x14ac:dyDescent="0.2">
      <c r="A60">
        <v>1</v>
      </c>
      <c r="B60">
        <v>3</v>
      </c>
      <c r="C60" t="s">
        <v>5</v>
      </c>
      <c r="D60">
        <f t="shared" si="0"/>
        <v>2</v>
      </c>
      <c r="E60" t="str">
        <f>VLOOKUP(D60,'Ranking Difference Meta'!$A$1:$B$4,2,TRUE)</f>
        <v>1. &lt;= 5 Points</v>
      </c>
    </row>
    <row r="61" spans="1:5" x14ac:dyDescent="0.2">
      <c r="A61">
        <v>1</v>
      </c>
      <c r="B61">
        <v>2</v>
      </c>
      <c r="C61" t="s">
        <v>4</v>
      </c>
      <c r="D61">
        <f t="shared" si="0"/>
        <v>1</v>
      </c>
      <c r="E61" t="str">
        <f>VLOOKUP(D61,'Ranking Difference Meta'!$A$1:$B$4,2,TRUE)</f>
        <v>1. &lt;= 5 Points</v>
      </c>
    </row>
    <row r="62" spans="1:5" x14ac:dyDescent="0.2">
      <c r="A62">
        <v>1</v>
      </c>
      <c r="B62">
        <v>7</v>
      </c>
      <c r="C62" t="s">
        <v>4</v>
      </c>
      <c r="D62">
        <f t="shared" si="0"/>
        <v>6</v>
      </c>
      <c r="E62" t="str">
        <f>VLOOKUP(D62,'Ranking Difference Meta'!$A$1:$B$4,2,TRUE)</f>
        <v>2. 6-10 Points</v>
      </c>
    </row>
    <row r="63" spans="1:5" x14ac:dyDescent="0.2">
      <c r="A63">
        <v>1</v>
      </c>
      <c r="B63">
        <v>3</v>
      </c>
      <c r="C63" t="s">
        <v>4</v>
      </c>
      <c r="D63">
        <f t="shared" si="0"/>
        <v>2</v>
      </c>
      <c r="E63" t="str">
        <f>VLOOKUP(D63,'Ranking Difference Meta'!$A$1:$B$4,2,TRUE)</f>
        <v>1. &lt;= 5 Points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2.75" x14ac:dyDescent="0.2"/>
  <sheetData>
    <row r="1" spans="1:2" x14ac:dyDescent="0.2">
      <c r="A1">
        <v>1</v>
      </c>
      <c r="B1" s="23" t="s">
        <v>14</v>
      </c>
    </row>
    <row r="2" spans="1:2" x14ac:dyDescent="0.2">
      <c r="A2">
        <v>6</v>
      </c>
      <c r="B2" s="23" t="s">
        <v>16</v>
      </c>
    </row>
    <row r="3" spans="1:2" x14ac:dyDescent="0.2">
      <c r="A3">
        <v>11</v>
      </c>
      <c r="B3" s="23" t="s">
        <v>18</v>
      </c>
    </row>
    <row r="4" spans="1:2" x14ac:dyDescent="0.2">
      <c r="A4">
        <v>16</v>
      </c>
      <c r="B4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D1" workbookViewId="0"/>
  </sheetViews>
  <sheetFormatPr defaultRowHeight="12.75" x14ac:dyDescent="0.2"/>
  <cols>
    <col min="1" max="1" width="18.140625" customWidth="1"/>
    <col min="2" max="2" width="17" bestFit="1" customWidth="1"/>
    <col min="3" max="3" width="3" customWidth="1"/>
    <col min="4" max="4" width="11.7109375" bestFit="1" customWidth="1"/>
    <col min="10" max="10" width="17.5703125" customWidth="1"/>
    <col min="13" max="13" width="49.42578125" customWidth="1"/>
  </cols>
  <sheetData>
    <row r="1" spans="1:13" x14ac:dyDescent="0.2">
      <c r="I1" s="4"/>
      <c r="J1" s="4"/>
      <c r="K1" s="5"/>
      <c r="L1" s="5"/>
      <c r="M1" s="5"/>
    </row>
    <row r="2" spans="1:13" x14ac:dyDescent="0.2">
      <c r="I2" s="4"/>
      <c r="J2" s="4"/>
      <c r="K2" s="5"/>
      <c r="L2" s="5"/>
      <c r="M2" s="5"/>
    </row>
    <row r="3" spans="1:13" x14ac:dyDescent="0.2">
      <c r="A3" t="s">
        <v>27</v>
      </c>
      <c r="B3" t="s">
        <v>7</v>
      </c>
      <c r="I3" s="4"/>
      <c r="J3" s="4" t="s">
        <v>28</v>
      </c>
      <c r="K3" s="5"/>
      <c r="L3" s="5"/>
      <c r="M3" s="5"/>
    </row>
    <row r="4" spans="1:13" x14ac:dyDescent="0.2">
      <c r="A4" t="s">
        <v>8</v>
      </c>
      <c r="B4" t="s">
        <v>5</v>
      </c>
      <c r="C4" t="s">
        <v>4</v>
      </c>
      <c r="D4" t="s">
        <v>9</v>
      </c>
      <c r="I4" s="4"/>
      <c r="J4" s="6" t="s">
        <v>10</v>
      </c>
      <c r="K4" s="7" t="s">
        <v>11</v>
      </c>
      <c r="L4" s="7" t="s">
        <v>12</v>
      </c>
      <c r="M4" s="8" t="s">
        <v>13</v>
      </c>
    </row>
    <row r="5" spans="1:13" x14ac:dyDescent="0.2">
      <c r="A5" s="9" t="s">
        <v>29</v>
      </c>
      <c r="B5" s="10">
        <v>10</v>
      </c>
      <c r="C5" s="10">
        <v>31</v>
      </c>
      <c r="D5" s="10">
        <v>41</v>
      </c>
      <c r="I5" s="4"/>
      <c r="J5" s="11" t="str">
        <f>A6</f>
        <v>1. &lt;= 5 Points</v>
      </c>
      <c r="K5" s="12">
        <f>C6/D6</f>
        <v>0.66666666666666663</v>
      </c>
      <c r="L5" s="12">
        <f>1-K5</f>
        <v>0.33333333333333337</v>
      </c>
      <c r="M5" s="14">
        <f>D6</f>
        <v>18</v>
      </c>
    </row>
    <row r="6" spans="1:13" x14ac:dyDescent="0.2">
      <c r="A6" s="24" t="s">
        <v>14</v>
      </c>
      <c r="B6" s="10">
        <v>6</v>
      </c>
      <c r="C6" s="10">
        <v>12</v>
      </c>
      <c r="D6" s="10">
        <v>18</v>
      </c>
      <c r="F6">
        <f>B6/D6</f>
        <v>0.33333333333333331</v>
      </c>
      <c r="I6" s="4"/>
      <c r="J6" s="11" t="str">
        <f>A7</f>
        <v>2. 6-10 Points</v>
      </c>
      <c r="K6" s="12">
        <f t="shared" ref="K6:K7" si="0">C7/D7</f>
        <v>0.69230769230769229</v>
      </c>
      <c r="L6" s="12">
        <f t="shared" ref="L6:L8" si="1">1-K6</f>
        <v>0.30769230769230771</v>
      </c>
      <c r="M6" s="14">
        <f t="shared" ref="M6:M7" si="2">D7</f>
        <v>13</v>
      </c>
    </row>
    <row r="7" spans="1:13" x14ac:dyDescent="0.2">
      <c r="A7" s="24" t="s">
        <v>16</v>
      </c>
      <c r="B7" s="10">
        <v>4</v>
      </c>
      <c r="C7" s="10">
        <v>9</v>
      </c>
      <c r="D7" s="10">
        <v>13</v>
      </c>
      <c r="F7">
        <f>B7/D7</f>
        <v>0.30769230769230771</v>
      </c>
      <c r="I7" s="4"/>
      <c r="J7" s="15" t="str">
        <f>A8</f>
        <v>3. 11-15 Points</v>
      </c>
      <c r="K7" s="16">
        <f t="shared" si="0"/>
        <v>1</v>
      </c>
      <c r="L7" s="16">
        <f t="shared" si="1"/>
        <v>0</v>
      </c>
      <c r="M7" s="18">
        <f t="shared" si="2"/>
        <v>10</v>
      </c>
    </row>
    <row r="8" spans="1:13" x14ac:dyDescent="0.2">
      <c r="A8" s="24" t="s">
        <v>18</v>
      </c>
      <c r="B8" s="10"/>
      <c r="C8" s="10">
        <v>10</v>
      </c>
      <c r="D8" s="10">
        <v>10</v>
      </c>
      <c r="F8">
        <f>B8/D8</f>
        <v>0</v>
      </c>
      <c r="I8" s="4"/>
      <c r="J8" s="19" t="s">
        <v>20</v>
      </c>
      <c r="K8" s="20">
        <f>SUMPRODUCT(K5:K7,M5:M7)/SUM(M5:M7)</f>
        <v>0.75609756097560976</v>
      </c>
      <c r="L8" s="20">
        <f t="shared" si="1"/>
        <v>0.24390243902439024</v>
      </c>
      <c r="M8" s="22">
        <f>SUM(M5:M7)</f>
        <v>41</v>
      </c>
    </row>
    <row r="9" spans="1:13" x14ac:dyDescent="0.2">
      <c r="A9" s="9" t="s">
        <v>30</v>
      </c>
      <c r="B9" s="10">
        <v>4</v>
      </c>
      <c r="C9" s="10">
        <v>17</v>
      </c>
      <c r="D9" s="10">
        <v>21</v>
      </c>
      <c r="I9" s="4"/>
      <c r="J9" s="4" t="s">
        <v>31</v>
      </c>
      <c r="K9" s="5"/>
      <c r="L9" s="5"/>
      <c r="M9" s="5"/>
    </row>
    <row r="10" spans="1:13" x14ac:dyDescent="0.2">
      <c r="A10" s="24" t="s">
        <v>14</v>
      </c>
      <c r="B10" s="10">
        <v>4</v>
      </c>
      <c r="C10" s="10">
        <v>8</v>
      </c>
      <c r="D10" s="10">
        <v>12</v>
      </c>
      <c r="F10">
        <f>B10/D10</f>
        <v>0.33333333333333331</v>
      </c>
      <c r="I10" s="4"/>
      <c r="J10" s="6" t="s">
        <v>10</v>
      </c>
      <c r="K10" s="7" t="s">
        <v>11</v>
      </c>
      <c r="L10" s="7" t="s">
        <v>12</v>
      </c>
      <c r="M10" s="8" t="s">
        <v>13</v>
      </c>
    </row>
    <row r="11" spans="1:13" x14ac:dyDescent="0.2">
      <c r="A11" s="24" t="s">
        <v>16</v>
      </c>
      <c r="B11" s="10"/>
      <c r="C11" s="10">
        <v>7</v>
      </c>
      <c r="D11" s="10">
        <v>7</v>
      </c>
      <c r="F11">
        <f>B11/D11</f>
        <v>0</v>
      </c>
      <c r="I11" s="4"/>
      <c r="J11" s="11" t="str">
        <f>A10</f>
        <v>1. &lt;= 5 Points</v>
      </c>
      <c r="K11" s="12">
        <f>C10/D10</f>
        <v>0.66666666666666663</v>
      </c>
      <c r="L11" s="12">
        <f>1-K11</f>
        <v>0.33333333333333337</v>
      </c>
      <c r="M11" s="14">
        <f>D10</f>
        <v>12</v>
      </c>
    </row>
    <row r="12" spans="1:13" x14ac:dyDescent="0.2">
      <c r="A12" s="24" t="s">
        <v>18</v>
      </c>
      <c r="B12" s="10"/>
      <c r="C12" s="10">
        <v>2</v>
      </c>
      <c r="D12" s="10">
        <v>2</v>
      </c>
      <c r="F12">
        <f>B12/D12</f>
        <v>0</v>
      </c>
      <c r="I12" s="4"/>
      <c r="J12" s="11" t="str">
        <f t="shared" ref="J12:J13" si="3">A11</f>
        <v>2. 6-10 Points</v>
      </c>
      <c r="K12" s="12">
        <f t="shared" ref="K12:K13" si="4">C11/D11</f>
        <v>1</v>
      </c>
      <c r="L12" s="12">
        <f t="shared" ref="L12:L14" si="5">1-K12</f>
        <v>0</v>
      </c>
      <c r="M12" s="14">
        <f t="shared" ref="M12:M13" si="6">D11</f>
        <v>7</v>
      </c>
    </row>
    <row r="13" spans="1:13" x14ac:dyDescent="0.2">
      <c r="A13" s="9" t="s">
        <v>9</v>
      </c>
      <c r="B13" s="10">
        <v>14</v>
      </c>
      <c r="C13" s="10">
        <v>48</v>
      </c>
      <c r="D13" s="10">
        <v>62</v>
      </c>
      <c r="I13" s="4"/>
      <c r="J13" s="15" t="str">
        <f t="shared" si="3"/>
        <v>3. 11-15 Points</v>
      </c>
      <c r="K13" s="16">
        <f t="shared" si="4"/>
        <v>1</v>
      </c>
      <c r="L13" s="16">
        <f t="shared" si="5"/>
        <v>0</v>
      </c>
      <c r="M13" s="18">
        <f t="shared" si="6"/>
        <v>2</v>
      </c>
    </row>
    <row r="14" spans="1:13" x14ac:dyDescent="0.2">
      <c r="I14" s="4"/>
      <c r="J14" s="19" t="s">
        <v>20</v>
      </c>
      <c r="K14" s="20">
        <f>SUMPRODUCT(K11:K13,M11:M13)/SUM(M11:M13)</f>
        <v>0.80952380952380953</v>
      </c>
      <c r="L14" s="20">
        <f t="shared" si="5"/>
        <v>0.19047619047619047</v>
      </c>
      <c r="M14" s="22">
        <f>SUM(M11:M13)</f>
        <v>21</v>
      </c>
    </row>
    <row r="15" spans="1:13" x14ac:dyDescent="0.2">
      <c r="I15" s="4"/>
      <c r="J15" s="4"/>
      <c r="K15" s="5"/>
      <c r="L15" s="5"/>
      <c r="M15" s="5"/>
    </row>
    <row r="16" spans="1:13" x14ac:dyDescent="0.2">
      <c r="I16" s="4"/>
      <c r="J16" s="4"/>
      <c r="K16" s="5"/>
      <c r="L16" s="5"/>
      <c r="M16" s="5"/>
    </row>
    <row r="17" spans="9:13" x14ac:dyDescent="0.2">
      <c r="I17" s="4"/>
      <c r="J17" s="4"/>
      <c r="K17" s="5"/>
      <c r="L17" s="5"/>
      <c r="M17" s="5"/>
    </row>
    <row r="18" spans="9:13" x14ac:dyDescent="0.2">
      <c r="I18" s="4"/>
      <c r="J18" s="4"/>
      <c r="K18" s="5"/>
      <c r="L18" s="5"/>
      <c r="M18" s="5"/>
    </row>
    <row r="19" spans="9:13" x14ac:dyDescent="0.2">
      <c r="I19" s="4"/>
      <c r="J19" s="4"/>
      <c r="K19" s="5"/>
      <c r="L19" s="5"/>
      <c r="M19" s="5"/>
    </row>
    <row r="20" spans="9:13" x14ac:dyDescent="0.2">
      <c r="I20" s="4"/>
      <c r="J20" s="4"/>
      <c r="K20" s="5"/>
      <c r="L20" s="5"/>
      <c r="M20" s="5"/>
    </row>
    <row r="21" spans="9:13" x14ac:dyDescent="0.2">
      <c r="I21" s="4"/>
      <c r="J21" s="4"/>
      <c r="K21" s="5"/>
      <c r="L21" s="5"/>
      <c r="M21" s="5"/>
    </row>
    <row r="22" spans="9:13" x14ac:dyDescent="0.2">
      <c r="I22" s="4"/>
      <c r="J22" s="4"/>
      <c r="K22" s="5"/>
      <c r="L22" s="5"/>
      <c r="M22" s="5"/>
    </row>
    <row r="23" spans="9:13" x14ac:dyDescent="0.2">
      <c r="I23" s="4"/>
      <c r="J23" s="4"/>
      <c r="K23" s="5"/>
      <c r="L23" s="5"/>
      <c r="M23" s="5"/>
    </row>
    <row r="24" spans="9:13" x14ac:dyDescent="0.2">
      <c r="I24" s="4"/>
      <c r="J24" s="4"/>
      <c r="K24" s="5"/>
      <c r="L24" s="5"/>
      <c r="M24" s="5"/>
    </row>
    <row r="25" spans="9:13" x14ac:dyDescent="0.2">
      <c r="I25" s="4"/>
      <c r="J25" s="4"/>
      <c r="K25" s="5"/>
      <c r="L25" s="5"/>
      <c r="M25" s="5"/>
    </row>
    <row r="26" spans="9:13" x14ac:dyDescent="0.2">
      <c r="I26" s="4"/>
      <c r="J26" s="4"/>
      <c r="K26" s="5"/>
      <c r="L26" s="5"/>
      <c r="M26" s="5"/>
    </row>
    <row r="27" spans="9:13" x14ac:dyDescent="0.2">
      <c r="I27" s="4"/>
      <c r="J27" s="4"/>
      <c r="K27" s="5"/>
      <c r="L27" s="5"/>
      <c r="M27" s="5"/>
    </row>
    <row r="28" spans="9:13" x14ac:dyDescent="0.2">
      <c r="I28" s="4"/>
      <c r="J28" s="4"/>
      <c r="K28" s="5"/>
      <c r="L28" s="5"/>
      <c r="M28" s="5"/>
    </row>
    <row r="29" spans="9:13" x14ac:dyDescent="0.2">
      <c r="I29" s="4"/>
      <c r="J29" s="4"/>
      <c r="K29" s="5"/>
      <c r="L29" s="5"/>
      <c r="M29" s="5"/>
    </row>
    <row r="30" spans="9:13" x14ac:dyDescent="0.2">
      <c r="I30" s="4"/>
      <c r="J30" s="4"/>
      <c r="K30" s="5"/>
      <c r="L30" s="5"/>
      <c r="M30" s="5"/>
    </row>
    <row r="31" spans="9:13" x14ac:dyDescent="0.2">
      <c r="I31" s="4"/>
      <c r="J31" s="4"/>
      <c r="K31" s="5"/>
      <c r="L31" s="5"/>
      <c r="M31" s="5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/>
  </sheetViews>
  <sheetFormatPr defaultRowHeight="12.75" x14ac:dyDescent="0.2"/>
  <cols>
    <col min="1" max="1" width="18.140625" customWidth="1"/>
    <col min="2" max="2" width="17" bestFit="1" customWidth="1"/>
    <col min="3" max="3" width="3" customWidth="1"/>
    <col min="4" max="4" width="11.7109375" bestFit="1" customWidth="1"/>
    <col min="10" max="10" width="17.5703125" customWidth="1"/>
    <col min="13" max="13" width="12.28515625" customWidth="1"/>
  </cols>
  <sheetData>
    <row r="1" spans="1:13" x14ac:dyDescent="0.2">
      <c r="I1" s="4"/>
      <c r="J1" s="4"/>
      <c r="K1" s="5"/>
      <c r="L1" s="5"/>
      <c r="M1" s="5"/>
    </row>
    <row r="2" spans="1:13" x14ac:dyDescent="0.2">
      <c r="I2" s="4"/>
      <c r="J2" s="4"/>
      <c r="K2" s="5"/>
      <c r="L2" s="5"/>
      <c r="M2" s="5"/>
    </row>
    <row r="3" spans="1:13" x14ac:dyDescent="0.2">
      <c r="A3" t="s">
        <v>27</v>
      </c>
      <c r="B3" t="s">
        <v>7</v>
      </c>
      <c r="I3" s="4"/>
      <c r="J3" s="25" t="s">
        <v>32</v>
      </c>
      <c r="K3" s="5"/>
      <c r="L3" s="5"/>
      <c r="M3" s="5"/>
    </row>
    <row r="4" spans="1:13" ht="25.5" x14ac:dyDescent="0.2">
      <c r="A4" t="s">
        <v>8</v>
      </c>
      <c r="B4" t="s">
        <v>5</v>
      </c>
      <c r="C4" t="s">
        <v>4</v>
      </c>
      <c r="D4" t="s">
        <v>9</v>
      </c>
      <c r="I4" s="4"/>
      <c r="J4" s="6" t="s">
        <v>10</v>
      </c>
      <c r="K4" s="7" t="s">
        <v>11</v>
      </c>
      <c r="L4" s="8" t="s">
        <v>12</v>
      </c>
      <c r="M4" s="8" t="s">
        <v>13</v>
      </c>
    </row>
    <row r="5" spans="1:13" x14ac:dyDescent="0.2">
      <c r="A5" s="9" t="s">
        <v>33</v>
      </c>
      <c r="B5" s="10"/>
      <c r="C5" s="10"/>
      <c r="D5" s="10"/>
      <c r="I5" s="4"/>
      <c r="J5" s="11" t="str">
        <f>A6</f>
        <v>1. &lt;= 5 Points</v>
      </c>
      <c r="K5" s="12">
        <f>C6/D6</f>
        <v>0.58333333333333337</v>
      </c>
      <c r="L5" s="13">
        <f>1-K5</f>
        <v>0.41666666666666663</v>
      </c>
      <c r="M5" s="14">
        <f>D6</f>
        <v>12</v>
      </c>
    </row>
    <row r="6" spans="1:13" x14ac:dyDescent="0.2">
      <c r="A6" s="24" t="s">
        <v>14</v>
      </c>
      <c r="B6" s="10">
        <v>5</v>
      </c>
      <c r="C6" s="10">
        <v>7</v>
      </c>
      <c r="D6" s="10">
        <v>12</v>
      </c>
      <c r="F6">
        <f>B6/D6</f>
        <v>0.41666666666666669</v>
      </c>
      <c r="I6" s="4"/>
      <c r="J6" s="11" t="str">
        <f>A7</f>
        <v>2. 6-10 Points</v>
      </c>
      <c r="K6" s="12">
        <f t="shared" ref="K6:K7" si="0">C7/D7</f>
        <v>0.875</v>
      </c>
      <c r="L6" s="13">
        <f t="shared" ref="L6:L8" si="1">1-K6</f>
        <v>0.125</v>
      </c>
      <c r="M6" s="14">
        <f t="shared" ref="M6:M7" si="2">D7</f>
        <v>8</v>
      </c>
    </row>
    <row r="7" spans="1:13" x14ac:dyDescent="0.2">
      <c r="A7" s="24" t="s">
        <v>16</v>
      </c>
      <c r="B7" s="10">
        <v>1</v>
      </c>
      <c r="C7" s="10">
        <v>7</v>
      </c>
      <c r="D7" s="10">
        <v>8</v>
      </c>
      <c r="F7">
        <f>B7/D7</f>
        <v>0.125</v>
      </c>
      <c r="I7" s="4"/>
      <c r="J7" s="15" t="str">
        <f>A8</f>
        <v>3. 11-15 Points</v>
      </c>
      <c r="K7" s="16">
        <f t="shared" si="0"/>
        <v>1</v>
      </c>
      <c r="L7" s="17">
        <f t="shared" si="1"/>
        <v>0</v>
      </c>
      <c r="M7" s="18">
        <f t="shared" si="2"/>
        <v>12</v>
      </c>
    </row>
    <row r="8" spans="1:13" x14ac:dyDescent="0.2">
      <c r="A8" s="24" t="s">
        <v>18</v>
      </c>
      <c r="B8" s="10"/>
      <c r="C8" s="10">
        <v>12</v>
      </c>
      <c r="D8" s="10">
        <v>12</v>
      </c>
      <c r="F8">
        <f>B8/D8</f>
        <v>0</v>
      </c>
      <c r="I8" s="4"/>
      <c r="J8" s="19" t="s">
        <v>20</v>
      </c>
      <c r="K8" s="20">
        <f>SUMPRODUCT(K5:K7,M5:M7)/SUM(M5:M7)</f>
        <v>0.8125</v>
      </c>
      <c r="L8" s="21">
        <f t="shared" si="1"/>
        <v>0.1875</v>
      </c>
      <c r="M8" s="22">
        <f>SUM(M5:M7)</f>
        <v>32</v>
      </c>
    </row>
    <row r="9" spans="1:13" ht="48" customHeight="1" x14ac:dyDescent="0.2">
      <c r="A9" s="9" t="s">
        <v>34</v>
      </c>
      <c r="B9" s="10"/>
      <c r="C9" s="10"/>
      <c r="D9" s="10"/>
      <c r="I9" s="4"/>
      <c r="J9" s="25" t="s">
        <v>35</v>
      </c>
      <c r="K9" s="5"/>
      <c r="L9" s="5"/>
      <c r="M9" s="5"/>
    </row>
    <row r="10" spans="1:13" ht="25.5" x14ac:dyDescent="0.2">
      <c r="A10" s="24" t="s">
        <v>14</v>
      </c>
      <c r="B10" s="10">
        <v>5</v>
      </c>
      <c r="C10" s="10">
        <v>13</v>
      </c>
      <c r="D10" s="10">
        <v>18</v>
      </c>
      <c r="F10">
        <f>B10/D10</f>
        <v>0.27777777777777779</v>
      </c>
      <c r="I10" s="4"/>
      <c r="J10" s="6" t="s">
        <v>10</v>
      </c>
      <c r="K10" s="7" t="s">
        <v>11</v>
      </c>
      <c r="L10" s="8" t="s">
        <v>12</v>
      </c>
      <c r="M10" s="8" t="s">
        <v>13</v>
      </c>
    </row>
    <row r="11" spans="1:13" x14ac:dyDescent="0.2">
      <c r="A11" s="24" t="s">
        <v>16</v>
      </c>
      <c r="B11" s="10">
        <v>3</v>
      </c>
      <c r="C11" s="10">
        <v>9</v>
      </c>
      <c r="D11" s="10">
        <v>12</v>
      </c>
      <c r="F11">
        <f>B11/D11</f>
        <v>0.25</v>
      </c>
      <c r="I11" s="4"/>
      <c r="J11" s="11" t="str">
        <f>A10</f>
        <v>1. &lt;= 5 Points</v>
      </c>
      <c r="K11" s="12">
        <f>C10/D10</f>
        <v>0.72222222222222221</v>
      </c>
      <c r="L11" s="13">
        <f>1-K11</f>
        <v>0.27777777777777779</v>
      </c>
      <c r="M11" s="14">
        <f>D10</f>
        <v>18</v>
      </c>
    </row>
    <row r="12" spans="1:13" x14ac:dyDescent="0.2">
      <c r="A12" s="9" t="s">
        <v>9</v>
      </c>
      <c r="B12" s="10">
        <v>14</v>
      </c>
      <c r="C12" s="10">
        <v>48</v>
      </c>
      <c r="D12" s="10">
        <v>62</v>
      </c>
      <c r="F12">
        <f>B12/D12</f>
        <v>0.22580645161290322</v>
      </c>
      <c r="I12" s="4"/>
      <c r="J12" s="11" t="str">
        <f t="shared" ref="J12" si="3">A11</f>
        <v>2. 6-10 Points</v>
      </c>
      <c r="K12" s="12">
        <f t="shared" ref="K12" si="4">C11/D11</f>
        <v>0.75</v>
      </c>
      <c r="L12" s="13">
        <f t="shared" ref="L12:L14" si="5">1-K12</f>
        <v>0.25</v>
      </c>
      <c r="M12" s="14">
        <f t="shared" ref="M12" si="6">D11</f>
        <v>12</v>
      </c>
    </row>
    <row r="13" spans="1:13" x14ac:dyDescent="0.2">
      <c r="I13" s="4"/>
      <c r="J13" s="15"/>
      <c r="K13" s="16"/>
      <c r="L13" s="17"/>
      <c r="M13" s="18"/>
    </row>
    <row r="14" spans="1:13" x14ac:dyDescent="0.2">
      <c r="I14" s="4"/>
      <c r="J14" s="19" t="s">
        <v>20</v>
      </c>
      <c r="K14" s="20">
        <f>SUMPRODUCT(K11:K13,M11:M13)/SUM(M11:M13)</f>
        <v>0.73333333333333328</v>
      </c>
      <c r="L14" s="21">
        <f t="shared" si="5"/>
        <v>0.26666666666666672</v>
      </c>
      <c r="M14" s="22">
        <f>SUM(M11:M13)</f>
        <v>30</v>
      </c>
    </row>
    <row r="15" spans="1:13" x14ac:dyDescent="0.2">
      <c r="I15" s="4"/>
      <c r="J15" s="4"/>
      <c r="K15" s="5"/>
      <c r="L15" s="5"/>
      <c r="M15" s="5"/>
    </row>
    <row r="16" spans="1:13" x14ac:dyDescent="0.2">
      <c r="I16" s="4"/>
      <c r="J16" s="4"/>
      <c r="K16" s="5"/>
      <c r="L16" s="5"/>
      <c r="M16" s="5"/>
    </row>
    <row r="17" spans="9:13" x14ac:dyDescent="0.2">
      <c r="I17" s="4"/>
      <c r="J17" s="4"/>
      <c r="K17" s="5"/>
      <c r="L17" s="5"/>
      <c r="M17" s="5"/>
    </row>
    <row r="18" spans="9:13" x14ac:dyDescent="0.2">
      <c r="I18" s="4"/>
      <c r="J18" s="4"/>
      <c r="K18" s="5"/>
      <c r="L18" s="5"/>
      <c r="M18" s="5"/>
    </row>
    <row r="19" spans="9:13" x14ac:dyDescent="0.2">
      <c r="I19" s="4"/>
      <c r="J19" s="4"/>
      <c r="K19" s="5"/>
      <c r="L19" s="5"/>
      <c r="M19" s="5"/>
    </row>
    <row r="20" spans="9:13" x14ac:dyDescent="0.2">
      <c r="I20" s="4"/>
      <c r="J20" s="4"/>
      <c r="K20" s="5"/>
      <c r="L20" s="5"/>
      <c r="M20" s="5"/>
    </row>
    <row r="21" spans="9:13" x14ac:dyDescent="0.2">
      <c r="I21" s="4"/>
      <c r="J21" s="4"/>
      <c r="K21" s="5"/>
      <c r="L21" s="5"/>
      <c r="M21" s="5"/>
    </row>
    <row r="22" spans="9:13" x14ac:dyDescent="0.2">
      <c r="I22" s="4"/>
      <c r="J22" s="4"/>
      <c r="K22" s="5"/>
      <c r="L22" s="5"/>
      <c r="M22" s="5"/>
    </row>
    <row r="23" spans="9:13" x14ac:dyDescent="0.2">
      <c r="I23" s="4"/>
      <c r="J23" s="4"/>
      <c r="K23" s="5"/>
      <c r="L23" s="5"/>
      <c r="M23" s="5"/>
    </row>
    <row r="24" spans="9:13" x14ac:dyDescent="0.2">
      <c r="I24" s="4"/>
      <c r="J24" s="4"/>
      <c r="K24" s="5"/>
      <c r="L24" s="5"/>
      <c r="M24" s="5"/>
    </row>
    <row r="25" spans="9:13" x14ac:dyDescent="0.2">
      <c r="I25" s="4"/>
      <c r="J25" s="4"/>
      <c r="K25" s="5"/>
      <c r="L25" s="5"/>
      <c r="M25" s="5"/>
    </row>
    <row r="26" spans="9:13" x14ac:dyDescent="0.2">
      <c r="I26" s="4"/>
      <c r="J26" s="4"/>
      <c r="K26" s="5"/>
      <c r="L26" s="5"/>
      <c r="M26" s="5"/>
    </row>
    <row r="27" spans="9:13" x14ac:dyDescent="0.2">
      <c r="I27" s="4"/>
      <c r="J27" s="4"/>
      <c r="K27" s="5"/>
      <c r="L27" s="5"/>
      <c r="M27" s="5"/>
    </row>
    <row r="28" spans="9:13" x14ac:dyDescent="0.2">
      <c r="I28" s="4"/>
      <c r="J28" s="4"/>
      <c r="K28" s="5"/>
      <c r="L28" s="5"/>
      <c r="M28" s="5"/>
    </row>
    <row r="29" spans="9:13" x14ac:dyDescent="0.2">
      <c r="I29" s="4"/>
      <c r="J29" s="4"/>
      <c r="K29" s="5"/>
      <c r="L29" s="5"/>
      <c r="M29" s="5"/>
    </row>
    <row r="30" spans="9:13" x14ac:dyDescent="0.2">
      <c r="I30" s="4"/>
      <c r="J30" s="4"/>
      <c r="K30" s="5"/>
      <c r="L30" s="5"/>
      <c r="M30" s="5"/>
    </row>
    <row r="31" spans="9:13" x14ac:dyDescent="0.2">
      <c r="I31" s="4"/>
      <c r="J31" s="4"/>
      <c r="K31" s="5"/>
      <c r="L31" s="5"/>
      <c r="M31" s="5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2.75" x14ac:dyDescent="0.2"/>
  <cols>
    <col min="1" max="1" width="18.140625" customWidth="1"/>
    <col min="2" max="2" width="17" bestFit="1" customWidth="1"/>
    <col min="3" max="3" width="3" customWidth="1"/>
    <col min="4" max="4" width="11.7109375" customWidth="1"/>
    <col min="5" max="5" width="11.7109375" bestFit="1" customWidth="1"/>
    <col min="10" max="10" width="17.5703125" customWidth="1"/>
    <col min="13" max="13" width="49.42578125" customWidth="1"/>
  </cols>
  <sheetData>
    <row r="1" spans="1:13" x14ac:dyDescent="0.2">
      <c r="I1" s="4"/>
      <c r="J1" s="4"/>
      <c r="K1" s="5"/>
      <c r="L1" s="5"/>
      <c r="M1" s="5"/>
    </row>
    <row r="2" spans="1:13" x14ac:dyDescent="0.2">
      <c r="I2" s="4"/>
      <c r="J2" s="4"/>
      <c r="K2" s="5"/>
      <c r="L2" s="5"/>
      <c r="M2" s="5"/>
    </row>
    <row r="3" spans="1:13" x14ac:dyDescent="0.2">
      <c r="A3" t="s">
        <v>27</v>
      </c>
      <c r="B3" t="s">
        <v>7</v>
      </c>
      <c r="I3" s="4"/>
      <c r="J3" s="4" t="s">
        <v>36</v>
      </c>
      <c r="K3" s="5"/>
      <c r="L3" s="5"/>
      <c r="M3" s="5"/>
    </row>
    <row r="4" spans="1:13" x14ac:dyDescent="0.2">
      <c r="A4" t="s">
        <v>8</v>
      </c>
      <c r="B4" t="s">
        <v>5</v>
      </c>
      <c r="C4" t="s">
        <v>4</v>
      </c>
      <c r="D4" t="s">
        <v>9</v>
      </c>
      <c r="I4" s="4"/>
      <c r="J4" s="6" t="s">
        <v>10</v>
      </c>
      <c r="K4" s="7" t="s">
        <v>11</v>
      </c>
      <c r="L4" s="7" t="s">
        <v>12</v>
      </c>
      <c r="M4" s="8" t="s">
        <v>13</v>
      </c>
    </row>
    <row r="5" spans="1:13" x14ac:dyDescent="0.2">
      <c r="A5" s="9" t="s">
        <v>37</v>
      </c>
      <c r="B5" s="10"/>
      <c r="C5" s="10"/>
      <c r="D5" s="10"/>
      <c r="I5" s="4"/>
      <c r="J5" s="11" t="str">
        <f>A6</f>
        <v>1. &lt;= 5 Points</v>
      </c>
      <c r="K5" s="12">
        <f>C6/D6</f>
        <v>0.7142857142857143</v>
      </c>
      <c r="L5" s="12">
        <f>1-K5</f>
        <v>0.2857142857142857</v>
      </c>
      <c r="M5" s="14">
        <f>D6</f>
        <v>14</v>
      </c>
    </row>
    <row r="6" spans="1:13" x14ac:dyDescent="0.2">
      <c r="A6" s="24" t="s">
        <v>14</v>
      </c>
      <c r="B6" s="10">
        <v>4</v>
      </c>
      <c r="C6" s="10">
        <v>10</v>
      </c>
      <c r="D6" s="10">
        <v>14</v>
      </c>
      <c r="F6">
        <f>B6/D6</f>
        <v>0.2857142857142857</v>
      </c>
      <c r="I6" s="4"/>
      <c r="J6" s="11" t="str">
        <f>A7</f>
        <v>2. 6-10 Points</v>
      </c>
      <c r="K6" s="12">
        <f t="shared" ref="K6:K7" si="0">C7/D7</f>
        <v>0.77777777777777779</v>
      </c>
      <c r="L6" s="12">
        <f t="shared" ref="L6:L8" si="1">1-K6</f>
        <v>0.22222222222222221</v>
      </c>
      <c r="M6" s="14">
        <f t="shared" ref="M6:M7" si="2">D7</f>
        <v>9</v>
      </c>
    </row>
    <row r="7" spans="1:13" x14ac:dyDescent="0.2">
      <c r="A7" s="24" t="s">
        <v>16</v>
      </c>
      <c r="B7" s="10">
        <v>2</v>
      </c>
      <c r="C7" s="10">
        <v>7</v>
      </c>
      <c r="D7" s="10">
        <v>9</v>
      </c>
      <c r="F7">
        <f>B7/D7</f>
        <v>0.22222222222222221</v>
      </c>
      <c r="I7" s="4"/>
      <c r="J7" s="15" t="str">
        <f>A8</f>
        <v>3. 11-15 Points</v>
      </c>
      <c r="K7" s="16">
        <f t="shared" si="0"/>
        <v>1</v>
      </c>
      <c r="L7" s="16">
        <f t="shared" si="1"/>
        <v>0</v>
      </c>
      <c r="M7" s="18">
        <f t="shared" si="2"/>
        <v>3</v>
      </c>
    </row>
    <row r="8" spans="1:13" x14ac:dyDescent="0.2">
      <c r="A8" s="24" t="s">
        <v>18</v>
      </c>
      <c r="B8" s="10"/>
      <c r="C8" s="10">
        <v>3</v>
      </c>
      <c r="D8" s="10">
        <v>3</v>
      </c>
      <c r="F8">
        <f>B8/D8</f>
        <v>0</v>
      </c>
      <c r="I8" s="4"/>
      <c r="J8" s="19" t="s">
        <v>20</v>
      </c>
      <c r="K8" s="20">
        <f>SUMPRODUCT(K5:K7,M5:M7)/SUM(M5:M7)</f>
        <v>0.76923076923076927</v>
      </c>
      <c r="L8" s="20">
        <f t="shared" si="1"/>
        <v>0.23076923076923073</v>
      </c>
      <c r="M8" s="22">
        <f>SUM(M5:M7)</f>
        <v>26</v>
      </c>
    </row>
    <row r="9" spans="1:13" x14ac:dyDescent="0.2">
      <c r="A9" s="9" t="s">
        <v>38</v>
      </c>
      <c r="B9" s="10"/>
      <c r="C9" s="10"/>
      <c r="D9" s="10"/>
      <c r="I9" s="4"/>
      <c r="J9" s="4" t="s">
        <v>39</v>
      </c>
      <c r="K9" s="5"/>
      <c r="L9" s="5"/>
      <c r="M9" s="5"/>
    </row>
    <row r="10" spans="1:13" x14ac:dyDescent="0.2">
      <c r="A10" s="24" t="s">
        <v>14</v>
      </c>
      <c r="B10" s="10">
        <v>6</v>
      </c>
      <c r="C10" s="10">
        <v>10</v>
      </c>
      <c r="D10" s="10">
        <v>16</v>
      </c>
      <c r="F10">
        <f>B10/D10</f>
        <v>0.375</v>
      </c>
      <c r="I10" s="4"/>
      <c r="J10" s="6" t="s">
        <v>10</v>
      </c>
      <c r="K10" s="7" t="s">
        <v>11</v>
      </c>
      <c r="L10" s="7" t="s">
        <v>12</v>
      </c>
      <c r="M10" s="8" t="s">
        <v>13</v>
      </c>
    </row>
    <row r="11" spans="1:13" x14ac:dyDescent="0.2">
      <c r="A11" s="24" t="s">
        <v>16</v>
      </c>
      <c r="B11" s="10">
        <v>2</v>
      </c>
      <c r="C11" s="10">
        <v>9</v>
      </c>
      <c r="D11" s="10">
        <v>11</v>
      </c>
      <c r="F11">
        <f>B11/D11</f>
        <v>0.18181818181818182</v>
      </c>
      <c r="I11" s="4"/>
      <c r="J11" s="11" t="str">
        <f>A10</f>
        <v>1. &lt;= 5 Points</v>
      </c>
      <c r="K11" s="12">
        <f>C10/D10</f>
        <v>0.625</v>
      </c>
      <c r="L11" s="12">
        <f>1-K11</f>
        <v>0.375</v>
      </c>
      <c r="M11" s="14">
        <f>D10</f>
        <v>16</v>
      </c>
    </row>
    <row r="12" spans="1:13" x14ac:dyDescent="0.2">
      <c r="A12" s="24" t="s">
        <v>18</v>
      </c>
      <c r="B12" s="10"/>
      <c r="C12" s="10">
        <v>9</v>
      </c>
      <c r="D12" s="10">
        <v>9</v>
      </c>
      <c r="F12">
        <f>B12/D12</f>
        <v>0</v>
      </c>
      <c r="I12" s="4"/>
      <c r="J12" s="11" t="str">
        <f t="shared" ref="J12:J13" si="3">A11</f>
        <v>2. 6-10 Points</v>
      </c>
      <c r="K12" s="12">
        <f t="shared" ref="K12:K13" si="4">C11/D11</f>
        <v>0.81818181818181823</v>
      </c>
      <c r="L12" s="12">
        <f t="shared" ref="L12:L14" si="5">1-K12</f>
        <v>0.18181818181818177</v>
      </c>
      <c r="M12" s="14">
        <f t="shared" ref="M12:M13" si="6">D11</f>
        <v>11</v>
      </c>
    </row>
    <row r="13" spans="1:13" x14ac:dyDescent="0.2">
      <c r="A13" s="9" t="s">
        <v>9</v>
      </c>
      <c r="B13" s="10">
        <v>14</v>
      </c>
      <c r="C13" s="10">
        <v>48</v>
      </c>
      <c r="D13" s="10">
        <v>62</v>
      </c>
      <c r="I13" s="4"/>
      <c r="J13" s="15" t="str">
        <f t="shared" si="3"/>
        <v>3. 11-15 Points</v>
      </c>
      <c r="K13" s="16">
        <f t="shared" si="4"/>
        <v>1</v>
      </c>
      <c r="L13" s="16">
        <f t="shared" si="5"/>
        <v>0</v>
      </c>
      <c r="M13" s="18">
        <f t="shared" si="6"/>
        <v>9</v>
      </c>
    </row>
    <row r="14" spans="1:13" x14ac:dyDescent="0.2">
      <c r="I14" s="4"/>
      <c r="J14" s="19" t="s">
        <v>20</v>
      </c>
      <c r="K14" s="20">
        <f>SUMPRODUCT(K11:K13,M11:M13)/SUM(M11:M13)</f>
        <v>0.77777777777777779</v>
      </c>
      <c r="L14" s="20">
        <f t="shared" si="5"/>
        <v>0.22222222222222221</v>
      </c>
      <c r="M14" s="22">
        <f>SUM(M11:M13)</f>
        <v>36</v>
      </c>
    </row>
    <row r="15" spans="1:13" x14ac:dyDescent="0.2">
      <c r="I15" s="4"/>
      <c r="J15" s="4"/>
      <c r="K15" s="5"/>
      <c r="L15" s="5"/>
      <c r="M15" s="5"/>
    </row>
    <row r="16" spans="1:13" x14ac:dyDescent="0.2">
      <c r="I16" s="4"/>
      <c r="J16" s="4"/>
      <c r="K16" s="5"/>
      <c r="L16" s="5"/>
      <c r="M16" s="5"/>
    </row>
    <row r="17" spans="9:13" x14ac:dyDescent="0.2">
      <c r="I17" s="4"/>
      <c r="J17" s="4"/>
      <c r="K17" s="5"/>
      <c r="L17" s="5"/>
      <c r="M17" s="5"/>
    </row>
    <row r="18" spans="9:13" x14ac:dyDescent="0.2">
      <c r="I18" s="4"/>
      <c r="J18" s="4"/>
      <c r="K18" s="5"/>
      <c r="L18" s="5"/>
      <c r="M18" s="5"/>
    </row>
    <row r="19" spans="9:13" x14ac:dyDescent="0.2">
      <c r="I19" s="4"/>
      <c r="J19" s="4"/>
      <c r="K19" s="5"/>
      <c r="L19" s="5"/>
      <c r="M19" s="5"/>
    </row>
    <row r="20" spans="9:13" x14ac:dyDescent="0.2">
      <c r="I20" s="4"/>
      <c r="J20" s="4"/>
      <c r="K20" s="5"/>
      <c r="L20" s="5"/>
      <c r="M20" s="5"/>
    </row>
    <row r="21" spans="9:13" x14ac:dyDescent="0.2">
      <c r="I21" s="4"/>
      <c r="J21" s="4"/>
      <c r="K21" s="5"/>
      <c r="L21" s="5"/>
      <c r="M21" s="5"/>
    </row>
    <row r="22" spans="9:13" x14ac:dyDescent="0.2">
      <c r="I22" s="4"/>
      <c r="J22" s="4"/>
      <c r="K22" s="5"/>
      <c r="L22" s="5"/>
      <c r="M22" s="5"/>
    </row>
    <row r="23" spans="9:13" x14ac:dyDescent="0.2">
      <c r="I23" s="4"/>
      <c r="J23" s="4"/>
      <c r="K23" s="5"/>
      <c r="L23" s="5"/>
      <c r="M23" s="5"/>
    </row>
    <row r="24" spans="9:13" x14ac:dyDescent="0.2">
      <c r="I24" s="4"/>
      <c r="J24" s="4"/>
      <c r="K24" s="5"/>
      <c r="L24" s="5"/>
      <c r="M24" s="5"/>
    </row>
    <row r="25" spans="9:13" x14ac:dyDescent="0.2">
      <c r="I25" s="4"/>
      <c r="J25" s="4"/>
      <c r="K25" s="5"/>
      <c r="L25" s="5"/>
      <c r="M25" s="5"/>
    </row>
    <row r="26" spans="9:13" x14ac:dyDescent="0.2">
      <c r="I26" s="4"/>
      <c r="J26" s="4"/>
      <c r="K26" s="5"/>
      <c r="L26" s="5"/>
      <c r="M26" s="5"/>
    </row>
    <row r="27" spans="9:13" x14ac:dyDescent="0.2">
      <c r="I27" s="4"/>
      <c r="J27" s="4"/>
      <c r="K27" s="5"/>
      <c r="L27" s="5"/>
      <c r="M27" s="5"/>
    </row>
    <row r="28" spans="9:13" x14ac:dyDescent="0.2">
      <c r="I28" s="4"/>
      <c r="J28" s="4"/>
      <c r="K28" s="5"/>
      <c r="L28" s="5"/>
      <c r="M28" s="5"/>
    </row>
    <row r="29" spans="9:13" x14ac:dyDescent="0.2">
      <c r="I29" s="4"/>
      <c r="J29" s="4"/>
      <c r="K29" s="5"/>
      <c r="L29" s="5"/>
      <c r="M29" s="5"/>
    </row>
    <row r="30" spans="9:13" x14ac:dyDescent="0.2">
      <c r="I30" s="4"/>
      <c r="J30" s="4"/>
      <c r="K30" s="5"/>
      <c r="L30" s="5"/>
      <c r="M30" s="5"/>
    </row>
    <row r="31" spans="9:13" x14ac:dyDescent="0.2">
      <c r="I31" s="4"/>
      <c r="J31" s="4"/>
      <c r="K31" s="5"/>
      <c r="L31" s="5"/>
      <c r="M31" s="5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/>
  </sheetViews>
  <sheetFormatPr defaultRowHeight="12.75" x14ac:dyDescent="0.2"/>
  <cols>
    <col min="4" max="4" width="3" bestFit="1" customWidth="1"/>
    <col min="5" max="5" width="17.42578125" bestFit="1" customWidth="1"/>
    <col min="6" max="6" width="23" bestFit="1" customWidth="1"/>
    <col min="7" max="8" width="9.140625" style="26"/>
    <col min="10" max="10" width="18.140625" bestFit="1" customWidth="1"/>
    <col min="11" max="11" width="13.140625" bestFit="1" customWidth="1"/>
    <col min="12" max="14" width="13.140625" customWidth="1"/>
    <col min="16" max="16" width="22.28515625" bestFit="1" customWidth="1"/>
  </cols>
  <sheetData>
    <row r="1" spans="1:18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s="26" t="s">
        <v>46</v>
      </c>
      <c r="H1" s="26" t="s">
        <v>47</v>
      </c>
      <c r="I1" t="s">
        <v>48</v>
      </c>
      <c r="J1" t="s">
        <v>49</v>
      </c>
      <c r="K1" t="s">
        <v>11</v>
      </c>
      <c r="L1" t="s">
        <v>50</v>
      </c>
      <c r="M1" t="s">
        <v>51</v>
      </c>
      <c r="N1" t="s">
        <v>52</v>
      </c>
      <c r="O1" t="s">
        <v>53</v>
      </c>
      <c r="P1" t="s">
        <v>25</v>
      </c>
      <c r="Q1" t="s">
        <v>54</v>
      </c>
      <c r="R1" t="s">
        <v>55</v>
      </c>
    </row>
    <row r="2" spans="1:18" x14ac:dyDescent="0.2">
      <c r="A2" t="s">
        <v>0</v>
      </c>
      <c r="B2">
        <v>1</v>
      </c>
      <c r="C2" t="s">
        <v>0</v>
      </c>
      <c r="D2">
        <v>16</v>
      </c>
      <c r="E2" t="s">
        <v>56</v>
      </c>
      <c r="F2" t="s">
        <v>57</v>
      </c>
      <c r="G2" s="26">
        <v>20.399999999999999</v>
      </c>
      <c r="H2" s="26">
        <v>20.333333333333332</v>
      </c>
      <c r="I2" t="s">
        <v>4</v>
      </c>
      <c r="J2" t="s">
        <v>58</v>
      </c>
      <c r="K2" t="s">
        <v>30</v>
      </c>
      <c r="L2">
        <v>10</v>
      </c>
      <c r="M2">
        <v>12</v>
      </c>
      <c r="N2" t="s">
        <v>38</v>
      </c>
      <c r="O2">
        <f>D2-B2</f>
        <v>15</v>
      </c>
      <c r="P2" t="str">
        <f>VLOOKUP(O2,'Ranking Difference Meta'!$A$1:$B$4,2,TRUE)</f>
        <v>3. 11-15 Points</v>
      </c>
      <c r="Q2" t="s">
        <v>33</v>
      </c>
    </row>
    <row r="3" spans="1:18" x14ac:dyDescent="0.2">
      <c r="A3" t="s">
        <v>0</v>
      </c>
      <c r="B3">
        <v>8</v>
      </c>
      <c r="C3" t="s">
        <v>0</v>
      </c>
      <c r="D3">
        <v>9</v>
      </c>
      <c r="E3" t="s">
        <v>59</v>
      </c>
      <c r="F3" t="s">
        <v>60</v>
      </c>
      <c r="G3" s="26">
        <v>20.571428571428573</v>
      </c>
      <c r="H3" s="26">
        <v>21</v>
      </c>
      <c r="I3" t="s">
        <v>4</v>
      </c>
      <c r="J3" t="s">
        <v>61</v>
      </c>
      <c r="K3" t="s">
        <v>29</v>
      </c>
      <c r="L3">
        <v>14</v>
      </c>
      <c r="M3">
        <v>11</v>
      </c>
      <c r="N3" t="s">
        <v>37</v>
      </c>
      <c r="O3">
        <f t="shared" ref="O3:O64" si="0">D3-B3</f>
        <v>1</v>
      </c>
      <c r="P3" t="str">
        <f>VLOOKUP(O3,'Ranking Difference Meta'!$A$1:$B$4,2,TRUE)</f>
        <v>1. &lt;= 5 Points</v>
      </c>
      <c r="Q3" t="s">
        <v>33</v>
      </c>
    </row>
    <row r="4" spans="1:18" x14ac:dyDescent="0.2">
      <c r="A4" t="s">
        <v>0</v>
      </c>
      <c r="B4">
        <v>5</v>
      </c>
      <c r="C4" t="s">
        <v>0</v>
      </c>
      <c r="D4">
        <v>12</v>
      </c>
      <c r="E4" t="s">
        <v>62</v>
      </c>
      <c r="F4" t="s">
        <v>63</v>
      </c>
      <c r="G4" s="26">
        <v>20.428571428571427</v>
      </c>
      <c r="H4" s="26">
        <v>20.75</v>
      </c>
      <c r="I4" t="s">
        <v>4</v>
      </c>
      <c r="J4" t="s">
        <v>61</v>
      </c>
      <c r="K4" t="s">
        <v>29</v>
      </c>
      <c r="L4">
        <v>14</v>
      </c>
      <c r="M4">
        <v>12</v>
      </c>
      <c r="N4" t="s">
        <v>37</v>
      </c>
      <c r="O4">
        <f t="shared" si="0"/>
        <v>7</v>
      </c>
      <c r="P4" t="str">
        <f>VLOOKUP(O4,'Ranking Difference Meta'!$A$1:$B$4,2,TRUE)</f>
        <v>2. 6-10 Points</v>
      </c>
      <c r="Q4" t="s">
        <v>33</v>
      </c>
    </row>
    <row r="5" spans="1:18" x14ac:dyDescent="0.2">
      <c r="A5" t="s">
        <v>0</v>
      </c>
      <c r="B5">
        <v>4</v>
      </c>
      <c r="C5" t="s">
        <v>0</v>
      </c>
      <c r="D5">
        <v>13</v>
      </c>
      <c r="E5" t="s">
        <v>64</v>
      </c>
      <c r="F5" t="s">
        <v>65</v>
      </c>
      <c r="G5" s="26">
        <v>20.666666666666668</v>
      </c>
      <c r="H5" s="26">
        <v>21.307692307692307</v>
      </c>
      <c r="I5" t="s">
        <v>4</v>
      </c>
      <c r="J5" t="s">
        <v>61</v>
      </c>
      <c r="K5" t="s">
        <v>29</v>
      </c>
      <c r="L5">
        <v>12</v>
      </c>
      <c r="M5">
        <v>13</v>
      </c>
      <c r="N5" t="s">
        <v>38</v>
      </c>
      <c r="O5">
        <f t="shared" si="0"/>
        <v>9</v>
      </c>
      <c r="P5" t="str">
        <f>VLOOKUP(O5,'Ranking Difference Meta'!$A$1:$B$4,2,TRUE)</f>
        <v>2. 6-10 Points</v>
      </c>
      <c r="Q5" t="s">
        <v>33</v>
      </c>
    </row>
    <row r="6" spans="1:18" x14ac:dyDescent="0.2">
      <c r="A6" t="s">
        <v>0</v>
      </c>
      <c r="B6">
        <v>6</v>
      </c>
      <c r="C6" t="s">
        <v>0</v>
      </c>
      <c r="D6">
        <v>11</v>
      </c>
      <c r="E6" t="s">
        <v>66</v>
      </c>
      <c r="F6" t="s">
        <v>67</v>
      </c>
      <c r="G6" s="26">
        <v>20.375</v>
      </c>
      <c r="H6" s="26">
        <v>20.25</v>
      </c>
      <c r="I6" t="s">
        <v>5</v>
      </c>
      <c r="J6" t="s">
        <v>61</v>
      </c>
      <c r="K6" t="s">
        <v>30</v>
      </c>
      <c r="L6">
        <v>11</v>
      </c>
      <c r="M6">
        <v>12</v>
      </c>
      <c r="N6" t="s">
        <v>38</v>
      </c>
      <c r="O6">
        <f t="shared" si="0"/>
        <v>5</v>
      </c>
      <c r="P6" t="str">
        <f>VLOOKUP(O6,'Ranking Difference Meta'!$A$1:$B$4,2,TRUE)</f>
        <v>1. &lt;= 5 Points</v>
      </c>
      <c r="Q6" t="s">
        <v>33</v>
      </c>
    </row>
    <row r="7" spans="1:18" x14ac:dyDescent="0.2">
      <c r="A7" t="s">
        <v>0</v>
      </c>
      <c r="B7">
        <v>3</v>
      </c>
      <c r="C7" t="s">
        <v>0</v>
      </c>
      <c r="D7">
        <v>14</v>
      </c>
      <c r="E7" t="s">
        <v>68</v>
      </c>
      <c r="F7" t="s">
        <v>69</v>
      </c>
      <c r="G7" s="26">
        <v>20.636363636363637</v>
      </c>
      <c r="H7" s="26">
        <v>20.692307692307693</v>
      </c>
      <c r="I7" t="s">
        <v>4</v>
      </c>
      <c r="J7" t="s">
        <v>61</v>
      </c>
      <c r="K7" t="s">
        <v>29</v>
      </c>
      <c r="L7">
        <v>11</v>
      </c>
      <c r="M7">
        <v>13</v>
      </c>
      <c r="N7" t="s">
        <v>38</v>
      </c>
      <c r="O7">
        <f t="shared" si="0"/>
        <v>11</v>
      </c>
      <c r="P7" t="str">
        <f>VLOOKUP(O7,'Ranking Difference Meta'!$A$1:$B$4,2,TRUE)</f>
        <v>3. 11-15 Points</v>
      </c>
      <c r="Q7" t="s">
        <v>33</v>
      </c>
    </row>
    <row r="8" spans="1:18" x14ac:dyDescent="0.2">
      <c r="A8" t="s">
        <v>0</v>
      </c>
      <c r="B8">
        <v>7</v>
      </c>
      <c r="C8" t="s">
        <v>0</v>
      </c>
      <c r="D8">
        <v>10</v>
      </c>
      <c r="E8" t="s">
        <v>70</v>
      </c>
      <c r="F8" t="s">
        <v>71</v>
      </c>
      <c r="G8" s="26">
        <v>20.214285714285715</v>
      </c>
      <c r="H8" s="26">
        <v>20.545454545454547</v>
      </c>
      <c r="I8" t="s">
        <v>4</v>
      </c>
      <c r="J8" t="s">
        <v>61</v>
      </c>
      <c r="K8" t="s">
        <v>29</v>
      </c>
      <c r="L8">
        <v>14</v>
      </c>
      <c r="M8">
        <v>11</v>
      </c>
      <c r="N8" t="s">
        <v>37</v>
      </c>
      <c r="O8">
        <f t="shared" si="0"/>
        <v>3</v>
      </c>
      <c r="P8" t="str">
        <f>VLOOKUP(O8,'Ranking Difference Meta'!$A$1:$B$4,2,TRUE)</f>
        <v>1. &lt;= 5 Points</v>
      </c>
      <c r="Q8" t="s">
        <v>33</v>
      </c>
    </row>
    <row r="9" spans="1:18" x14ac:dyDescent="0.2">
      <c r="A9" t="s">
        <v>0</v>
      </c>
      <c r="B9">
        <v>2</v>
      </c>
      <c r="C9" t="s">
        <v>0</v>
      </c>
      <c r="D9">
        <v>15</v>
      </c>
      <c r="E9" t="s">
        <v>72</v>
      </c>
      <c r="F9" t="s">
        <v>73</v>
      </c>
      <c r="G9" s="26">
        <v>19.916666666666668</v>
      </c>
      <c r="H9" s="26">
        <v>20.76923076923077</v>
      </c>
      <c r="I9" t="s">
        <v>4</v>
      </c>
      <c r="J9" t="s">
        <v>61</v>
      </c>
      <c r="K9" t="s">
        <v>29</v>
      </c>
      <c r="L9">
        <v>12</v>
      </c>
      <c r="M9">
        <v>13</v>
      </c>
      <c r="N9" t="s">
        <v>38</v>
      </c>
      <c r="O9">
        <f t="shared" si="0"/>
        <v>13</v>
      </c>
      <c r="P9" t="str">
        <f>VLOOKUP(O9,'Ranking Difference Meta'!$A$1:$B$4,2,TRUE)</f>
        <v>3. 11-15 Points</v>
      </c>
      <c r="Q9" t="s">
        <v>33</v>
      </c>
    </row>
    <row r="10" spans="1:18" x14ac:dyDescent="0.2">
      <c r="A10" t="s">
        <v>1</v>
      </c>
      <c r="B10">
        <v>1</v>
      </c>
      <c r="C10" t="s">
        <v>1</v>
      </c>
      <c r="D10">
        <v>16</v>
      </c>
      <c r="E10" t="s">
        <v>74</v>
      </c>
      <c r="F10" t="s">
        <v>75</v>
      </c>
      <c r="G10" s="26">
        <v>20.46153846153846</v>
      </c>
      <c r="H10" s="26">
        <v>20.357142857142858</v>
      </c>
      <c r="I10" t="s">
        <v>4</v>
      </c>
      <c r="J10" t="s">
        <v>58</v>
      </c>
      <c r="K10" t="s">
        <v>30</v>
      </c>
      <c r="L10">
        <v>13</v>
      </c>
      <c r="M10">
        <v>14</v>
      </c>
      <c r="N10" t="s">
        <v>38</v>
      </c>
      <c r="O10">
        <f t="shared" si="0"/>
        <v>15</v>
      </c>
      <c r="P10" t="str">
        <f>VLOOKUP(O10,'Ranking Difference Meta'!$A$1:$B$4,2,TRUE)</f>
        <v>3. 11-15 Points</v>
      </c>
      <c r="Q10" t="s">
        <v>33</v>
      </c>
    </row>
    <row r="11" spans="1:18" x14ac:dyDescent="0.2">
      <c r="A11" t="s">
        <v>1</v>
      </c>
      <c r="B11">
        <v>8</v>
      </c>
      <c r="C11" t="s">
        <v>1</v>
      </c>
      <c r="D11">
        <v>9</v>
      </c>
      <c r="E11" t="s">
        <v>76</v>
      </c>
      <c r="F11" t="s">
        <v>77</v>
      </c>
      <c r="G11" s="26">
        <v>20.5</v>
      </c>
      <c r="H11" s="26">
        <v>20.399999999999999</v>
      </c>
      <c r="I11" t="s">
        <v>4</v>
      </c>
      <c r="J11" t="s">
        <v>58</v>
      </c>
      <c r="K11" t="s">
        <v>30</v>
      </c>
      <c r="L11">
        <v>10</v>
      </c>
      <c r="M11">
        <v>10</v>
      </c>
      <c r="N11" t="s">
        <v>37</v>
      </c>
      <c r="O11">
        <f t="shared" si="0"/>
        <v>1</v>
      </c>
      <c r="P11" t="str">
        <f>VLOOKUP(O11,'Ranking Difference Meta'!$A$1:$B$4,2,TRUE)</f>
        <v>1. &lt;= 5 Points</v>
      </c>
      <c r="Q11" t="s">
        <v>33</v>
      </c>
    </row>
    <row r="12" spans="1:18" x14ac:dyDescent="0.2">
      <c r="A12" t="s">
        <v>1</v>
      </c>
      <c r="B12">
        <v>5</v>
      </c>
      <c r="C12" t="s">
        <v>1</v>
      </c>
      <c r="D12">
        <v>12</v>
      </c>
      <c r="E12" t="s">
        <v>78</v>
      </c>
      <c r="F12" t="s">
        <v>79</v>
      </c>
      <c r="G12" s="26">
        <v>20.75</v>
      </c>
      <c r="H12" s="26">
        <v>20.710526315789473</v>
      </c>
      <c r="I12" t="s">
        <v>4</v>
      </c>
      <c r="J12" t="s">
        <v>58</v>
      </c>
      <c r="K12" t="s">
        <v>30</v>
      </c>
      <c r="L12">
        <v>12</v>
      </c>
      <c r="M12">
        <v>18</v>
      </c>
      <c r="N12" t="s">
        <v>38</v>
      </c>
      <c r="O12">
        <f t="shared" si="0"/>
        <v>7</v>
      </c>
      <c r="P12" t="str">
        <f>VLOOKUP(O12,'Ranking Difference Meta'!$A$1:$B$4,2,TRUE)</f>
        <v>2. 6-10 Points</v>
      </c>
      <c r="Q12" t="s">
        <v>33</v>
      </c>
    </row>
    <row r="13" spans="1:18" x14ac:dyDescent="0.2">
      <c r="A13" t="s">
        <v>1</v>
      </c>
      <c r="B13">
        <v>4</v>
      </c>
      <c r="C13" t="s">
        <v>1</v>
      </c>
      <c r="D13">
        <v>13</v>
      </c>
      <c r="E13" t="s">
        <v>80</v>
      </c>
      <c r="F13" t="s">
        <v>81</v>
      </c>
      <c r="G13" s="26">
        <v>20.466666666666665</v>
      </c>
      <c r="H13" s="26">
        <v>20.333333333333332</v>
      </c>
      <c r="I13" t="s">
        <v>4</v>
      </c>
      <c r="J13" t="s">
        <v>58</v>
      </c>
      <c r="K13" t="s">
        <v>30</v>
      </c>
      <c r="L13">
        <v>15</v>
      </c>
      <c r="M13">
        <v>12</v>
      </c>
      <c r="N13" t="s">
        <v>37</v>
      </c>
      <c r="O13">
        <f t="shared" si="0"/>
        <v>9</v>
      </c>
      <c r="P13" t="str">
        <f>VLOOKUP(O13,'Ranking Difference Meta'!$A$1:$B$4,2,TRUE)</f>
        <v>2. 6-10 Points</v>
      </c>
      <c r="Q13" t="s">
        <v>33</v>
      </c>
    </row>
    <row r="14" spans="1:18" x14ac:dyDescent="0.2">
      <c r="A14" t="s">
        <v>1</v>
      </c>
      <c r="B14">
        <v>6</v>
      </c>
      <c r="C14" t="s">
        <v>1</v>
      </c>
      <c r="D14">
        <v>11</v>
      </c>
      <c r="E14" t="s">
        <v>82</v>
      </c>
      <c r="F14" t="s">
        <v>83</v>
      </c>
      <c r="G14" s="26">
        <v>20.454545454545453</v>
      </c>
      <c r="H14" s="26">
        <v>20.7</v>
      </c>
      <c r="I14" t="s">
        <v>5</v>
      </c>
      <c r="J14" t="s">
        <v>58</v>
      </c>
      <c r="K14" t="s">
        <v>29</v>
      </c>
      <c r="L14">
        <v>11</v>
      </c>
      <c r="M14">
        <v>10</v>
      </c>
      <c r="N14" t="s">
        <v>37</v>
      </c>
      <c r="O14">
        <f t="shared" si="0"/>
        <v>5</v>
      </c>
      <c r="P14" t="str">
        <f>VLOOKUP(O14,'Ranking Difference Meta'!$A$1:$B$4,2,TRUE)</f>
        <v>1. &lt;= 5 Points</v>
      </c>
      <c r="Q14" t="s">
        <v>33</v>
      </c>
    </row>
    <row r="15" spans="1:18" x14ac:dyDescent="0.2">
      <c r="A15" t="s">
        <v>1</v>
      </c>
      <c r="B15">
        <v>3</v>
      </c>
      <c r="C15" t="s">
        <v>1</v>
      </c>
      <c r="D15">
        <v>14</v>
      </c>
      <c r="E15" t="s">
        <v>84</v>
      </c>
      <c r="F15" t="s">
        <v>85</v>
      </c>
      <c r="G15" s="26">
        <v>20.384615384615383</v>
      </c>
      <c r="H15" s="26">
        <v>20.399999999999999</v>
      </c>
      <c r="I15" t="s">
        <v>4</v>
      </c>
      <c r="J15" t="s">
        <v>61</v>
      </c>
      <c r="K15" t="s">
        <v>29</v>
      </c>
      <c r="L15">
        <v>13</v>
      </c>
      <c r="M15">
        <v>15</v>
      </c>
      <c r="N15" t="s">
        <v>38</v>
      </c>
      <c r="O15">
        <f t="shared" si="0"/>
        <v>11</v>
      </c>
      <c r="P15" t="str">
        <f>VLOOKUP(O15,'Ranking Difference Meta'!$A$1:$B$4,2,TRUE)</f>
        <v>3. 11-15 Points</v>
      </c>
      <c r="Q15" t="s">
        <v>33</v>
      </c>
    </row>
    <row r="16" spans="1:18" x14ac:dyDescent="0.2">
      <c r="A16" t="s">
        <v>1</v>
      </c>
      <c r="B16">
        <v>7</v>
      </c>
      <c r="C16" t="s">
        <v>1</v>
      </c>
      <c r="D16">
        <v>10</v>
      </c>
      <c r="E16" t="s">
        <v>86</v>
      </c>
      <c r="F16" t="s">
        <v>87</v>
      </c>
      <c r="G16" s="26">
        <v>20.454545454545453</v>
      </c>
      <c r="H16" s="26">
        <v>20.833333333333332</v>
      </c>
      <c r="I16" t="s">
        <v>4</v>
      </c>
      <c r="J16" t="s">
        <v>61</v>
      </c>
      <c r="K16" t="s">
        <v>29</v>
      </c>
      <c r="L16">
        <v>11</v>
      </c>
      <c r="M16">
        <v>12</v>
      </c>
      <c r="N16" t="s">
        <v>38</v>
      </c>
      <c r="O16">
        <f t="shared" si="0"/>
        <v>3</v>
      </c>
      <c r="P16" t="str">
        <f>VLOOKUP(O16,'Ranking Difference Meta'!$A$1:$B$4,2,TRUE)</f>
        <v>1. &lt;= 5 Points</v>
      </c>
      <c r="Q16" t="s">
        <v>33</v>
      </c>
    </row>
    <row r="17" spans="1:17" x14ac:dyDescent="0.2">
      <c r="A17" t="s">
        <v>1</v>
      </c>
      <c r="B17">
        <v>2</v>
      </c>
      <c r="C17" t="s">
        <v>1</v>
      </c>
      <c r="D17">
        <v>15</v>
      </c>
      <c r="E17" t="s">
        <v>88</v>
      </c>
      <c r="F17" t="s">
        <v>89</v>
      </c>
      <c r="G17" s="26">
        <v>20.25</v>
      </c>
      <c r="H17" s="26">
        <v>20.666666666666668</v>
      </c>
      <c r="I17" t="s">
        <v>4</v>
      </c>
      <c r="J17" t="s">
        <v>61</v>
      </c>
      <c r="K17" t="s">
        <v>29</v>
      </c>
      <c r="L17">
        <v>9</v>
      </c>
      <c r="M17">
        <v>12</v>
      </c>
      <c r="N17" t="s">
        <v>38</v>
      </c>
      <c r="O17">
        <f t="shared" si="0"/>
        <v>13</v>
      </c>
      <c r="P17" t="str">
        <f>VLOOKUP(O17,'Ranking Difference Meta'!$A$1:$B$4,2,TRUE)</f>
        <v>3. 11-15 Points</v>
      </c>
      <c r="Q17" t="s">
        <v>33</v>
      </c>
    </row>
    <row r="18" spans="1:17" x14ac:dyDescent="0.2">
      <c r="A18" t="s">
        <v>2</v>
      </c>
      <c r="B18">
        <v>1</v>
      </c>
      <c r="C18" t="s">
        <v>2</v>
      </c>
      <c r="D18">
        <v>16</v>
      </c>
      <c r="E18" t="s">
        <v>90</v>
      </c>
      <c r="F18" t="s">
        <v>91</v>
      </c>
      <c r="G18" s="26">
        <v>20.545454545454547</v>
      </c>
      <c r="H18" s="26">
        <v>20.884615384615383</v>
      </c>
      <c r="I18" t="s">
        <v>4</v>
      </c>
      <c r="J18" t="s">
        <v>61</v>
      </c>
      <c r="K18" t="s">
        <v>29</v>
      </c>
      <c r="L18">
        <v>11</v>
      </c>
      <c r="M18">
        <v>12</v>
      </c>
      <c r="N18" t="s">
        <v>38</v>
      </c>
      <c r="O18">
        <f t="shared" si="0"/>
        <v>15</v>
      </c>
      <c r="P18" t="str">
        <f>VLOOKUP(O18,'Ranking Difference Meta'!$A$1:$B$4,2,TRUE)</f>
        <v>3. 11-15 Points</v>
      </c>
      <c r="Q18" t="s">
        <v>33</v>
      </c>
    </row>
    <row r="19" spans="1:17" x14ac:dyDescent="0.2">
      <c r="A19" t="s">
        <v>2</v>
      </c>
      <c r="B19">
        <v>8</v>
      </c>
      <c r="C19" t="s">
        <v>2</v>
      </c>
      <c r="D19">
        <v>9</v>
      </c>
      <c r="E19" t="s">
        <v>92</v>
      </c>
      <c r="F19" t="s">
        <v>93</v>
      </c>
      <c r="G19" s="26">
        <v>20.111111111111111</v>
      </c>
      <c r="H19" s="26">
        <v>20.23076923076923</v>
      </c>
      <c r="I19" t="s">
        <v>5</v>
      </c>
      <c r="J19" t="s">
        <v>58</v>
      </c>
      <c r="K19" t="s">
        <v>29</v>
      </c>
      <c r="L19">
        <v>9</v>
      </c>
      <c r="M19">
        <v>13</v>
      </c>
      <c r="N19" t="s">
        <v>38</v>
      </c>
      <c r="O19">
        <f t="shared" si="0"/>
        <v>1</v>
      </c>
      <c r="P19" t="str">
        <f>VLOOKUP(O19,'Ranking Difference Meta'!$A$1:$B$4,2,TRUE)</f>
        <v>1. &lt;= 5 Points</v>
      </c>
      <c r="Q19" t="s">
        <v>33</v>
      </c>
    </row>
    <row r="20" spans="1:17" x14ac:dyDescent="0.2">
      <c r="A20" t="s">
        <v>2</v>
      </c>
      <c r="B20">
        <v>5</v>
      </c>
      <c r="C20" t="s">
        <v>2</v>
      </c>
      <c r="D20">
        <v>12</v>
      </c>
      <c r="E20" t="s">
        <v>94</v>
      </c>
      <c r="F20" t="s">
        <v>95</v>
      </c>
      <c r="G20" s="26">
        <v>21.083333333333332</v>
      </c>
      <c r="H20" s="26">
        <v>20.3</v>
      </c>
      <c r="I20" t="s">
        <v>4</v>
      </c>
      <c r="J20" t="s">
        <v>58</v>
      </c>
      <c r="K20" t="s">
        <v>30</v>
      </c>
      <c r="L20">
        <v>12</v>
      </c>
      <c r="M20">
        <v>10</v>
      </c>
      <c r="N20" t="s">
        <v>37</v>
      </c>
      <c r="O20">
        <f t="shared" si="0"/>
        <v>7</v>
      </c>
      <c r="P20" t="str">
        <f>VLOOKUP(O20,'Ranking Difference Meta'!$A$1:$B$4,2,TRUE)</f>
        <v>2. 6-10 Points</v>
      </c>
      <c r="Q20" t="s">
        <v>33</v>
      </c>
    </row>
    <row r="21" spans="1:17" x14ac:dyDescent="0.2">
      <c r="A21" t="s">
        <v>2</v>
      </c>
      <c r="B21">
        <v>4</v>
      </c>
      <c r="C21" t="s">
        <v>2</v>
      </c>
      <c r="D21">
        <v>13</v>
      </c>
      <c r="E21" t="s">
        <v>96</v>
      </c>
      <c r="F21" t="s">
        <v>97</v>
      </c>
      <c r="G21" s="26">
        <v>20.727272727272727</v>
      </c>
      <c r="H21" s="26">
        <v>21</v>
      </c>
      <c r="I21" t="s">
        <v>4</v>
      </c>
      <c r="J21" t="s">
        <v>61</v>
      </c>
      <c r="K21" t="s">
        <v>29</v>
      </c>
      <c r="L21">
        <v>11</v>
      </c>
      <c r="M21">
        <v>12</v>
      </c>
      <c r="N21" t="s">
        <v>38</v>
      </c>
      <c r="O21">
        <f t="shared" si="0"/>
        <v>9</v>
      </c>
      <c r="P21" t="str">
        <f>VLOOKUP(O21,'Ranking Difference Meta'!$A$1:$B$4,2,TRUE)</f>
        <v>2. 6-10 Points</v>
      </c>
      <c r="Q21" t="s">
        <v>33</v>
      </c>
    </row>
    <row r="22" spans="1:17" x14ac:dyDescent="0.2">
      <c r="A22" t="s">
        <v>2</v>
      </c>
      <c r="B22">
        <v>6</v>
      </c>
      <c r="C22" t="s">
        <v>2</v>
      </c>
      <c r="D22">
        <v>11</v>
      </c>
      <c r="E22" t="s">
        <v>98</v>
      </c>
      <c r="F22" t="s">
        <v>99</v>
      </c>
      <c r="G22" s="26">
        <v>20.428571428571427</v>
      </c>
      <c r="H22" s="26">
        <v>20.5</v>
      </c>
      <c r="I22" t="s">
        <v>5</v>
      </c>
      <c r="J22" t="s">
        <v>58</v>
      </c>
      <c r="K22" t="s">
        <v>29</v>
      </c>
      <c r="L22">
        <v>14</v>
      </c>
      <c r="M22">
        <v>12</v>
      </c>
      <c r="N22" t="s">
        <v>37</v>
      </c>
      <c r="O22">
        <f t="shared" si="0"/>
        <v>5</v>
      </c>
      <c r="P22" t="str">
        <f>VLOOKUP(O22,'Ranking Difference Meta'!$A$1:$B$4,2,TRUE)</f>
        <v>1. &lt;= 5 Points</v>
      </c>
      <c r="Q22" t="s">
        <v>33</v>
      </c>
    </row>
    <row r="23" spans="1:17" x14ac:dyDescent="0.2">
      <c r="A23" t="s">
        <v>2</v>
      </c>
      <c r="B23">
        <v>3</v>
      </c>
      <c r="C23" t="s">
        <v>2</v>
      </c>
      <c r="D23">
        <v>14</v>
      </c>
      <c r="E23" t="s">
        <v>100</v>
      </c>
      <c r="F23" t="s">
        <v>101</v>
      </c>
      <c r="G23" s="26">
        <v>20.791666666666668</v>
      </c>
      <c r="H23" s="26">
        <v>20.90909090909091</v>
      </c>
      <c r="I23" t="s">
        <v>4</v>
      </c>
      <c r="J23" t="s">
        <v>61</v>
      </c>
      <c r="K23" t="s">
        <v>29</v>
      </c>
      <c r="L23">
        <v>11</v>
      </c>
      <c r="M23">
        <v>11</v>
      </c>
      <c r="N23" t="s">
        <v>37</v>
      </c>
      <c r="O23">
        <f t="shared" si="0"/>
        <v>11</v>
      </c>
      <c r="P23" t="str">
        <f>VLOOKUP(O23,'Ranking Difference Meta'!$A$1:$B$4,2,TRUE)</f>
        <v>3. 11-15 Points</v>
      </c>
      <c r="Q23" t="s">
        <v>33</v>
      </c>
    </row>
    <row r="24" spans="1:17" x14ac:dyDescent="0.2">
      <c r="A24" t="s">
        <v>2</v>
      </c>
      <c r="B24">
        <v>7</v>
      </c>
      <c r="C24" t="s">
        <v>2</v>
      </c>
      <c r="D24">
        <v>10</v>
      </c>
      <c r="E24" t="s">
        <v>102</v>
      </c>
      <c r="F24" t="s">
        <v>103</v>
      </c>
      <c r="G24" s="26">
        <v>20.692307692307693</v>
      </c>
      <c r="H24" s="26">
        <v>20.071428571428573</v>
      </c>
      <c r="I24" t="s">
        <v>4</v>
      </c>
      <c r="J24" t="s">
        <v>58</v>
      </c>
      <c r="K24" t="s">
        <v>30</v>
      </c>
      <c r="L24">
        <v>13</v>
      </c>
      <c r="M24">
        <v>14</v>
      </c>
      <c r="N24" t="s">
        <v>38</v>
      </c>
      <c r="O24">
        <f t="shared" si="0"/>
        <v>3</v>
      </c>
      <c r="P24" t="str">
        <f>VLOOKUP(O24,'Ranking Difference Meta'!$A$1:$B$4,2,TRUE)</f>
        <v>1. &lt;= 5 Points</v>
      </c>
      <c r="Q24" t="s">
        <v>33</v>
      </c>
    </row>
    <row r="25" spans="1:17" x14ac:dyDescent="0.2">
      <c r="A25" t="s">
        <v>2</v>
      </c>
      <c r="B25">
        <v>2</v>
      </c>
      <c r="C25" t="s">
        <v>2</v>
      </c>
      <c r="D25">
        <v>15</v>
      </c>
      <c r="E25" t="s">
        <v>104</v>
      </c>
      <c r="F25" t="s">
        <v>105</v>
      </c>
      <c r="G25" s="26">
        <v>20.5</v>
      </c>
      <c r="H25" s="26">
        <v>20.192307692307693</v>
      </c>
      <c r="I25" t="s">
        <v>4</v>
      </c>
      <c r="J25" t="s">
        <v>58</v>
      </c>
      <c r="K25" t="s">
        <v>30</v>
      </c>
      <c r="L25">
        <v>14</v>
      </c>
      <c r="M25">
        <v>12</v>
      </c>
      <c r="N25" t="s">
        <v>37</v>
      </c>
      <c r="O25">
        <f t="shared" si="0"/>
        <v>13</v>
      </c>
      <c r="P25" t="str">
        <f>VLOOKUP(O25,'Ranking Difference Meta'!$A$1:$B$4,2,TRUE)</f>
        <v>3. 11-15 Points</v>
      </c>
      <c r="Q25" t="s">
        <v>33</v>
      </c>
    </row>
    <row r="26" spans="1:17" x14ac:dyDescent="0.2">
      <c r="A26" t="s">
        <v>3</v>
      </c>
      <c r="B26">
        <v>1</v>
      </c>
      <c r="C26" t="s">
        <v>3</v>
      </c>
      <c r="D26">
        <v>16</v>
      </c>
      <c r="E26" t="s">
        <v>106</v>
      </c>
      <c r="F26" t="s">
        <v>107</v>
      </c>
      <c r="G26" s="26">
        <v>20.642857142857142</v>
      </c>
      <c r="H26" s="26">
        <v>21</v>
      </c>
      <c r="I26" t="s">
        <v>4</v>
      </c>
      <c r="J26" t="s">
        <v>61</v>
      </c>
      <c r="K26" t="s">
        <v>29</v>
      </c>
      <c r="L26">
        <v>14</v>
      </c>
      <c r="M26">
        <v>13</v>
      </c>
      <c r="N26" t="s">
        <v>37</v>
      </c>
      <c r="O26">
        <f t="shared" si="0"/>
        <v>15</v>
      </c>
      <c r="P26" t="str">
        <f>VLOOKUP(O26,'Ranking Difference Meta'!$A$1:$B$4,2,TRUE)</f>
        <v>3. 11-15 Points</v>
      </c>
      <c r="Q26" t="s">
        <v>33</v>
      </c>
    </row>
    <row r="27" spans="1:17" x14ac:dyDescent="0.2">
      <c r="A27" t="s">
        <v>3</v>
      </c>
      <c r="B27">
        <v>8</v>
      </c>
      <c r="C27" t="s">
        <v>3</v>
      </c>
      <c r="D27">
        <v>9</v>
      </c>
      <c r="E27" t="s">
        <v>108</v>
      </c>
      <c r="F27" t="s">
        <v>109</v>
      </c>
      <c r="G27" s="26">
        <v>20.73076923076923</v>
      </c>
      <c r="H27" s="26">
        <v>20.46153846153846</v>
      </c>
      <c r="I27" t="s">
        <v>4</v>
      </c>
      <c r="J27" t="s">
        <v>58</v>
      </c>
      <c r="K27" t="s">
        <v>30</v>
      </c>
      <c r="L27">
        <v>12</v>
      </c>
      <c r="M27">
        <v>13</v>
      </c>
      <c r="N27" t="s">
        <v>38</v>
      </c>
      <c r="O27">
        <f t="shared" si="0"/>
        <v>1</v>
      </c>
      <c r="P27" t="str">
        <f>VLOOKUP(O27,'Ranking Difference Meta'!$A$1:$B$4,2,TRUE)</f>
        <v>1. &lt;= 5 Points</v>
      </c>
      <c r="Q27" t="s">
        <v>33</v>
      </c>
    </row>
    <row r="28" spans="1:17" x14ac:dyDescent="0.2">
      <c r="A28" t="s">
        <v>3</v>
      </c>
      <c r="B28">
        <v>5</v>
      </c>
      <c r="C28" t="s">
        <v>3</v>
      </c>
      <c r="D28">
        <v>12</v>
      </c>
      <c r="E28" t="s">
        <v>110</v>
      </c>
      <c r="F28" t="s">
        <v>111</v>
      </c>
      <c r="G28" s="26">
        <v>20.166666666666668</v>
      </c>
      <c r="H28" s="26">
        <v>21</v>
      </c>
      <c r="I28" t="s">
        <v>5</v>
      </c>
      <c r="J28" t="s">
        <v>58</v>
      </c>
      <c r="K28" t="s">
        <v>29</v>
      </c>
      <c r="L28">
        <v>12</v>
      </c>
      <c r="M28">
        <v>11</v>
      </c>
      <c r="N28" t="s">
        <v>37</v>
      </c>
      <c r="O28">
        <f t="shared" si="0"/>
        <v>7</v>
      </c>
      <c r="P28" t="str">
        <f>VLOOKUP(O28,'Ranking Difference Meta'!$A$1:$B$4,2,TRUE)</f>
        <v>2. 6-10 Points</v>
      </c>
      <c r="Q28" t="s">
        <v>33</v>
      </c>
    </row>
    <row r="29" spans="1:17" x14ac:dyDescent="0.2">
      <c r="A29" t="s">
        <v>3</v>
      </c>
      <c r="B29">
        <v>4</v>
      </c>
      <c r="C29" t="s">
        <v>3</v>
      </c>
      <c r="D29">
        <v>13</v>
      </c>
      <c r="E29" t="s">
        <v>112</v>
      </c>
      <c r="F29" t="s">
        <v>113</v>
      </c>
      <c r="G29" s="26">
        <v>20.76923076923077</v>
      </c>
      <c r="H29" s="26">
        <v>20.785714285714285</v>
      </c>
      <c r="I29" t="s">
        <v>4</v>
      </c>
      <c r="J29" t="s">
        <v>61</v>
      </c>
      <c r="K29" t="s">
        <v>29</v>
      </c>
      <c r="L29">
        <v>13</v>
      </c>
      <c r="M29">
        <v>14</v>
      </c>
      <c r="N29" t="s">
        <v>38</v>
      </c>
      <c r="O29">
        <f t="shared" si="0"/>
        <v>9</v>
      </c>
      <c r="P29" t="str">
        <f>VLOOKUP(O29,'Ranking Difference Meta'!$A$1:$B$4,2,TRUE)</f>
        <v>2. 6-10 Points</v>
      </c>
      <c r="Q29" t="s">
        <v>33</v>
      </c>
    </row>
    <row r="30" spans="1:17" x14ac:dyDescent="0.2">
      <c r="A30" t="s">
        <v>3</v>
      </c>
      <c r="B30">
        <v>6</v>
      </c>
      <c r="C30" t="s">
        <v>3</v>
      </c>
      <c r="D30">
        <v>11</v>
      </c>
      <c r="E30" t="s">
        <v>114</v>
      </c>
      <c r="F30" t="s">
        <v>115</v>
      </c>
      <c r="G30" s="26">
        <v>20.545454545454547</v>
      </c>
      <c r="H30" s="26">
        <v>20.428571428571427</v>
      </c>
      <c r="I30" t="s">
        <v>4</v>
      </c>
      <c r="J30" t="s">
        <v>58</v>
      </c>
      <c r="K30" t="s">
        <v>30</v>
      </c>
      <c r="L30">
        <v>11</v>
      </c>
      <c r="M30">
        <v>14</v>
      </c>
      <c r="N30" t="s">
        <v>38</v>
      </c>
      <c r="O30">
        <f t="shared" si="0"/>
        <v>5</v>
      </c>
      <c r="P30" t="str">
        <f>VLOOKUP(O30,'Ranking Difference Meta'!$A$1:$B$4,2,TRUE)</f>
        <v>1. &lt;= 5 Points</v>
      </c>
      <c r="Q30" t="s">
        <v>33</v>
      </c>
    </row>
    <row r="31" spans="1:17" x14ac:dyDescent="0.2">
      <c r="A31" t="s">
        <v>3</v>
      </c>
      <c r="B31">
        <v>3</v>
      </c>
      <c r="C31" t="s">
        <v>3</v>
      </c>
      <c r="D31">
        <v>14</v>
      </c>
      <c r="E31" t="s">
        <v>116</v>
      </c>
      <c r="F31" t="s">
        <v>117</v>
      </c>
      <c r="G31" s="26">
        <v>20.333333333333332</v>
      </c>
      <c r="H31" s="26">
        <v>20.428571428571427</v>
      </c>
      <c r="I31" t="s">
        <v>4</v>
      </c>
      <c r="J31" t="s">
        <v>61</v>
      </c>
      <c r="K31" t="s">
        <v>29</v>
      </c>
      <c r="L31">
        <v>12</v>
      </c>
      <c r="M31">
        <v>14</v>
      </c>
      <c r="N31" t="s">
        <v>38</v>
      </c>
      <c r="O31">
        <f t="shared" si="0"/>
        <v>11</v>
      </c>
      <c r="P31" t="str">
        <f>VLOOKUP(O31,'Ranking Difference Meta'!$A$1:$B$4,2,TRUE)</f>
        <v>3. 11-15 Points</v>
      </c>
      <c r="Q31" t="s">
        <v>33</v>
      </c>
    </row>
    <row r="32" spans="1:17" x14ac:dyDescent="0.2">
      <c r="A32" t="s">
        <v>3</v>
      </c>
      <c r="B32">
        <v>7</v>
      </c>
      <c r="C32" t="s">
        <v>3</v>
      </c>
      <c r="D32">
        <v>10</v>
      </c>
      <c r="E32" t="s">
        <v>118</v>
      </c>
      <c r="F32" t="s">
        <v>119</v>
      </c>
      <c r="G32" s="26">
        <v>20.727272727272727</v>
      </c>
      <c r="H32" s="26">
        <v>20.4375</v>
      </c>
      <c r="I32" t="s">
        <v>5</v>
      </c>
      <c r="J32" t="s">
        <v>61</v>
      </c>
      <c r="K32" t="s">
        <v>30</v>
      </c>
      <c r="L32">
        <v>11</v>
      </c>
      <c r="M32">
        <v>16</v>
      </c>
      <c r="N32" t="s">
        <v>38</v>
      </c>
      <c r="O32">
        <f t="shared" si="0"/>
        <v>3</v>
      </c>
      <c r="P32" t="str">
        <f>VLOOKUP(O32,'Ranking Difference Meta'!$A$1:$B$4,2,TRUE)</f>
        <v>1. &lt;= 5 Points</v>
      </c>
      <c r="Q32" t="s">
        <v>33</v>
      </c>
    </row>
    <row r="33" spans="1:17" x14ac:dyDescent="0.2">
      <c r="A33" t="s">
        <v>3</v>
      </c>
      <c r="B33">
        <v>2</v>
      </c>
      <c r="C33" t="s">
        <v>3</v>
      </c>
      <c r="D33">
        <v>15</v>
      </c>
      <c r="E33" t="s">
        <v>120</v>
      </c>
      <c r="F33" t="s">
        <v>121</v>
      </c>
      <c r="G33" s="26">
        <v>19.923076923076923</v>
      </c>
      <c r="H33" s="26">
        <v>20</v>
      </c>
      <c r="I33" t="s">
        <v>4</v>
      </c>
      <c r="J33" t="s">
        <v>61</v>
      </c>
      <c r="K33" t="s">
        <v>29</v>
      </c>
      <c r="L33">
        <v>13</v>
      </c>
      <c r="M33">
        <v>14</v>
      </c>
      <c r="N33" t="s">
        <v>38</v>
      </c>
      <c r="O33">
        <f t="shared" si="0"/>
        <v>13</v>
      </c>
      <c r="P33" t="str">
        <f>VLOOKUP(O33,'Ranking Difference Meta'!$A$1:$B$4,2,TRUE)</f>
        <v>3. 11-15 Points</v>
      </c>
      <c r="Q33" t="s">
        <v>33</v>
      </c>
    </row>
    <row r="34" spans="1:17" x14ac:dyDescent="0.2">
      <c r="A34" t="s">
        <v>0</v>
      </c>
      <c r="B34">
        <v>1</v>
      </c>
      <c r="C34" t="s">
        <v>0</v>
      </c>
      <c r="D34">
        <v>8</v>
      </c>
      <c r="E34" t="s">
        <v>56</v>
      </c>
      <c r="F34" t="s">
        <v>59</v>
      </c>
      <c r="G34" s="26">
        <v>20.399999999999999</v>
      </c>
      <c r="H34" s="26">
        <v>20.571428571428573</v>
      </c>
      <c r="I34" t="s">
        <v>5</v>
      </c>
      <c r="J34" t="s">
        <v>58</v>
      </c>
      <c r="K34" t="s">
        <v>29</v>
      </c>
      <c r="L34">
        <v>10</v>
      </c>
      <c r="M34">
        <v>14</v>
      </c>
      <c r="N34" t="s">
        <v>38</v>
      </c>
      <c r="O34">
        <f t="shared" si="0"/>
        <v>7</v>
      </c>
      <c r="P34" t="str">
        <f>VLOOKUP(O34,'Ranking Difference Meta'!$A$1:$B$4,2,TRUE)</f>
        <v>2. 6-10 Points</v>
      </c>
      <c r="Q34" t="s">
        <v>34</v>
      </c>
    </row>
    <row r="35" spans="1:17" x14ac:dyDescent="0.2">
      <c r="A35" t="s">
        <v>0</v>
      </c>
      <c r="B35">
        <v>4</v>
      </c>
      <c r="C35" t="s">
        <v>0</v>
      </c>
      <c r="D35">
        <v>5</v>
      </c>
      <c r="E35" t="s">
        <v>64</v>
      </c>
      <c r="F35" t="s">
        <v>62</v>
      </c>
      <c r="G35" s="26">
        <v>20.666666666666668</v>
      </c>
      <c r="H35" s="26">
        <v>20.428571428571427</v>
      </c>
      <c r="I35" t="s">
        <v>4</v>
      </c>
      <c r="J35" t="s">
        <v>58</v>
      </c>
      <c r="K35" t="s">
        <v>30</v>
      </c>
      <c r="L35">
        <v>12</v>
      </c>
      <c r="M35">
        <v>14</v>
      </c>
      <c r="N35" t="s">
        <v>38</v>
      </c>
      <c r="O35">
        <f t="shared" si="0"/>
        <v>1</v>
      </c>
      <c r="P35" t="str">
        <f>VLOOKUP(O35,'Ranking Difference Meta'!$A$1:$B$4,2,TRUE)</f>
        <v>1. &lt;= 5 Points</v>
      </c>
      <c r="Q35" t="s">
        <v>34</v>
      </c>
    </row>
    <row r="36" spans="1:17" x14ac:dyDescent="0.2">
      <c r="A36" t="s">
        <v>0</v>
      </c>
      <c r="B36">
        <v>3</v>
      </c>
      <c r="C36" t="s">
        <v>0</v>
      </c>
      <c r="D36">
        <v>11</v>
      </c>
      <c r="E36" t="s">
        <v>68</v>
      </c>
      <c r="F36" t="s">
        <v>67</v>
      </c>
      <c r="G36" s="26">
        <v>20.636363636363637</v>
      </c>
      <c r="H36" s="26">
        <v>20.25</v>
      </c>
      <c r="I36" t="s">
        <v>4</v>
      </c>
      <c r="J36" t="s">
        <v>58</v>
      </c>
      <c r="K36" t="s">
        <v>30</v>
      </c>
      <c r="L36">
        <v>11</v>
      </c>
      <c r="M36">
        <v>12</v>
      </c>
      <c r="N36" t="s">
        <v>38</v>
      </c>
      <c r="O36">
        <f t="shared" si="0"/>
        <v>8</v>
      </c>
      <c r="P36" t="str">
        <f>VLOOKUP(O36,'Ranking Difference Meta'!$A$1:$B$4,2,TRUE)</f>
        <v>2. 6-10 Points</v>
      </c>
      <c r="Q36" t="s">
        <v>34</v>
      </c>
    </row>
    <row r="37" spans="1:17" x14ac:dyDescent="0.2">
      <c r="A37" t="s">
        <v>0</v>
      </c>
      <c r="B37">
        <v>2</v>
      </c>
      <c r="C37" t="s">
        <v>0</v>
      </c>
      <c r="D37">
        <v>7</v>
      </c>
      <c r="E37" t="s">
        <v>72</v>
      </c>
      <c r="F37" t="s">
        <v>70</v>
      </c>
      <c r="G37" s="26">
        <v>19.916666666666668</v>
      </c>
      <c r="H37" s="26">
        <v>20.214285714285715</v>
      </c>
      <c r="I37" t="s">
        <v>5</v>
      </c>
      <c r="J37" t="s">
        <v>58</v>
      </c>
      <c r="K37" t="s">
        <v>29</v>
      </c>
      <c r="L37">
        <v>12</v>
      </c>
      <c r="M37">
        <v>14</v>
      </c>
      <c r="N37" t="s">
        <v>38</v>
      </c>
      <c r="O37">
        <f t="shared" si="0"/>
        <v>5</v>
      </c>
      <c r="P37" t="str">
        <f>VLOOKUP(O37,'Ranking Difference Meta'!$A$1:$B$4,2,TRUE)</f>
        <v>1. &lt;= 5 Points</v>
      </c>
      <c r="Q37" t="s">
        <v>34</v>
      </c>
    </row>
    <row r="38" spans="1:17" x14ac:dyDescent="0.2">
      <c r="A38" t="s">
        <v>1</v>
      </c>
      <c r="B38">
        <v>1</v>
      </c>
      <c r="C38" t="s">
        <v>1</v>
      </c>
      <c r="D38">
        <v>8</v>
      </c>
      <c r="E38" t="s">
        <v>74</v>
      </c>
      <c r="F38" t="s">
        <v>76</v>
      </c>
      <c r="G38" s="26">
        <v>20.46153846153846</v>
      </c>
      <c r="H38" s="26">
        <v>20.5</v>
      </c>
      <c r="I38" t="s">
        <v>4</v>
      </c>
      <c r="J38" t="s">
        <v>61</v>
      </c>
      <c r="K38" t="s">
        <v>29</v>
      </c>
      <c r="L38">
        <v>13</v>
      </c>
      <c r="M38">
        <v>10</v>
      </c>
      <c r="N38" t="s">
        <v>37</v>
      </c>
      <c r="O38">
        <f t="shared" si="0"/>
        <v>7</v>
      </c>
      <c r="P38" t="str">
        <f>VLOOKUP(O38,'Ranking Difference Meta'!$A$1:$B$4,2,TRUE)</f>
        <v>2. 6-10 Points</v>
      </c>
      <c r="Q38" t="s">
        <v>34</v>
      </c>
    </row>
    <row r="39" spans="1:17" x14ac:dyDescent="0.2">
      <c r="A39" t="s">
        <v>1</v>
      </c>
      <c r="B39">
        <v>4</v>
      </c>
      <c r="C39" t="s">
        <v>1</v>
      </c>
      <c r="D39">
        <v>5</v>
      </c>
      <c r="E39" t="s">
        <v>80</v>
      </c>
      <c r="F39" t="s">
        <v>78</v>
      </c>
      <c r="G39" s="26">
        <v>20.466666666666665</v>
      </c>
      <c r="H39" s="26">
        <v>20.75</v>
      </c>
      <c r="I39" t="s">
        <v>4</v>
      </c>
      <c r="J39" t="s">
        <v>61</v>
      </c>
      <c r="K39" t="s">
        <v>29</v>
      </c>
      <c r="L39">
        <v>15</v>
      </c>
      <c r="M39">
        <v>12</v>
      </c>
      <c r="N39" t="s">
        <v>37</v>
      </c>
      <c r="O39">
        <f t="shared" si="0"/>
        <v>1</v>
      </c>
      <c r="P39" t="str">
        <f>VLOOKUP(O39,'Ranking Difference Meta'!$A$1:$B$4,2,TRUE)</f>
        <v>1. &lt;= 5 Points</v>
      </c>
      <c r="Q39" t="s">
        <v>34</v>
      </c>
    </row>
    <row r="40" spans="1:17" x14ac:dyDescent="0.2">
      <c r="A40" t="s">
        <v>1</v>
      </c>
      <c r="B40">
        <v>3</v>
      </c>
      <c r="C40" t="s">
        <v>1</v>
      </c>
      <c r="D40">
        <v>11</v>
      </c>
      <c r="E40" t="s">
        <v>84</v>
      </c>
      <c r="F40" t="s">
        <v>83</v>
      </c>
      <c r="G40" s="26">
        <v>20.384615384615383</v>
      </c>
      <c r="H40" s="26">
        <v>20.7</v>
      </c>
      <c r="I40" t="s">
        <v>5</v>
      </c>
      <c r="J40" t="s">
        <v>58</v>
      </c>
      <c r="K40" t="s">
        <v>29</v>
      </c>
      <c r="L40">
        <v>13</v>
      </c>
      <c r="M40">
        <v>10</v>
      </c>
      <c r="N40" t="s">
        <v>37</v>
      </c>
      <c r="O40">
        <f t="shared" si="0"/>
        <v>8</v>
      </c>
      <c r="P40" t="str">
        <f>VLOOKUP(O40,'Ranking Difference Meta'!$A$1:$B$4,2,TRUE)</f>
        <v>2. 6-10 Points</v>
      </c>
      <c r="Q40" t="s">
        <v>34</v>
      </c>
    </row>
    <row r="41" spans="1:17" x14ac:dyDescent="0.2">
      <c r="A41" t="s">
        <v>1</v>
      </c>
      <c r="B41">
        <v>2</v>
      </c>
      <c r="C41" t="s">
        <v>1</v>
      </c>
      <c r="D41">
        <v>7</v>
      </c>
      <c r="E41" t="s">
        <v>88</v>
      </c>
      <c r="F41" t="s">
        <v>86</v>
      </c>
      <c r="G41" s="26">
        <v>20.25</v>
      </c>
      <c r="H41" s="26">
        <v>20.454545454545453</v>
      </c>
      <c r="I41" t="s">
        <v>4</v>
      </c>
      <c r="J41" t="s">
        <v>61</v>
      </c>
      <c r="K41" t="s">
        <v>29</v>
      </c>
      <c r="L41">
        <v>9</v>
      </c>
      <c r="M41">
        <v>11</v>
      </c>
      <c r="N41" t="s">
        <v>38</v>
      </c>
      <c r="O41">
        <f t="shared" si="0"/>
        <v>5</v>
      </c>
      <c r="P41" t="str">
        <f>VLOOKUP(O41,'Ranking Difference Meta'!$A$1:$B$4,2,TRUE)</f>
        <v>1. &lt;= 5 Points</v>
      </c>
      <c r="Q41" t="s">
        <v>34</v>
      </c>
    </row>
    <row r="42" spans="1:17" x14ac:dyDescent="0.2">
      <c r="A42" t="s">
        <v>2</v>
      </c>
      <c r="B42">
        <v>1</v>
      </c>
      <c r="C42" t="s">
        <v>2</v>
      </c>
      <c r="D42">
        <v>9</v>
      </c>
      <c r="E42" t="s">
        <v>90</v>
      </c>
      <c r="F42" t="s">
        <v>93</v>
      </c>
      <c r="G42" s="26">
        <v>20.545454545454547</v>
      </c>
      <c r="H42" s="26">
        <v>20.23076923076923</v>
      </c>
      <c r="I42" t="s">
        <v>4</v>
      </c>
      <c r="J42" t="s">
        <v>58</v>
      </c>
      <c r="K42" t="s">
        <v>30</v>
      </c>
      <c r="L42">
        <v>11</v>
      </c>
      <c r="M42">
        <v>13</v>
      </c>
      <c r="N42" t="s">
        <v>38</v>
      </c>
      <c r="O42">
        <f t="shared" si="0"/>
        <v>8</v>
      </c>
      <c r="P42" t="str">
        <f>VLOOKUP(O42,'Ranking Difference Meta'!$A$1:$B$4,2,TRUE)</f>
        <v>2. 6-10 Points</v>
      </c>
      <c r="Q42" t="s">
        <v>34</v>
      </c>
    </row>
    <row r="43" spans="1:17" x14ac:dyDescent="0.2">
      <c r="A43" t="s">
        <v>2</v>
      </c>
      <c r="B43">
        <v>4</v>
      </c>
      <c r="C43" t="s">
        <v>2</v>
      </c>
      <c r="D43">
        <v>5</v>
      </c>
      <c r="E43" t="s">
        <v>96</v>
      </c>
      <c r="F43" t="s">
        <v>94</v>
      </c>
      <c r="G43" s="26">
        <v>20.727272727272727</v>
      </c>
      <c r="H43" s="26">
        <v>21.083333333333332</v>
      </c>
      <c r="I43" t="s">
        <v>4</v>
      </c>
      <c r="J43" t="s">
        <v>61</v>
      </c>
      <c r="K43" t="s">
        <v>29</v>
      </c>
      <c r="L43">
        <v>11</v>
      </c>
      <c r="M43">
        <v>12</v>
      </c>
      <c r="N43" t="s">
        <v>38</v>
      </c>
      <c r="O43">
        <f t="shared" si="0"/>
        <v>1</v>
      </c>
      <c r="P43" t="str">
        <f>VLOOKUP(O43,'Ranking Difference Meta'!$A$1:$B$4,2,TRUE)</f>
        <v>1. &lt;= 5 Points</v>
      </c>
      <c r="Q43" t="s">
        <v>34</v>
      </c>
    </row>
    <row r="44" spans="1:17" x14ac:dyDescent="0.2">
      <c r="A44" t="s">
        <v>2</v>
      </c>
      <c r="B44">
        <v>3</v>
      </c>
      <c r="C44" t="s">
        <v>2</v>
      </c>
      <c r="D44">
        <v>11</v>
      </c>
      <c r="E44" t="s">
        <v>100</v>
      </c>
      <c r="F44" t="s">
        <v>99</v>
      </c>
      <c r="G44" s="26">
        <v>20.791666666666668</v>
      </c>
      <c r="H44" s="26">
        <v>20.5</v>
      </c>
      <c r="I44" t="s">
        <v>4</v>
      </c>
      <c r="J44" t="s">
        <v>58</v>
      </c>
      <c r="K44" t="s">
        <v>30</v>
      </c>
      <c r="L44">
        <v>11</v>
      </c>
      <c r="M44">
        <v>12</v>
      </c>
      <c r="N44" t="s">
        <v>38</v>
      </c>
      <c r="O44">
        <f t="shared" si="0"/>
        <v>8</v>
      </c>
      <c r="P44" t="str">
        <f>VLOOKUP(O44,'Ranking Difference Meta'!$A$1:$B$4,2,TRUE)</f>
        <v>2. 6-10 Points</v>
      </c>
      <c r="Q44" t="s">
        <v>34</v>
      </c>
    </row>
    <row r="45" spans="1:17" x14ac:dyDescent="0.2">
      <c r="A45" t="s">
        <v>2</v>
      </c>
      <c r="B45">
        <v>2</v>
      </c>
      <c r="C45" t="s">
        <v>2</v>
      </c>
      <c r="D45">
        <v>7</v>
      </c>
      <c r="E45" t="s">
        <v>104</v>
      </c>
      <c r="F45" t="s">
        <v>102</v>
      </c>
      <c r="G45" s="26">
        <v>20.5</v>
      </c>
      <c r="H45" s="26">
        <v>20.692307692307693</v>
      </c>
      <c r="I45" t="s">
        <v>5</v>
      </c>
      <c r="J45" t="s">
        <v>58</v>
      </c>
      <c r="K45" t="s">
        <v>29</v>
      </c>
      <c r="L45">
        <v>14</v>
      </c>
      <c r="M45">
        <v>13</v>
      </c>
      <c r="N45" t="s">
        <v>37</v>
      </c>
      <c r="O45">
        <f t="shared" si="0"/>
        <v>5</v>
      </c>
      <c r="P45" t="str">
        <f>VLOOKUP(O45,'Ranking Difference Meta'!$A$1:$B$4,2,TRUE)</f>
        <v>1. &lt;= 5 Points</v>
      </c>
      <c r="Q45" t="s">
        <v>34</v>
      </c>
    </row>
    <row r="46" spans="1:17" x14ac:dyDescent="0.2">
      <c r="A46" t="s">
        <v>3</v>
      </c>
      <c r="B46">
        <v>1</v>
      </c>
      <c r="C46" t="s">
        <v>3</v>
      </c>
      <c r="D46">
        <v>8</v>
      </c>
      <c r="E46" t="s">
        <v>106</v>
      </c>
      <c r="F46" t="s">
        <v>108</v>
      </c>
      <c r="G46" s="26">
        <v>20.642857142857142</v>
      </c>
      <c r="H46" s="26">
        <v>20.73076923076923</v>
      </c>
      <c r="I46" t="s">
        <v>4</v>
      </c>
      <c r="J46" t="s">
        <v>61</v>
      </c>
      <c r="K46" t="s">
        <v>29</v>
      </c>
      <c r="L46">
        <v>14</v>
      </c>
      <c r="M46">
        <v>12</v>
      </c>
      <c r="N46" t="s">
        <v>37</v>
      </c>
      <c r="O46">
        <f t="shared" si="0"/>
        <v>7</v>
      </c>
      <c r="P46" t="str">
        <f>VLOOKUP(O46,'Ranking Difference Meta'!$A$1:$B$4,2,TRUE)</f>
        <v>2. 6-10 Points</v>
      </c>
      <c r="Q46" t="s">
        <v>34</v>
      </c>
    </row>
    <row r="47" spans="1:17" x14ac:dyDescent="0.2">
      <c r="A47" t="s">
        <v>3</v>
      </c>
      <c r="B47">
        <v>4</v>
      </c>
      <c r="C47" t="s">
        <v>3</v>
      </c>
      <c r="D47">
        <v>12</v>
      </c>
      <c r="E47" t="s">
        <v>112</v>
      </c>
      <c r="F47" t="s">
        <v>111</v>
      </c>
      <c r="G47" s="26">
        <v>20.76923076923077</v>
      </c>
      <c r="H47" s="26">
        <v>21</v>
      </c>
      <c r="I47" t="s">
        <v>4</v>
      </c>
      <c r="J47" t="s">
        <v>61</v>
      </c>
      <c r="K47" t="s">
        <v>29</v>
      </c>
      <c r="L47">
        <v>13</v>
      </c>
      <c r="M47">
        <v>11</v>
      </c>
      <c r="N47" t="s">
        <v>37</v>
      </c>
      <c r="O47">
        <f t="shared" si="0"/>
        <v>8</v>
      </c>
      <c r="P47" t="str">
        <f>VLOOKUP(O47,'Ranking Difference Meta'!$A$1:$B$4,2,TRUE)</f>
        <v>2. 6-10 Points</v>
      </c>
      <c r="Q47" t="s">
        <v>34</v>
      </c>
    </row>
    <row r="48" spans="1:17" x14ac:dyDescent="0.2">
      <c r="A48" t="s">
        <v>3</v>
      </c>
      <c r="B48">
        <v>3</v>
      </c>
      <c r="C48" t="s">
        <v>3</v>
      </c>
      <c r="D48">
        <v>6</v>
      </c>
      <c r="E48" t="s">
        <v>116</v>
      </c>
      <c r="F48" t="s">
        <v>114</v>
      </c>
      <c r="G48" s="26">
        <v>20.333333333333332</v>
      </c>
      <c r="H48" s="26">
        <v>20.545454545454547</v>
      </c>
      <c r="I48" t="s">
        <v>4</v>
      </c>
      <c r="J48" t="s">
        <v>61</v>
      </c>
      <c r="K48" t="s">
        <v>29</v>
      </c>
      <c r="L48">
        <v>12</v>
      </c>
      <c r="M48">
        <v>11</v>
      </c>
      <c r="N48" t="s">
        <v>37</v>
      </c>
      <c r="O48">
        <f t="shared" si="0"/>
        <v>3</v>
      </c>
      <c r="P48" t="str">
        <f>VLOOKUP(O48,'Ranking Difference Meta'!$A$1:$B$4,2,TRUE)</f>
        <v>1. &lt;= 5 Points</v>
      </c>
      <c r="Q48" t="s">
        <v>34</v>
      </c>
    </row>
    <row r="49" spans="1:17" x14ac:dyDescent="0.2">
      <c r="A49" t="s">
        <v>3</v>
      </c>
      <c r="B49">
        <v>2</v>
      </c>
      <c r="C49" t="s">
        <v>3</v>
      </c>
      <c r="D49">
        <v>10</v>
      </c>
      <c r="E49" t="s">
        <v>120</v>
      </c>
      <c r="F49" t="s">
        <v>119</v>
      </c>
      <c r="G49" s="26">
        <v>19.923076923076923</v>
      </c>
      <c r="H49" s="26">
        <v>20.4375</v>
      </c>
      <c r="I49" t="s">
        <v>4</v>
      </c>
      <c r="J49" t="s">
        <v>61</v>
      </c>
      <c r="K49" t="s">
        <v>29</v>
      </c>
      <c r="L49">
        <v>13</v>
      </c>
      <c r="M49">
        <v>16</v>
      </c>
      <c r="N49" t="s">
        <v>38</v>
      </c>
      <c r="O49">
        <f t="shared" si="0"/>
        <v>8</v>
      </c>
      <c r="P49" t="str">
        <f>VLOOKUP(O49,'Ranking Difference Meta'!$A$1:$B$4,2,TRUE)</f>
        <v>2. 6-10 Points</v>
      </c>
      <c r="Q49" t="s">
        <v>34</v>
      </c>
    </row>
    <row r="50" spans="1:17" x14ac:dyDescent="0.2">
      <c r="A50" t="s">
        <v>0</v>
      </c>
      <c r="B50">
        <v>4</v>
      </c>
      <c r="C50" t="s">
        <v>0</v>
      </c>
      <c r="D50">
        <v>8</v>
      </c>
      <c r="E50" t="s">
        <v>64</v>
      </c>
      <c r="F50" t="s">
        <v>59</v>
      </c>
      <c r="G50" s="26">
        <v>20.666666666666668</v>
      </c>
      <c r="H50" s="26">
        <v>20.571428571428573</v>
      </c>
      <c r="I50" t="s">
        <v>4</v>
      </c>
      <c r="J50" t="s">
        <v>58</v>
      </c>
      <c r="K50" t="s">
        <v>30</v>
      </c>
      <c r="L50">
        <v>12</v>
      </c>
      <c r="M50">
        <v>14</v>
      </c>
      <c r="N50" t="s">
        <v>38</v>
      </c>
      <c r="O50">
        <f t="shared" si="0"/>
        <v>4</v>
      </c>
      <c r="P50" t="str">
        <f>VLOOKUP(O50,'Ranking Difference Meta'!$A$1:$B$4,2,TRUE)</f>
        <v>1. &lt;= 5 Points</v>
      </c>
      <c r="Q50" t="s">
        <v>34</v>
      </c>
    </row>
    <row r="51" spans="1:17" x14ac:dyDescent="0.2">
      <c r="A51" t="s">
        <v>0</v>
      </c>
      <c r="B51">
        <v>3</v>
      </c>
      <c r="C51" t="s">
        <v>0</v>
      </c>
      <c r="D51">
        <v>7</v>
      </c>
      <c r="E51" t="s">
        <v>68</v>
      </c>
      <c r="F51" t="s">
        <v>70</v>
      </c>
      <c r="G51" s="26">
        <v>20.636363636363637</v>
      </c>
      <c r="H51" s="26">
        <v>20.214285714285715</v>
      </c>
      <c r="I51" t="s">
        <v>5</v>
      </c>
      <c r="J51" t="s">
        <v>61</v>
      </c>
      <c r="K51" t="s">
        <v>30</v>
      </c>
      <c r="L51">
        <v>11</v>
      </c>
      <c r="M51">
        <v>14</v>
      </c>
      <c r="N51" t="s">
        <v>38</v>
      </c>
      <c r="O51">
        <f t="shared" si="0"/>
        <v>4</v>
      </c>
      <c r="P51" t="str">
        <f>VLOOKUP(O51,'Ranking Difference Meta'!$A$1:$B$4,2,TRUE)</f>
        <v>1. &lt;= 5 Points</v>
      </c>
      <c r="Q51" t="s">
        <v>34</v>
      </c>
    </row>
    <row r="52" spans="1:17" x14ac:dyDescent="0.2">
      <c r="A52" t="s">
        <v>1</v>
      </c>
      <c r="B52">
        <v>1</v>
      </c>
      <c r="C52" t="s">
        <v>1</v>
      </c>
      <c r="D52">
        <v>4</v>
      </c>
      <c r="E52" t="s">
        <v>74</v>
      </c>
      <c r="F52" t="s">
        <v>80</v>
      </c>
      <c r="G52" s="26">
        <v>20.46153846153846</v>
      </c>
      <c r="H52" s="26">
        <v>20.466666666666665</v>
      </c>
      <c r="I52" t="s">
        <v>4</v>
      </c>
      <c r="J52" t="s">
        <v>61</v>
      </c>
      <c r="K52" t="s">
        <v>29</v>
      </c>
      <c r="L52">
        <v>13</v>
      </c>
      <c r="M52">
        <v>15</v>
      </c>
      <c r="N52" t="s">
        <v>38</v>
      </c>
      <c r="O52">
        <f t="shared" si="0"/>
        <v>3</v>
      </c>
      <c r="P52" t="str">
        <f>VLOOKUP(O52,'Ranking Difference Meta'!$A$1:$B$4,2,TRUE)</f>
        <v>1. &lt;= 5 Points</v>
      </c>
      <c r="Q52" t="s">
        <v>34</v>
      </c>
    </row>
    <row r="53" spans="1:17" x14ac:dyDescent="0.2">
      <c r="A53" t="s">
        <v>1</v>
      </c>
      <c r="B53">
        <v>2</v>
      </c>
      <c r="C53" t="s">
        <v>1</v>
      </c>
      <c r="D53">
        <v>11</v>
      </c>
      <c r="E53" t="s">
        <v>88</v>
      </c>
      <c r="F53" t="s">
        <v>83</v>
      </c>
      <c r="G53" s="26">
        <v>20.25</v>
      </c>
      <c r="H53" s="26">
        <v>20.7</v>
      </c>
      <c r="I53" t="s">
        <v>5</v>
      </c>
      <c r="J53" t="s">
        <v>58</v>
      </c>
      <c r="K53" t="s">
        <v>29</v>
      </c>
      <c r="L53">
        <v>9</v>
      </c>
      <c r="M53">
        <v>10</v>
      </c>
      <c r="N53" t="s">
        <v>38</v>
      </c>
      <c r="O53">
        <f t="shared" si="0"/>
        <v>9</v>
      </c>
      <c r="P53" t="str">
        <f>VLOOKUP(O53,'Ranking Difference Meta'!$A$1:$B$4,2,TRUE)</f>
        <v>2. 6-10 Points</v>
      </c>
      <c r="Q53" t="s">
        <v>34</v>
      </c>
    </row>
    <row r="54" spans="1:17" x14ac:dyDescent="0.2">
      <c r="A54" t="s">
        <v>2</v>
      </c>
      <c r="B54">
        <v>1</v>
      </c>
      <c r="C54" t="s">
        <v>2</v>
      </c>
      <c r="D54">
        <v>4</v>
      </c>
      <c r="E54" t="s">
        <v>90</v>
      </c>
      <c r="F54" t="s">
        <v>96</v>
      </c>
      <c r="G54" s="26">
        <v>20.545454545454547</v>
      </c>
      <c r="H54" s="26">
        <v>20.727272727272727</v>
      </c>
      <c r="I54" t="s">
        <v>4</v>
      </c>
      <c r="J54" t="s">
        <v>61</v>
      </c>
      <c r="K54" t="s">
        <v>29</v>
      </c>
      <c r="L54">
        <v>11</v>
      </c>
      <c r="M54">
        <v>11</v>
      </c>
      <c r="N54" t="s">
        <v>37</v>
      </c>
      <c r="O54">
        <f t="shared" si="0"/>
        <v>3</v>
      </c>
      <c r="P54" t="str">
        <f>VLOOKUP(O54,'Ranking Difference Meta'!$A$1:$B$4,2,TRUE)</f>
        <v>1. &lt;= 5 Points</v>
      </c>
      <c r="Q54" t="s">
        <v>34</v>
      </c>
    </row>
    <row r="55" spans="1:17" x14ac:dyDescent="0.2">
      <c r="A55" t="s">
        <v>2</v>
      </c>
      <c r="B55">
        <v>3</v>
      </c>
      <c r="C55" t="s">
        <v>2</v>
      </c>
      <c r="D55">
        <v>7</v>
      </c>
      <c r="E55" t="s">
        <v>100</v>
      </c>
      <c r="F55" t="s">
        <v>102</v>
      </c>
      <c r="G55" s="26">
        <v>20.791666666666668</v>
      </c>
      <c r="H55" s="26">
        <v>20.692307692307693</v>
      </c>
      <c r="I55" t="s">
        <v>4</v>
      </c>
      <c r="J55" t="s">
        <v>58</v>
      </c>
      <c r="K55" t="s">
        <v>30</v>
      </c>
      <c r="L55">
        <v>11</v>
      </c>
      <c r="M55">
        <v>13</v>
      </c>
      <c r="N55" t="s">
        <v>38</v>
      </c>
      <c r="O55">
        <f t="shared" si="0"/>
        <v>4</v>
      </c>
      <c r="P55" t="str">
        <f>VLOOKUP(O55,'Ranking Difference Meta'!$A$1:$B$4,2,TRUE)</f>
        <v>1. &lt;= 5 Points</v>
      </c>
      <c r="Q55" t="s">
        <v>34</v>
      </c>
    </row>
    <row r="56" spans="1:17" x14ac:dyDescent="0.2">
      <c r="A56" t="s">
        <v>3</v>
      </c>
      <c r="B56">
        <v>1</v>
      </c>
      <c r="C56" t="s">
        <v>3</v>
      </c>
      <c r="D56">
        <v>4</v>
      </c>
      <c r="E56" t="s">
        <v>106</v>
      </c>
      <c r="F56" t="s">
        <v>112</v>
      </c>
      <c r="G56" s="26">
        <v>20.642857142857142</v>
      </c>
      <c r="H56" s="26">
        <v>20.76923076923077</v>
      </c>
      <c r="I56" t="s">
        <v>4</v>
      </c>
      <c r="J56" t="s">
        <v>61</v>
      </c>
      <c r="K56" t="s">
        <v>29</v>
      </c>
      <c r="L56">
        <v>14</v>
      </c>
      <c r="M56">
        <v>13</v>
      </c>
      <c r="N56" t="s">
        <v>37</v>
      </c>
      <c r="O56">
        <f t="shared" si="0"/>
        <v>3</v>
      </c>
      <c r="P56" t="str">
        <f>VLOOKUP(O56,'Ranking Difference Meta'!$A$1:$B$4,2,TRUE)</f>
        <v>1. &lt;= 5 Points</v>
      </c>
      <c r="Q56" t="s">
        <v>34</v>
      </c>
    </row>
    <row r="57" spans="1:17" x14ac:dyDescent="0.2">
      <c r="A57" t="s">
        <v>3</v>
      </c>
      <c r="B57">
        <v>2</v>
      </c>
      <c r="C57" t="s">
        <v>3</v>
      </c>
      <c r="D57">
        <v>3</v>
      </c>
      <c r="E57" t="s">
        <v>120</v>
      </c>
      <c r="F57" t="s">
        <v>116</v>
      </c>
      <c r="G57" s="26">
        <v>19.923076923076923</v>
      </c>
      <c r="H57" s="26">
        <v>20.333333333333332</v>
      </c>
      <c r="I57" t="s">
        <v>4</v>
      </c>
      <c r="J57" t="s">
        <v>61</v>
      </c>
      <c r="K57" t="s">
        <v>29</v>
      </c>
      <c r="L57">
        <v>13</v>
      </c>
      <c r="M57">
        <v>12</v>
      </c>
      <c r="N57" t="s">
        <v>37</v>
      </c>
      <c r="O57">
        <f t="shared" si="0"/>
        <v>1</v>
      </c>
      <c r="P57" t="str">
        <f>VLOOKUP(O57,'Ranking Difference Meta'!$A$1:$B$4,2,TRUE)</f>
        <v>1. &lt;= 5 Points</v>
      </c>
      <c r="Q57" t="s">
        <v>34</v>
      </c>
    </row>
    <row r="58" spans="1:17" x14ac:dyDescent="0.2">
      <c r="A58" t="s">
        <v>0</v>
      </c>
      <c r="B58">
        <v>4</v>
      </c>
      <c r="C58" t="s">
        <v>0</v>
      </c>
      <c r="D58">
        <v>7</v>
      </c>
      <c r="E58" t="s">
        <v>64</v>
      </c>
      <c r="F58" t="s">
        <v>70</v>
      </c>
      <c r="G58" s="26">
        <v>20.666666666666668</v>
      </c>
      <c r="H58" s="26">
        <v>20.214285714285715</v>
      </c>
      <c r="I58" t="s">
        <v>5</v>
      </c>
      <c r="J58" t="s">
        <v>61</v>
      </c>
      <c r="K58" t="s">
        <v>30</v>
      </c>
      <c r="L58">
        <v>12</v>
      </c>
      <c r="M58">
        <v>14</v>
      </c>
      <c r="N58" t="s">
        <v>38</v>
      </c>
      <c r="O58">
        <f t="shared" si="0"/>
        <v>3</v>
      </c>
      <c r="P58" t="str">
        <f>VLOOKUP(O58,'Ranking Difference Meta'!$A$1:$B$4,2,TRUE)</f>
        <v>1. &lt;= 5 Points</v>
      </c>
      <c r="Q58" t="s">
        <v>34</v>
      </c>
    </row>
    <row r="59" spans="1:17" x14ac:dyDescent="0.2">
      <c r="A59" t="s">
        <v>1</v>
      </c>
      <c r="B59">
        <v>1</v>
      </c>
      <c r="C59" t="s">
        <v>1</v>
      </c>
      <c r="D59">
        <v>11</v>
      </c>
      <c r="E59" t="s">
        <v>74</v>
      </c>
      <c r="F59" t="s">
        <v>83</v>
      </c>
      <c r="G59" s="26">
        <v>20.46153846153846</v>
      </c>
      <c r="H59" s="26">
        <v>20.7</v>
      </c>
      <c r="I59" t="s">
        <v>4</v>
      </c>
      <c r="J59" t="s">
        <v>61</v>
      </c>
      <c r="K59" t="s">
        <v>29</v>
      </c>
      <c r="L59">
        <v>13</v>
      </c>
      <c r="M59">
        <v>10</v>
      </c>
      <c r="N59" t="s">
        <v>37</v>
      </c>
      <c r="O59">
        <f t="shared" si="0"/>
        <v>10</v>
      </c>
      <c r="P59" t="str">
        <f>VLOOKUP(O59,'Ranking Difference Meta'!$A$1:$B$4,2,TRUE)</f>
        <v>2. 6-10 Points</v>
      </c>
      <c r="Q59" t="s">
        <v>34</v>
      </c>
    </row>
    <row r="60" spans="1:17" x14ac:dyDescent="0.2">
      <c r="A60" t="s">
        <v>2</v>
      </c>
      <c r="B60">
        <v>1</v>
      </c>
      <c r="C60" t="s">
        <v>2</v>
      </c>
      <c r="D60">
        <v>3</v>
      </c>
      <c r="E60" t="s">
        <v>90</v>
      </c>
      <c r="F60" t="s">
        <v>100</v>
      </c>
      <c r="G60" s="26">
        <v>20.545454545454547</v>
      </c>
      <c r="H60" s="26">
        <v>20.791666666666668</v>
      </c>
      <c r="I60" t="s">
        <v>5</v>
      </c>
      <c r="J60" t="s">
        <v>58</v>
      </c>
      <c r="K60" t="s">
        <v>29</v>
      </c>
      <c r="L60">
        <v>11</v>
      </c>
      <c r="M60">
        <v>11</v>
      </c>
      <c r="N60" t="s">
        <v>37</v>
      </c>
      <c r="O60">
        <f t="shared" si="0"/>
        <v>2</v>
      </c>
      <c r="P60" t="str">
        <f>VLOOKUP(O60,'Ranking Difference Meta'!$A$1:$B$4,2,TRUE)</f>
        <v>1. &lt;= 5 Points</v>
      </c>
      <c r="Q60" t="s">
        <v>34</v>
      </c>
    </row>
    <row r="61" spans="1:17" x14ac:dyDescent="0.2">
      <c r="A61" t="s">
        <v>3</v>
      </c>
      <c r="B61">
        <v>1</v>
      </c>
      <c r="C61" t="s">
        <v>3</v>
      </c>
      <c r="D61">
        <v>2</v>
      </c>
      <c r="E61" t="s">
        <v>106</v>
      </c>
      <c r="F61" t="s">
        <v>120</v>
      </c>
      <c r="G61" s="26">
        <v>20.642857142857142</v>
      </c>
      <c r="H61" s="26">
        <v>19.923076923076923</v>
      </c>
      <c r="I61" t="s">
        <v>4</v>
      </c>
      <c r="J61" t="s">
        <v>58</v>
      </c>
      <c r="K61" t="s">
        <v>30</v>
      </c>
      <c r="L61">
        <v>14</v>
      </c>
      <c r="M61">
        <v>13</v>
      </c>
      <c r="N61" t="s">
        <v>37</v>
      </c>
      <c r="O61">
        <f t="shared" si="0"/>
        <v>1</v>
      </c>
      <c r="P61" t="str">
        <f>VLOOKUP(O61,'Ranking Difference Meta'!$A$1:$B$4,2,TRUE)</f>
        <v>1. &lt;= 5 Points</v>
      </c>
      <c r="Q61" t="s">
        <v>34</v>
      </c>
    </row>
    <row r="62" spans="1:17" x14ac:dyDescent="0.2">
      <c r="A62" t="s">
        <v>1</v>
      </c>
      <c r="B62">
        <v>1</v>
      </c>
      <c r="C62" t="s">
        <v>0</v>
      </c>
      <c r="D62">
        <v>7</v>
      </c>
      <c r="E62" t="s">
        <v>74</v>
      </c>
      <c r="F62" t="s">
        <v>70</v>
      </c>
      <c r="G62" s="26">
        <v>20.46153846153846</v>
      </c>
      <c r="H62" s="26">
        <v>20.214285714285715</v>
      </c>
      <c r="I62" t="s">
        <v>4</v>
      </c>
      <c r="J62" t="s">
        <v>58</v>
      </c>
      <c r="K62" t="s">
        <v>30</v>
      </c>
      <c r="L62">
        <v>13</v>
      </c>
      <c r="M62">
        <v>14</v>
      </c>
      <c r="N62" t="s">
        <v>38</v>
      </c>
      <c r="O62">
        <f t="shared" si="0"/>
        <v>6</v>
      </c>
      <c r="P62" t="str">
        <f>VLOOKUP(O62,'Ranking Difference Meta'!$A$1:$B$4,2,TRUE)</f>
        <v>2. 6-10 Points</v>
      </c>
      <c r="Q62" t="s">
        <v>34</v>
      </c>
    </row>
    <row r="63" spans="1:17" x14ac:dyDescent="0.2">
      <c r="A63" t="s">
        <v>3</v>
      </c>
      <c r="B63">
        <v>1</v>
      </c>
      <c r="C63" t="s">
        <v>2</v>
      </c>
      <c r="D63">
        <v>3</v>
      </c>
      <c r="E63" t="s">
        <v>106</v>
      </c>
      <c r="F63" t="s">
        <v>100</v>
      </c>
      <c r="G63" s="26">
        <v>20.642857142857142</v>
      </c>
      <c r="H63" s="26">
        <v>20.791666666666668</v>
      </c>
      <c r="I63" t="s">
        <v>4</v>
      </c>
      <c r="J63" t="s">
        <v>61</v>
      </c>
      <c r="K63" t="s">
        <v>29</v>
      </c>
      <c r="L63">
        <v>14</v>
      </c>
      <c r="M63">
        <v>11</v>
      </c>
      <c r="N63" t="s">
        <v>37</v>
      </c>
      <c r="O63">
        <f t="shared" si="0"/>
        <v>2</v>
      </c>
      <c r="P63" t="str">
        <f>VLOOKUP(O63,'Ranking Difference Meta'!$A$1:$B$4,2,TRUE)</f>
        <v>1. &lt;= 5 Points</v>
      </c>
      <c r="Q63" t="s">
        <v>34</v>
      </c>
    </row>
    <row r="64" spans="1:17" x14ac:dyDescent="0.2">
      <c r="O64">
        <f t="shared" si="0"/>
        <v>0</v>
      </c>
      <c r="P64" t="e">
        <f>VLOOKUP(O64,'Ranking Difference Meta'!$A$1:$B$4,2,TRUE)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7"/>
  <sheetViews>
    <sheetView workbookViewId="0"/>
  </sheetViews>
  <sheetFormatPr defaultRowHeight="12.75" x14ac:dyDescent="0.2"/>
  <cols>
    <col min="1" max="1" width="9.140625" style="4"/>
    <col min="2" max="2" width="19.140625" style="4" customWidth="1"/>
    <col min="3" max="16384" width="9.140625" style="4"/>
  </cols>
  <sheetData>
    <row r="4" spans="2:18" x14ac:dyDescent="0.2">
      <c r="B4" s="25" t="s">
        <v>122</v>
      </c>
    </row>
    <row r="5" spans="2:18" x14ac:dyDescent="0.2">
      <c r="B5" s="27" t="s">
        <v>123</v>
      </c>
      <c r="C5" s="28">
        <v>1</v>
      </c>
      <c r="D5" s="28">
        <f>C5+1</f>
        <v>2</v>
      </c>
      <c r="E5" s="28">
        <f t="shared" ref="E5:R5" si="0">D5+1</f>
        <v>3</v>
      </c>
      <c r="F5" s="28">
        <f t="shared" si="0"/>
        <v>4</v>
      </c>
      <c r="G5" s="28">
        <f t="shared" si="0"/>
        <v>5</v>
      </c>
      <c r="H5" s="28">
        <f t="shared" si="0"/>
        <v>6</v>
      </c>
      <c r="I5" s="28">
        <f t="shared" si="0"/>
        <v>7</v>
      </c>
      <c r="J5" s="28">
        <f t="shared" si="0"/>
        <v>8</v>
      </c>
      <c r="K5" s="28">
        <f t="shared" si="0"/>
        <v>9</v>
      </c>
      <c r="L5" s="28">
        <f t="shared" si="0"/>
        <v>10</v>
      </c>
      <c r="M5" s="28">
        <f t="shared" si="0"/>
        <v>11</v>
      </c>
      <c r="N5" s="28">
        <f t="shared" si="0"/>
        <v>12</v>
      </c>
      <c r="O5" s="28">
        <f t="shared" si="0"/>
        <v>13</v>
      </c>
      <c r="P5" s="28">
        <f t="shared" si="0"/>
        <v>14</v>
      </c>
      <c r="Q5" s="28">
        <f t="shared" si="0"/>
        <v>15</v>
      </c>
      <c r="R5" s="28">
        <f t="shared" si="0"/>
        <v>16</v>
      </c>
    </row>
    <row r="6" spans="2:18" x14ac:dyDescent="0.2">
      <c r="B6" s="27" t="s">
        <v>0</v>
      </c>
      <c r="C6" s="29">
        <v>20.399999999999999</v>
      </c>
      <c r="D6" s="29">
        <v>19.916666666666668</v>
      </c>
      <c r="E6" s="29">
        <v>20.636363636363637</v>
      </c>
      <c r="F6" s="29">
        <v>20.666666666666668</v>
      </c>
      <c r="G6" s="29">
        <v>20.428571428571427</v>
      </c>
      <c r="H6" s="29">
        <v>20.375</v>
      </c>
      <c r="I6" s="29">
        <v>20.214285714285715</v>
      </c>
      <c r="J6" s="29">
        <v>20.571428571428573</v>
      </c>
      <c r="K6" s="29">
        <v>21</v>
      </c>
      <c r="L6" s="29">
        <v>20.545454545454547</v>
      </c>
      <c r="M6" s="29">
        <v>20.25</v>
      </c>
      <c r="N6" s="29">
        <v>20.75</v>
      </c>
      <c r="O6" s="29">
        <v>21.307692307692307</v>
      </c>
      <c r="P6" s="29">
        <v>20.692307692307693</v>
      </c>
      <c r="Q6" s="29">
        <v>20.76923076923077</v>
      </c>
      <c r="R6" s="29">
        <v>20.333333333333332</v>
      </c>
    </row>
    <row r="7" spans="2:18" x14ac:dyDescent="0.2">
      <c r="B7" s="27" t="s">
        <v>1</v>
      </c>
      <c r="C7" s="29">
        <v>20.46153846153846</v>
      </c>
      <c r="D7" s="29">
        <v>20.25</v>
      </c>
      <c r="E7" s="29">
        <v>20.384615384615383</v>
      </c>
      <c r="F7" s="29">
        <v>20.466666666666665</v>
      </c>
      <c r="G7" s="29">
        <v>20.75</v>
      </c>
      <c r="H7" s="29">
        <v>20.454545454545453</v>
      </c>
      <c r="I7" s="29">
        <v>20.454545454545453</v>
      </c>
      <c r="J7" s="29">
        <v>20.5</v>
      </c>
      <c r="K7" s="29">
        <v>20.399999999999999</v>
      </c>
      <c r="L7" s="29">
        <v>20.833333333333332</v>
      </c>
      <c r="M7" s="29">
        <v>20.7</v>
      </c>
      <c r="N7" s="29">
        <v>20.710526315789473</v>
      </c>
      <c r="O7" s="29">
        <v>20.333333333333332</v>
      </c>
      <c r="P7" s="29">
        <v>20.399999999999999</v>
      </c>
      <c r="Q7" s="29">
        <v>20.666666666666668</v>
      </c>
      <c r="R7" s="29">
        <v>20.357142857142858</v>
      </c>
    </row>
    <row r="8" spans="2:18" x14ac:dyDescent="0.2">
      <c r="B8" s="27" t="s">
        <v>2</v>
      </c>
      <c r="C8" s="29">
        <v>20.545454545454547</v>
      </c>
      <c r="D8" s="29">
        <v>20.5</v>
      </c>
      <c r="E8" s="29">
        <v>20.791666666666668</v>
      </c>
      <c r="F8" s="29">
        <v>20.727272727272727</v>
      </c>
      <c r="G8" s="29">
        <v>21.083333333333332</v>
      </c>
      <c r="H8" s="29">
        <v>20.428571428571427</v>
      </c>
      <c r="I8" s="29">
        <v>20.692307692307693</v>
      </c>
      <c r="J8" s="29">
        <v>20.111111111111111</v>
      </c>
      <c r="K8" s="29">
        <v>20.23076923076923</v>
      </c>
      <c r="L8" s="29">
        <v>20.071428571428573</v>
      </c>
      <c r="M8" s="29">
        <v>20.5</v>
      </c>
      <c r="N8" s="29">
        <v>20.3</v>
      </c>
      <c r="O8" s="29">
        <v>21</v>
      </c>
      <c r="P8" s="29">
        <v>20.90909090909091</v>
      </c>
      <c r="Q8" s="29">
        <v>20.192307692307693</v>
      </c>
      <c r="R8" s="29">
        <v>20.884615384615383</v>
      </c>
    </row>
    <row r="9" spans="2:18" x14ac:dyDescent="0.2">
      <c r="B9" s="27" t="s">
        <v>3</v>
      </c>
      <c r="C9" s="29">
        <v>20.642857142857142</v>
      </c>
      <c r="D9" s="29">
        <v>19.923076923076923</v>
      </c>
      <c r="E9" s="29">
        <v>20.333333333333332</v>
      </c>
      <c r="F9" s="29">
        <v>20.76923076923077</v>
      </c>
      <c r="G9" s="29">
        <v>20.166666666666668</v>
      </c>
      <c r="H9" s="29">
        <v>20.545454545454547</v>
      </c>
      <c r="I9" s="29">
        <v>20.727272727272727</v>
      </c>
      <c r="J9" s="29">
        <v>20.73076923076923</v>
      </c>
      <c r="K9" s="29">
        <v>20.46153846153846</v>
      </c>
      <c r="L9" s="29">
        <v>20.4375</v>
      </c>
      <c r="M9" s="29">
        <v>20.428571428571427</v>
      </c>
      <c r="N9" s="29">
        <v>21</v>
      </c>
      <c r="O9" s="29">
        <v>20.785714285714285</v>
      </c>
      <c r="P9" s="29">
        <v>20.428571428571427</v>
      </c>
      <c r="Q9" s="29">
        <v>20</v>
      </c>
      <c r="R9" s="29">
        <v>21</v>
      </c>
    </row>
    <row r="10" spans="2:18" x14ac:dyDescent="0.2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2:18" x14ac:dyDescent="0.2">
      <c r="B11" s="27" t="s">
        <v>124</v>
      </c>
      <c r="C11" s="28">
        <v>1</v>
      </c>
      <c r="D11" s="28">
        <f>C11+1</f>
        <v>2</v>
      </c>
      <c r="E11" s="28">
        <f t="shared" ref="E11:R11" si="1">D11+1</f>
        <v>3</v>
      </c>
      <c r="F11" s="28">
        <f t="shared" si="1"/>
        <v>4</v>
      </c>
      <c r="G11" s="28">
        <f t="shared" si="1"/>
        <v>5</v>
      </c>
      <c r="H11" s="28">
        <f t="shared" si="1"/>
        <v>6</v>
      </c>
      <c r="I11" s="28">
        <f t="shared" si="1"/>
        <v>7</v>
      </c>
      <c r="J11" s="28">
        <f t="shared" si="1"/>
        <v>8</v>
      </c>
      <c r="K11" s="28">
        <f t="shared" si="1"/>
        <v>9</v>
      </c>
      <c r="L11" s="28">
        <f t="shared" si="1"/>
        <v>10</v>
      </c>
      <c r="M11" s="28">
        <f t="shared" si="1"/>
        <v>11</v>
      </c>
      <c r="N11" s="28">
        <f t="shared" si="1"/>
        <v>12</v>
      </c>
      <c r="O11" s="28">
        <f t="shared" si="1"/>
        <v>13</v>
      </c>
      <c r="P11" s="28">
        <f t="shared" si="1"/>
        <v>14</v>
      </c>
      <c r="Q11" s="28">
        <f t="shared" si="1"/>
        <v>15</v>
      </c>
      <c r="R11" s="28">
        <f t="shared" si="1"/>
        <v>16</v>
      </c>
    </row>
    <row r="12" spans="2:18" x14ac:dyDescent="0.2">
      <c r="B12" s="27" t="s">
        <v>20</v>
      </c>
      <c r="C12" s="29">
        <f>AVERAGE(C6:C9)</f>
        <v>20.512462537462536</v>
      </c>
      <c r="D12" s="29">
        <f t="shared" ref="D12:R12" si="2">AVERAGE(D6:D9)</f>
        <v>20.147435897435898</v>
      </c>
      <c r="E12" s="29">
        <f t="shared" si="2"/>
        <v>20.536494755244753</v>
      </c>
      <c r="F12" s="29">
        <f t="shared" si="2"/>
        <v>20.657459207459208</v>
      </c>
      <c r="G12" s="29">
        <f t="shared" si="2"/>
        <v>20.607142857142858</v>
      </c>
      <c r="H12" s="29">
        <f t="shared" si="2"/>
        <v>20.450892857142858</v>
      </c>
      <c r="I12" s="29">
        <f t="shared" si="2"/>
        <v>20.522102897102897</v>
      </c>
      <c r="J12" s="29">
        <f t="shared" si="2"/>
        <v>20.478327228327228</v>
      </c>
      <c r="K12" s="29">
        <f t="shared" si="2"/>
        <v>20.523076923076921</v>
      </c>
      <c r="L12" s="29">
        <f t="shared" si="2"/>
        <v>20.471929112554111</v>
      </c>
      <c r="M12" s="29">
        <f t="shared" si="2"/>
        <v>20.469642857142858</v>
      </c>
      <c r="N12" s="29">
        <f t="shared" si="2"/>
        <v>20.690131578947369</v>
      </c>
      <c r="O12" s="29">
        <f t="shared" si="2"/>
        <v>20.856684981684978</v>
      </c>
      <c r="P12" s="29">
        <f t="shared" si="2"/>
        <v>20.607492507492509</v>
      </c>
      <c r="Q12" s="29">
        <f t="shared" si="2"/>
        <v>20.407051282051285</v>
      </c>
      <c r="R12" s="29">
        <f t="shared" si="2"/>
        <v>20.643772893772894</v>
      </c>
    </row>
    <row r="17" spans="3:6" x14ac:dyDescent="0.2">
      <c r="C17" s="32">
        <f>AVERAGE(C12:F12)</f>
        <v>20.463463099400599</v>
      </c>
      <c r="D17" s="32">
        <f>AVERAGE(G12:J12)</f>
        <v>20.514616459928959</v>
      </c>
      <c r="E17" s="32">
        <f>AVERAGE(K12:N12)</f>
        <v>20.538695117930317</v>
      </c>
      <c r="F17" s="32">
        <f>AVERAGE(O12:R12)</f>
        <v>20.628750416250416</v>
      </c>
    </row>
  </sheetData>
  <conditionalFormatting sqref="C6:R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R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Summary By Rank</vt:lpstr>
      <vt:lpstr>Ranking</vt:lpstr>
      <vt:lpstr>Ranking Difference Meta</vt:lpstr>
      <vt:lpstr>Ranking and Age</vt:lpstr>
      <vt:lpstr>Ranking and Round</vt:lpstr>
      <vt:lpstr>Ranking and RosterSize</vt:lpstr>
      <vt:lpstr>Analysis</vt:lpstr>
      <vt:lpstr>Heat 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2018-04-17T03:08:19Z</dcterms:created>
  <dcterms:modified xsi:type="dcterms:W3CDTF">2018-04-17T03:13:50Z</dcterms:modified>
</cp:coreProperties>
</file>