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crop/"/>
    </mc:Choice>
  </mc:AlternateContent>
  <xr:revisionPtr revIDLastSave="860" documentId="14_{845304F0-1E85-734C-AF38-7CA130059175}" xr6:coauthVersionLast="45" xr6:coauthVersionMax="45" xr10:uidLastSave="{DBBFFAB2-C673-C14C-AFD8-C9A41412AB63}"/>
  <bookViews>
    <workbookView xWindow="0" yWindow="500" windowWidth="28800" windowHeight="16500" xr2:uid="{00000000-000D-0000-FFFF-FFFF00000000}"/>
  </bookViews>
  <sheets>
    <sheet name="savedrecs" sheetId="1" r:id="rId1"/>
    <sheet name="Sheet1" sheetId="2" r:id="rId2"/>
  </sheets>
  <definedNames>
    <definedName name="_xlnm._FilterDatabase" localSheetId="0" hidden="1">savedrecs!$J$1:$J$307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0" i="1" l="1"/>
  <c r="I203" i="1"/>
  <c r="I68" i="1"/>
  <c r="I67"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5" i="1"/>
  <c r="I136" i="1"/>
  <c r="I137" i="1"/>
  <c r="I138" i="1"/>
  <c r="I141" i="1"/>
  <c r="I143" i="1"/>
  <c r="I144" i="1"/>
  <c r="I145" i="1"/>
  <c r="I146" i="1"/>
  <c r="I147" i="1"/>
  <c r="I148" i="1"/>
  <c r="I149"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40"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alcChain>
</file>

<file path=xl/sharedStrings.xml><?xml version="1.0" encoding="utf-8"?>
<sst xmlns="http://schemas.openxmlformats.org/spreadsheetml/2006/main" count="2571" uniqueCount="1682">
  <si>
    <t>Authors</t>
  </si>
  <si>
    <t>Author Full Names</t>
  </si>
  <si>
    <t>Article Title</t>
  </si>
  <si>
    <t>Source Title</t>
  </si>
  <si>
    <t>Abstract</t>
  </si>
  <si>
    <t>Publication Year</t>
  </si>
  <si>
    <t>DOI</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</si>
  <si>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</si>
  <si>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</si>
  <si>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</si>
  <si>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</si>
  <si>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</si>
  <si>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</si>
  <si>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</si>
  <si>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10.1016/j.biosystemseng.2022.06.007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</si>
  <si>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</si>
  <si>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</si>
  <si>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</si>
  <si>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</si>
  <si>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</si>
  <si>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10.1016/j.jclepro.2022.132069</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</si>
  <si>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</si>
  <si>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</si>
  <si>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</si>
  <si>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</si>
  <si>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</si>
  <si>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10.3390/horticulturae8080673</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</si>
  <si>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</si>
  <si>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</si>
  <si>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</si>
  <si>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</si>
  <si>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</si>
  <si>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10.1007/s13580-022-00448-0</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</si>
  <si>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</si>
  <si>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</si>
  <si>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</si>
  <si>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</si>
  <si>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</si>
  <si>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10.1016/j.jksus.2022.102168</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</si>
  <si>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</si>
  <si>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</si>
  <si>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</si>
  <si>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</si>
  <si>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</si>
  <si>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10.3390/agronomy12081787</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</si>
  <si>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</si>
  <si>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</si>
  <si>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</si>
  <si>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</si>
  <si>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</si>
  <si>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10.1016/j.envexpbot.2022.104918</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</si>
  <si>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</si>
  <si>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</si>
  <si>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</si>
  <si>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</si>
  <si>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10.3390/horticulturae8080725</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</si>
  <si>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</si>
  <si>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</si>
  <si>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</si>
  <si>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</si>
  <si>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</si>
  <si>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10.1007/s00344-022-10724-z</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</si>
  <si>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</si>
  <si>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</si>
  <si>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</si>
  <si>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</si>
  <si>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</si>
  <si>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10.3390/biology11070959</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</si>
  <si>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</si>
  <si>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</si>
  <si>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</si>
  <si>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</si>
  <si>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10.3390/agronomy12071502</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</si>
  <si>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</si>
  <si>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</si>
  <si>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</si>
  <si>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</si>
  <si>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</si>
  <si>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10.3390/plants11141818</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</si>
  <si>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</si>
  <si>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</si>
  <si>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</si>
  <si>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</si>
  <si>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</si>
  <si>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10.3390/ijms23147619</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</si>
  <si>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</si>
  <si>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</si>
  <si>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</si>
  <si>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</si>
  <si>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10.3390/horticulturae8070604</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</si>
  <si>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</si>
  <si>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</si>
  <si>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</si>
  <si>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</si>
  <si>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10.3390/plants11131732</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</si>
  <si>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</si>
  <si>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</si>
  <si>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</si>
  <si>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</si>
  <si>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10.3390/agronomy12071699</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</si>
  <si>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</si>
  <si>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</si>
  <si>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</si>
  <si>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</si>
  <si>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10.3390/biology11070991</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</si>
  <si>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</si>
  <si>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</si>
  <si>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</si>
  <si>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</si>
  <si>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10.3390/horticulturae8070653</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</si>
  <si>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</si>
  <si>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</si>
  <si>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</si>
  <si>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</si>
  <si>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</si>
  <si>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10.1002/fes3.391</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</si>
  <si>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</si>
  <si>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</si>
  <si>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</si>
  <si>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</si>
  <si>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</si>
  <si>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10.1016/j.scienta.2022.111068</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</si>
  <si>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</si>
  <si>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</si>
  <si>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</si>
  <si>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</si>
  <si>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10.1016/j.scienta.2022.111076</t>
  </si>
  <si>
    <t>Yoon, HI; Kim, J; Oh, MM; Son, JE</t>
  </si>
  <si>
    <t>Yoon, Hyo In; Kim, Jaewoo; Oh, Myung-Min; Son, Jung Eek</t>
  </si>
  <si>
    <t>Prediction of Phenolic Contents Based on Ultraviolet-B Radiation in Three-Dimensional Structure of Kale Leaves</t>
  </si>
  <si>
    <t>FRONTIERS IN PLANT SCIENCE</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</si>
  <si>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</si>
  <si>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10.3389/fpls.2022.918170</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</si>
  <si>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</si>
  <si>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</si>
  <si>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</si>
  <si>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</si>
  <si>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10.3390/ijms23126819</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</si>
  <si>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</si>
  <si>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</si>
  <si>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</si>
  <si>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</si>
  <si>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10.1016/j.envexpbot.2022.104866</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</si>
  <si>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</si>
  <si>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</si>
  <si>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</si>
  <si>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</si>
  <si>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10.1016/j.scienta.2022.111042</t>
  </si>
  <si>
    <t>Xu, PH; Fang, N; Liu, N; Lin, FS; Yang, SQ; Ning, JF</t>
  </si>
  <si>
    <t>Xu, Penghui; Fang, Nan; Liu, Na; Lin, Fengshan; Yang, Shuqin; Ning, Jifeng</t>
  </si>
  <si>
    <t>Visual recognition of cherry tomatoes in plant factory based on improved deep instance segmentation</t>
  </si>
  <si>
    <t>COMPUTERS AND ELECTRONICS IN AGRICULTURE</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</si>
  <si>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</si>
  <si>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10.1016/j.compag.2022.106991</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</si>
  <si>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</si>
  <si>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</si>
  <si>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</si>
  <si>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</si>
  <si>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</si>
  <si>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10.1038/s41598-022-12732-1</t>
  </si>
  <si>
    <t>Franchetti, B; Pirri, F</t>
  </si>
  <si>
    <t>Franchetti, Benjamin; Pirri, Fiora</t>
  </si>
  <si>
    <t>Detection and Localization of Tip-Burn on Large Lettuce Canopies</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</si>
  <si>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</si>
  <si>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10.3389/fpls.2022.874035</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</si>
  <si>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</si>
  <si>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</si>
  <si>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</si>
  <si>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</si>
  <si>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</si>
  <si>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10.25165/j.ijabe.20221503.7362</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</si>
  <si>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</si>
  <si>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</si>
  <si>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</si>
  <si>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</si>
  <si>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10.3390/agronomy12051026</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</si>
  <si>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</si>
  <si>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</si>
  <si>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</si>
  <si>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</si>
  <si>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</si>
  <si>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10.3390/antiox11050811</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</si>
  <si>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</si>
  <si>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</si>
  <si>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</si>
  <si>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</si>
  <si>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10.1038/s41598-022-11001-5</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</si>
  <si>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</si>
  <si>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</si>
  <si>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</si>
  <si>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</si>
  <si>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10.1038/s41598-022-10681-3</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</si>
  <si>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</si>
  <si>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</si>
  <si>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</si>
  <si>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</si>
  <si>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10.3389/fpls.2022.852654</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</si>
  <si>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</si>
  <si>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</si>
  <si>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</si>
  <si>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</si>
  <si>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10.3390/horticulturae8040294</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</si>
  <si>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</si>
  <si>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</si>
  <si>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</si>
  <si>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</si>
  <si>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10.1016/j.envexpbot.2022.104797</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</si>
  <si>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</si>
  <si>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</si>
  <si>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</si>
  <si>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</si>
  <si>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10.1016/j.envexpbot.2022.104811</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</si>
  <si>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</si>
  <si>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</si>
  <si>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</si>
  <si>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</si>
  <si>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10.3390/plants11081010</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</si>
  <si>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</si>
  <si>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</si>
  <si>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</si>
  <si>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</si>
  <si>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10.3390/horticulturae8040315</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</si>
  <si>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</si>
  <si>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</si>
  <si>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</si>
  <si>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</si>
  <si>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10.3390/horticulturae8040346</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</si>
  <si>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</si>
  <si>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</si>
  <si>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</si>
  <si>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</si>
  <si>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</si>
  <si>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10.1186/s12870-022-03528-6</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</si>
  <si>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</si>
  <si>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</si>
  <si>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</si>
  <si>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</si>
  <si>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10.1016/j.scienta.2021.110864</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</si>
  <si>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</si>
  <si>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</si>
  <si>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</si>
  <si>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</si>
  <si>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10.3390/horticulturae8030270</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</si>
  <si>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</si>
  <si>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</si>
  <si>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</si>
  <si>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</si>
  <si>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10.3390/horticulturae8030256</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</si>
  <si>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</si>
  <si>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</si>
  <si>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</si>
  <si>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</si>
  <si>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10.3390/horticulturae8030216</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</si>
  <si>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</si>
  <si>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</si>
  <si>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</si>
  <si>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</si>
  <si>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10.3390/plants11030342</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</si>
  <si>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</si>
  <si>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</si>
  <si>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</si>
  <si>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</si>
  <si>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10.3390/agronomy12020343</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</si>
  <si>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</si>
  <si>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</si>
  <si>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</si>
  <si>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</si>
  <si>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10.3390/plants11030441</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</si>
  <si>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</si>
  <si>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</si>
  <si>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</si>
  <si>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</si>
  <si>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10.1007/s13580-021-00410-6</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</si>
  <si>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</si>
  <si>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</si>
  <si>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</si>
  <si>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</si>
  <si>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10.1007/s13580-021-00380-9</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</si>
  <si>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</si>
  <si>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</si>
  <si>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</si>
  <si>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</si>
  <si>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10.1007/s13580-021-00376-5</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</si>
  <si>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</si>
  <si>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</si>
  <si>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</si>
  <si>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</si>
  <si>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10.1007/s13580-021-00377-4</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</si>
  <si>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</si>
  <si>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</si>
  <si>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</si>
  <si>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</si>
  <si>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10.1007/s13580-021-00394-3</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</si>
  <si>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</si>
  <si>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</si>
  <si>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</si>
  <si>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</si>
  <si>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</si>
  <si>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10.2480/agrmet.D-21-00038</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</si>
  <si>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</si>
  <si>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</si>
  <si>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</si>
  <si>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</si>
  <si>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</si>
  <si>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10.4081/ija.2021.1915</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</si>
  <si>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</si>
  <si>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</si>
  <si>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</si>
  <si>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</si>
  <si>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</si>
  <si>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10.47280/RevFacAgron(LUZ).v39.n1.20</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</si>
  <si>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</si>
  <si>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</si>
  <si>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</si>
  <si>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</si>
  <si>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10.3390/agronomy12010194</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</si>
  <si>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</si>
  <si>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</si>
  <si>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</si>
  <si>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</si>
  <si>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10.3390/plants11010121</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</si>
  <si>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</si>
  <si>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</si>
  <si>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</si>
  <si>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</si>
  <si>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</si>
  <si>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10.2503/hortj.UTD-272</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</si>
  <si>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</si>
  <si>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</si>
  <si>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</si>
  <si>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</si>
  <si>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</si>
  <si>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10.3991/ijoe.v18i07.25467</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</si>
  <si>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</si>
  <si>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</si>
  <si>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</si>
  <si>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PLOS ONE</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</si>
  <si>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</si>
  <si>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10.1371/journal.pone.0265994</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</si>
  <si>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</si>
  <si>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</si>
  <si>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10.3390/agronomy12010024</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</si>
  <si>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</si>
  <si>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</si>
  <si>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</si>
  <si>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</si>
  <si>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</si>
  <si>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10.6180/jase.202210_25(5).0009</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</si>
  <si>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</si>
  <si>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</si>
  <si>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</si>
  <si>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</si>
  <si>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10.3389/fpls.2021.786555</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</si>
  <si>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</si>
  <si>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</si>
  <si>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</si>
  <si>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</si>
  <si>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10.3389/fpls.2021.799376</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</si>
  <si>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</si>
  <si>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</si>
  <si>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</si>
  <si>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</si>
  <si>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10.1016/j.scienta.2021.110802</t>
  </si>
  <si>
    <t>Gomez, C; Poudel, M; Yegros, M; Fisher, PR</t>
  </si>
  <si>
    <t>Gomez, Celina; Poudel, Megha; Yegros, Matias; Fisher, Paul R.</t>
  </si>
  <si>
    <t>Radiation Intensity and Quality Affect Indoor Acclimation of Blueberry Transplants</t>
  </si>
  <si>
    <t>HORTSCIENCE</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</si>
  <si>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</si>
  <si>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10.21273/HORTSCI16189-21</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</si>
  <si>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</si>
  <si>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</si>
  <si>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</si>
  <si>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EUROPEAN JOURNAL OF HORTICULTURAL SCIENCE</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</si>
  <si>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</si>
  <si>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10.17660/eJHS.2021/86.6.2</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</si>
  <si>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</si>
  <si>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</si>
  <si>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</si>
  <si>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</si>
  <si>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</si>
  <si>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10.3390/molecules26237405</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</si>
  <si>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</si>
  <si>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</si>
  <si>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</si>
  <si>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</si>
  <si>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10.3389/fpls.2021.761068</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</si>
  <si>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</si>
  <si>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</si>
  <si>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</si>
  <si>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10.1016/j.indcrop.2021.114239</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</si>
  <si>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</si>
  <si>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</si>
  <si>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</si>
  <si>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</si>
  <si>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</si>
  <si>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10.1002/agj2.20838</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</si>
  <si>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</si>
  <si>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</si>
  <si>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</si>
  <si>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</si>
  <si>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</si>
  <si>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10.1080/02827581.2021.1996627</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</si>
  <si>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</si>
  <si>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</si>
  <si>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</si>
  <si>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</si>
  <si>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10.3390/horticulturae7110444</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</si>
  <si>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</si>
  <si>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</si>
  <si>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</si>
  <si>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</si>
  <si>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10.3390/agronomy11112111</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</si>
  <si>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</si>
  <si>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</si>
  <si>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</si>
  <si>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</si>
  <si>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10.3390/ijms222112019</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</si>
  <si>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</si>
  <si>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</si>
  <si>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</si>
  <si>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</si>
  <si>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10.3390/plants10102182</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</si>
  <si>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</si>
  <si>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</si>
  <si>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</si>
  <si>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</si>
  <si>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10.3390/plants10102110</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</si>
  <si>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</si>
  <si>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</si>
  <si>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</si>
  <si>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</si>
  <si>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</si>
  <si>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10.1007/s11694-021-01150-y</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</si>
  <si>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</si>
  <si>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</si>
  <si>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</si>
  <si>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</si>
  <si>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10.1016/j.compag.2021.106443</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</si>
  <si>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</si>
  <si>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</si>
  <si>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</si>
  <si>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</si>
  <si>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10.3390/horticulturae7090294</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</si>
  <si>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</si>
  <si>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</si>
  <si>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</si>
  <si>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</si>
  <si>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10.3390/horticulturae7090283</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</si>
  <si>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</si>
  <si>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</si>
  <si>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</si>
  <si>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</si>
  <si>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</si>
  <si>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10.1016/j.foodchem.2021.130913</t>
  </si>
  <si>
    <t>Zheng, JF; Gan, PD; Ji, F; He, DX; Yang, P</t>
  </si>
  <si>
    <t>Zheng, Jianfeng; Gan, Peidian; Ji, Fang; He, Dongxian; Yang, Po</t>
  </si>
  <si>
    <t>Growth and Energy Use Efficiency of Grafted Tomato Transplants as Affected by LED Light Quality and Photon Flux Density</t>
  </si>
  <si>
    <t>AGRICULTURE-BASEL</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</si>
  <si>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</si>
  <si>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10.3390/agriculture11090816</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</si>
  <si>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</si>
  <si>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</si>
  <si>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</si>
  <si>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</si>
  <si>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</si>
  <si>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10.1016/S2095-3119(20)63382-2</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</si>
  <si>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</si>
  <si>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</si>
  <si>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</si>
  <si>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</si>
  <si>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10.3390/molecules26154646</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</si>
  <si>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</si>
  <si>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</si>
  <si>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</si>
  <si>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</si>
  <si>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10.3390/agriculture11080728</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</si>
  <si>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</si>
  <si>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</si>
  <si>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</si>
  <si>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</si>
  <si>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10.3390/agriculture11080723</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</si>
  <si>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</si>
  <si>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</si>
  <si>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</si>
  <si>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</si>
  <si>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10.3389/fpls.2021.667407</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</si>
  <si>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</si>
  <si>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</si>
  <si>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</si>
  <si>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</si>
  <si>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10.3389/fpls.2021.667456</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</si>
  <si>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</si>
  <si>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</si>
  <si>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</si>
  <si>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</si>
  <si>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</si>
  <si>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10.1016/j.jafr.2021.100181</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</si>
  <si>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</si>
  <si>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</si>
  <si>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</si>
  <si>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FOODS</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</si>
  <si>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</si>
  <si>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10.3390/foods10071524</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</si>
  <si>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</si>
  <si>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</si>
  <si>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</si>
  <si>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</si>
  <si>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10.1016/j.envexpbot.2021.104567</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</si>
  <si>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</si>
  <si>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</si>
  <si>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</si>
  <si>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</si>
  <si>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10.3389/fpls.2021.678197</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</si>
  <si>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</si>
  <si>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</si>
  <si>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</si>
  <si>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</si>
  <si>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10.1016/j.envexpbot.2021.104531</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</si>
  <si>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</si>
  <si>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</si>
  <si>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</si>
  <si>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</si>
  <si>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10.3389/fpls.2021.623682</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</si>
  <si>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</si>
  <si>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</si>
  <si>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</si>
  <si>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</si>
  <si>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10.3390/agronomy11061106</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</si>
  <si>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</si>
  <si>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</si>
  <si>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</si>
  <si>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</si>
  <si>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10.3390/horticulturae7060139</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</si>
  <si>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</si>
  <si>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</si>
  <si>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</si>
  <si>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</si>
  <si>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10.3390/agriculture11060503</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</si>
  <si>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</si>
  <si>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</si>
  <si>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</si>
  <si>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</si>
  <si>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10.3390/plants10061075</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</si>
  <si>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</si>
  <si>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</si>
  <si>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</si>
  <si>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</si>
  <si>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10.3390/plants10061203</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</si>
  <si>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</si>
  <si>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</si>
  <si>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</si>
  <si>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</si>
  <si>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10.1016/j.foodchem.2020.128727</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</si>
  <si>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</si>
  <si>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</si>
  <si>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</si>
  <si>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</si>
  <si>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10.1016/j.envexpbot.2021.104507</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</si>
  <si>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</si>
  <si>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</si>
  <si>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</si>
  <si>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</si>
  <si>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10.3390/horticulturae7050102</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</si>
  <si>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</si>
  <si>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</si>
  <si>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</si>
  <si>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</si>
  <si>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10.3390/agronomy11050932</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</si>
  <si>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</si>
  <si>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</si>
  <si>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</si>
  <si>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</si>
  <si>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10.3390/plants10050940</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</si>
  <si>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</si>
  <si>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</si>
  <si>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</si>
  <si>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</si>
  <si>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10.1038/s41598-021-87911-7</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</si>
  <si>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</si>
  <si>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</si>
  <si>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</si>
  <si>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</si>
  <si>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10.3389/fpls.2021.646144</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</si>
  <si>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</si>
  <si>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</si>
  <si>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</si>
  <si>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</si>
  <si>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10.3390/plants10040704</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</si>
  <si>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</si>
  <si>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</si>
  <si>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</si>
  <si>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</si>
  <si>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10.3390/plants10040762</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</si>
  <si>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</si>
  <si>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</si>
  <si>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</si>
  <si>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</si>
  <si>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10.1007/s13580-021-00343-0</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</si>
  <si>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</si>
  <si>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</si>
  <si>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</si>
  <si>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</si>
  <si>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10.1007/s13580-021-00340-3</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</si>
  <si>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</si>
  <si>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</si>
  <si>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</si>
  <si>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</si>
  <si>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10.1016/j.foodchem.2020.128167</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</si>
  <si>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</si>
  <si>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</si>
  <si>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</si>
  <si>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</si>
  <si>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10.3389/fpls.2021.615853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</si>
  <si>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</si>
  <si>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</si>
  <si>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</si>
  <si>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</si>
  <si>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10.3390/horticulturae7030056</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</si>
  <si>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</si>
  <si>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</si>
  <si>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</si>
  <si>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</si>
  <si>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10.3390/agronomy11030537</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</si>
  <si>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</si>
  <si>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</si>
  <si>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</si>
  <si>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</si>
  <si>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10.1016/j.foodchem.2020.128092</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</si>
  <si>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</si>
  <si>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</si>
  <si>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</si>
  <si>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</si>
  <si>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10.3390/horticulturae7020032</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</si>
  <si>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</si>
  <si>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</si>
  <si>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</si>
  <si>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</si>
  <si>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10.3390/plants10020297</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</si>
  <si>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</si>
  <si>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</si>
  <si>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10.3390/agronomy11020363</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</si>
  <si>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</si>
  <si>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</si>
  <si>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</si>
  <si>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</si>
  <si>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10.3389/fpls.2021.619973</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</si>
  <si>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</si>
  <si>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</si>
  <si>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</si>
  <si>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</si>
  <si>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10.3389/fpls.2020.592171</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</si>
  <si>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</si>
  <si>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</si>
  <si>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</si>
  <si>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</si>
  <si>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10.3389/fpls.2021.615355</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</si>
  <si>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</si>
  <si>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</si>
  <si>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</si>
  <si>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</si>
  <si>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10.3389/fpls.2020.610041</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</si>
  <si>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</si>
  <si>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</si>
  <si>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</si>
  <si>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</si>
  <si>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10.3389/fpls.2020.609977</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</si>
  <si>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</si>
  <si>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</si>
  <si>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</si>
  <si>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</si>
  <si>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10.3389/fpls.2020.598519</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</si>
  <si>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</si>
  <si>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</si>
  <si>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</si>
  <si>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</si>
  <si>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10.1007/s00344-020-10277-z</t>
  </si>
  <si>
    <t>HORTICULTURAL SCIENCE &amp; TECHNOLOGY</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</si>
  <si>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</si>
  <si>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</si>
  <si>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</si>
  <si>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</si>
  <si>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</si>
  <si>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10.3233/MGC-210028</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</si>
  <si>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</si>
  <si>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</si>
  <si>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</si>
  <si>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</si>
  <si>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</si>
  <si>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10.14502/Tekstilec2021.64.276-285</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</si>
  <si>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</si>
  <si>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</si>
  <si>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</si>
  <si>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</si>
  <si>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</si>
  <si>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10.3389/frsc.2021.582431</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</si>
  <si>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</si>
  <si>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</si>
  <si>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</si>
  <si>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</si>
  <si>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</si>
  <si>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</si>
  <si>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</si>
  <si>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</si>
  <si>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</si>
  <si>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10.7235/HORT.20210020</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</si>
  <si>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</si>
  <si>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</si>
  <si>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</si>
  <si>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</si>
  <si>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</si>
  <si>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10.11450/seitaikogaku.33.101</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</si>
  <si>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</si>
  <si>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</si>
  <si>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</si>
  <si>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</si>
  <si>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10.7235/HORT.20210006</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</si>
  <si>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</si>
  <si>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</si>
  <si>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</si>
  <si>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</si>
  <si>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</si>
  <si>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10.1007/s11738-020-03187-w</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</si>
  <si>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</si>
  <si>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</si>
  <si>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</si>
  <si>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</si>
  <si>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</si>
  <si>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</si>
  <si>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</si>
  <si>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</si>
  <si>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</si>
  <si>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</si>
  <si>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</si>
  <si>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</si>
  <si>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</si>
  <si>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10.11450/seitaikogaku.33.93</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</si>
  <si>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</si>
  <si>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</si>
  <si>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</si>
  <si>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FRESENIUS ENVIRONMENTAL BULLETIN</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</si>
  <si>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</si>
  <si>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</si>
  <si>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</si>
  <si>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</si>
  <si>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</si>
  <si>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</si>
  <si>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10.15835/nbha49412524</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</si>
  <si>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</si>
  <si>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</si>
  <si>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</si>
  <si>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</si>
  <si>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10.3389/fpls.2020.599982</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</si>
  <si>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</si>
  <si>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</si>
  <si>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</si>
  <si>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</si>
  <si>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10.3389/fpls.2020.598082</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</si>
  <si>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</si>
  <si>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</si>
  <si>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</si>
  <si>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</si>
  <si>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10.3389/fpls.2020.597906</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</si>
  <si>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</si>
  <si>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</si>
  <si>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</si>
  <si>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</si>
  <si>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10.3390/agronomy10121943</t>
  </si>
  <si>
    <t>Avgoustaki, DD; Li, JY; Xydis, G</t>
  </si>
  <si>
    <t>Avgoustaki, Dafni Despoina; Li, Jinyue; Xydis, George</t>
  </si>
  <si>
    <t>Basil plants grown under intermittent light stress in a small-scale indoor environment: Introducing energy demand reduction intelligent technologies</t>
  </si>
  <si>
    <t>FOOD CONTROL</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</si>
  <si>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</si>
  <si>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10.1016/j.foodcont.2020.107389</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</si>
  <si>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</si>
  <si>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</si>
  <si>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</si>
  <si>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</si>
  <si>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10.1016/j.compag.2020.105847</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</si>
  <si>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</si>
  <si>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</si>
  <si>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</si>
  <si>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</si>
  <si>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10.3390/horticulturae6040109</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</si>
  <si>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</si>
  <si>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</si>
  <si>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</si>
  <si>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</si>
  <si>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10.3390/agronomy10121979</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</si>
  <si>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</si>
  <si>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</si>
  <si>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</si>
  <si>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</si>
  <si>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10.3390/horticulturae6040063</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</si>
  <si>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</si>
  <si>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</si>
  <si>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</si>
  <si>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</si>
  <si>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10.3390/plants9121694</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</si>
  <si>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</si>
  <si>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</si>
  <si>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</si>
  <si>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</si>
  <si>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</si>
  <si>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10.1021/acs.jafc.0c05020</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</si>
  <si>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</si>
  <si>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</si>
  <si>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</si>
  <si>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</si>
  <si>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10.3390/agriculture10110574</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</si>
  <si>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</si>
  <si>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</si>
  <si>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</si>
  <si>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</si>
  <si>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10.3390/agronomy10111680</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</si>
  <si>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</si>
  <si>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</si>
  <si>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</si>
  <si>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</si>
  <si>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10.3390/agronomy10111678</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</si>
  <si>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</si>
  <si>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</si>
  <si>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</si>
  <si>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</si>
  <si>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10.1016/j.indcrop.2020.112774</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</si>
  <si>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</si>
  <si>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</si>
  <si>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</si>
  <si>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</si>
  <si>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10.3390/agronomy10111659</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</si>
  <si>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</si>
  <si>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</si>
  <si>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</si>
  <si>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</si>
  <si>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10.3390/agronomy10111769</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</si>
  <si>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</si>
  <si>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</si>
  <si>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</si>
  <si>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</si>
  <si>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10.3390/plants9111542</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</si>
  <si>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</si>
  <si>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</si>
  <si>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10.1007/s13580-020-00285-z</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</si>
  <si>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</si>
  <si>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</si>
  <si>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</si>
  <si>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</si>
  <si>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10.1007/s13580-020-00284-0</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</si>
  <si>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</si>
  <si>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</si>
  <si>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</si>
  <si>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</si>
  <si>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10.1007/s11738-020-03149-2</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</si>
  <si>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</si>
  <si>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</si>
  <si>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</si>
  <si>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</si>
  <si>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10.1016/j.scienta.2020.109508</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</si>
  <si>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</si>
  <si>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</si>
  <si>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</si>
  <si>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</si>
  <si>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</si>
  <si>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10.1007/s12230-020-09803-2</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</si>
  <si>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</si>
  <si>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</si>
  <si>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</si>
  <si>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</si>
  <si>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10.2480/agrmet.D-20-00026</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</si>
  <si>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</si>
  <si>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</si>
  <si>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</si>
  <si>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</si>
  <si>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10.3390/agronomy10101475</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</si>
  <si>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</si>
  <si>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</si>
  <si>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</si>
  <si>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</si>
  <si>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10.3390/ijms21197134</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</si>
  <si>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</si>
  <si>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</si>
  <si>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</si>
  <si>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</si>
  <si>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10.17660/eJHS.2020/85.5.4</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</si>
  <si>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</si>
  <si>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</si>
  <si>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</si>
  <si>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</si>
  <si>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10.3390/agronomy10101456</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</si>
  <si>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</si>
  <si>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</si>
  <si>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</si>
  <si>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</si>
  <si>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10.17660/eJHS.2020/85.5.7</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</si>
  <si>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</si>
  <si>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</si>
  <si>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</si>
  <si>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</si>
  <si>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10.3390/plants9091172</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</si>
  <si>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</si>
  <si>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</si>
  <si>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</si>
  <si>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</si>
  <si>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10.3390/molecules25184256</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</si>
  <si>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</si>
  <si>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</si>
  <si>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</si>
  <si>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</si>
  <si>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</si>
  <si>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10.1080/14620316.2020.1807416</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</si>
  <si>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</si>
  <si>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</si>
  <si>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</si>
  <si>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</si>
  <si>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10.1080/14620316.2020.1804468</t>
  </si>
  <si>
    <t>Nguyen, TKL; Oh, MM</t>
  </si>
  <si>
    <t>Thi Kim Loan Nguyen; Myung-Min Oh</t>
  </si>
  <si>
    <t>Physiological and biochemical responses of green and red perilla toLED-based light</t>
  </si>
  <si>
    <t>JOURNAL OF THE SCIENCE OF FOOD AND AGRICULTURE</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</si>
  <si>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</si>
  <si>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10.1002/jsfa.10636</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</si>
  <si>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</si>
  <si>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</si>
  <si>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</si>
  <si>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</si>
  <si>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</si>
  <si>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10.1073/pnas.2002655117</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</si>
  <si>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</si>
  <si>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</si>
  <si>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</si>
  <si>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</si>
  <si>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10.3390/agronomy10081082</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</si>
  <si>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</si>
  <si>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</si>
  <si>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</si>
  <si>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</si>
  <si>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10.3390/agriculture10080343</t>
  </si>
  <si>
    <t>Wiggins, Z; Akaeze, O; Nandwani, D; Witcher, A</t>
  </si>
  <si>
    <t>Wiggins, ZaDarreyal; Akaeze, Onyekachukwu; Nandwani, Dilip; Witcher, Anthony</t>
  </si>
  <si>
    <t>Substrate Properties and Fertilizer Rates on Yield Responses of Lettuce in a Vertical Growth System</t>
  </si>
  <si>
    <t>SUSTAINABILITY</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</si>
  <si>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</si>
  <si>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10.3390/su12166465</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</si>
  <si>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</si>
  <si>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</si>
  <si>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</si>
  <si>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</si>
  <si>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</si>
  <si>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10.21273/JASHS04927-20</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</si>
  <si>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</si>
  <si>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</si>
  <si>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</si>
  <si>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</si>
  <si>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10.1007/s13580-020-00255-5</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</si>
  <si>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</si>
  <si>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</si>
  <si>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</si>
  <si>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</si>
  <si>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10.3390/agronomy10070934</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</si>
  <si>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</si>
  <si>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</si>
  <si>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</si>
  <si>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</si>
  <si>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10.3390/agronomy10070920</t>
  </si>
  <si>
    <t>Zhao, T; Nakano, A; Iwaski, Y; Umeda, H</t>
  </si>
  <si>
    <t>Zhao, Tiejun; Nakano, Akimasa; Iwaski, Yasunaga; Umeda, Hiroki</t>
  </si>
  <si>
    <t>Application of Hyperspectral Imaging for Assessment of Tomato Leaf Water Status in Plant Factories</t>
  </si>
  <si>
    <t>APPLIED SCIENCES-BASEL</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</si>
  <si>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</si>
  <si>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10.3390/app10134665</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</si>
  <si>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</si>
  <si>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</si>
  <si>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10.1016/j.scienta.2020.109366</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</si>
  <si>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</si>
  <si>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</si>
  <si>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</si>
  <si>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</si>
  <si>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10.3390/plants9060793</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</si>
  <si>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</si>
  <si>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</si>
  <si>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</si>
  <si>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</si>
  <si>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10.3389/fpls.2020.00462</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</si>
  <si>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</si>
  <si>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</si>
  <si>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</si>
  <si>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</si>
  <si>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10.3390/plants9050556</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</si>
  <si>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</si>
  <si>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</si>
  <si>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</si>
  <si>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</si>
  <si>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10.21273/HORTSCI14671-19</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</si>
  <si>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</si>
  <si>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</si>
  <si>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</si>
  <si>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</si>
  <si>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10.3390/agriculture10050162</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</si>
  <si>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</si>
  <si>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</si>
  <si>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</si>
  <si>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</si>
  <si>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10.1016/j.scienta.2020.109204</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</si>
  <si>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</si>
  <si>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</si>
  <si>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</si>
  <si>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</si>
  <si>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10.1016/j.scienta.2020.109195</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</si>
  <si>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</si>
  <si>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</si>
  <si>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</si>
  <si>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</si>
  <si>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10.3390/plants9040490</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</si>
  <si>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</si>
  <si>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</si>
  <si>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</si>
  <si>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</si>
  <si>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10.3390/agronomy10030413</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</si>
  <si>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</si>
  <si>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</si>
  <si>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</si>
  <si>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</si>
  <si>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10.3390/agronomy10030388</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</si>
  <si>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</si>
  <si>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</si>
  <si>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</si>
  <si>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</si>
  <si>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</si>
  <si>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10.1016/j.jarmap.2019.100237</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</si>
  <si>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</si>
  <si>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</si>
  <si>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</si>
  <si>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</si>
  <si>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10.25165/j.ijabe.20201302.5135</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</si>
  <si>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</si>
  <si>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</si>
  <si>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</si>
  <si>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</si>
  <si>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10.3390/plants9030295</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</si>
  <si>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</si>
  <si>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</si>
  <si>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</si>
  <si>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</si>
  <si>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10.1038/s41598-020-59574-3</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</si>
  <si>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</si>
  <si>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</si>
  <si>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</si>
  <si>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</si>
  <si>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</si>
  <si>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10.1111/ppl.13067</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</si>
  <si>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</si>
  <si>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</si>
  <si>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</si>
  <si>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</si>
  <si>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</si>
  <si>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10.1016/j.jtherbio.2019.102496</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</si>
  <si>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</si>
  <si>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</si>
  <si>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</si>
  <si>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</si>
  <si>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10.3390/agriculture10020028</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</si>
  <si>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</si>
  <si>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</si>
  <si>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</si>
  <si>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</si>
  <si>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10.7235/HORT.20200059</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</si>
  <si>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</si>
  <si>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</si>
  <si>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</si>
  <si>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</si>
  <si>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10.7235/HORT.20200034</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</si>
  <si>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</si>
  <si>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</si>
  <si>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10.7235/HORT.20200057</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</si>
  <si>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</si>
  <si>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</si>
  <si>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</si>
  <si>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</si>
  <si>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10.3390/agronomy10010076</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</si>
  <si>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</si>
  <si>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</si>
  <si>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</si>
  <si>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</si>
  <si>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</si>
  <si>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10.17957/IJAB/15.1416</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</si>
  <si>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</si>
  <si>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</si>
  <si>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</si>
  <si>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</si>
  <si>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</si>
  <si>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10.32615/ps.2020.013</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</si>
  <si>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</si>
  <si>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</si>
  <si>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</si>
  <si>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</si>
  <si>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</si>
  <si>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10.32604/phyton.2020.09277</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</si>
  <si>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</si>
  <si>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</si>
  <si>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</si>
  <si>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</si>
  <si>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10.3390/agronomy9120857</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</si>
  <si>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</si>
  <si>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</si>
  <si>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</si>
  <si>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</si>
  <si>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10.3390/agronomy9120875</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</si>
  <si>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</si>
  <si>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</si>
  <si>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</si>
  <si>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</si>
  <si>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10.1016/j.indcrop.2019.111612</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</si>
  <si>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</si>
  <si>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</si>
  <si>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</si>
  <si>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</si>
  <si>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10.25165/j.ijabe.20191206.5265</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</si>
  <si>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</si>
  <si>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</si>
  <si>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</si>
  <si>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</si>
  <si>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10.1007/s13580-019-00174-0</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</si>
  <si>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</si>
  <si>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</si>
  <si>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</si>
  <si>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</si>
  <si>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10.3389/fpls.2019.01153</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</si>
  <si>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</si>
  <si>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</si>
  <si>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</si>
  <si>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</si>
  <si>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10.1080/14620316.2019.1677510</t>
  </si>
  <si>
    <t>Avgoustaki, DD</t>
  </si>
  <si>
    <t>Avgoustaki, Dafni Despoina</t>
  </si>
  <si>
    <t>Optimization of Photoperiod and Quality Assessment of Basil Plants Grown in a Small-Scale Indoor Cultivation System for Reduction of Energy Demand</t>
  </si>
  <si>
    <t>ENERGIES</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</si>
  <si>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</si>
  <si>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10.3390/en12203980</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</si>
  <si>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</si>
  <si>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</si>
  <si>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10.21273/HORTSCI14236-19</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</si>
  <si>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</si>
  <si>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</si>
  <si>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</si>
  <si>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</si>
  <si>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10.1016/j.scienta.2019.05.030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</si>
  <si>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</si>
  <si>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</si>
  <si>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</si>
  <si>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</si>
  <si>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10.25165/j.ijabe.20191205.4847</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</si>
  <si>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</si>
  <si>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</si>
  <si>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</si>
  <si>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</si>
  <si>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10.3389/fpls.2019.00839</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</si>
  <si>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</si>
  <si>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</si>
  <si>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</si>
  <si>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</si>
  <si>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10.15835/nbha47311580</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</si>
  <si>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</si>
  <si>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</si>
  <si>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</si>
  <si>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</si>
  <si>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10.1016/j.envexpbot.2019.04.003</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</si>
  <si>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</si>
  <si>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</si>
  <si>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</si>
  <si>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</si>
  <si>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10.1016/j.scienta.2019.03.057</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</si>
  <si>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</si>
  <si>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</si>
  <si>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</si>
  <si>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</si>
  <si>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10.21273/HORTSCI13834-18</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</si>
  <si>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</si>
  <si>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</si>
  <si>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</si>
  <si>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</si>
  <si>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10.3390/agronomy9050224</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</si>
  <si>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</si>
  <si>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</si>
  <si>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</si>
  <si>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</si>
  <si>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</si>
  <si>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10.21786/bbrc/SI/12.3/8</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</si>
  <si>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</si>
  <si>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</si>
  <si>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</si>
  <si>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</si>
  <si>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10.1007/s13580-018-0112-1</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</si>
  <si>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</si>
  <si>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</si>
  <si>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</si>
  <si>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</si>
  <si>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10.3390/plants8040090</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</si>
  <si>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</si>
  <si>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</si>
  <si>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</si>
  <si>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</si>
  <si>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10.1007/s13580-018-0118-8</t>
  </si>
  <si>
    <t>Liu, YW; Huang, CK</t>
  </si>
  <si>
    <t>Liu, Yu-Wei; Huang, Chen-Kang</t>
  </si>
  <si>
    <t>Effects of the Circulation Pump Type and Ultraviolet Sterilization on Nutrient Solutions and Plant Growth in Plant Factories</t>
  </si>
  <si>
    <t>HORTTECHNOLOGY</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</si>
  <si>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</si>
  <si>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10.21273/HORTTECH04244-18</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</si>
  <si>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</si>
  <si>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</si>
  <si>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10.1007/s13580-018-0114-z</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</si>
  <si>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</si>
  <si>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</si>
  <si>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</si>
  <si>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</si>
  <si>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</si>
  <si>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10.1016/j.ultsonch.2018.10.005</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</si>
  <si>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</si>
  <si>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</si>
  <si>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</si>
  <si>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</si>
  <si>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10.1016/j.scienta.2018.10.023</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</si>
  <si>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</si>
  <si>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</si>
  <si>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</si>
  <si>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</si>
  <si>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10.1002/jsfa.9237</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</si>
  <si>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</si>
  <si>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</si>
  <si>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</si>
  <si>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</si>
  <si>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</si>
  <si>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</si>
  <si>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</si>
  <si>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</si>
  <si>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</si>
  <si>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10.17660/th2019/74.1.1</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</si>
  <si>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</si>
  <si>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</si>
  <si>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</si>
  <si>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</si>
  <si>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</si>
  <si>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</si>
  <si>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</si>
  <si>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</si>
  <si>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</si>
  <si>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10.7235/HORT.20190060</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</si>
  <si>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</si>
  <si>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</si>
  <si>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</si>
  <si>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</si>
  <si>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10.1038/s41598-018-36113-9</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</si>
  <si>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</si>
  <si>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</si>
  <si>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</si>
  <si>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</si>
  <si>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10.21273/HORTTECH04024-18</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</si>
  <si>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</si>
  <si>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</si>
  <si>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</si>
  <si>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</si>
  <si>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10.21273/HORTSCI13469-18</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</si>
  <si>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</si>
  <si>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</si>
  <si>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</si>
  <si>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</si>
  <si>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10.1007/s13580-018-0052-9</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</si>
  <si>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</si>
  <si>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</si>
  <si>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</si>
  <si>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</si>
  <si>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10.1007/s13580-018-0076-1</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</si>
  <si>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</si>
  <si>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</si>
  <si>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</si>
  <si>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</si>
  <si>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10.2480/agrmet.D-17-00048</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</si>
  <si>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</si>
  <si>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</si>
  <si>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</si>
  <si>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</si>
  <si>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10.3390/agronomy8100227</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</si>
  <si>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</si>
  <si>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</si>
  <si>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</si>
  <si>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</si>
  <si>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10.1007/s13580-018-0048-5</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</si>
  <si>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</si>
  <si>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</si>
  <si>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</si>
  <si>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</si>
  <si>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</si>
  <si>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10.1007/s11240-018-1415-8</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</si>
  <si>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</si>
  <si>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</si>
  <si>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</si>
  <si>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</si>
  <si>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10.1002/jsfa.8874</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</si>
  <si>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</si>
  <si>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</si>
  <si>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</si>
  <si>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</si>
  <si>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10.21273/HORTSCI12418-17</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</si>
  <si>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</si>
  <si>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</si>
  <si>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</si>
  <si>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</si>
  <si>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10.3389/fpls.2018.00665</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</si>
  <si>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</si>
  <si>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</si>
  <si>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</si>
  <si>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</si>
  <si>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10.1016/j.scienta.2018.03.027</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</si>
  <si>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</si>
  <si>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</si>
  <si>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</si>
  <si>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</si>
  <si>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10.1038/s41598-018-25686-0</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</si>
  <si>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</si>
  <si>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</si>
  <si>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</si>
  <si>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</si>
  <si>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10.21273/HORTSCI12785-17</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</si>
  <si>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</si>
  <si>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</si>
  <si>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10.1007/s13580-018-0027-x</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</si>
  <si>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</si>
  <si>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</si>
  <si>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</si>
  <si>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</si>
  <si>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10.25165/j.ijabe.20181102.3420</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</si>
  <si>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</si>
  <si>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</si>
  <si>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</si>
  <si>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</si>
  <si>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10.12972/kjhst.20180034</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</si>
  <si>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</si>
  <si>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</si>
  <si>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</si>
  <si>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</si>
  <si>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10.12972/kjhst.20180005</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</si>
  <si>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</si>
  <si>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</si>
  <si>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</si>
  <si>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</si>
  <si>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10.12972/kjhst.20180054</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</si>
  <si>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</si>
  <si>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</si>
  <si>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</si>
  <si>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</si>
  <si>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10.12972/kjhst.20180080</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</si>
  <si>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</si>
  <si>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</si>
  <si>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10.1007/s13580-017-0354-3</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</si>
  <si>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</si>
  <si>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</si>
  <si>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</si>
  <si>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</si>
  <si>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10.1016/j.scienta.2017.04.037</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</si>
  <si>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</si>
  <si>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</si>
  <si>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10.1007/s13580-017-0331-x</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</si>
  <si>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</si>
  <si>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</si>
  <si>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10.12972/kjhst.20170047</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</si>
  <si>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</si>
  <si>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</si>
  <si>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</si>
  <si>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</si>
  <si>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10.21273/HORTSCI11822-17</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</si>
  <si>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</si>
  <si>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</si>
  <si>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</si>
  <si>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</si>
  <si>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10.3389/fpls.2017.00708</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</si>
  <si>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</si>
  <si>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</si>
  <si>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</si>
  <si>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</si>
  <si>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10.3965/j.ijabe.20171003.2299</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</si>
  <si>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</si>
  <si>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</si>
  <si>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</si>
  <si>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</si>
  <si>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10.1007/s13580-017-0154-9</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</si>
  <si>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</si>
  <si>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</si>
  <si>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</si>
  <si>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</si>
  <si>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10.21273/HORTSCI11592-16</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</si>
  <si>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</si>
  <si>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</si>
  <si>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</si>
  <si>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</si>
  <si>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10.1007/s11099-016-0233-7</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</si>
  <si>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</si>
  <si>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</si>
  <si>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</si>
  <si>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</si>
  <si>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10.1016/j.foodchem.2016.09.102</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</si>
  <si>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</si>
  <si>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</si>
  <si>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</si>
  <si>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</si>
  <si>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</si>
  <si>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10.1515/opag-2017-0004</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</si>
  <si>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</si>
  <si>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</si>
  <si>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</si>
  <si>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</si>
  <si>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10.1016/j.scienta.2016.11.020</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</si>
  <si>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</si>
  <si>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</si>
  <si>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</si>
  <si>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</si>
  <si>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10.1007/s11738-016-2320-6</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</si>
  <si>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</si>
  <si>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</si>
  <si>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</si>
  <si>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</si>
  <si>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</si>
  <si>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10.12972/kjhst.20160088</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</si>
  <si>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</si>
  <si>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</si>
  <si>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</si>
  <si>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</si>
  <si>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10.1007/s13580-016-0093-x</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</si>
  <si>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</si>
  <si>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</si>
  <si>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</si>
  <si>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</si>
  <si>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10.1007/s13580-016-0068-y</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</si>
  <si>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</si>
  <si>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</si>
  <si>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</si>
  <si>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</si>
  <si>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10.1016/j.scienta.2016.07.001</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</si>
  <si>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</si>
  <si>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</si>
  <si>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</si>
  <si>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</si>
  <si>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10.1007/s13580-016-0103-z</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</si>
  <si>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</si>
  <si>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</si>
  <si>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</si>
  <si>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</si>
  <si>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10.1007/s13580-016-1060-2</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</si>
  <si>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</si>
  <si>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</si>
  <si>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</si>
  <si>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</si>
  <si>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10.21273/HORTSCI10668-16</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</si>
  <si>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</si>
  <si>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</si>
  <si>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</si>
  <si>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</si>
  <si>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</si>
  <si>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10.5511/plantbiotechnology.16.0216a</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</si>
  <si>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</si>
  <si>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</si>
  <si>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</si>
  <si>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</si>
  <si>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10.1007/s13580-016-0071-3</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</si>
  <si>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</si>
  <si>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</si>
  <si>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</si>
  <si>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</si>
  <si>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10.1002/fes3.83</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</si>
  <si>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</si>
  <si>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</si>
  <si>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</si>
  <si>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</si>
  <si>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10.3389/fpls.2015.01114</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</si>
  <si>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</si>
  <si>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</si>
  <si>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</si>
  <si>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</si>
  <si>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10.12972/kjhst.20160041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</si>
  <si>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</si>
  <si>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</si>
  <si>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</si>
  <si>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</si>
  <si>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10.1007/s13580-016-0008-x</t>
  </si>
  <si>
    <t>Liaros, S; Botsis, K; Xydis, G</t>
  </si>
  <si>
    <t>Liaros, Stelios; Botsis, Konstantinos; Xydis, George</t>
  </si>
  <si>
    <t>Technoeconomic evaluation of urban plant factories: The case of basil (Ocimum basilicum)</t>
  </si>
  <si>
    <t>SCIENCE OF THE TOTAL ENVIRONMENT</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</si>
  <si>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</si>
  <si>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10.1016/j.scitotenv.2016.02.174</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</si>
  <si>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</si>
  <si>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</si>
  <si>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</si>
  <si>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</si>
  <si>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</si>
  <si>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10.5958/0974-0112.2016.00066.9</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</si>
  <si>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</si>
  <si>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</si>
  <si>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</si>
  <si>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</si>
  <si>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10.12972/kjhst.20160024</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</si>
  <si>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</si>
  <si>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</si>
  <si>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</si>
  <si>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</si>
  <si>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10.3389/fpls.2016.00394</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</si>
  <si>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</si>
  <si>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</si>
  <si>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</si>
  <si>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</si>
  <si>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10.3389/fpls.2016.00087</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</si>
  <si>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</si>
  <si>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</si>
  <si>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</si>
  <si>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</si>
  <si>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10.1007/s13580-016-0019-7</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</si>
  <si>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</si>
  <si>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</si>
  <si>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</si>
  <si>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</si>
  <si>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10.3389/fpls.2015.01110</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</si>
  <si>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</si>
  <si>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</si>
  <si>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</si>
  <si>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</si>
  <si>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10.1371/journal.pone.0143412</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</si>
  <si>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</si>
  <si>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</si>
  <si>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</si>
  <si>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</si>
  <si>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10.1007/s13580-015-0035-z</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</si>
  <si>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</si>
  <si>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</si>
  <si>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</si>
  <si>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</si>
  <si>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10.1016/j.scienta.2015.03.022</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</si>
  <si>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</si>
  <si>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</si>
  <si>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</si>
  <si>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ACTA ASTRONAUTICA</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</si>
  <si>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</si>
  <si>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10.1016/j.actaastro.2015.02.021</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</si>
  <si>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</si>
  <si>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</si>
  <si>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</si>
  <si>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</si>
  <si>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10.1007/s13580-015-0130-1</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</si>
  <si>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</si>
  <si>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</si>
  <si>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</si>
  <si>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</si>
  <si>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10.5511/plantbiotechnology.14.1210a</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</si>
  <si>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</si>
  <si>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</si>
  <si>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</si>
  <si>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</si>
  <si>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10.21273/HORTTECH.24.5.546</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</si>
  <si>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</si>
  <si>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</si>
  <si>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</si>
  <si>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</si>
  <si>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</si>
  <si>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10.1109/TPS.2014.2326599</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</si>
  <si>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</si>
  <si>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</si>
  <si>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</si>
  <si>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</si>
  <si>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10.1007/s13580-014-1016-3</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</si>
  <si>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</si>
  <si>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</si>
  <si>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</si>
  <si>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</si>
  <si>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10.1002/jsfa.6227</t>
  </si>
  <si>
    <t>Environment variable</t>
  </si>
  <si>
    <t>Outcome variable</t>
  </si>
  <si>
    <t>Environment</t>
  </si>
  <si>
    <t>Outcome</t>
  </si>
  <si>
    <t>Temperature</t>
  </si>
  <si>
    <t>Light</t>
  </si>
  <si>
    <t>CO2</t>
  </si>
  <si>
    <t>Secondary metabolites</t>
  </si>
  <si>
    <t>Nutrition</t>
  </si>
  <si>
    <t>Morphology</t>
  </si>
  <si>
    <t>Yield</t>
  </si>
  <si>
    <t>Kale</t>
  </si>
  <si>
    <t>Lettuce</t>
  </si>
  <si>
    <t>Basil</t>
  </si>
  <si>
    <t>crop</t>
  </si>
  <si>
    <t>Tomato</t>
  </si>
  <si>
    <t>Strawberry</t>
  </si>
  <si>
    <t>Ginseng</t>
  </si>
  <si>
    <t>Cucumber</t>
  </si>
  <si>
    <t>Ice Plant</t>
  </si>
  <si>
    <t>Crepidiastrum denticulatum</t>
  </si>
  <si>
    <t>Perilla</t>
  </si>
  <si>
    <t>Chrysanthemum</t>
  </si>
  <si>
    <t>Coriander</t>
  </si>
  <si>
    <t>Potato</t>
  </si>
  <si>
    <t>Quinoa</t>
  </si>
  <si>
    <t>Spinach</t>
  </si>
  <si>
    <t>Mustard</t>
  </si>
  <si>
    <t>Pak Choi</t>
  </si>
  <si>
    <t>Peppers</t>
  </si>
  <si>
    <t>Wheat</t>
  </si>
  <si>
    <t>Agastache rugosa</t>
  </si>
  <si>
    <t>St. Johns Wort</t>
  </si>
  <si>
    <t>Dropwort</t>
  </si>
  <si>
    <t>Blueberry</t>
  </si>
  <si>
    <t>Canola</t>
  </si>
  <si>
    <t>Watercress</t>
  </si>
  <si>
    <t>Mizuna</t>
  </si>
  <si>
    <t>Red Amaranth</t>
  </si>
  <si>
    <t>Broccoli</t>
  </si>
  <si>
    <t>Arabidopsis</t>
  </si>
  <si>
    <t>Rocket</t>
  </si>
  <si>
    <t>Chinese Cabbage</t>
  </si>
  <si>
    <t>Ophiorrhiza pumila</t>
  </si>
  <si>
    <t>Nasturtium</t>
  </si>
  <si>
    <t>Stevia</t>
  </si>
  <si>
    <t>Sowthistle</t>
  </si>
  <si>
    <t>Choy Sum</t>
  </si>
  <si>
    <t>Chicory</t>
  </si>
  <si>
    <t>Cress</t>
  </si>
  <si>
    <t>Radish</t>
  </si>
  <si>
    <t>Cherry Radish</t>
  </si>
  <si>
    <t>Red Beet</t>
  </si>
  <si>
    <t>Carrot</t>
  </si>
  <si>
    <t>Garlic Chives</t>
  </si>
  <si>
    <t>Borage</t>
  </si>
  <si>
    <t>Pea Shoots</t>
  </si>
  <si>
    <t>Parsley</t>
  </si>
  <si>
    <t>Petunia</t>
  </si>
  <si>
    <t>Edible Cactus</t>
  </si>
  <si>
    <t>Indigo</t>
  </si>
  <si>
    <t>Noble Dendrobium Orchid</t>
  </si>
  <si>
    <t>Kalanchoe</t>
  </si>
  <si>
    <t>Duckweed</t>
  </si>
  <si>
    <t>Spathiphyllum</t>
  </si>
  <si>
    <t>Gourd</t>
  </si>
  <si>
    <t>Watermelon</t>
  </si>
  <si>
    <t>Bottle Gourd</t>
  </si>
  <si>
    <t>Saffron</t>
  </si>
  <si>
    <t>Endive</t>
  </si>
  <si>
    <t>Periwinkle</t>
  </si>
  <si>
    <t>Marigold</t>
  </si>
  <si>
    <t>Cabbage</t>
  </si>
  <si>
    <t>Aralia elata</t>
  </si>
  <si>
    <t>Pinellia ternata</t>
  </si>
  <si>
    <t>Mesona chinensis </t>
  </si>
  <si>
    <t>Platycodon grandiflorum</t>
  </si>
  <si>
    <t xml:space="preserve">Artemisia annua </t>
  </si>
  <si>
    <t>Melissa officinalis</t>
  </si>
  <si>
    <t>Salvia</t>
  </si>
  <si>
    <t>Euphorbia peplus</t>
  </si>
  <si>
    <t xml:space="preserve">Mentha spicata </t>
  </si>
  <si>
    <t>Allium victorialis</t>
  </si>
  <si>
    <t xml:space="preserve">Scutellaria baicalensis </t>
  </si>
  <si>
    <t>Marjoram</t>
  </si>
  <si>
    <t>Bletilla striata</t>
  </si>
  <si>
    <t>Digitalis purpurea</t>
  </si>
  <si>
    <t>Camphor</t>
  </si>
  <si>
    <t>Toona sinensi</t>
  </si>
  <si>
    <t>Crop Category</t>
  </si>
  <si>
    <t>Vegetable - Babygreens</t>
  </si>
  <si>
    <t>Vegetable - Microgreens</t>
  </si>
  <si>
    <t>Vegetable - other</t>
  </si>
  <si>
    <t>Medicinal</t>
  </si>
  <si>
    <t>Fruit</t>
  </si>
  <si>
    <t>Ornamental</t>
  </si>
  <si>
    <t>Grain</t>
  </si>
  <si>
    <t>Non-edible</t>
  </si>
  <si>
    <t>Commercial</t>
  </si>
  <si>
    <t>study_id</t>
  </si>
  <si>
    <t>crop_category</t>
  </si>
  <si>
    <t>Lettuce,Rocket</t>
  </si>
  <si>
    <t>Lettuce,Endive</t>
  </si>
  <si>
    <t>Mustard,Radish,Basil,Red Amaranth,Garlic Chives,Borage,Pea Shoots</t>
  </si>
  <si>
    <t>Lettuce,Basil</t>
  </si>
  <si>
    <t>Periwinkle,Marigold</t>
  </si>
  <si>
    <t>Lettuce,Mizuna</t>
  </si>
  <si>
    <t>Tomato,Peppers,Cucumber,Gourd,Watermelon,Bottle Gourd</t>
  </si>
  <si>
    <t>Lettuce,Basil,Rocket,Chicory</t>
  </si>
  <si>
    <t>Basil,Kale,Mustard</t>
  </si>
  <si>
    <t>Chrysanthemum,Spathiphyllum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</si>
</sst>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u/>
      <sz val="10"/>
      <color theme="10"/>
      <name val="Arial"/>
      <family val="2"/>
    </font>
    <font>
      <sz val="10"/>
      <name val="Arial"/>
      <family val="2"/>
    </font>
    <font>
      <sz val="12"/>
      <color rgb="FF1C1D1E"/>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Alignment="1"/>
    <xf numFmtId="0" fontId="2" fillId="0" borderId="0" xfId="1" applyFont="1" applyAlignment="1"/>
    <xf numFmtId="0" fontId="2" fillId="0" borderId="0" xfId="0" applyFont="1" applyAlignment="1"/>
    <xf numFmtId="16" fontId="2" fillId="0" borderId="0" xfId="0" applyNumberFormat="1" applyFont="1" applyAlignment="1"/>
    <xf numFmtId="0" fontId="0" fillId="0" borderId="0" xfId="0" applyFont="1" applyAlignment="1"/>
    <xf numFmtId="0" fontId="1"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07"/>
  <sheetViews>
    <sheetView tabSelected="1" topLeftCell="A178" zoomScale="130" zoomScaleNormal="130" workbookViewId="0">
      <selection activeCell="A183" sqref="A183:XFD183"/>
    </sheetView>
  </sheetViews>
  <sheetFormatPr baseColWidth="10" defaultRowHeight="13" x14ac:dyDescent="0.15"/>
  <cols>
    <col min="1" max="3" width="8.83203125" customWidth="1"/>
    <col min="4" max="4" width="35.83203125" style="1" customWidth="1"/>
    <col min="5" max="5" width="24" customWidth="1"/>
    <col min="6" max="8" width="8.83203125" customWidth="1"/>
    <col min="9" max="9" width="10.33203125" customWidth="1"/>
    <col min="10" max="10" width="30.1640625" style="4" customWidth="1"/>
    <col min="11" max="11" width="21.6640625" customWidth="1"/>
    <col min="12" max="12" width="17.6640625" customWidth="1"/>
    <col min="13" max="13" width="27.33203125" customWidth="1"/>
    <col min="14" max="191" width="8.83203125" customWidth="1"/>
  </cols>
  <sheetData>
    <row r="1" spans="1:13" ht="14" x14ac:dyDescent="0.15">
      <c r="A1" t="s">
        <v>1670</v>
      </c>
      <c r="B1" t="s">
        <v>0</v>
      </c>
      <c r="C1" t="s">
        <v>1</v>
      </c>
      <c r="D1" s="1" t="s">
        <v>2</v>
      </c>
      <c r="E1" t="s">
        <v>3</v>
      </c>
      <c r="F1" t="s">
        <v>4</v>
      </c>
      <c r="G1" t="s">
        <v>5</v>
      </c>
      <c r="H1" t="s">
        <v>6</v>
      </c>
      <c r="I1" t="s">
        <v>7</v>
      </c>
      <c r="J1" s="4" t="s">
        <v>1585</v>
      </c>
      <c r="K1" t="s">
        <v>1671</v>
      </c>
      <c r="L1" t="s">
        <v>1571</v>
      </c>
      <c r="M1" t="s">
        <v>1572</v>
      </c>
    </row>
    <row r="2" spans="1:13" ht="56" x14ac:dyDescent="0.15">
      <c r="A2">
        <v>1</v>
      </c>
      <c r="B2" t="s">
        <v>8</v>
      </c>
      <c r="C2" t="s">
        <v>10</v>
      </c>
      <c r="D2" s="1" t="s">
        <v>11</v>
      </c>
      <c r="E2" t="s">
        <v>12</v>
      </c>
      <c r="F2" t="s">
        <v>13</v>
      </c>
      <c r="G2">
        <v>2022</v>
      </c>
      <c r="H2" t="s">
        <v>14</v>
      </c>
      <c r="I2" t="str">
        <f>HYPERLINK("http://dx.doi.org/10.1016/j.biosystemseng.2022.06.007","http://dx.doi.org/10.1016/j.biosystemseng.2022.06.007")</f>
        <v>http://dx.doi.org/10.1016/j.biosystemseng.2022.06.007</v>
      </c>
      <c r="J2" s="4" t="s">
        <v>1582</v>
      </c>
      <c r="K2" t="s">
        <v>1661</v>
      </c>
      <c r="M2" t="s">
        <v>1578</v>
      </c>
    </row>
    <row r="3" spans="1:13" ht="70" x14ac:dyDescent="0.15">
      <c r="A3">
        <v>2</v>
      </c>
      <c r="B3" t="s">
        <v>15</v>
      </c>
      <c r="C3" t="s">
        <v>16</v>
      </c>
      <c r="D3" s="1" t="s">
        <v>17</v>
      </c>
      <c r="E3" t="s">
        <v>18</v>
      </c>
      <c r="F3" t="s">
        <v>19</v>
      </c>
      <c r="G3">
        <v>2022</v>
      </c>
      <c r="H3" t="s">
        <v>20</v>
      </c>
      <c r="I3" t="str">
        <f>HYPERLINK("http://dx.doi.org/10.1016/j.jclepro.2022.132069","http://dx.doi.org/10.1016/j.jclepro.2022.132069")</f>
        <v>http://dx.doi.org/10.1016/j.jclepro.2022.132069</v>
      </c>
      <c r="J3" s="4" t="s">
        <v>1637</v>
      </c>
      <c r="K3" t="s">
        <v>1665</v>
      </c>
      <c r="M3" t="s">
        <v>1579</v>
      </c>
    </row>
    <row r="4" spans="1:13" ht="70" x14ac:dyDescent="0.15">
      <c r="A4">
        <v>3</v>
      </c>
      <c r="B4" t="s">
        <v>21</v>
      </c>
      <c r="C4" t="s">
        <v>22</v>
      </c>
      <c r="D4" s="1" t="s">
        <v>23</v>
      </c>
      <c r="E4" t="s">
        <v>24</v>
      </c>
      <c r="F4" t="s">
        <v>25</v>
      </c>
      <c r="G4">
        <v>2022</v>
      </c>
      <c r="H4" t="s">
        <v>26</v>
      </c>
      <c r="I4" t="str">
        <f>HYPERLINK("http://dx.doi.org/10.3390/horticulturae8080673","http://dx.doi.org/10.3390/horticulturae8080673")</f>
        <v>http://dx.doi.org/10.3390/horticulturae8080673</v>
      </c>
      <c r="J4" s="4" t="s">
        <v>1639</v>
      </c>
      <c r="K4" s="4" t="s">
        <v>1669</v>
      </c>
    </row>
    <row r="5" spans="1:13" ht="42" x14ac:dyDescent="0.15">
      <c r="A5">
        <v>4</v>
      </c>
      <c r="B5" t="s">
        <v>27</v>
      </c>
      <c r="C5" t="s">
        <v>28</v>
      </c>
      <c r="D5" s="1" t="s">
        <v>29</v>
      </c>
      <c r="E5" t="s">
        <v>30</v>
      </c>
      <c r="F5" t="s">
        <v>31</v>
      </c>
      <c r="G5" t="s">
        <v>9</v>
      </c>
      <c r="H5" t="s">
        <v>32</v>
      </c>
      <c r="I5" t="str">
        <f>HYPERLINK("http://dx.doi.org/10.1007/s13580-022-00448-0","http://dx.doi.org/10.1007/s13580-022-00448-0")</f>
        <v>http://dx.doi.org/10.1007/s13580-022-00448-0</v>
      </c>
      <c r="J5" s="4" t="s">
        <v>1588</v>
      </c>
      <c r="K5" s="4" t="s">
        <v>1664</v>
      </c>
    </row>
    <row r="6" spans="1:13" ht="42" x14ac:dyDescent="0.15">
      <c r="A6">
        <v>5</v>
      </c>
      <c r="B6" t="s">
        <v>33</v>
      </c>
      <c r="C6" t="s">
        <v>34</v>
      </c>
      <c r="D6" s="1" t="s">
        <v>35</v>
      </c>
      <c r="E6" t="s">
        <v>36</v>
      </c>
      <c r="F6" t="s">
        <v>37</v>
      </c>
      <c r="G6">
        <v>2022</v>
      </c>
      <c r="H6" t="s">
        <v>38</v>
      </c>
      <c r="I6" t="str">
        <f>HYPERLINK("http://dx.doi.org/10.1016/j.jksus.2022.102168","http://dx.doi.org/10.1016/j.jksus.2022.102168")</f>
        <v>http://dx.doi.org/10.1016/j.jksus.2022.102168</v>
      </c>
      <c r="J6" s="4" t="s">
        <v>1590</v>
      </c>
      <c r="K6" s="4" t="s">
        <v>1663</v>
      </c>
      <c r="M6" t="s">
        <v>1580</v>
      </c>
    </row>
    <row r="7" spans="1:13" ht="56" x14ac:dyDescent="0.15">
      <c r="A7">
        <v>6</v>
      </c>
      <c r="B7" t="s">
        <v>39</v>
      </c>
      <c r="C7" t="s">
        <v>40</v>
      </c>
      <c r="D7" s="1" t="s">
        <v>41</v>
      </c>
      <c r="E7" t="s">
        <v>42</v>
      </c>
      <c r="F7" t="s">
        <v>43</v>
      </c>
      <c r="G7">
        <v>2022</v>
      </c>
      <c r="H7" t="s">
        <v>44</v>
      </c>
      <c r="I7" t="str">
        <f>HYPERLINK("http://dx.doi.org/10.3390/agronomy12081787","http://dx.doi.org/10.3390/agronomy12081787")</f>
        <v>http://dx.doi.org/10.3390/agronomy12081787</v>
      </c>
      <c r="J7" s="4" t="s">
        <v>1616</v>
      </c>
      <c r="K7" s="4" t="s">
        <v>1669</v>
      </c>
    </row>
    <row r="8" spans="1:13" ht="56" x14ac:dyDescent="0.15">
      <c r="A8">
        <v>7</v>
      </c>
      <c r="B8" t="s">
        <v>45</v>
      </c>
      <c r="C8" t="s">
        <v>46</v>
      </c>
      <c r="D8" s="1" t="s">
        <v>47</v>
      </c>
      <c r="E8" t="s">
        <v>48</v>
      </c>
      <c r="F8" t="s">
        <v>49</v>
      </c>
      <c r="G8">
        <v>2022</v>
      </c>
      <c r="H8" t="s">
        <v>50</v>
      </c>
      <c r="I8" t="str">
        <f>HYPERLINK("http://dx.doi.org/10.1016/j.envexpbot.2022.104918","http://dx.doi.org/10.1016/j.envexpbot.2022.104918")</f>
        <v>http://dx.doi.org/10.1016/j.envexpbot.2022.104918</v>
      </c>
      <c r="J8" s="4" t="s">
        <v>1586</v>
      </c>
      <c r="K8" t="s">
        <v>1663</v>
      </c>
    </row>
    <row r="9" spans="1:13" ht="56" x14ac:dyDescent="0.15">
      <c r="A9">
        <v>8</v>
      </c>
      <c r="B9" t="s">
        <v>51</v>
      </c>
      <c r="C9" t="s">
        <v>52</v>
      </c>
      <c r="D9" s="1" t="s">
        <v>53</v>
      </c>
      <c r="E9" t="s">
        <v>24</v>
      </c>
      <c r="F9" t="s">
        <v>54</v>
      </c>
      <c r="G9">
        <v>2022</v>
      </c>
      <c r="H9" t="s">
        <v>55</v>
      </c>
      <c r="I9" t="str">
        <f>HYPERLINK("http://dx.doi.org/10.3390/horticulturae8080725","http://dx.doi.org/10.3390/horticulturae8080725")</f>
        <v>http://dx.doi.org/10.3390/horticulturae8080725</v>
      </c>
      <c r="J9" s="4" t="s">
        <v>1592</v>
      </c>
      <c r="K9" s="4" t="s">
        <v>1664</v>
      </c>
    </row>
    <row r="10" spans="1:13" ht="56" x14ac:dyDescent="0.15">
      <c r="A10">
        <v>9</v>
      </c>
      <c r="B10" t="s">
        <v>56</v>
      </c>
      <c r="C10" t="s">
        <v>57</v>
      </c>
      <c r="D10" s="1" t="s">
        <v>58</v>
      </c>
      <c r="E10" t="s">
        <v>59</v>
      </c>
      <c r="F10" t="s">
        <v>60</v>
      </c>
      <c r="G10" t="s">
        <v>9</v>
      </c>
      <c r="H10" t="s">
        <v>61</v>
      </c>
      <c r="I10" t="str">
        <f>HYPERLINK("http://dx.doi.org/10.1007/s00344-022-10724-z","http://dx.doi.org/10.1007/s00344-022-10724-z")</f>
        <v>http://dx.doi.org/10.1007/s00344-022-10724-z</v>
      </c>
      <c r="J10" s="4" t="s">
        <v>1601</v>
      </c>
      <c r="K10" t="s">
        <v>1667</v>
      </c>
    </row>
    <row r="11" spans="1:13" ht="42" x14ac:dyDescent="0.15">
      <c r="A11">
        <v>10</v>
      </c>
      <c r="B11" t="s">
        <v>62</v>
      </c>
      <c r="C11" t="s">
        <v>63</v>
      </c>
      <c r="D11" s="1" t="s">
        <v>64</v>
      </c>
      <c r="E11" t="s">
        <v>65</v>
      </c>
      <c r="F11" t="s">
        <v>66</v>
      </c>
      <c r="G11">
        <v>2022</v>
      </c>
      <c r="H11" t="s">
        <v>67</v>
      </c>
      <c r="I11" t="str">
        <f>HYPERLINK("http://dx.doi.org/10.3390/biology11070959","http://dx.doi.org/10.3390/biology11070959")</f>
        <v>http://dx.doi.org/10.3390/biology11070959</v>
      </c>
      <c r="J11" s="4" t="s">
        <v>1583</v>
      </c>
      <c r="K11" s="4" t="s">
        <v>1661</v>
      </c>
    </row>
    <row r="12" spans="1:13" ht="42" x14ac:dyDescent="0.15">
      <c r="A12">
        <v>11</v>
      </c>
      <c r="B12" t="s">
        <v>68</v>
      </c>
      <c r="C12" t="s">
        <v>69</v>
      </c>
      <c r="D12" s="1" t="s">
        <v>70</v>
      </c>
      <c r="E12" t="s">
        <v>42</v>
      </c>
      <c r="F12" t="s">
        <v>71</v>
      </c>
      <c r="G12">
        <v>2022</v>
      </c>
      <c r="H12" t="s">
        <v>72</v>
      </c>
      <c r="I12" t="str">
        <f>HYPERLINK("http://dx.doi.org/10.3390/agronomy12071502","http://dx.doi.org/10.3390/agronomy12071502")</f>
        <v>http://dx.doi.org/10.3390/agronomy12071502</v>
      </c>
      <c r="J12" s="4" t="s">
        <v>1628</v>
      </c>
      <c r="K12" t="s">
        <v>1662</v>
      </c>
    </row>
    <row r="13" spans="1:13" ht="56" x14ac:dyDescent="0.15">
      <c r="A13">
        <v>12</v>
      </c>
      <c r="B13" t="s">
        <v>73</v>
      </c>
      <c r="C13" t="s">
        <v>74</v>
      </c>
      <c r="D13" s="1" t="s">
        <v>75</v>
      </c>
      <c r="E13" t="s">
        <v>76</v>
      </c>
      <c r="F13" t="s">
        <v>77</v>
      </c>
      <c r="G13">
        <v>2022</v>
      </c>
      <c r="H13" t="s">
        <v>78</v>
      </c>
      <c r="I13" t="str">
        <f>HYPERLINK("http://dx.doi.org/10.3390/plants11141818","http://dx.doi.org/10.3390/plants11141818")</f>
        <v>http://dx.doi.org/10.3390/plants11141818</v>
      </c>
      <c r="J13" s="4" t="s">
        <v>1588</v>
      </c>
      <c r="K13" t="s">
        <v>1664</v>
      </c>
    </row>
    <row r="14" spans="1:13" ht="56" x14ac:dyDescent="0.15">
      <c r="A14">
        <v>13</v>
      </c>
      <c r="B14" t="s">
        <v>79</v>
      </c>
      <c r="C14" t="s">
        <v>80</v>
      </c>
      <c r="D14" s="1" t="s">
        <v>81</v>
      </c>
      <c r="E14" t="s">
        <v>82</v>
      </c>
      <c r="F14" t="s">
        <v>83</v>
      </c>
      <c r="G14">
        <v>2022</v>
      </c>
      <c r="H14" t="s">
        <v>84</v>
      </c>
      <c r="I14" t="str">
        <f>HYPERLINK("http://dx.doi.org/10.3390/ijms23147619","http://dx.doi.org/10.3390/ijms23147619")</f>
        <v>http://dx.doi.org/10.3390/ijms23147619</v>
      </c>
      <c r="J14" s="4" t="s">
        <v>1582</v>
      </c>
      <c r="K14" t="s">
        <v>1661</v>
      </c>
    </row>
    <row r="15" spans="1:13" ht="70" x14ac:dyDescent="0.15">
      <c r="A15">
        <v>14</v>
      </c>
      <c r="B15" t="s">
        <v>85</v>
      </c>
      <c r="C15" t="s">
        <v>86</v>
      </c>
      <c r="D15" s="1" t="s">
        <v>87</v>
      </c>
      <c r="E15" t="s">
        <v>24</v>
      </c>
      <c r="F15" t="s">
        <v>88</v>
      </c>
      <c r="G15">
        <v>2022</v>
      </c>
      <c r="H15" t="s">
        <v>89</v>
      </c>
      <c r="I15" t="str">
        <f>HYPERLINK("http://dx.doi.org/10.3390/horticulturae8070604","http://dx.doi.org/10.3390/horticulturae8070604")</f>
        <v>http://dx.doi.org/10.3390/horticulturae8070604</v>
      </c>
      <c r="J15" s="5" t="s">
        <v>1672</v>
      </c>
      <c r="K15" t="s">
        <v>1661</v>
      </c>
    </row>
    <row r="16" spans="1:13" ht="56" x14ac:dyDescent="0.15">
      <c r="A16">
        <v>15</v>
      </c>
      <c r="B16" t="s">
        <v>90</v>
      </c>
      <c r="C16" t="s">
        <v>91</v>
      </c>
      <c r="D16" s="1" t="s">
        <v>92</v>
      </c>
      <c r="E16" t="s">
        <v>76</v>
      </c>
      <c r="F16" t="s">
        <v>93</v>
      </c>
      <c r="G16">
        <v>2022</v>
      </c>
      <c r="H16" t="s">
        <v>94</v>
      </c>
      <c r="I16" t="str">
        <f>HYPERLINK("http://dx.doi.org/10.3390/plants11131732","http://dx.doi.org/10.3390/plants11131732")</f>
        <v>http://dx.doi.org/10.3390/plants11131732</v>
      </c>
      <c r="J16" s="4" t="s">
        <v>1606</v>
      </c>
      <c r="K16" s="4" t="s">
        <v>1669</v>
      </c>
    </row>
    <row r="17" spans="1:11" ht="42" x14ac:dyDescent="0.15">
      <c r="A17">
        <v>16</v>
      </c>
      <c r="B17" t="s">
        <v>95</v>
      </c>
      <c r="C17" t="s">
        <v>96</v>
      </c>
      <c r="D17" s="1" t="s">
        <v>97</v>
      </c>
      <c r="E17" t="s">
        <v>42</v>
      </c>
      <c r="F17" t="s">
        <v>98</v>
      </c>
      <c r="G17">
        <v>2022</v>
      </c>
      <c r="H17" t="s">
        <v>99</v>
      </c>
      <c r="I17" t="str">
        <f>HYPERLINK("http://dx.doi.org/10.3390/agronomy12071699","http://dx.doi.org/10.3390/agronomy12071699")</f>
        <v>http://dx.doi.org/10.3390/agronomy12071699</v>
      </c>
      <c r="J17" s="4" t="s">
        <v>1623</v>
      </c>
      <c r="K17" t="s">
        <v>1663</v>
      </c>
    </row>
    <row r="18" spans="1:11" ht="42" x14ac:dyDescent="0.15">
      <c r="A18">
        <v>17</v>
      </c>
      <c r="B18" t="s">
        <v>100</v>
      </c>
      <c r="C18" t="s">
        <v>101</v>
      </c>
      <c r="D18" s="1" t="s">
        <v>102</v>
      </c>
      <c r="E18" t="s">
        <v>65</v>
      </c>
      <c r="F18" t="s">
        <v>103</v>
      </c>
      <c r="G18">
        <v>2022</v>
      </c>
      <c r="H18" t="s">
        <v>104</v>
      </c>
      <c r="I18" t="str">
        <f>HYPERLINK("http://dx.doi.org/10.3390/biology11070991","http://dx.doi.org/10.3390/biology11070991")</f>
        <v>http://dx.doi.org/10.3390/biology11070991</v>
      </c>
      <c r="J18" s="4" t="s">
        <v>1584</v>
      </c>
      <c r="K18" s="4" t="s">
        <v>1661</v>
      </c>
    </row>
    <row r="19" spans="1:11" ht="56" x14ac:dyDescent="0.15">
      <c r="A19">
        <v>18</v>
      </c>
      <c r="B19" t="s">
        <v>105</v>
      </c>
      <c r="C19" t="s">
        <v>106</v>
      </c>
      <c r="D19" s="1" t="s">
        <v>107</v>
      </c>
      <c r="E19" t="s">
        <v>24</v>
      </c>
      <c r="F19" t="s">
        <v>108</v>
      </c>
      <c r="G19">
        <v>2022</v>
      </c>
      <c r="H19" t="s">
        <v>109</v>
      </c>
      <c r="I19" t="str">
        <f>HYPERLINK("http://dx.doi.org/10.3390/horticulturae8070653","http://dx.doi.org/10.3390/horticulturae8070653")</f>
        <v>http://dx.doi.org/10.3390/horticulturae8070653</v>
      </c>
      <c r="J19" s="4" t="s">
        <v>1590</v>
      </c>
      <c r="K19" s="4" t="s">
        <v>1663</v>
      </c>
    </row>
    <row r="20" spans="1:11" ht="42" x14ac:dyDescent="0.15">
      <c r="A20">
        <v>19</v>
      </c>
      <c r="B20" t="s">
        <v>110</v>
      </c>
      <c r="C20" t="s">
        <v>111</v>
      </c>
      <c r="D20" s="1" t="s">
        <v>112</v>
      </c>
      <c r="E20" t="s">
        <v>113</v>
      </c>
      <c r="F20" t="s">
        <v>114</v>
      </c>
      <c r="G20" t="s">
        <v>9</v>
      </c>
      <c r="H20" t="s">
        <v>115</v>
      </c>
      <c r="I20" t="str">
        <f>HYPERLINK("http://dx.doi.org/10.1002/fes3.391","http://dx.doi.org/10.1002/fes3.391")</f>
        <v>http://dx.doi.org/10.1002/fes3.391</v>
      </c>
      <c r="J20" s="4" t="s">
        <v>1583</v>
      </c>
      <c r="K20" s="4" t="s">
        <v>1661</v>
      </c>
    </row>
    <row r="21" spans="1:11" ht="28" x14ac:dyDescent="0.15">
      <c r="A21">
        <v>20</v>
      </c>
      <c r="B21" t="s">
        <v>116</v>
      </c>
      <c r="C21" t="s">
        <v>117</v>
      </c>
      <c r="D21" s="1" t="s">
        <v>118</v>
      </c>
      <c r="E21" t="s">
        <v>119</v>
      </c>
      <c r="F21" t="s">
        <v>120</v>
      </c>
      <c r="G21">
        <v>2022</v>
      </c>
      <c r="H21" t="s">
        <v>121</v>
      </c>
      <c r="I21" t="str">
        <f>HYPERLINK("http://dx.doi.org/10.1016/j.scienta.2022.111068","http://dx.doi.org/10.1016/j.scienta.2022.111068")</f>
        <v>http://dx.doi.org/10.1016/j.scienta.2022.111068</v>
      </c>
      <c r="J21" s="4" t="s">
        <v>1607</v>
      </c>
      <c r="K21" s="4" t="s">
        <v>1663</v>
      </c>
    </row>
    <row r="22" spans="1:11" ht="42" x14ac:dyDescent="0.15">
      <c r="A22">
        <v>21</v>
      </c>
      <c r="B22" t="s">
        <v>122</v>
      </c>
      <c r="C22" t="s">
        <v>123</v>
      </c>
      <c r="D22" s="1" t="s">
        <v>124</v>
      </c>
      <c r="E22" t="s">
        <v>119</v>
      </c>
      <c r="F22" t="s">
        <v>125</v>
      </c>
      <c r="G22">
        <v>2022</v>
      </c>
      <c r="H22" t="s">
        <v>126</v>
      </c>
      <c r="I22" t="str">
        <f>HYPERLINK("http://dx.doi.org/10.1016/j.scienta.2022.111076","http://dx.doi.org/10.1016/j.scienta.2022.111076")</f>
        <v>http://dx.doi.org/10.1016/j.scienta.2022.111076</v>
      </c>
      <c r="J22" s="4" t="s">
        <v>1586</v>
      </c>
      <c r="K22" s="4" t="s">
        <v>1663</v>
      </c>
    </row>
    <row r="23" spans="1:11" ht="42" x14ac:dyDescent="0.15">
      <c r="A23">
        <v>22</v>
      </c>
      <c r="B23" t="s">
        <v>127</v>
      </c>
      <c r="C23" t="s">
        <v>128</v>
      </c>
      <c r="D23" s="1" t="s">
        <v>129</v>
      </c>
      <c r="E23" t="s">
        <v>130</v>
      </c>
      <c r="F23" t="s">
        <v>131</v>
      </c>
      <c r="G23">
        <v>2022</v>
      </c>
      <c r="H23" t="s">
        <v>132</v>
      </c>
      <c r="I23" t="str">
        <f>HYPERLINK("http://dx.doi.org/10.3389/fpls.2022.918170","http://dx.doi.org/10.3389/fpls.2022.918170")</f>
        <v>http://dx.doi.org/10.3389/fpls.2022.918170</v>
      </c>
      <c r="J23" s="4" t="s">
        <v>1582</v>
      </c>
      <c r="K23" s="4" t="s">
        <v>1661</v>
      </c>
    </row>
    <row r="24" spans="1:11" ht="42" x14ac:dyDescent="0.15">
      <c r="A24">
        <v>23</v>
      </c>
      <c r="B24" t="s">
        <v>133</v>
      </c>
      <c r="C24" t="s">
        <v>134</v>
      </c>
      <c r="D24" s="1" t="s">
        <v>135</v>
      </c>
      <c r="E24" t="s">
        <v>82</v>
      </c>
      <c r="F24" t="s">
        <v>136</v>
      </c>
      <c r="G24">
        <v>2022</v>
      </c>
      <c r="H24" t="s">
        <v>137</v>
      </c>
      <c r="I24" t="str">
        <f>HYPERLINK("http://dx.doi.org/10.3390/ijms23126819","http://dx.doi.org/10.3390/ijms23126819")</f>
        <v>http://dx.doi.org/10.3390/ijms23126819</v>
      </c>
      <c r="J24" s="4" t="s">
        <v>1582</v>
      </c>
      <c r="K24" t="s">
        <v>1661</v>
      </c>
    </row>
    <row r="25" spans="1:11" ht="70" x14ac:dyDescent="0.15">
      <c r="A25">
        <v>24</v>
      </c>
      <c r="B25" t="s">
        <v>138</v>
      </c>
      <c r="C25" t="s">
        <v>139</v>
      </c>
      <c r="D25" s="1" t="s">
        <v>140</v>
      </c>
      <c r="E25" t="s">
        <v>48</v>
      </c>
      <c r="F25" t="s">
        <v>141</v>
      </c>
      <c r="G25">
        <v>2022</v>
      </c>
      <c r="H25" t="s">
        <v>142</v>
      </c>
      <c r="I25" t="str">
        <f>HYPERLINK("http://dx.doi.org/10.1016/j.envexpbot.2022.104866","http://dx.doi.org/10.1016/j.envexpbot.2022.104866")</f>
        <v>http://dx.doi.org/10.1016/j.envexpbot.2022.104866</v>
      </c>
      <c r="J25" s="4" t="s">
        <v>1587</v>
      </c>
      <c r="K25" t="s">
        <v>1665</v>
      </c>
    </row>
    <row r="26" spans="1:11" ht="42" x14ac:dyDescent="0.15">
      <c r="A26">
        <v>25</v>
      </c>
      <c r="B26" t="s">
        <v>143</v>
      </c>
      <c r="C26" t="s">
        <v>144</v>
      </c>
      <c r="D26" s="1" t="s">
        <v>145</v>
      </c>
      <c r="E26" t="s">
        <v>119</v>
      </c>
      <c r="F26" t="s">
        <v>146</v>
      </c>
      <c r="G26">
        <v>2022</v>
      </c>
      <c r="H26" t="s">
        <v>147</v>
      </c>
      <c r="I26" t="str">
        <f>HYPERLINK("http://dx.doi.org/10.1016/j.scienta.2022.111042","http://dx.doi.org/10.1016/j.scienta.2022.111042")</f>
        <v>http://dx.doi.org/10.1016/j.scienta.2022.111042</v>
      </c>
      <c r="J26" s="4" t="s">
        <v>1583</v>
      </c>
      <c r="K26" t="s">
        <v>1661</v>
      </c>
    </row>
    <row r="27" spans="1:11" ht="42" x14ac:dyDescent="0.15">
      <c r="A27">
        <v>26</v>
      </c>
      <c r="B27" t="s">
        <v>148</v>
      </c>
      <c r="C27" t="s">
        <v>149</v>
      </c>
      <c r="D27" s="1" t="s">
        <v>150</v>
      </c>
      <c r="E27" t="s">
        <v>151</v>
      </c>
      <c r="F27" t="s">
        <v>152</v>
      </c>
      <c r="G27">
        <v>2022</v>
      </c>
      <c r="H27" t="s">
        <v>153</v>
      </c>
      <c r="I27" t="str">
        <f>HYPERLINK("http://dx.doi.org/10.1016/j.compag.2022.106991","http://dx.doi.org/10.1016/j.compag.2022.106991")</f>
        <v>http://dx.doi.org/10.1016/j.compag.2022.106991</v>
      </c>
      <c r="J27" s="4" t="s">
        <v>1586</v>
      </c>
      <c r="K27" t="s">
        <v>1663</v>
      </c>
    </row>
    <row r="28" spans="1:11" ht="28" x14ac:dyDescent="0.15">
      <c r="A28">
        <v>27</v>
      </c>
      <c r="B28" t="s">
        <v>154</v>
      </c>
      <c r="C28" t="s">
        <v>155</v>
      </c>
      <c r="D28" s="1" t="s">
        <v>156</v>
      </c>
      <c r="E28" t="s">
        <v>157</v>
      </c>
      <c r="F28" t="s">
        <v>158</v>
      </c>
      <c r="G28">
        <v>2022</v>
      </c>
      <c r="H28" t="s">
        <v>159</v>
      </c>
      <c r="I28" t="str">
        <f>HYPERLINK("http://dx.doi.org/10.1038/s41598-022-12732-1","http://dx.doi.org/10.1038/s41598-022-12732-1")</f>
        <v>http://dx.doi.org/10.1038/s41598-022-12732-1</v>
      </c>
      <c r="J28" s="4" t="s">
        <v>1586</v>
      </c>
      <c r="K28" t="s">
        <v>1663</v>
      </c>
    </row>
    <row r="29" spans="1:11" ht="28" x14ac:dyDescent="0.15">
      <c r="A29">
        <v>29</v>
      </c>
      <c r="B29" t="s">
        <v>160</v>
      </c>
      <c r="C29" t="s">
        <v>161</v>
      </c>
      <c r="D29" s="1" t="s">
        <v>162</v>
      </c>
      <c r="E29" t="s">
        <v>130</v>
      </c>
      <c r="F29" t="s">
        <v>163</v>
      </c>
      <c r="G29">
        <v>2022</v>
      </c>
      <c r="H29" t="s">
        <v>164</v>
      </c>
      <c r="I29" t="str">
        <f>HYPERLINK("http://dx.doi.org/10.3389/fpls.2022.874035","http://dx.doi.org/10.3389/fpls.2022.874035")</f>
        <v>http://dx.doi.org/10.3389/fpls.2022.874035</v>
      </c>
      <c r="J29" s="4" t="s">
        <v>1583</v>
      </c>
      <c r="K29" s="4" t="s">
        <v>1661</v>
      </c>
    </row>
    <row r="30" spans="1:11" ht="42" x14ac:dyDescent="0.15">
      <c r="A30">
        <v>30</v>
      </c>
      <c r="B30" t="s">
        <v>165</v>
      </c>
      <c r="C30" t="s">
        <v>166</v>
      </c>
      <c r="D30" s="1" t="s">
        <v>167</v>
      </c>
      <c r="E30" t="s">
        <v>168</v>
      </c>
      <c r="F30" t="s">
        <v>169</v>
      </c>
      <c r="G30">
        <v>2022</v>
      </c>
      <c r="H30" t="s">
        <v>170</v>
      </c>
      <c r="I30" t="str">
        <f>HYPERLINK("http://dx.doi.org/10.25165/j.ijabe.20221503.7362","http://dx.doi.org/10.25165/j.ijabe.20221503.7362")</f>
        <v>http://dx.doi.org/10.25165/j.ijabe.20221503.7362</v>
      </c>
      <c r="J30" s="4" t="s">
        <v>1599</v>
      </c>
      <c r="K30" s="4" t="s">
        <v>1663</v>
      </c>
    </row>
    <row r="31" spans="1:11" ht="42" x14ac:dyDescent="0.15">
      <c r="A31">
        <v>31</v>
      </c>
      <c r="B31" t="s">
        <v>171</v>
      </c>
      <c r="C31" t="s">
        <v>172</v>
      </c>
      <c r="D31" s="1" t="s">
        <v>173</v>
      </c>
      <c r="E31" t="s">
        <v>42</v>
      </c>
      <c r="F31" t="s">
        <v>174</v>
      </c>
      <c r="G31">
        <v>2022</v>
      </c>
      <c r="H31" t="s">
        <v>175</v>
      </c>
      <c r="I31" t="str">
        <f>HYPERLINK("http://dx.doi.org/10.3390/agronomy12051026","http://dx.doi.org/10.3390/agronomy12051026")</f>
        <v>http://dx.doi.org/10.3390/agronomy12051026</v>
      </c>
      <c r="J31" s="4" t="s">
        <v>1583</v>
      </c>
      <c r="K31" s="4" t="s">
        <v>1661</v>
      </c>
    </row>
    <row r="32" spans="1:11" ht="56" x14ac:dyDescent="0.15">
      <c r="A32">
        <v>32</v>
      </c>
      <c r="B32" t="s">
        <v>176</v>
      </c>
      <c r="C32" t="s">
        <v>177</v>
      </c>
      <c r="D32" s="1" t="s">
        <v>178</v>
      </c>
      <c r="E32" t="s">
        <v>179</v>
      </c>
      <c r="F32" t="s">
        <v>180</v>
      </c>
      <c r="G32">
        <v>2022</v>
      </c>
      <c r="H32" t="s">
        <v>181</v>
      </c>
      <c r="I32" t="str">
        <f>HYPERLINK("http://dx.doi.org/10.3390/antiox11050811","http://dx.doi.org/10.3390/antiox11050811")</f>
        <v>http://dx.doi.org/10.3390/antiox11050811</v>
      </c>
      <c r="J32" s="4" t="s">
        <v>1633</v>
      </c>
      <c r="K32" s="4" t="s">
        <v>1666</v>
      </c>
    </row>
    <row r="33" spans="1:11" ht="42" x14ac:dyDescent="0.15">
      <c r="A33">
        <v>33</v>
      </c>
      <c r="B33" t="s">
        <v>182</v>
      </c>
      <c r="C33" t="s">
        <v>183</v>
      </c>
      <c r="D33" s="1" t="s">
        <v>184</v>
      </c>
      <c r="E33" t="s">
        <v>157</v>
      </c>
      <c r="F33" t="s">
        <v>185</v>
      </c>
      <c r="G33">
        <v>2022</v>
      </c>
      <c r="H33" t="s">
        <v>186</v>
      </c>
      <c r="I33" t="str">
        <f>HYPERLINK("http://dx.doi.org/10.1038/s41598-022-11001-5","http://dx.doi.org/10.1038/s41598-022-11001-5")</f>
        <v>http://dx.doi.org/10.1038/s41598-022-11001-5</v>
      </c>
      <c r="J33" s="4" t="s">
        <v>1584</v>
      </c>
      <c r="K33" s="4" t="s">
        <v>1661</v>
      </c>
    </row>
    <row r="34" spans="1:11" ht="42" x14ac:dyDescent="0.15">
      <c r="A34">
        <v>34</v>
      </c>
      <c r="B34" t="s">
        <v>187</v>
      </c>
      <c r="C34" t="s">
        <v>188</v>
      </c>
      <c r="D34" s="1" t="s">
        <v>189</v>
      </c>
      <c r="E34" t="s">
        <v>157</v>
      </c>
      <c r="F34" t="s">
        <v>190</v>
      </c>
      <c r="G34">
        <v>2022</v>
      </c>
      <c r="H34" t="s">
        <v>191</v>
      </c>
      <c r="I34" t="str">
        <f>HYPERLINK("http://dx.doi.org/10.1038/s41598-022-10681-3","http://dx.doi.org/10.1038/s41598-022-10681-3")</f>
        <v>http://dx.doi.org/10.1038/s41598-022-10681-3</v>
      </c>
      <c r="J34" s="6" t="s">
        <v>1583</v>
      </c>
      <c r="K34" s="6" t="s">
        <v>1661</v>
      </c>
    </row>
    <row r="35" spans="1:11" ht="28" x14ac:dyDescent="0.15">
      <c r="A35">
        <v>35</v>
      </c>
      <c r="B35" t="s">
        <v>192</v>
      </c>
      <c r="C35" t="s">
        <v>193</v>
      </c>
      <c r="D35" s="1" t="s">
        <v>194</v>
      </c>
      <c r="E35" t="s">
        <v>130</v>
      </c>
      <c r="F35" t="s">
        <v>195</v>
      </c>
      <c r="G35">
        <v>2022</v>
      </c>
      <c r="H35" t="s">
        <v>196</v>
      </c>
      <c r="I35" t="str">
        <f>HYPERLINK("http://dx.doi.org/10.3389/fpls.2022.852654","http://dx.doi.org/10.3389/fpls.2022.852654")</f>
        <v>http://dx.doi.org/10.3389/fpls.2022.852654</v>
      </c>
      <c r="J35" s="6" t="s">
        <v>1584</v>
      </c>
      <c r="K35" s="6" t="s">
        <v>1661</v>
      </c>
    </row>
    <row r="36" spans="1:11" ht="42" x14ac:dyDescent="0.15">
      <c r="A36">
        <v>36</v>
      </c>
      <c r="B36" t="s">
        <v>197</v>
      </c>
      <c r="C36" t="s">
        <v>198</v>
      </c>
      <c r="D36" s="1" t="s">
        <v>199</v>
      </c>
      <c r="E36" t="s">
        <v>24</v>
      </c>
      <c r="F36" t="s">
        <v>200</v>
      </c>
      <c r="G36">
        <v>2022</v>
      </c>
      <c r="H36" t="s">
        <v>201</v>
      </c>
      <c r="I36" t="str">
        <f>HYPERLINK("http://dx.doi.org/10.3390/horticulturae8040294","http://dx.doi.org/10.3390/horticulturae8040294")</f>
        <v>http://dx.doi.org/10.3390/horticulturae8040294</v>
      </c>
      <c r="J36" s="6" t="s">
        <v>1586</v>
      </c>
      <c r="K36" s="6" t="s">
        <v>1663</v>
      </c>
    </row>
    <row r="37" spans="1:11" ht="56" x14ac:dyDescent="0.15">
      <c r="A37">
        <v>37</v>
      </c>
      <c r="B37" t="s">
        <v>202</v>
      </c>
      <c r="C37" t="s">
        <v>203</v>
      </c>
      <c r="D37" s="3" t="s">
        <v>204</v>
      </c>
      <c r="E37" t="s">
        <v>48</v>
      </c>
      <c r="F37" t="s">
        <v>205</v>
      </c>
      <c r="G37">
        <v>2022</v>
      </c>
      <c r="H37" t="s">
        <v>206</v>
      </c>
      <c r="I37" t="str">
        <f>HYPERLINK("http://dx.doi.org/10.1016/j.envexpbot.2022.104797","http://dx.doi.org/10.1016/j.envexpbot.2022.104797")</f>
        <v>http://dx.doi.org/10.1016/j.envexpbot.2022.104797</v>
      </c>
      <c r="J37" s="6" t="s">
        <v>1603</v>
      </c>
      <c r="K37" s="6" t="s">
        <v>1664</v>
      </c>
    </row>
    <row r="38" spans="1:11" ht="56" x14ac:dyDescent="0.15">
      <c r="A38">
        <v>38</v>
      </c>
      <c r="B38" t="s">
        <v>207</v>
      </c>
      <c r="C38" t="s">
        <v>208</v>
      </c>
      <c r="D38" s="1" t="s">
        <v>209</v>
      </c>
      <c r="E38" t="s">
        <v>48</v>
      </c>
      <c r="F38" t="s">
        <v>210</v>
      </c>
      <c r="G38">
        <v>2022</v>
      </c>
      <c r="H38" t="s">
        <v>211</v>
      </c>
      <c r="I38" t="str">
        <f>HYPERLINK("http://dx.doi.org/10.1016/j.envexpbot.2022.104811","http://dx.doi.org/10.1016/j.envexpbot.2022.104811")</f>
        <v>http://dx.doi.org/10.1016/j.envexpbot.2022.104811</v>
      </c>
      <c r="J38" s="6" t="s">
        <v>1583</v>
      </c>
      <c r="K38" s="6" t="s">
        <v>1661</v>
      </c>
    </row>
    <row r="39" spans="1:11" ht="56" x14ac:dyDescent="0.15">
      <c r="A39">
        <v>39</v>
      </c>
      <c r="B39" t="s">
        <v>212</v>
      </c>
      <c r="C39" t="s">
        <v>213</v>
      </c>
      <c r="D39" s="1" t="s">
        <v>214</v>
      </c>
      <c r="E39" t="s">
        <v>76</v>
      </c>
      <c r="F39" t="s">
        <v>215</v>
      </c>
      <c r="G39">
        <v>2022</v>
      </c>
      <c r="H39" t="s">
        <v>216</v>
      </c>
      <c r="I39" t="str">
        <f>HYPERLINK("http://dx.doi.org/10.3390/plants11081010","http://dx.doi.org/10.3390/plants11081010")</f>
        <v>http://dx.doi.org/10.3390/plants11081010</v>
      </c>
      <c r="J39" s="4" t="s">
        <v>1634</v>
      </c>
      <c r="K39" s="8" t="s">
        <v>1663</v>
      </c>
    </row>
    <row r="40" spans="1:11" ht="70" x14ac:dyDescent="0.15">
      <c r="A40">
        <v>40</v>
      </c>
      <c r="B40" t="s">
        <v>217</v>
      </c>
      <c r="C40" t="s">
        <v>218</v>
      </c>
      <c r="D40" s="1" t="s">
        <v>219</v>
      </c>
      <c r="E40" t="s">
        <v>24</v>
      </c>
      <c r="F40" t="s">
        <v>220</v>
      </c>
      <c r="G40">
        <v>2022</v>
      </c>
      <c r="H40" t="s">
        <v>221</v>
      </c>
      <c r="I40" t="str">
        <f>HYPERLINK("http://dx.doi.org/10.3390/horticulturae8040315","http://dx.doi.org/10.3390/horticulturae8040315")</f>
        <v>http://dx.doi.org/10.3390/horticulturae8040315</v>
      </c>
      <c r="J40" s="4" t="s">
        <v>1647</v>
      </c>
      <c r="K40" s="8" t="s">
        <v>1664</v>
      </c>
    </row>
    <row r="41" spans="1:11" ht="42" x14ac:dyDescent="0.15">
      <c r="A41">
        <v>41</v>
      </c>
      <c r="B41" t="s">
        <v>222</v>
      </c>
      <c r="C41" t="s">
        <v>223</v>
      </c>
      <c r="D41" s="1" t="s">
        <v>224</v>
      </c>
      <c r="E41" t="s">
        <v>24</v>
      </c>
      <c r="F41" t="s">
        <v>225</v>
      </c>
      <c r="G41">
        <v>2022</v>
      </c>
      <c r="H41" t="s">
        <v>226</v>
      </c>
      <c r="I41" t="str">
        <f>HYPERLINK("http://dx.doi.org/10.3390/horticulturae8040346","http://dx.doi.org/10.3390/horticulturae8040346")</f>
        <v>http://dx.doi.org/10.3390/horticulturae8040346</v>
      </c>
      <c r="J41" s="4" t="s">
        <v>1583</v>
      </c>
      <c r="K41" s="8" t="s">
        <v>1661</v>
      </c>
    </row>
    <row r="42" spans="1:11" ht="56" x14ac:dyDescent="0.15">
      <c r="A42">
        <v>42</v>
      </c>
      <c r="B42" t="s">
        <v>227</v>
      </c>
      <c r="C42" t="s">
        <v>228</v>
      </c>
      <c r="D42" s="1" t="s">
        <v>229</v>
      </c>
      <c r="E42" t="s">
        <v>230</v>
      </c>
      <c r="F42" t="s">
        <v>231</v>
      </c>
      <c r="G42">
        <v>2022</v>
      </c>
      <c r="H42" t="s">
        <v>232</v>
      </c>
      <c r="I42" t="str">
        <f>HYPERLINK("http://dx.doi.org/10.1186/s12870-022-03528-6","http://dx.doi.org/10.1186/s12870-022-03528-6")</f>
        <v>http://dx.doi.org/10.1186/s12870-022-03528-6</v>
      </c>
      <c r="J42" s="4" t="s">
        <v>1648</v>
      </c>
      <c r="K42" s="8" t="s">
        <v>1664</v>
      </c>
    </row>
    <row r="43" spans="1:11" ht="56" x14ac:dyDescent="0.15">
      <c r="A43">
        <v>43</v>
      </c>
      <c r="B43" t="s">
        <v>233</v>
      </c>
      <c r="C43" t="s">
        <v>234</v>
      </c>
      <c r="D43" s="1" t="s">
        <v>235</v>
      </c>
      <c r="E43" t="s">
        <v>119</v>
      </c>
      <c r="F43" t="s">
        <v>236</v>
      </c>
      <c r="G43">
        <v>2022</v>
      </c>
      <c r="H43" t="s">
        <v>237</v>
      </c>
      <c r="I43" t="str">
        <f>HYPERLINK("http://dx.doi.org/10.1016/j.scienta.2021.110864","http://dx.doi.org/10.1016/j.scienta.2021.110864")</f>
        <v>http://dx.doi.org/10.1016/j.scienta.2021.110864</v>
      </c>
      <c r="J43" s="4" t="s">
        <v>1583</v>
      </c>
      <c r="K43" s="8" t="s">
        <v>1661</v>
      </c>
    </row>
    <row r="44" spans="1:11" ht="70" x14ac:dyDescent="0.15">
      <c r="A44">
        <v>44</v>
      </c>
      <c r="B44" t="s">
        <v>238</v>
      </c>
      <c r="C44" t="s">
        <v>239</v>
      </c>
      <c r="D44" s="1" t="s">
        <v>240</v>
      </c>
      <c r="E44" t="s">
        <v>24</v>
      </c>
      <c r="F44" t="s">
        <v>241</v>
      </c>
      <c r="G44">
        <v>2022</v>
      </c>
      <c r="H44" t="s">
        <v>242</v>
      </c>
      <c r="I44" t="str">
        <f>HYPERLINK("http://dx.doi.org/10.3390/horticulturae8030270","http://dx.doi.org/10.3390/horticulturae8030270")</f>
        <v>http://dx.doi.org/10.3390/horticulturae8030270</v>
      </c>
      <c r="J44" s="4" t="s">
        <v>1583</v>
      </c>
      <c r="K44" s="8" t="s">
        <v>1661</v>
      </c>
    </row>
    <row r="45" spans="1:11" ht="56" x14ac:dyDescent="0.15">
      <c r="A45">
        <v>45</v>
      </c>
      <c r="B45" t="s">
        <v>243</v>
      </c>
      <c r="C45" t="s">
        <v>244</v>
      </c>
      <c r="D45" s="1" t="s">
        <v>245</v>
      </c>
      <c r="E45" t="s">
        <v>24</v>
      </c>
      <c r="F45" t="s">
        <v>246</v>
      </c>
      <c r="G45">
        <v>2022</v>
      </c>
      <c r="H45" t="s">
        <v>247</v>
      </c>
      <c r="I45" t="str">
        <f>HYPERLINK("http://dx.doi.org/10.3390/horticulturae8030256","http://dx.doi.org/10.3390/horticulturae8030256")</f>
        <v>http://dx.doi.org/10.3390/horticulturae8030256</v>
      </c>
      <c r="J45" s="4" t="s">
        <v>1651</v>
      </c>
      <c r="K45" s="8" t="s">
        <v>1664</v>
      </c>
    </row>
    <row r="46" spans="1:11" ht="56" x14ac:dyDescent="0.15">
      <c r="A46">
        <v>46</v>
      </c>
      <c r="B46" t="s">
        <v>248</v>
      </c>
      <c r="C46" t="s">
        <v>249</v>
      </c>
      <c r="D46" s="1" t="s">
        <v>250</v>
      </c>
      <c r="E46" t="s">
        <v>24</v>
      </c>
      <c r="F46" t="s">
        <v>251</v>
      </c>
      <c r="G46">
        <v>2022</v>
      </c>
      <c r="H46" t="s">
        <v>252</v>
      </c>
      <c r="I46" t="str">
        <f>HYPERLINK("http://dx.doi.org/10.3390/horticulturae8030216","http://dx.doi.org/10.3390/horticulturae8030216")</f>
        <v>http://dx.doi.org/10.3390/horticulturae8030216</v>
      </c>
      <c r="J46" s="4" t="s">
        <v>1584</v>
      </c>
      <c r="K46" s="8" t="s">
        <v>1661</v>
      </c>
    </row>
    <row r="47" spans="1:11" ht="56" x14ac:dyDescent="0.15">
      <c r="A47">
        <v>47</v>
      </c>
      <c r="B47" t="s">
        <v>253</v>
      </c>
      <c r="C47" t="s">
        <v>254</v>
      </c>
      <c r="D47" s="1" t="s">
        <v>255</v>
      </c>
      <c r="E47" t="s">
        <v>76</v>
      </c>
      <c r="F47" t="s">
        <v>256</v>
      </c>
      <c r="G47">
        <v>2022</v>
      </c>
      <c r="H47" t="s">
        <v>257</v>
      </c>
      <c r="I47" t="str">
        <f>HYPERLINK("http://dx.doi.org/10.3390/plants11030342","http://dx.doi.org/10.3390/plants11030342")</f>
        <v>http://dx.doi.org/10.3390/plants11030342</v>
      </c>
      <c r="J47" s="4" t="s">
        <v>1649</v>
      </c>
      <c r="K47" s="8" t="s">
        <v>1664</v>
      </c>
    </row>
    <row r="48" spans="1:11" ht="56" x14ac:dyDescent="0.15">
      <c r="A48">
        <v>48</v>
      </c>
      <c r="B48" t="s">
        <v>258</v>
      </c>
      <c r="C48" t="s">
        <v>259</v>
      </c>
      <c r="D48" s="1" t="s">
        <v>260</v>
      </c>
      <c r="E48" t="s">
        <v>42</v>
      </c>
      <c r="F48" t="s">
        <v>261</v>
      </c>
      <c r="G48">
        <v>2022</v>
      </c>
      <c r="H48" t="s">
        <v>262</v>
      </c>
      <c r="I48" t="str">
        <f>HYPERLINK("http://dx.doi.org/10.3390/agronomy12020343","http://dx.doi.org/10.3390/agronomy12020343")</f>
        <v>http://dx.doi.org/10.3390/agronomy12020343</v>
      </c>
      <c r="J48" s="6" t="s">
        <v>1586</v>
      </c>
      <c r="K48" s="6" t="s">
        <v>1663</v>
      </c>
    </row>
    <row r="49" spans="1:11" ht="70" x14ac:dyDescent="0.15">
      <c r="A49">
        <v>49</v>
      </c>
      <c r="B49" t="s">
        <v>263</v>
      </c>
      <c r="C49" t="s">
        <v>264</v>
      </c>
      <c r="D49" s="1" t="s">
        <v>265</v>
      </c>
      <c r="E49" t="s">
        <v>76</v>
      </c>
      <c r="F49" t="s">
        <v>266</v>
      </c>
      <c r="G49">
        <v>2022</v>
      </c>
      <c r="H49" t="s">
        <v>267</v>
      </c>
      <c r="I49" t="str">
        <f>HYPERLINK("http://dx.doi.org/10.3390/plants11030441","http://dx.doi.org/10.3390/plants11030441")</f>
        <v>http://dx.doi.org/10.3390/plants11030441</v>
      </c>
      <c r="J49" s="6" t="s">
        <v>1583</v>
      </c>
      <c r="K49" s="6" t="s">
        <v>1661</v>
      </c>
    </row>
    <row r="50" spans="1:11" ht="42" x14ac:dyDescent="0.15">
      <c r="A50">
        <v>50</v>
      </c>
      <c r="B50" t="s">
        <v>268</v>
      </c>
      <c r="C50" t="s">
        <v>269</v>
      </c>
      <c r="D50" s="1" t="s">
        <v>270</v>
      </c>
      <c r="E50" t="s">
        <v>30</v>
      </c>
      <c r="F50" t="s">
        <v>271</v>
      </c>
      <c r="G50">
        <v>2022</v>
      </c>
      <c r="H50" t="s">
        <v>272</v>
      </c>
      <c r="I50" t="str">
        <f>HYPERLINK("http://dx.doi.org/10.1007/s13580-021-00410-6","http://dx.doi.org/10.1007/s13580-021-00410-6")</f>
        <v>http://dx.doi.org/10.1007/s13580-021-00410-6</v>
      </c>
      <c r="J50" s="6" t="s">
        <v>1583</v>
      </c>
      <c r="K50" s="6" t="s">
        <v>1661</v>
      </c>
    </row>
    <row r="51" spans="1:11" ht="56" x14ac:dyDescent="0.15">
      <c r="A51">
        <v>51</v>
      </c>
      <c r="B51" t="s">
        <v>273</v>
      </c>
      <c r="C51" t="s">
        <v>274</v>
      </c>
      <c r="D51" s="1" t="s">
        <v>275</v>
      </c>
      <c r="E51" t="s">
        <v>30</v>
      </c>
      <c r="F51" t="s">
        <v>276</v>
      </c>
      <c r="G51">
        <v>2022</v>
      </c>
      <c r="H51" t="s">
        <v>277</v>
      </c>
      <c r="I51" t="str">
        <f>HYPERLINK("http://dx.doi.org/10.1007/s13580-021-00380-9","http://dx.doi.org/10.1007/s13580-021-00380-9")</f>
        <v>http://dx.doi.org/10.1007/s13580-021-00380-9</v>
      </c>
      <c r="J51" s="6" t="s">
        <v>1588</v>
      </c>
      <c r="K51" s="6" t="s">
        <v>1664</v>
      </c>
    </row>
    <row r="52" spans="1:11" ht="42" x14ac:dyDescent="0.15">
      <c r="A52">
        <v>52</v>
      </c>
      <c r="B52" t="s">
        <v>278</v>
      </c>
      <c r="C52" t="s">
        <v>279</v>
      </c>
      <c r="D52" s="1" t="s">
        <v>280</v>
      </c>
      <c r="E52" t="s">
        <v>30</v>
      </c>
      <c r="F52" s="2" t="s">
        <v>281</v>
      </c>
      <c r="G52">
        <v>2022</v>
      </c>
      <c r="H52" t="s">
        <v>282</v>
      </c>
      <c r="I52" t="str">
        <f>HYPERLINK("http://dx.doi.org/10.1007/s13580-021-00376-5","http://dx.doi.org/10.1007/s13580-021-00376-5")</f>
        <v>http://dx.doi.org/10.1007/s13580-021-00376-5</v>
      </c>
      <c r="J52" s="4" t="s">
        <v>1604</v>
      </c>
      <c r="K52" s="8" t="s">
        <v>1664</v>
      </c>
    </row>
    <row r="53" spans="1:11" ht="56" x14ac:dyDescent="0.15">
      <c r="A53">
        <v>53</v>
      </c>
      <c r="B53" t="s">
        <v>283</v>
      </c>
      <c r="C53" t="s">
        <v>284</v>
      </c>
      <c r="D53" s="1" t="s">
        <v>285</v>
      </c>
      <c r="E53" t="s">
        <v>30</v>
      </c>
      <c r="F53" t="s">
        <v>286</v>
      </c>
      <c r="G53">
        <v>2022</v>
      </c>
      <c r="H53" t="s">
        <v>287</v>
      </c>
      <c r="I53" t="str">
        <f>HYPERLINK("http://dx.doi.org/10.1007/s13580-021-00377-4","http://dx.doi.org/10.1007/s13580-021-00377-4")</f>
        <v>http://dx.doi.org/10.1007/s13580-021-00377-4</v>
      </c>
      <c r="J53" s="4" t="s">
        <v>1582</v>
      </c>
      <c r="K53" s="8" t="s">
        <v>1661</v>
      </c>
    </row>
    <row r="54" spans="1:11" ht="56" x14ac:dyDescent="0.15">
      <c r="A54">
        <v>54</v>
      </c>
      <c r="B54" t="s">
        <v>288</v>
      </c>
      <c r="C54" t="s">
        <v>289</v>
      </c>
      <c r="D54" s="1" t="s">
        <v>290</v>
      </c>
      <c r="E54" t="s">
        <v>30</v>
      </c>
      <c r="F54" t="s">
        <v>291</v>
      </c>
      <c r="G54">
        <v>2022</v>
      </c>
      <c r="H54" t="s">
        <v>292</v>
      </c>
      <c r="I54" t="str">
        <f>HYPERLINK("http://dx.doi.org/10.1007/s13580-021-00394-3","http://dx.doi.org/10.1007/s13580-021-00394-3")</f>
        <v>http://dx.doi.org/10.1007/s13580-021-00394-3</v>
      </c>
      <c r="J54" s="4" t="s">
        <v>1583</v>
      </c>
      <c r="K54" s="8" t="s">
        <v>1661</v>
      </c>
    </row>
    <row r="55" spans="1:11" ht="56" x14ac:dyDescent="0.15">
      <c r="A55">
        <v>55</v>
      </c>
      <c r="B55" t="s">
        <v>293</v>
      </c>
      <c r="C55" t="s">
        <v>294</v>
      </c>
      <c r="D55" s="1" t="s">
        <v>295</v>
      </c>
      <c r="E55" t="s">
        <v>296</v>
      </c>
      <c r="F55" s="2" t="s">
        <v>297</v>
      </c>
      <c r="G55">
        <v>2022</v>
      </c>
      <c r="H55" t="s">
        <v>298</v>
      </c>
      <c r="I55" t="str">
        <f>HYPERLINK("http://dx.doi.org/10.2480/agrmet.D-21-00038","http://dx.doi.org/10.2480/agrmet.D-21-00038")</f>
        <v>http://dx.doi.org/10.2480/agrmet.D-21-00038</v>
      </c>
      <c r="J55" s="4" t="s">
        <v>1583</v>
      </c>
      <c r="K55" s="8" t="s">
        <v>1661</v>
      </c>
    </row>
    <row r="56" spans="1:11" ht="28" x14ac:dyDescent="0.15">
      <c r="A56">
        <v>56</v>
      </c>
      <c r="B56" t="s">
        <v>299</v>
      </c>
      <c r="C56" t="s">
        <v>300</v>
      </c>
      <c r="D56" s="1" t="s">
        <v>301</v>
      </c>
      <c r="E56" t="s">
        <v>302</v>
      </c>
      <c r="F56" t="s">
        <v>303</v>
      </c>
      <c r="G56">
        <v>2022</v>
      </c>
      <c r="H56" t="s">
        <v>304</v>
      </c>
      <c r="I56" t="str">
        <f>HYPERLINK("http://dx.doi.org/10.4081/ija.2021.1915","http://dx.doi.org/10.4081/ija.2021.1915")</f>
        <v>http://dx.doi.org/10.4081/ija.2021.1915</v>
      </c>
      <c r="J56" s="6" t="s">
        <v>1673</v>
      </c>
      <c r="K56" s="8" t="s">
        <v>1661</v>
      </c>
    </row>
    <row r="57" spans="1:11" ht="28" x14ac:dyDescent="0.15">
      <c r="A57">
        <v>57</v>
      </c>
      <c r="B57" t="s">
        <v>305</v>
      </c>
      <c r="C57" t="s">
        <v>306</v>
      </c>
      <c r="D57" s="1" t="s">
        <v>307</v>
      </c>
      <c r="E57" t="s">
        <v>308</v>
      </c>
      <c r="F57" t="s">
        <v>309</v>
      </c>
      <c r="G57">
        <v>2022</v>
      </c>
      <c r="H57" t="s">
        <v>310</v>
      </c>
      <c r="I57" t="str">
        <f>HYPERLINK("http://dx.doi.org/10.47280/RevFacAgron(LUZ).v39.n1.20","http://dx.doi.org/10.47280/RevFacAgron(LUZ).v39.n1.20")</f>
        <v>http://dx.doi.org/10.47280/RevFacAgron(LUZ).v39.n1.20</v>
      </c>
      <c r="J57" s="6" t="s">
        <v>1583</v>
      </c>
      <c r="K57" s="6" t="s">
        <v>1661</v>
      </c>
    </row>
    <row r="58" spans="1:11" ht="56" x14ac:dyDescent="0.15">
      <c r="A58">
        <v>58</v>
      </c>
      <c r="B58" t="s">
        <v>311</v>
      </c>
      <c r="C58" t="s">
        <v>312</v>
      </c>
      <c r="D58" s="1" t="s">
        <v>313</v>
      </c>
      <c r="E58" t="s">
        <v>42</v>
      </c>
      <c r="F58" s="2" t="s">
        <v>314</v>
      </c>
      <c r="G58">
        <v>2022</v>
      </c>
      <c r="H58" t="s">
        <v>315</v>
      </c>
      <c r="I58" t="str">
        <f>HYPERLINK("http://dx.doi.org/10.3390/agronomy12010194","http://dx.doi.org/10.3390/agronomy12010194")</f>
        <v>http://dx.doi.org/10.3390/agronomy12010194</v>
      </c>
      <c r="J58" s="4" t="s">
        <v>1583</v>
      </c>
      <c r="K58" s="8" t="s">
        <v>1661</v>
      </c>
    </row>
    <row r="59" spans="1:11" ht="70" x14ac:dyDescent="0.15">
      <c r="A59">
        <v>59</v>
      </c>
      <c r="B59" t="s">
        <v>316</v>
      </c>
      <c r="C59" t="s">
        <v>317</v>
      </c>
      <c r="D59" s="1" t="s">
        <v>318</v>
      </c>
      <c r="E59" t="s">
        <v>76</v>
      </c>
      <c r="F59" t="s">
        <v>319</v>
      </c>
      <c r="G59">
        <v>2022</v>
      </c>
      <c r="H59" t="s">
        <v>320</v>
      </c>
      <c r="I59" t="str">
        <f>HYPERLINK("http://dx.doi.org/10.3390/plants11010121","http://dx.doi.org/10.3390/plants11010121")</f>
        <v>http://dx.doi.org/10.3390/plants11010121</v>
      </c>
      <c r="J59" s="4" t="s">
        <v>1586</v>
      </c>
      <c r="K59" s="8" t="s">
        <v>1663</v>
      </c>
    </row>
    <row r="60" spans="1:11" ht="56" x14ac:dyDescent="0.15">
      <c r="A60">
        <v>60</v>
      </c>
      <c r="B60" t="s">
        <v>321</v>
      </c>
      <c r="C60" t="s">
        <v>322</v>
      </c>
      <c r="D60" s="1" t="s">
        <v>323</v>
      </c>
      <c r="E60" t="s">
        <v>324</v>
      </c>
      <c r="F60" t="s">
        <v>325</v>
      </c>
      <c r="G60">
        <v>2022</v>
      </c>
      <c r="H60" t="s">
        <v>326</v>
      </c>
      <c r="I60" t="str">
        <f>HYPERLINK("http://dx.doi.org/10.2503/hortj.UTD-272","http://dx.doi.org/10.2503/hortj.UTD-272")</f>
        <v>http://dx.doi.org/10.2503/hortj.UTD-272</v>
      </c>
      <c r="J60" s="6" t="s">
        <v>1586</v>
      </c>
      <c r="K60" s="8" t="s">
        <v>1663</v>
      </c>
    </row>
    <row r="61" spans="1:11" ht="42" x14ac:dyDescent="0.15">
      <c r="A61">
        <v>61</v>
      </c>
      <c r="B61" t="s">
        <v>327</v>
      </c>
      <c r="C61" t="s">
        <v>328</v>
      </c>
      <c r="D61" s="1" t="s">
        <v>329</v>
      </c>
      <c r="E61" t="s">
        <v>330</v>
      </c>
      <c r="F61" t="s">
        <v>331</v>
      </c>
      <c r="G61">
        <v>2022</v>
      </c>
      <c r="H61" t="s">
        <v>332</v>
      </c>
      <c r="I61" t="str">
        <f>HYPERLINK("http://dx.doi.org/10.3991/ijoe.v18i07.25467","http://dx.doi.org/10.3991/ijoe.v18i07.25467")</f>
        <v>http://dx.doi.org/10.3991/ijoe.v18i07.25467</v>
      </c>
      <c r="J61" s="6" t="s">
        <v>1583</v>
      </c>
      <c r="K61" s="8" t="s">
        <v>1661</v>
      </c>
    </row>
    <row r="62" spans="1:11" ht="56" x14ac:dyDescent="0.15">
      <c r="A62">
        <v>62</v>
      </c>
      <c r="B62" t="s">
        <v>333</v>
      </c>
      <c r="C62" t="s">
        <v>334</v>
      </c>
      <c r="D62" s="1" t="s">
        <v>335</v>
      </c>
      <c r="E62" t="s">
        <v>336</v>
      </c>
      <c r="F62" t="s">
        <v>337</v>
      </c>
      <c r="G62">
        <v>2022</v>
      </c>
      <c r="H62" t="s">
        <v>338</v>
      </c>
      <c r="I62" t="str">
        <f>HYPERLINK("http://dx.doi.org/10.1371/journal.pone.0265994","http://dx.doi.org/10.1371/journal.pone.0265994")</f>
        <v>http://dx.doi.org/10.1371/journal.pone.0265994</v>
      </c>
      <c r="J62" s="6" t="s">
        <v>1583</v>
      </c>
      <c r="K62" s="8" t="s">
        <v>1661</v>
      </c>
    </row>
    <row r="63" spans="1:11" ht="56" x14ac:dyDescent="0.15">
      <c r="A63">
        <v>63</v>
      </c>
      <c r="B63" t="s">
        <v>176</v>
      </c>
      <c r="C63" t="s">
        <v>177</v>
      </c>
      <c r="D63" s="1" t="s">
        <v>339</v>
      </c>
      <c r="E63" t="s">
        <v>42</v>
      </c>
      <c r="F63" t="s">
        <v>340</v>
      </c>
      <c r="G63">
        <v>2022</v>
      </c>
      <c r="H63" t="s">
        <v>341</v>
      </c>
      <c r="I63" t="str">
        <f>HYPERLINK("http://dx.doi.org/10.3390/agronomy12010024","http://dx.doi.org/10.3390/agronomy12010024")</f>
        <v>http://dx.doi.org/10.3390/agronomy12010024</v>
      </c>
      <c r="J63" s="6" t="s">
        <v>1587</v>
      </c>
      <c r="K63" s="6" t="s">
        <v>1665</v>
      </c>
    </row>
    <row r="64" spans="1:11" ht="42" x14ac:dyDescent="0.15">
      <c r="A64">
        <v>64</v>
      </c>
      <c r="B64" t="s">
        <v>342</v>
      </c>
      <c r="C64" t="s">
        <v>343</v>
      </c>
      <c r="D64" s="1" t="s">
        <v>344</v>
      </c>
      <c r="E64" t="s">
        <v>345</v>
      </c>
      <c r="F64" t="s">
        <v>346</v>
      </c>
      <c r="G64">
        <v>2022</v>
      </c>
      <c r="H64" t="s">
        <v>347</v>
      </c>
      <c r="I64" t="str">
        <f>HYPERLINK("http://dx.doi.org/10.6180/jase.202210_25(5).0009","http://dx.doi.org/10.6180/jase.202210_25(5).0009")</f>
        <v>http://dx.doi.org/10.6180/jase.202210_25(5).0009</v>
      </c>
      <c r="J64" s="6" t="s">
        <v>1583</v>
      </c>
      <c r="K64" s="6" t="s">
        <v>1661</v>
      </c>
    </row>
    <row r="65" spans="1:11" ht="70" x14ac:dyDescent="0.15">
      <c r="A65">
        <v>65</v>
      </c>
      <c r="B65" t="s">
        <v>348</v>
      </c>
      <c r="C65" t="s">
        <v>349</v>
      </c>
      <c r="D65" s="1" t="s">
        <v>350</v>
      </c>
      <c r="E65" t="s">
        <v>130</v>
      </c>
      <c r="F65" t="s">
        <v>351</v>
      </c>
      <c r="G65">
        <v>2021</v>
      </c>
      <c r="H65" t="s">
        <v>352</v>
      </c>
      <c r="I65" t="str">
        <f>HYPERLINK("http://dx.doi.org/10.3389/fpls.2021.786555","http://dx.doi.org/10.3389/fpls.2021.786555")</f>
        <v>http://dx.doi.org/10.3389/fpls.2021.786555</v>
      </c>
      <c r="J65" s="6" t="s">
        <v>1606</v>
      </c>
      <c r="K65" s="6" t="s">
        <v>1669</v>
      </c>
    </row>
    <row r="66" spans="1:11" ht="42" x14ac:dyDescent="0.15">
      <c r="A66">
        <v>66</v>
      </c>
      <c r="B66" t="s">
        <v>353</v>
      </c>
      <c r="C66" t="s">
        <v>354</v>
      </c>
      <c r="D66" s="1" t="s">
        <v>355</v>
      </c>
      <c r="E66" t="s">
        <v>130</v>
      </c>
      <c r="F66" t="s">
        <v>356</v>
      </c>
      <c r="G66">
        <v>2021</v>
      </c>
      <c r="H66" t="s">
        <v>357</v>
      </c>
      <c r="I66" t="str">
        <f>HYPERLINK("http://dx.doi.org/10.3389/fpls.2021.799376","http://dx.doi.org/10.3389/fpls.2021.799376")</f>
        <v>http://dx.doi.org/10.3389/fpls.2021.799376</v>
      </c>
      <c r="J66" s="6" t="s">
        <v>1582</v>
      </c>
      <c r="K66" s="6" t="s">
        <v>1661</v>
      </c>
    </row>
    <row r="67" spans="1:11" ht="42" x14ac:dyDescent="0.15">
      <c r="A67">
        <v>67</v>
      </c>
      <c r="B67" t="s">
        <v>358</v>
      </c>
      <c r="C67" t="s">
        <v>359</v>
      </c>
      <c r="D67" s="1" t="s">
        <v>360</v>
      </c>
      <c r="E67" t="s">
        <v>119</v>
      </c>
      <c r="F67" s="2" t="s">
        <v>361</v>
      </c>
      <c r="G67">
        <v>2022</v>
      </c>
      <c r="H67" t="s">
        <v>362</v>
      </c>
      <c r="I67" t="str">
        <f>HYPERLINK("http://dx.doi.org/10.1016/j.scienta.2021.110802","http://dx.doi.org/10.1016/j.scienta.2021.110802")</f>
        <v>http://dx.doi.org/10.1016/j.scienta.2021.110802</v>
      </c>
      <c r="J67" s="7" t="s">
        <v>1586</v>
      </c>
      <c r="K67" s="6" t="s">
        <v>1663</v>
      </c>
    </row>
    <row r="68" spans="1:11" ht="42" x14ac:dyDescent="0.15">
      <c r="A68">
        <v>68</v>
      </c>
      <c r="B68" t="s">
        <v>358</v>
      </c>
      <c r="C68" t="s">
        <v>359</v>
      </c>
      <c r="D68" s="1" t="s">
        <v>360</v>
      </c>
      <c r="E68" t="s">
        <v>119</v>
      </c>
      <c r="F68" s="2" t="s">
        <v>361</v>
      </c>
      <c r="G68">
        <v>2022</v>
      </c>
      <c r="H68" t="s">
        <v>362</v>
      </c>
      <c r="I68" t="str">
        <f>HYPERLINK("http://dx.doi.org/10.1016/j.scienta.2021.110802","http://dx.doi.org/10.1016/j.scienta.2021.110802")</f>
        <v>http://dx.doi.org/10.1016/j.scienta.2021.110802</v>
      </c>
      <c r="J68" s="7" t="s">
        <v>1586</v>
      </c>
      <c r="K68" t="s">
        <v>1663</v>
      </c>
    </row>
    <row r="69" spans="1:11" ht="42" x14ac:dyDescent="0.15">
      <c r="A69">
        <v>68</v>
      </c>
      <c r="B69" t="s">
        <v>358</v>
      </c>
      <c r="C69" t="s">
        <v>359</v>
      </c>
      <c r="D69" s="1" t="s">
        <v>360</v>
      </c>
      <c r="E69" t="s">
        <v>119</v>
      </c>
      <c r="F69" s="2" t="s">
        <v>361</v>
      </c>
      <c r="G69">
        <v>2022</v>
      </c>
      <c r="H69" t="s">
        <v>362</v>
      </c>
      <c r="I69" t="str">
        <f>HYPERLINK("http://dx.doi.org/10.1016/j.scienta.2021.110802","http://dx.doi.org/10.1016/j.scienta.2021.110802")</f>
        <v>http://dx.doi.org/10.1016/j.scienta.2021.110802</v>
      </c>
      <c r="J69" s="7" t="s">
        <v>1584</v>
      </c>
      <c r="K69" t="s">
        <v>1661</v>
      </c>
    </row>
    <row r="70" spans="1:11" ht="28" x14ac:dyDescent="0.15">
      <c r="A70">
        <v>69</v>
      </c>
      <c r="B70" t="s">
        <v>363</v>
      </c>
      <c r="C70" t="s">
        <v>364</v>
      </c>
      <c r="D70" s="1" t="s">
        <v>365</v>
      </c>
      <c r="E70" t="s">
        <v>366</v>
      </c>
      <c r="F70" t="s">
        <v>367</v>
      </c>
      <c r="G70">
        <v>2021</v>
      </c>
      <c r="H70" t="s">
        <v>368</v>
      </c>
      <c r="I70" t="str">
        <f>HYPERLINK("http://dx.doi.org/10.21273/HORTSCI16189-21","http://dx.doi.org/10.21273/HORTSCI16189-21")</f>
        <v>http://dx.doi.org/10.21273/HORTSCI16189-21</v>
      </c>
      <c r="J70" s="4" t="s">
        <v>1605</v>
      </c>
      <c r="K70" s="4" t="s">
        <v>1665</v>
      </c>
    </row>
    <row r="71" spans="1:11" ht="56" x14ac:dyDescent="0.15">
      <c r="A71">
        <v>70</v>
      </c>
      <c r="B71" t="s">
        <v>369</v>
      </c>
      <c r="C71" t="s">
        <v>370</v>
      </c>
      <c r="D71" s="1" t="s">
        <v>371</v>
      </c>
      <c r="E71" t="s">
        <v>372</v>
      </c>
      <c r="F71" t="s">
        <v>373</v>
      </c>
      <c r="G71">
        <v>2021</v>
      </c>
      <c r="H71" t="s">
        <v>374</v>
      </c>
      <c r="I71" t="str">
        <f>HYPERLINK("http://dx.doi.org/10.17660/eJHS.2021/86.6.2","http://dx.doi.org/10.17660/eJHS.2021/86.6.2")</f>
        <v>http://dx.doi.org/10.17660/eJHS.2021/86.6.2</v>
      </c>
      <c r="J71" s="6" t="s">
        <v>1587</v>
      </c>
      <c r="K71" s="6" t="s">
        <v>1665</v>
      </c>
    </row>
    <row r="72" spans="1:11" ht="56" x14ac:dyDescent="0.15">
      <c r="A72">
        <v>71</v>
      </c>
      <c r="B72" t="s">
        <v>375</v>
      </c>
      <c r="C72" t="s">
        <v>376</v>
      </c>
      <c r="D72" s="1" t="s">
        <v>377</v>
      </c>
      <c r="E72" t="s">
        <v>378</v>
      </c>
      <c r="F72" t="s">
        <v>379</v>
      </c>
      <c r="G72">
        <v>2021</v>
      </c>
      <c r="H72" t="s">
        <v>380</v>
      </c>
      <c r="I72" t="str">
        <f>HYPERLINK("http://dx.doi.org/10.3390/molecules26237405","http://dx.doi.org/10.3390/molecules26237405")</f>
        <v>http://dx.doi.org/10.3390/molecules26237405</v>
      </c>
      <c r="J72" s="6" t="s">
        <v>1583</v>
      </c>
      <c r="K72" s="6" t="s">
        <v>1661</v>
      </c>
    </row>
    <row r="73" spans="1:11" ht="70" x14ac:dyDescent="0.15">
      <c r="A73">
        <v>72</v>
      </c>
      <c r="B73" t="s">
        <v>381</v>
      </c>
      <c r="C73" t="s">
        <v>382</v>
      </c>
      <c r="D73" s="1" t="s">
        <v>383</v>
      </c>
      <c r="E73" t="s">
        <v>130</v>
      </c>
      <c r="F73" t="s">
        <v>384</v>
      </c>
      <c r="G73">
        <v>2021</v>
      </c>
      <c r="H73" t="s">
        <v>385</v>
      </c>
      <c r="I73" t="str">
        <f>HYPERLINK("http://dx.doi.org/10.3389/fpls.2021.761068","http://dx.doi.org/10.3389/fpls.2021.761068")</f>
        <v>http://dx.doi.org/10.3389/fpls.2021.761068</v>
      </c>
      <c r="J73" s="4" t="s">
        <v>1646</v>
      </c>
      <c r="K73" s="8" t="s">
        <v>1664</v>
      </c>
    </row>
    <row r="74" spans="1:11" ht="56" x14ac:dyDescent="0.15">
      <c r="A74">
        <v>73</v>
      </c>
      <c r="B74" t="s">
        <v>202</v>
      </c>
      <c r="C74" t="s">
        <v>203</v>
      </c>
      <c r="D74" s="1" t="s">
        <v>386</v>
      </c>
      <c r="E74" t="s">
        <v>387</v>
      </c>
      <c r="F74" t="s">
        <v>388</v>
      </c>
      <c r="G74">
        <v>2022</v>
      </c>
      <c r="H74" t="s">
        <v>389</v>
      </c>
      <c r="I74" t="str">
        <f>HYPERLINK("http://dx.doi.org/10.1016/j.indcrop.2021.114239","http://dx.doi.org/10.1016/j.indcrop.2021.114239")</f>
        <v>http://dx.doi.org/10.1016/j.indcrop.2021.114239</v>
      </c>
      <c r="J74" s="6" t="s">
        <v>1603</v>
      </c>
      <c r="K74" s="6" t="s">
        <v>1664</v>
      </c>
    </row>
    <row r="75" spans="1:11" ht="56" x14ac:dyDescent="0.15">
      <c r="A75">
        <v>74</v>
      </c>
      <c r="B75" t="s">
        <v>390</v>
      </c>
      <c r="C75" t="s">
        <v>391</v>
      </c>
      <c r="D75" s="1" t="s">
        <v>392</v>
      </c>
      <c r="E75" t="s">
        <v>393</v>
      </c>
      <c r="F75" t="s">
        <v>394</v>
      </c>
      <c r="G75">
        <v>2021</v>
      </c>
      <c r="H75" t="s">
        <v>395</v>
      </c>
      <c r="I75" t="str">
        <f>HYPERLINK("http://dx.doi.org/10.1002/agj2.20838","http://dx.doi.org/10.1002/agj2.20838")</f>
        <v>http://dx.doi.org/10.1002/agj2.20838</v>
      </c>
      <c r="J75" s="6" t="s">
        <v>1583</v>
      </c>
      <c r="K75" s="6" t="s">
        <v>1661</v>
      </c>
    </row>
    <row r="76" spans="1:11" ht="42" x14ac:dyDescent="0.15">
      <c r="A76">
        <v>75</v>
      </c>
      <c r="B76" t="s">
        <v>396</v>
      </c>
      <c r="C76" t="s">
        <v>397</v>
      </c>
      <c r="D76" s="3" t="s">
        <v>398</v>
      </c>
      <c r="E76" t="s">
        <v>399</v>
      </c>
      <c r="F76" t="s">
        <v>400</v>
      </c>
      <c r="G76">
        <v>2021</v>
      </c>
      <c r="H76" t="s">
        <v>401</v>
      </c>
      <c r="I76" t="str">
        <f>HYPERLINK("http://dx.doi.org/10.1080/02827581.2021.1996627","http://dx.doi.org/10.1080/02827581.2021.1996627")</f>
        <v>http://dx.doi.org/10.1080/02827581.2021.1996627</v>
      </c>
      <c r="J76" s="6" t="s">
        <v>1658</v>
      </c>
      <c r="K76" s="6" t="s">
        <v>1664</v>
      </c>
    </row>
    <row r="77" spans="1:11" ht="56" x14ac:dyDescent="0.15">
      <c r="A77">
        <v>76</v>
      </c>
      <c r="B77" t="s">
        <v>402</v>
      </c>
      <c r="C77" t="s">
        <v>403</v>
      </c>
      <c r="D77" s="1" t="s">
        <v>404</v>
      </c>
      <c r="E77" t="s">
        <v>24</v>
      </c>
      <c r="F77" t="s">
        <v>405</v>
      </c>
      <c r="G77">
        <v>2021</v>
      </c>
      <c r="H77" t="s">
        <v>406</v>
      </c>
      <c r="I77" t="str">
        <f>HYPERLINK("http://dx.doi.org/10.3390/horticulturae7110444","http://dx.doi.org/10.3390/horticulturae7110444")</f>
        <v>http://dx.doi.org/10.3390/horticulturae7110444</v>
      </c>
      <c r="J77" s="6" t="s">
        <v>1583</v>
      </c>
      <c r="K77" s="6" t="s">
        <v>1661</v>
      </c>
    </row>
    <row r="78" spans="1:11" ht="56" x14ac:dyDescent="0.15">
      <c r="A78">
        <v>77</v>
      </c>
      <c r="B78" t="s">
        <v>407</v>
      </c>
      <c r="C78" t="s">
        <v>408</v>
      </c>
      <c r="D78" s="1" t="s">
        <v>409</v>
      </c>
      <c r="E78" t="s">
        <v>42</v>
      </c>
      <c r="F78" t="s">
        <v>410</v>
      </c>
      <c r="G78">
        <v>2021</v>
      </c>
      <c r="H78" t="s">
        <v>411</v>
      </c>
      <c r="I78" t="str">
        <f>HYPERLINK("http://dx.doi.org/10.3390/agronomy11112111","http://dx.doi.org/10.3390/agronomy11112111")</f>
        <v>http://dx.doi.org/10.3390/agronomy11112111</v>
      </c>
      <c r="J78" s="6" t="s">
        <v>1583</v>
      </c>
      <c r="K78" s="6" t="s">
        <v>1661</v>
      </c>
    </row>
    <row r="79" spans="1:11" ht="56" x14ac:dyDescent="0.15">
      <c r="A79">
        <v>78</v>
      </c>
      <c r="B79" t="s">
        <v>412</v>
      </c>
      <c r="C79" t="s">
        <v>413</v>
      </c>
      <c r="D79" s="1" t="s">
        <v>414</v>
      </c>
      <c r="E79" t="s">
        <v>82</v>
      </c>
      <c r="F79" t="s">
        <v>415</v>
      </c>
      <c r="G79">
        <v>2021</v>
      </c>
      <c r="H79" t="s">
        <v>416</v>
      </c>
      <c r="I79" t="str">
        <f>HYPERLINK("http://dx.doi.org/10.3390/ijms222112019","http://dx.doi.org/10.3390/ijms222112019")</f>
        <v>http://dx.doi.org/10.3390/ijms222112019</v>
      </c>
      <c r="J79" s="4" t="s">
        <v>1593</v>
      </c>
      <c r="K79" s="8" t="s">
        <v>1666</v>
      </c>
    </row>
    <row r="80" spans="1:11" ht="42" x14ac:dyDescent="0.15">
      <c r="A80">
        <v>79</v>
      </c>
      <c r="B80" t="s">
        <v>417</v>
      </c>
      <c r="C80" t="s">
        <v>418</v>
      </c>
      <c r="D80" s="1" t="s">
        <v>419</v>
      </c>
      <c r="E80" t="s">
        <v>76</v>
      </c>
      <c r="F80" t="s">
        <v>420</v>
      </c>
      <c r="G80">
        <v>2021</v>
      </c>
      <c r="H80" t="s">
        <v>421</v>
      </c>
      <c r="I80" t="str">
        <f>HYPERLINK("http://dx.doi.org/10.3390/plants10102182","http://dx.doi.org/10.3390/plants10102182")</f>
        <v>http://dx.doi.org/10.3390/plants10102182</v>
      </c>
      <c r="J80" t="s">
        <v>1674</v>
      </c>
      <c r="K80" t="s">
        <v>1662</v>
      </c>
    </row>
    <row r="81" spans="1:11" ht="56" x14ac:dyDescent="0.15">
      <c r="A81">
        <v>80</v>
      </c>
      <c r="B81" t="s">
        <v>422</v>
      </c>
      <c r="C81" t="s">
        <v>423</v>
      </c>
      <c r="D81" s="3" t="s">
        <v>424</v>
      </c>
      <c r="E81" t="s">
        <v>76</v>
      </c>
      <c r="F81" t="s">
        <v>425</v>
      </c>
      <c r="G81">
        <v>2021</v>
      </c>
      <c r="H81" t="s">
        <v>426</v>
      </c>
      <c r="I81" t="str">
        <f>HYPERLINK("http://dx.doi.org/10.3390/plants10102110","http://dx.doi.org/10.3390/plants10102110")</f>
        <v>http://dx.doi.org/10.3390/plants10102110</v>
      </c>
      <c r="J81" s="4" t="s">
        <v>1650</v>
      </c>
      <c r="K81" s="4" t="s">
        <v>1664</v>
      </c>
    </row>
    <row r="82" spans="1:11" ht="42" x14ac:dyDescent="0.15">
      <c r="A82">
        <v>81</v>
      </c>
      <c r="B82" t="s">
        <v>427</v>
      </c>
      <c r="C82" t="s">
        <v>428</v>
      </c>
      <c r="D82" s="1" t="s">
        <v>429</v>
      </c>
      <c r="E82" t="s">
        <v>430</v>
      </c>
      <c r="F82" t="s">
        <v>431</v>
      </c>
      <c r="G82">
        <v>2022</v>
      </c>
      <c r="H82" t="s">
        <v>432</v>
      </c>
      <c r="I82" t="str">
        <f>HYPERLINK("http://dx.doi.org/10.1007/s11694-021-01150-y","http://dx.doi.org/10.1007/s11694-021-01150-y")</f>
        <v>http://dx.doi.org/10.1007/s11694-021-01150-y</v>
      </c>
      <c r="J82" s="4" t="s">
        <v>1643</v>
      </c>
      <c r="K82" s="4" t="s">
        <v>1663</v>
      </c>
    </row>
    <row r="83" spans="1:11" ht="42" x14ac:dyDescent="0.15">
      <c r="A83">
        <v>82</v>
      </c>
      <c r="B83" t="s">
        <v>433</v>
      </c>
      <c r="C83" t="s">
        <v>434</v>
      </c>
      <c r="D83" s="1" t="s">
        <v>435</v>
      </c>
      <c r="E83" t="s">
        <v>151</v>
      </c>
      <c r="F83" t="s">
        <v>436</v>
      </c>
      <c r="G83">
        <v>2021</v>
      </c>
      <c r="H83" t="s">
        <v>437</v>
      </c>
      <c r="I83" t="str">
        <f>HYPERLINK("http://dx.doi.org/10.1016/j.compag.2021.106443","http://dx.doi.org/10.1016/j.compag.2021.106443")</f>
        <v>http://dx.doi.org/10.1016/j.compag.2021.106443</v>
      </c>
      <c r="J83" s="4" t="s">
        <v>1583</v>
      </c>
      <c r="K83" s="4" t="s">
        <v>1661</v>
      </c>
    </row>
    <row r="84" spans="1:11" ht="42" x14ac:dyDescent="0.15">
      <c r="A84">
        <v>83</v>
      </c>
      <c r="B84" t="s">
        <v>438</v>
      </c>
      <c r="C84" t="s">
        <v>439</v>
      </c>
      <c r="D84" s="1" t="s">
        <v>440</v>
      </c>
      <c r="E84" t="s">
        <v>24</v>
      </c>
      <c r="F84" t="s">
        <v>441</v>
      </c>
      <c r="G84">
        <v>2021</v>
      </c>
      <c r="H84" t="s">
        <v>442</v>
      </c>
      <c r="I84" t="str">
        <f>HYPERLINK("http://dx.doi.org/10.3390/horticulturae7090294","http://dx.doi.org/10.3390/horticulturae7090294")</f>
        <v>http://dx.doi.org/10.3390/horticulturae7090294</v>
      </c>
      <c r="J84" s="4" t="s">
        <v>1582</v>
      </c>
      <c r="K84" s="4" t="s">
        <v>1661</v>
      </c>
    </row>
    <row r="85" spans="1:11" ht="56" x14ac:dyDescent="0.15">
      <c r="A85">
        <v>84</v>
      </c>
      <c r="B85" t="s">
        <v>443</v>
      </c>
      <c r="C85" t="s">
        <v>444</v>
      </c>
      <c r="D85" s="1" t="s">
        <v>445</v>
      </c>
      <c r="E85" t="s">
        <v>24</v>
      </c>
      <c r="F85" t="s">
        <v>446</v>
      </c>
      <c r="G85">
        <v>2021</v>
      </c>
      <c r="H85" t="s">
        <v>447</v>
      </c>
      <c r="I85" t="str">
        <f>HYPERLINK("http://dx.doi.org/10.3390/horticulturae7090283","http://dx.doi.org/10.3390/horticulturae7090283")</f>
        <v>http://dx.doi.org/10.3390/horticulturae7090283</v>
      </c>
      <c r="J85" t="s">
        <v>1675</v>
      </c>
      <c r="K85" s="4" t="s">
        <v>1661</v>
      </c>
    </row>
    <row r="86" spans="1:11" ht="56" x14ac:dyDescent="0.15">
      <c r="A86">
        <v>85</v>
      </c>
      <c r="B86" t="s">
        <v>448</v>
      </c>
      <c r="C86" t="s">
        <v>449</v>
      </c>
      <c r="D86" s="1" t="s">
        <v>450</v>
      </c>
      <c r="E86" t="s">
        <v>451</v>
      </c>
      <c r="F86" t="s">
        <v>452</v>
      </c>
      <c r="G86">
        <v>2022</v>
      </c>
      <c r="H86" t="s">
        <v>453</v>
      </c>
      <c r="I86" t="str">
        <f>HYPERLINK("http://dx.doi.org/10.1016/j.foodchem.2021.130913","http://dx.doi.org/10.1016/j.foodchem.2021.130913")</f>
        <v>http://dx.doi.org/10.1016/j.foodchem.2021.130913</v>
      </c>
      <c r="J86" s="6" t="s">
        <v>1584</v>
      </c>
      <c r="K86" s="6" t="s">
        <v>1661</v>
      </c>
    </row>
    <row r="87" spans="1:11" ht="42" x14ac:dyDescent="0.15">
      <c r="A87">
        <v>86</v>
      </c>
      <c r="B87" t="s">
        <v>454</v>
      </c>
      <c r="C87" t="s">
        <v>455</v>
      </c>
      <c r="D87" s="1" t="s">
        <v>456</v>
      </c>
      <c r="E87" t="s">
        <v>457</v>
      </c>
      <c r="F87" t="s">
        <v>458</v>
      </c>
      <c r="G87">
        <v>2021</v>
      </c>
      <c r="H87" t="s">
        <v>459</v>
      </c>
      <c r="I87" t="str">
        <f>HYPERLINK("http://dx.doi.org/10.3390/agriculture11090816","http://dx.doi.org/10.3390/agriculture11090816")</f>
        <v>http://dx.doi.org/10.3390/agriculture11090816</v>
      </c>
      <c r="J87" s="6" t="s">
        <v>1586</v>
      </c>
      <c r="K87" s="6" t="s">
        <v>1663</v>
      </c>
    </row>
    <row r="88" spans="1:11" ht="42" x14ac:dyDescent="0.15">
      <c r="A88">
        <v>87</v>
      </c>
      <c r="B88" t="s">
        <v>460</v>
      </c>
      <c r="C88" t="s">
        <v>461</v>
      </c>
      <c r="D88" s="1" t="s">
        <v>462</v>
      </c>
      <c r="E88" t="s">
        <v>463</v>
      </c>
      <c r="F88" t="s">
        <v>464</v>
      </c>
      <c r="G88">
        <v>2021</v>
      </c>
      <c r="H88" t="s">
        <v>465</v>
      </c>
      <c r="I88" t="str">
        <f>HYPERLINK("http://dx.doi.org/10.1016/S2095-3119(20)63382-2","http://dx.doi.org/10.1016/S2095-3119(20)63382-2")</f>
        <v>http://dx.doi.org/10.1016/S2095-3119(20)63382-2</v>
      </c>
      <c r="J88" s="6" t="s">
        <v>1583</v>
      </c>
      <c r="K88" s="6" t="s">
        <v>1661</v>
      </c>
    </row>
    <row r="89" spans="1:11" ht="42" x14ac:dyDescent="0.15">
      <c r="A89">
        <v>88</v>
      </c>
      <c r="B89" t="s">
        <v>466</v>
      </c>
      <c r="C89" t="s">
        <v>467</v>
      </c>
      <c r="D89" s="1" t="s">
        <v>468</v>
      </c>
      <c r="E89" t="s">
        <v>378</v>
      </c>
      <c r="F89" t="s">
        <v>469</v>
      </c>
      <c r="G89">
        <v>2021</v>
      </c>
      <c r="H89" t="s">
        <v>470</v>
      </c>
      <c r="I89" t="str">
        <f>HYPERLINK("http://dx.doi.org/10.3390/molecules26154646","http://dx.doi.org/10.3390/molecules26154646")</f>
        <v>http://dx.doi.org/10.3390/molecules26154646</v>
      </c>
      <c r="J89" s="4" t="s">
        <v>1610</v>
      </c>
      <c r="K89" t="s">
        <v>1662</v>
      </c>
    </row>
    <row r="90" spans="1:11" ht="56" x14ac:dyDescent="0.15">
      <c r="A90">
        <v>89</v>
      </c>
      <c r="B90" t="s">
        <v>471</v>
      </c>
      <c r="C90" t="s">
        <v>472</v>
      </c>
      <c r="D90" s="1" t="s">
        <v>473</v>
      </c>
      <c r="E90" t="s">
        <v>457</v>
      </c>
      <c r="F90" t="s">
        <v>474</v>
      </c>
      <c r="G90">
        <v>2021</v>
      </c>
      <c r="H90" t="s">
        <v>475</v>
      </c>
      <c r="I90" t="str">
        <f>HYPERLINK("http://dx.doi.org/10.3390/agriculture11080728","http://dx.doi.org/10.3390/agriculture11080728")</f>
        <v>http://dx.doi.org/10.3390/agriculture11080728</v>
      </c>
      <c r="J90" s="4" t="s">
        <v>1599</v>
      </c>
      <c r="K90" s="4" t="s">
        <v>1663</v>
      </c>
    </row>
    <row r="91" spans="1:11" ht="56" x14ac:dyDescent="0.15">
      <c r="A91">
        <v>90</v>
      </c>
      <c r="B91" t="s">
        <v>476</v>
      </c>
      <c r="C91" t="s">
        <v>477</v>
      </c>
      <c r="D91" s="1" t="s">
        <v>478</v>
      </c>
      <c r="E91" t="s">
        <v>457</v>
      </c>
      <c r="F91" t="s">
        <v>479</v>
      </c>
      <c r="G91">
        <v>2021</v>
      </c>
      <c r="H91" t="s">
        <v>480</v>
      </c>
      <c r="I91" t="str">
        <f>HYPERLINK("http://dx.doi.org/10.3390/agriculture11080723","http://dx.doi.org/10.3390/agriculture11080723")</f>
        <v>http://dx.doi.org/10.3390/agriculture11080723</v>
      </c>
      <c r="J91" s="4" t="s">
        <v>1607</v>
      </c>
      <c r="K91" s="4" t="s">
        <v>1661</v>
      </c>
    </row>
    <row r="92" spans="1:11" ht="56" x14ac:dyDescent="0.15">
      <c r="A92">
        <v>91</v>
      </c>
      <c r="B92" t="s">
        <v>481</v>
      </c>
      <c r="C92" t="s">
        <v>482</v>
      </c>
      <c r="D92" s="1" t="s">
        <v>483</v>
      </c>
      <c r="E92" t="s">
        <v>130</v>
      </c>
      <c r="F92" t="s">
        <v>484</v>
      </c>
      <c r="G92">
        <v>2021</v>
      </c>
      <c r="H92" t="s">
        <v>485</v>
      </c>
      <c r="I92" t="str">
        <f>HYPERLINK("http://dx.doi.org/10.3389/fpls.2021.667407","http://dx.doi.org/10.3389/fpls.2021.667407")</f>
        <v>http://dx.doi.org/10.3389/fpls.2021.667407</v>
      </c>
      <c r="J92" s="4" t="s">
        <v>1583</v>
      </c>
      <c r="K92" s="4" t="s">
        <v>1661</v>
      </c>
    </row>
    <row r="93" spans="1:11" ht="56" x14ac:dyDescent="0.15">
      <c r="A93">
        <v>92</v>
      </c>
      <c r="B93" t="s">
        <v>486</v>
      </c>
      <c r="C93" t="s">
        <v>487</v>
      </c>
      <c r="D93" s="1" t="s">
        <v>488</v>
      </c>
      <c r="E93" t="s">
        <v>130</v>
      </c>
      <c r="F93" t="s">
        <v>489</v>
      </c>
      <c r="G93">
        <v>2021</v>
      </c>
      <c r="H93" t="s">
        <v>490</v>
      </c>
      <c r="I93" t="str">
        <f>HYPERLINK("http://dx.doi.org/10.3389/fpls.2021.667456","http://dx.doi.org/10.3389/fpls.2021.667456")</f>
        <v>http://dx.doi.org/10.3389/fpls.2021.667456</v>
      </c>
      <c r="J93" s="4" t="s">
        <v>1582</v>
      </c>
      <c r="K93" s="4" t="s">
        <v>1661</v>
      </c>
    </row>
    <row r="94" spans="1:11" ht="42" x14ac:dyDescent="0.15">
      <c r="A94">
        <v>93</v>
      </c>
      <c r="B94" t="s">
        <v>491</v>
      </c>
      <c r="C94" t="s">
        <v>492</v>
      </c>
      <c r="D94" s="1" t="s">
        <v>493</v>
      </c>
      <c r="E94" t="s">
        <v>494</v>
      </c>
      <c r="F94" t="s">
        <v>495</v>
      </c>
      <c r="G94">
        <v>2021</v>
      </c>
      <c r="H94" t="s">
        <v>496</v>
      </c>
      <c r="I94" t="str">
        <f>HYPERLINK("http://dx.doi.org/10.1016/j.jafr.2021.100181","http://dx.doi.org/10.1016/j.jafr.2021.100181")</f>
        <v>http://dx.doi.org/10.1016/j.jafr.2021.100181</v>
      </c>
      <c r="J94" s="4" t="s">
        <v>1586</v>
      </c>
      <c r="K94" s="4" t="s">
        <v>1663</v>
      </c>
    </row>
    <row r="95" spans="1:11" ht="56" x14ac:dyDescent="0.15">
      <c r="A95">
        <v>94</v>
      </c>
      <c r="B95" t="s">
        <v>497</v>
      </c>
      <c r="C95" t="s">
        <v>498</v>
      </c>
      <c r="D95" s="1" t="s">
        <v>499</v>
      </c>
      <c r="E95" t="s">
        <v>500</v>
      </c>
      <c r="F95" t="s">
        <v>501</v>
      </c>
      <c r="G95">
        <v>2021</v>
      </c>
      <c r="H95" t="s">
        <v>502</v>
      </c>
      <c r="I95" t="str">
        <f>HYPERLINK("http://dx.doi.org/10.3390/foods10071524","http://dx.doi.org/10.3390/foods10071524")</f>
        <v>http://dx.doi.org/10.3390/foods10071524</v>
      </c>
      <c r="J95" s="4" t="s">
        <v>1582</v>
      </c>
      <c r="K95" s="4" t="s">
        <v>1661</v>
      </c>
    </row>
    <row r="96" spans="1:11" ht="56" x14ac:dyDescent="0.15">
      <c r="A96">
        <v>96</v>
      </c>
      <c r="B96" t="s">
        <v>503</v>
      </c>
      <c r="C96" t="s">
        <v>504</v>
      </c>
      <c r="D96" s="1" t="s">
        <v>505</v>
      </c>
      <c r="E96" t="s">
        <v>48</v>
      </c>
      <c r="F96" t="s">
        <v>506</v>
      </c>
      <c r="G96">
        <v>2021</v>
      </c>
      <c r="H96" t="s">
        <v>507</v>
      </c>
      <c r="I96" t="str">
        <f>HYPERLINK("http://dx.doi.org/10.1016/j.envexpbot.2021.104567","http://dx.doi.org/10.1016/j.envexpbot.2021.104567")</f>
        <v>http://dx.doi.org/10.1016/j.envexpbot.2021.104567</v>
      </c>
      <c r="J96" s="4" t="s">
        <v>1583</v>
      </c>
      <c r="K96" s="4" t="s">
        <v>1661</v>
      </c>
    </row>
    <row r="97" spans="1:11" ht="42" x14ac:dyDescent="0.15">
      <c r="A97">
        <v>97</v>
      </c>
      <c r="B97" t="s">
        <v>508</v>
      </c>
      <c r="C97" t="s">
        <v>509</v>
      </c>
      <c r="D97" s="1" t="s">
        <v>510</v>
      </c>
      <c r="E97" t="s">
        <v>130</v>
      </c>
      <c r="F97" t="s">
        <v>511</v>
      </c>
      <c r="G97">
        <v>2021</v>
      </c>
      <c r="H97" t="s">
        <v>512</v>
      </c>
      <c r="I97" t="str">
        <f>HYPERLINK("http://dx.doi.org/10.3389/fpls.2021.678197","http://dx.doi.org/10.3389/fpls.2021.678197")</f>
        <v>http://dx.doi.org/10.3389/fpls.2021.678197</v>
      </c>
      <c r="J97" s="4" t="s">
        <v>1583</v>
      </c>
      <c r="K97" s="4" t="s">
        <v>1661</v>
      </c>
    </row>
    <row r="98" spans="1:11" ht="56" x14ac:dyDescent="0.15">
      <c r="A98">
        <v>98</v>
      </c>
      <c r="B98" t="s">
        <v>513</v>
      </c>
      <c r="C98" t="s">
        <v>514</v>
      </c>
      <c r="D98" s="1" t="s">
        <v>515</v>
      </c>
      <c r="E98" t="s">
        <v>48</v>
      </c>
      <c r="F98" t="s">
        <v>516</v>
      </c>
      <c r="G98">
        <v>2021</v>
      </c>
      <c r="H98" t="s">
        <v>517</v>
      </c>
      <c r="I98" t="str">
        <f>HYPERLINK("http://dx.doi.org/10.1016/j.envexpbot.2021.104531","http://dx.doi.org/10.1016/j.envexpbot.2021.104531")</f>
        <v>http://dx.doi.org/10.1016/j.envexpbot.2021.104531</v>
      </c>
      <c r="J98" s="4" t="s">
        <v>1676</v>
      </c>
      <c r="K98" s="4" t="s">
        <v>1666</v>
      </c>
    </row>
    <row r="99" spans="1:11" ht="70" x14ac:dyDescent="0.15">
      <c r="A99">
        <v>99</v>
      </c>
      <c r="B99" t="s">
        <v>518</v>
      </c>
      <c r="C99" t="s">
        <v>519</v>
      </c>
      <c r="D99" s="1" t="s">
        <v>520</v>
      </c>
      <c r="E99" t="s">
        <v>130</v>
      </c>
      <c r="F99" t="s">
        <v>521</v>
      </c>
      <c r="G99">
        <v>2021</v>
      </c>
      <c r="H99" t="s">
        <v>522</v>
      </c>
      <c r="I99" t="str">
        <f>HYPERLINK("http://dx.doi.org/10.3389/fpls.2021.623682","http://dx.doi.org/10.3389/fpls.2021.623682")</f>
        <v>http://dx.doi.org/10.3389/fpls.2021.623682</v>
      </c>
      <c r="J99" s="4" t="s">
        <v>1618</v>
      </c>
      <c r="K99" s="4" t="s">
        <v>1663</v>
      </c>
    </row>
    <row r="100" spans="1:11" ht="42" x14ac:dyDescent="0.15">
      <c r="A100">
        <v>100</v>
      </c>
      <c r="B100" t="s">
        <v>523</v>
      </c>
      <c r="C100" t="s">
        <v>524</v>
      </c>
      <c r="D100" s="1" t="s">
        <v>525</v>
      </c>
      <c r="E100" t="s">
        <v>42</v>
      </c>
      <c r="F100" t="s">
        <v>526</v>
      </c>
      <c r="G100">
        <v>2021</v>
      </c>
      <c r="H100" t="s">
        <v>527</v>
      </c>
      <c r="I100" t="str">
        <f>HYPERLINK("http://dx.doi.org/10.3390/agronomy11061106","http://dx.doi.org/10.3390/agronomy11061106")</f>
        <v>http://dx.doi.org/10.3390/agronomy11061106</v>
      </c>
      <c r="J100" s="4" t="s">
        <v>1583</v>
      </c>
      <c r="K100" s="4" t="s">
        <v>1661</v>
      </c>
    </row>
    <row r="101" spans="1:11" ht="42" x14ac:dyDescent="0.15">
      <c r="A101">
        <v>101</v>
      </c>
      <c r="B101" t="s">
        <v>528</v>
      </c>
      <c r="C101" t="s">
        <v>529</v>
      </c>
      <c r="D101" s="1" t="s">
        <v>530</v>
      </c>
      <c r="E101" t="s">
        <v>24</v>
      </c>
      <c r="F101" t="s">
        <v>531</v>
      </c>
      <c r="G101">
        <v>2021</v>
      </c>
      <c r="H101" t="s">
        <v>532</v>
      </c>
      <c r="I101" t="str">
        <f>HYPERLINK("http://dx.doi.org/10.3390/horticulturae7060139","http://dx.doi.org/10.3390/horticulturae7060139")</f>
        <v>http://dx.doi.org/10.3390/horticulturae7060139</v>
      </c>
      <c r="J101" s="4" t="s">
        <v>1589</v>
      </c>
      <c r="K101" s="4" t="s">
        <v>1663</v>
      </c>
    </row>
    <row r="102" spans="1:11" ht="56" x14ac:dyDescent="0.15">
      <c r="A102">
        <v>102</v>
      </c>
      <c r="B102" t="s">
        <v>533</v>
      </c>
      <c r="C102" t="s">
        <v>534</v>
      </c>
      <c r="D102" s="1" t="s">
        <v>535</v>
      </c>
      <c r="E102" t="s">
        <v>457</v>
      </c>
      <c r="F102" t="s">
        <v>536</v>
      </c>
      <c r="G102">
        <v>2021</v>
      </c>
      <c r="H102" t="s">
        <v>537</v>
      </c>
      <c r="I102" t="str">
        <f>HYPERLINK("http://dx.doi.org/10.3390/agriculture11060503","http://dx.doi.org/10.3390/agriculture11060503")</f>
        <v>http://dx.doi.org/10.3390/agriculture11060503</v>
      </c>
      <c r="J102" s="4" t="s">
        <v>1583</v>
      </c>
      <c r="K102" s="4" t="s">
        <v>1661</v>
      </c>
    </row>
    <row r="103" spans="1:11" ht="42" x14ac:dyDescent="0.15">
      <c r="A103">
        <v>103</v>
      </c>
      <c r="B103" t="s">
        <v>538</v>
      </c>
      <c r="C103" t="s">
        <v>539</v>
      </c>
      <c r="D103" s="1" t="s">
        <v>540</v>
      </c>
      <c r="E103" t="s">
        <v>76</v>
      </c>
      <c r="F103" t="s">
        <v>541</v>
      </c>
      <c r="G103">
        <v>2021</v>
      </c>
      <c r="H103" t="s">
        <v>542</v>
      </c>
      <c r="I103" t="str">
        <f>HYPERLINK("http://dx.doi.org/10.3390/plants10061075","http://dx.doi.org/10.3390/plants10061075")</f>
        <v>http://dx.doi.org/10.3390/plants10061075</v>
      </c>
      <c r="J103" s="4" t="s">
        <v>1583</v>
      </c>
      <c r="K103" s="4" t="s">
        <v>1661</v>
      </c>
    </row>
    <row r="104" spans="1:11" ht="56" x14ac:dyDescent="0.15">
      <c r="A104">
        <v>104</v>
      </c>
      <c r="B104" t="s">
        <v>543</v>
      </c>
      <c r="C104" t="s">
        <v>544</v>
      </c>
      <c r="D104" s="3" t="s">
        <v>545</v>
      </c>
      <c r="E104" t="s">
        <v>76</v>
      </c>
      <c r="F104" t="s">
        <v>546</v>
      </c>
      <c r="G104">
        <v>2021</v>
      </c>
      <c r="H104" t="s">
        <v>547</v>
      </c>
      <c r="I104" t="str">
        <f>HYPERLINK("http://dx.doi.org/10.3390/plants10061203","http://dx.doi.org/10.3390/plants10061203")</f>
        <v>http://dx.doi.org/10.3390/plants10061203</v>
      </c>
      <c r="J104" s="4" t="s">
        <v>1615</v>
      </c>
      <c r="K104" s="4" t="s">
        <v>1664</v>
      </c>
    </row>
    <row r="105" spans="1:11" ht="42" x14ac:dyDescent="0.15">
      <c r="A105">
        <v>105</v>
      </c>
      <c r="B105" t="s">
        <v>548</v>
      </c>
      <c r="C105" t="s">
        <v>549</v>
      </c>
      <c r="D105" s="1" t="s">
        <v>550</v>
      </c>
      <c r="E105" t="s">
        <v>451</v>
      </c>
      <c r="F105" t="s">
        <v>551</v>
      </c>
      <c r="G105">
        <v>2021</v>
      </c>
      <c r="H105" t="s">
        <v>552</v>
      </c>
      <c r="I105" t="str">
        <f>HYPERLINK("http://dx.doi.org/10.1016/j.foodchem.2020.128727","http://dx.doi.org/10.1016/j.foodchem.2020.128727")</f>
        <v>http://dx.doi.org/10.1016/j.foodchem.2020.128727</v>
      </c>
      <c r="J105" s="4" t="s">
        <v>1583</v>
      </c>
      <c r="K105" s="4" t="s">
        <v>1661</v>
      </c>
    </row>
    <row r="106" spans="1:11" ht="42" x14ac:dyDescent="0.15">
      <c r="A106">
        <v>106</v>
      </c>
      <c r="B106" t="s">
        <v>553</v>
      </c>
      <c r="C106" t="s">
        <v>554</v>
      </c>
      <c r="D106" s="1" t="s">
        <v>555</v>
      </c>
      <c r="E106" t="s">
        <v>48</v>
      </c>
      <c r="F106" t="s">
        <v>556</v>
      </c>
      <c r="G106">
        <v>2021</v>
      </c>
      <c r="H106" t="s">
        <v>557</v>
      </c>
      <c r="I106" t="str">
        <f>HYPERLINK("http://dx.doi.org/10.1016/j.envexpbot.2021.104507","http://dx.doi.org/10.1016/j.envexpbot.2021.104507")</f>
        <v>http://dx.doi.org/10.1016/j.envexpbot.2021.104507</v>
      </c>
      <c r="J106" s="4" t="s">
        <v>1582</v>
      </c>
      <c r="K106" s="4" t="s">
        <v>1661</v>
      </c>
    </row>
    <row r="107" spans="1:11" ht="56" x14ac:dyDescent="0.15">
      <c r="A107">
        <v>107</v>
      </c>
      <c r="B107" t="s">
        <v>558</v>
      </c>
      <c r="C107" t="s">
        <v>559</v>
      </c>
      <c r="D107" s="1" t="s">
        <v>560</v>
      </c>
      <c r="E107" t="s">
        <v>24</v>
      </c>
      <c r="F107" t="s">
        <v>561</v>
      </c>
      <c r="G107">
        <v>2021</v>
      </c>
      <c r="H107" t="s">
        <v>562</v>
      </c>
      <c r="I107" t="str">
        <f>HYPERLINK("http://dx.doi.org/10.3390/horticulturae7050102","http://dx.doi.org/10.3390/horticulturae7050102")</f>
        <v>http://dx.doi.org/10.3390/horticulturae7050102</v>
      </c>
      <c r="J107" s="4" t="s">
        <v>1589</v>
      </c>
      <c r="K107" s="4" t="s">
        <v>1663</v>
      </c>
    </row>
    <row r="108" spans="1:11" ht="56" x14ac:dyDescent="0.15">
      <c r="A108">
        <v>108</v>
      </c>
      <c r="B108" t="s">
        <v>563</v>
      </c>
      <c r="C108" t="s">
        <v>564</v>
      </c>
      <c r="D108" s="3" t="s">
        <v>565</v>
      </c>
      <c r="E108" t="s">
        <v>42</v>
      </c>
      <c r="F108" t="s">
        <v>566</v>
      </c>
      <c r="G108">
        <v>2021</v>
      </c>
      <c r="H108" t="s">
        <v>567</v>
      </c>
      <c r="I108" t="str">
        <f>HYPERLINK("http://dx.doi.org/10.3390/agronomy11050932","http://dx.doi.org/10.3390/agronomy11050932")</f>
        <v>http://dx.doi.org/10.3390/agronomy11050932</v>
      </c>
      <c r="J108" s="4" t="s">
        <v>1592</v>
      </c>
      <c r="K108" s="4" t="s">
        <v>1664</v>
      </c>
    </row>
    <row r="109" spans="1:11" ht="42" x14ac:dyDescent="0.15">
      <c r="A109">
        <v>109</v>
      </c>
      <c r="B109" t="s">
        <v>568</v>
      </c>
      <c r="C109" t="s">
        <v>569</v>
      </c>
      <c r="D109" s="1" t="s">
        <v>570</v>
      </c>
      <c r="E109" t="s">
        <v>76</v>
      </c>
      <c r="F109" t="s">
        <v>571</v>
      </c>
      <c r="G109">
        <v>2021</v>
      </c>
      <c r="H109" t="s">
        <v>572</v>
      </c>
      <c r="I109" t="str">
        <f>HYPERLINK("http://dx.doi.org/10.3390/plants10050940","http://dx.doi.org/10.3390/plants10050940")</f>
        <v>http://dx.doi.org/10.3390/plants10050940</v>
      </c>
      <c r="J109" s="6" t="s">
        <v>1654</v>
      </c>
      <c r="K109" s="4" t="s">
        <v>1664</v>
      </c>
    </row>
    <row r="110" spans="1:11" ht="56" x14ac:dyDescent="0.15">
      <c r="A110">
        <v>110</v>
      </c>
      <c r="B110" t="s">
        <v>573</v>
      </c>
      <c r="C110" t="s">
        <v>574</v>
      </c>
      <c r="D110" s="1" t="s">
        <v>575</v>
      </c>
      <c r="E110" t="s">
        <v>157</v>
      </c>
      <c r="F110" t="s">
        <v>576</v>
      </c>
      <c r="G110">
        <v>2021</v>
      </c>
      <c r="H110" t="s">
        <v>577</v>
      </c>
      <c r="I110" t="str">
        <f>HYPERLINK("http://dx.doi.org/10.1038/s41598-021-87911-7","http://dx.doi.org/10.1038/s41598-021-87911-7")</f>
        <v>http://dx.doi.org/10.1038/s41598-021-87911-7</v>
      </c>
      <c r="J110" s="4" t="s">
        <v>1583</v>
      </c>
      <c r="K110" s="4" t="s">
        <v>1661</v>
      </c>
    </row>
    <row r="111" spans="1:11" ht="56" x14ac:dyDescent="0.15">
      <c r="A111">
        <v>111</v>
      </c>
      <c r="B111" t="s">
        <v>578</v>
      </c>
      <c r="C111" t="s">
        <v>579</v>
      </c>
      <c r="D111" s="1" t="s">
        <v>580</v>
      </c>
      <c r="E111" t="s">
        <v>130</v>
      </c>
      <c r="F111" t="s">
        <v>581</v>
      </c>
      <c r="G111">
        <v>2021</v>
      </c>
      <c r="H111" t="s">
        <v>582</v>
      </c>
      <c r="I111" t="str">
        <f>HYPERLINK("http://dx.doi.org/10.3389/fpls.2021.646144","http://dx.doi.org/10.3389/fpls.2021.646144")</f>
        <v>http://dx.doi.org/10.3389/fpls.2021.646144</v>
      </c>
      <c r="J111" s="4" t="s">
        <v>1583</v>
      </c>
      <c r="K111" s="4" t="s">
        <v>1661</v>
      </c>
    </row>
    <row r="112" spans="1:11" ht="42" x14ac:dyDescent="0.15">
      <c r="A112">
        <v>112</v>
      </c>
      <c r="B112" t="s">
        <v>583</v>
      </c>
      <c r="C112" t="s">
        <v>584</v>
      </c>
      <c r="D112" s="1" t="s">
        <v>585</v>
      </c>
      <c r="E112" t="s">
        <v>76</v>
      </c>
      <c r="F112" t="s">
        <v>586</v>
      </c>
      <c r="G112">
        <v>2021</v>
      </c>
      <c r="H112" t="s">
        <v>587</v>
      </c>
      <c r="I112" t="str">
        <f>HYPERLINK("http://dx.doi.org/10.3390/plants10040704","http://dx.doi.org/10.3390/plants10040704")</f>
        <v>http://dx.doi.org/10.3390/plants10040704</v>
      </c>
      <c r="J112" s="4" t="s">
        <v>1677</v>
      </c>
      <c r="K112" s="4" t="s">
        <v>1661</v>
      </c>
    </row>
    <row r="113" spans="1:11" ht="56" x14ac:dyDescent="0.15">
      <c r="A113">
        <v>113</v>
      </c>
      <c r="B113" t="s">
        <v>588</v>
      </c>
      <c r="C113" t="s">
        <v>589</v>
      </c>
      <c r="D113" s="1" t="s">
        <v>590</v>
      </c>
      <c r="E113" t="s">
        <v>76</v>
      </c>
      <c r="F113" t="s">
        <v>591</v>
      </c>
      <c r="G113">
        <v>2021</v>
      </c>
      <c r="H113" t="s">
        <v>592</v>
      </c>
      <c r="I113" t="str">
        <f>HYPERLINK("http://dx.doi.org/10.3390/plants10040762","http://dx.doi.org/10.3390/plants10040762")</f>
        <v>http://dx.doi.org/10.3390/plants10040762</v>
      </c>
      <c r="J113" s="4" t="s">
        <v>1583</v>
      </c>
      <c r="K113" s="4" t="s">
        <v>1661</v>
      </c>
    </row>
    <row r="114" spans="1:11" ht="56" x14ac:dyDescent="0.15">
      <c r="A114">
        <v>114</v>
      </c>
      <c r="B114" t="s">
        <v>593</v>
      </c>
      <c r="C114" t="s">
        <v>594</v>
      </c>
      <c r="D114" s="1" t="s">
        <v>595</v>
      </c>
      <c r="E114" t="s">
        <v>30</v>
      </c>
      <c r="F114" t="s">
        <v>596</v>
      </c>
      <c r="G114">
        <v>2021</v>
      </c>
      <c r="H114" t="s">
        <v>597</v>
      </c>
      <c r="I114" t="str">
        <f>HYPERLINK("http://dx.doi.org/10.1007/s13580-021-00343-0","http://dx.doi.org/10.1007/s13580-021-00343-0")</f>
        <v>http://dx.doi.org/10.1007/s13580-021-00343-0</v>
      </c>
      <c r="J114" s="4" t="s">
        <v>1588</v>
      </c>
      <c r="K114" s="4" t="s">
        <v>1664</v>
      </c>
    </row>
    <row r="115" spans="1:11" ht="42" x14ac:dyDescent="0.15">
      <c r="A115">
        <v>115</v>
      </c>
      <c r="B115" t="s">
        <v>598</v>
      </c>
      <c r="C115" t="s">
        <v>599</v>
      </c>
      <c r="D115" s="1" t="s">
        <v>600</v>
      </c>
      <c r="E115" t="s">
        <v>30</v>
      </c>
      <c r="F115" t="s">
        <v>601</v>
      </c>
      <c r="G115">
        <v>2021</v>
      </c>
      <c r="H115" t="s">
        <v>602</v>
      </c>
      <c r="I115" t="str">
        <f>HYPERLINK("http://dx.doi.org/10.1007/s13580-021-00340-3","http://dx.doi.org/10.1007/s13580-021-00340-3")</f>
        <v>http://dx.doi.org/10.1007/s13580-021-00340-3</v>
      </c>
      <c r="J115" s="4" t="s">
        <v>1590</v>
      </c>
      <c r="K115" s="4" t="s">
        <v>1663</v>
      </c>
    </row>
    <row r="116" spans="1:11" ht="56" x14ac:dyDescent="0.15">
      <c r="A116">
        <v>116</v>
      </c>
      <c r="B116" t="s">
        <v>603</v>
      </c>
      <c r="C116" t="s">
        <v>604</v>
      </c>
      <c r="D116" s="1" t="s">
        <v>605</v>
      </c>
      <c r="E116" t="s">
        <v>451</v>
      </c>
      <c r="F116" t="s">
        <v>606</v>
      </c>
      <c r="G116">
        <v>2021</v>
      </c>
      <c r="H116" t="s">
        <v>607</v>
      </c>
      <c r="I116" t="str">
        <f>HYPERLINK("http://dx.doi.org/10.1016/j.foodchem.2020.128167","http://dx.doi.org/10.1016/j.foodchem.2020.128167")</f>
        <v>http://dx.doi.org/10.1016/j.foodchem.2020.128167</v>
      </c>
      <c r="J116" s="4" t="s">
        <v>1599</v>
      </c>
      <c r="K116" s="4" t="s">
        <v>1663</v>
      </c>
    </row>
    <row r="117" spans="1:11" ht="56" x14ac:dyDescent="0.15">
      <c r="A117">
        <v>117</v>
      </c>
      <c r="B117" t="s">
        <v>608</v>
      </c>
      <c r="C117" t="s">
        <v>609</v>
      </c>
      <c r="D117" s="1" t="s">
        <v>610</v>
      </c>
      <c r="E117" t="s">
        <v>130</v>
      </c>
      <c r="F117" t="s">
        <v>611</v>
      </c>
      <c r="G117">
        <v>2021</v>
      </c>
      <c r="H117" t="s">
        <v>612</v>
      </c>
      <c r="I117" t="str">
        <f>HYPERLINK("http://dx.doi.org/10.3389/fpls.2021.615853","http://dx.doi.org/10.3389/fpls.2021.615853")</f>
        <v>http://dx.doi.org/10.3389/fpls.2021.615853</v>
      </c>
      <c r="J117" s="4" t="s">
        <v>1586</v>
      </c>
      <c r="K117" s="4" t="s">
        <v>1663</v>
      </c>
    </row>
    <row r="118" spans="1:11" ht="42" x14ac:dyDescent="0.15">
      <c r="A118">
        <v>118</v>
      </c>
      <c r="B118" t="s">
        <v>613</v>
      </c>
      <c r="C118" t="s">
        <v>614</v>
      </c>
      <c r="D118" s="1" t="s">
        <v>615</v>
      </c>
      <c r="E118" t="s">
        <v>24</v>
      </c>
      <c r="F118" t="s">
        <v>616</v>
      </c>
      <c r="G118">
        <v>2021</v>
      </c>
      <c r="H118" t="s">
        <v>617</v>
      </c>
      <c r="I118" t="str">
        <f>HYPERLINK("http://dx.doi.org/10.3390/horticulturae7030056","http://dx.doi.org/10.3390/horticulturae7030056")</f>
        <v>http://dx.doi.org/10.3390/horticulturae7030056</v>
      </c>
      <c r="J118" s="4" t="s">
        <v>1582</v>
      </c>
      <c r="K118" s="4" t="s">
        <v>1661</v>
      </c>
    </row>
    <row r="119" spans="1:11" ht="42" x14ac:dyDescent="0.15">
      <c r="A119">
        <v>119</v>
      </c>
      <c r="B119" t="s">
        <v>618</v>
      </c>
      <c r="C119" t="s">
        <v>619</v>
      </c>
      <c r="D119" s="1" t="s">
        <v>620</v>
      </c>
      <c r="E119" t="s">
        <v>42</v>
      </c>
      <c r="F119" t="s">
        <v>621</v>
      </c>
      <c r="G119">
        <v>2021</v>
      </c>
      <c r="H119" t="s">
        <v>622</v>
      </c>
      <c r="I119" t="str">
        <f>HYPERLINK("http://dx.doi.org/10.3390/agronomy11030537","http://dx.doi.org/10.3390/agronomy11030537")</f>
        <v>http://dx.doi.org/10.3390/agronomy11030537</v>
      </c>
      <c r="J119" s="4" t="s">
        <v>1610</v>
      </c>
      <c r="K119" t="s">
        <v>1662</v>
      </c>
    </row>
    <row r="120" spans="1:11" ht="56" x14ac:dyDescent="0.15">
      <c r="A120">
        <v>120</v>
      </c>
      <c r="B120" t="s">
        <v>623</v>
      </c>
      <c r="C120" t="s">
        <v>624</v>
      </c>
      <c r="D120" s="1" t="s">
        <v>625</v>
      </c>
      <c r="E120" t="s">
        <v>451</v>
      </c>
      <c r="F120" t="s">
        <v>626</v>
      </c>
      <c r="G120">
        <v>2021</v>
      </c>
      <c r="H120" t="s">
        <v>627</v>
      </c>
      <c r="I120" t="str">
        <f>HYPERLINK("http://dx.doi.org/10.1016/j.foodchem.2020.128092","http://dx.doi.org/10.1016/j.foodchem.2020.128092")</f>
        <v>http://dx.doi.org/10.1016/j.foodchem.2020.128092</v>
      </c>
      <c r="J120" s="4" t="s">
        <v>1582</v>
      </c>
      <c r="K120" s="4" t="s">
        <v>1661</v>
      </c>
    </row>
    <row r="121" spans="1:11" ht="42" x14ac:dyDescent="0.15">
      <c r="A121">
        <v>121</v>
      </c>
      <c r="B121" t="s">
        <v>628</v>
      </c>
      <c r="C121" t="s">
        <v>629</v>
      </c>
      <c r="D121" s="1" t="s">
        <v>630</v>
      </c>
      <c r="E121" t="s">
        <v>24</v>
      </c>
      <c r="F121" t="s">
        <v>631</v>
      </c>
      <c r="G121">
        <v>2021</v>
      </c>
      <c r="H121" t="s">
        <v>632</v>
      </c>
      <c r="I121" t="str">
        <f>HYPERLINK("http://dx.doi.org/10.3390/horticulturae7020032","http://dx.doi.org/10.3390/horticulturae7020032")</f>
        <v>http://dx.doi.org/10.3390/horticulturae7020032</v>
      </c>
      <c r="J121" s="4" t="s">
        <v>1583</v>
      </c>
      <c r="K121" s="4" t="s">
        <v>1661</v>
      </c>
    </row>
    <row r="122" spans="1:11" ht="42" x14ac:dyDescent="0.15">
      <c r="A122">
        <v>122</v>
      </c>
      <c r="B122" t="s">
        <v>633</v>
      </c>
      <c r="C122" t="s">
        <v>634</v>
      </c>
      <c r="D122" s="1" t="s">
        <v>635</v>
      </c>
      <c r="E122" t="s">
        <v>76</v>
      </c>
      <c r="F122" t="s">
        <v>636</v>
      </c>
      <c r="G122">
        <v>2021</v>
      </c>
      <c r="H122" t="s">
        <v>637</v>
      </c>
      <c r="I122" t="str">
        <f>HYPERLINK("http://dx.doi.org/10.3390/plants10020297","http://dx.doi.org/10.3390/plants10020297")</f>
        <v>http://dx.doi.org/10.3390/plants10020297</v>
      </c>
      <c r="J122" s="4" t="s">
        <v>1595</v>
      </c>
      <c r="K122" s="4" t="s">
        <v>1663</v>
      </c>
    </row>
    <row r="123" spans="1:11" ht="56" x14ac:dyDescent="0.15">
      <c r="A123">
        <v>123</v>
      </c>
      <c r="B123" t="s">
        <v>543</v>
      </c>
      <c r="C123" t="s">
        <v>544</v>
      </c>
      <c r="D123" s="3" t="s">
        <v>638</v>
      </c>
      <c r="E123" t="s">
        <v>42</v>
      </c>
      <c r="F123" t="s">
        <v>639</v>
      </c>
      <c r="G123">
        <v>2021</v>
      </c>
      <c r="H123" t="s">
        <v>640</v>
      </c>
      <c r="I123" t="str">
        <f>HYPERLINK("http://dx.doi.org/10.3390/agronomy11020363","http://dx.doi.org/10.3390/agronomy11020363")</f>
        <v>http://dx.doi.org/10.3390/agronomy11020363</v>
      </c>
      <c r="J123" s="4" t="s">
        <v>1615</v>
      </c>
      <c r="K123" s="4" t="s">
        <v>1664</v>
      </c>
    </row>
    <row r="124" spans="1:11" ht="42" x14ac:dyDescent="0.15">
      <c r="A124">
        <v>124</v>
      </c>
      <c r="B124" t="s">
        <v>641</v>
      </c>
      <c r="C124" t="s">
        <v>642</v>
      </c>
      <c r="D124" s="1" t="s">
        <v>643</v>
      </c>
      <c r="E124" t="s">
        <v>130</v>
      </c>
      <c r="F124" t="s">
        <v>644</v>
      </c>
      <c r="G124">
        <v>2021</v>
      </c>
      <c r="H124" t="s">
        <v>645</v>
      </c>
      <c r="I124" t="str">
        <f>HYPERLINK("http://dx.doi.org/10.3389/fpls.2021.619973","http://dx.doi.org/10.3389/fpls.2021.619973")</f>
        <v>http://dx.doi.org/10.3389/fpls.2021.619973</v>
      </c>
      <c r="J124" s="4" t="s">
        <v>1583</v>
      </c>
      <c r="K124" s="4" t="s">
        <v>1661</v>
      </c>
    </row>
    <row r="125" spans="1:11" ht="56" x14ac:dyDescent="0.15">
      <c r="A125">
        <v>125</v>
      </c>
      <c r="B125" t="s">
        <v>646</v>
      </c>
      <c r="C125" t="s">
        <v>647</v>
      </c>
      <c r="D125" s="1" t="s">
        <v>648</v>
      </c>
      <c r="E125" t="s">
        <v>130</v>
      </c>
      <c r="F125" t="s">
        <v>649</v>
      </c>
      <c r="G125">
        <v>2021</v>
      </c>
      <c r="H125" t="s">
        <v>650</v>
      </c>
      <c r="I125" t="str">
        <f>HYPERLINK("http://dx.doi.org/10.3389/fpls.2020.592171","http://dx.doi.org/10.3389/fpls.2020.592171")</f>
        <v>http://dx.doi.org/10.3389/fpls.2020.592171</v>
      </c>
      <c r="J125" s="4" t="s">
        <v>1583</v>
      </c>
      <c r="K125" s="4" t="s">
        <v>1661</v>
      </c>
    </row>
    <row r="126" spans="1:11" ht="42" x14ac:dyDescent="0.15">
      <c r="A126">
        <v>126</v>
      </c>
      <c r="B126" t="s">
        <v>651</v>
      </c>
      <c r="C126" t="s">
        <v>652</v>
      </c>
      <c r="D126" s="1" t="s">
        <v>653</v>
      </c>
      <c r="E126" t="s">
        <v>130</v>
      </c>
      <c r="F126" t="s">
        <v>654</v>
      </c>
      <c r="G126">
        <v>2021</v>
      </c>
      <c r="H126" t="s">
        <v>655</v>
      </c>
      <c r="I126" t="str">
        <f>HYPERLINK("http://dx.doi.org/10.3389/fpls.2021.615355","http://dx.doi.org/10.3389/fpls.2021.615355")</f>
        <v>http://dx.doi.org/10.3389/fpls.2021.615355</v>
      </c>
      <c r="J126" s="4" t="s">
        <v>1583</v>
      </c>
      <c r="K126" s="4" t="s">
        <v>1661</v>
      </c>
    </row>
    <row r="127" spans="1:11" ht="42" x14ac:dyDescent="0.15">
      <c r="A127">
        <v>127</v>
      </c>
      <c r="B127" t="s">
        <v>656</v>
      </c>
      <c r="C127" t="s">
        <v>657</v>
      </c>
      <c r="D127" s="1" t="s">
        <v>658</v>
      </c>
      <c r="E127" t="s">
        <v>130</v>
      </c>
      <c r="F127" t="s">
        <v>659</v>
      </c>
      <c r="G127">
        <v>2021</v>
      </c>
      <c r="H127" t="s">
        <v>660</v>
      </c>
      <c r="I127" t="str">
        <f>HYPERLINK("http://dx.doi.org/10.3389/fpls.2020.610041","http://dx.doi.org/10.3389/fpls.2020.610041")</f>
        <v>http://dx.doi.org/10.3389/fpls.2020.610041</v>
      </c>
      <c r="J127" s="4" t="s">
        <v>1593</v>
      </c>
      <c r="K127" s="4" t="s">
        <v>1666</v>
      </c>
    </row>
    <row r="128" spans="1:11" ht="42" x14ac:dyDescent="0.15">
      <c r="A128">
        <v>128</v>
      </c>
      <c r="B128" t="s">
        <v>661</v>
      </c>
      <c r="C128" t="s">
        <v>662</v>
      </c>
      <c r="D128" s="1" t="s">
        <v>663</v>
      </c>
      <c r="E128" t="s">
        <v>130</v>
      </c>
      <c r="F128" t="s">
        <v>664</v>
      </c>
      <c r="G128">
        <v>2021</v>
      </c>
      <c r="H128" t="s">
        <v>665</v>
      </c>
      <c r="I128" t="str">
        <f>HYPERLINK("http://dx.doi.org/10.3389/fpls.2020.609977","http://dx.doi.org/10.3389/fpls.2020.609977")</f>
        <v>http://dx.doi.org/10.3389/fpls.2020.609977</v>
      </c>
      <c r="J128" s="4" t="s">
        <v>1583</v>
      </c>
      <c r="K128" s="4" t="s">
        <v>1661</v>
      </c>
    </row>
    <row r="129" spans="1:11" ht="70" x14ac:dyDescent="0.15">
      <c r="A129">
        <v>129</v>
      </c>
      <c r="B129" t="s">
        <v>666</v>
      </c>
      <c r="C129" t="s">
        <v>667</v>
      </c>
      <c r="D129" s="1" t="s">
        <v>668</v>
      </c>
      <c r="E129" t="s">
        <v>130</v>
      </c>
      <c r="F129" t="s">
        <v>669</v>
      </c>
      <c r="G129">
        <v>2021</v>
      </c>
      <c r="H129" t="s">
        <v>670</v>
      </c>
      <c r="I129" t="str">
        <f>HYPERLINK("http://dx.doi.org/10.3389/fpls.2020.598519","http://dx.doi.org/10.3389/fpls.2020.598519")</f>
        <v>http://dx.doi.org/10.3389/fpls.2020.598519</v>
      </c>
      <c r="J129" s="4" t="s">
        <v>1584</v>
      </c>
      <c r="K129" s="4" t="s">
        <v>1661</v>
      </c>
    </row>
    <row r="130" spans="1:11" ht="28" x14ac:dyDescent="0.15">
      <c r="A130">
        <v>130</v>
      </c>
      <c r="B130" t="s">
        <v>671</v>
      </c>
      <c r="C130" t="s">
        <v>672</v>
      </c>
      <c r="D130" s="1" t="s">
        <v>673</v>
      </c>
      <c r="E130" t="s">
        <v>59</v>
      </c>
      <c r="F130" t="s">
        <v>674</v>
      </c>
      <c r="G130">
        <v>2022</v>
      </c>
      <c r="H130" t="s">
        <v>675</v>
      </c>
      <c r="I130" t="str">
        <f>HYPERLINK("http://dx.doi.org/10.1007/s00344-020-10277-z","http://dx.doi.org/10.1007/s00344-020-10277-z")</f>
        <v>http://dx.doi.org/10.1007/s00344-020-10277-z</v>
      </c>
      <c r="J130" s="4" t="s">
        <v>1595</v>
      </c>
      <c r="K130" s="4" t="s">
        <v>1663</v>
      </c>
    </row>
    <row r="131" spans="1:11" ht="56" x14ac:dyDescent="0.15">
      <c r="A131">
        <v>132</v>
      </c>
      <c r="B131" t="s">
        <v>677</v>
      </c>
      <c r="C131" t="s">
        <v>678</v>
      </c>
      <c r="D131" s="1" t="s">
        <v>679</v>
      </c>
      <c r="E131" t="s">
        <v>680</v>
      </c>
      <c r="F131" t="s">
        <v>681</v>
      </c>
      <c r="G131">
        <v>2021</v>
      </c>
      <c r="H131" t="s">
        <v>682</v>
      </c>
      <c r="I131" t="str">
        <f>HYPERLINK("http://dx.doi.org/10.3233/MGC-210028","http://dx.doi.org/10.3233/MGC-210028")</f>
        <v>http://dx.doi.org/10.3233/MGC-210028</v>
      </c>
      <c r="J131" s="4" t="s">
        <v>1584</v>
      </c>
      <c r="K131" s="4" t="s">
        <v>1661</v>
      </c>
    </row>
    <row r="132" spans="1:11" ht="42" x14ac:dyDescent="0.15">
      <c r="A132">
        <v>133</v>
      </c>
      <c r="B132" t="s">
        <v>683</v>
      </c>
      <c r="C132" t="s">
        <v>684</v>
      </c>
      <c r="D132" s="1" t="s">
        <v>685</v>
      </c>
      <c r="E132" t="s">
        <v>686</v>
      </c>
      <c r="F132" t="s">
        <v>687</v>
      </c>
      <c r="G132">
        <v>2021</v>
      </c>
      <c r="H132" t="s">
        <v>688</v>
      </c>
      <c r="I132" t="str">
        <f>HYPERLINK("http://dx.doi.org/10.14502/Tekstilec2021.64.276-285","http://dx.doi.org/10.14502/Tekstilec2021.64.276-285")</f>
        <v>http://dx.doi.org/10.14502/Tekstilec2021.64.276-285</v>
      </c>
      <c r="J132" s="4" t="s">
        <v>1620</v>
      </c>
      <c r="K132" s="4" t="s">
        <v>1663</v>
      </c>
    </row>
    <row r="133" spans="1:11" ht="42" x14ac:dyDescent="0.15">
      <c r="A133">
        <v>134</v>
      </c>
      <c r="B133" t="s">
        <v>689</v>
      </c>
      <c r="C133" t="s">
        <v>690</v>
      </c>
      <c r="D133" s="1" t="s">
        <v>691</v>
      </c>
      <c r="E133" t="s">
        <v>692</v>
      </c>
      <c r="F133" t="s">
        <v>693</v>
      </c>
      <c r="G133">
        <v>2021</v>
      </c>
      <c r="H133" t="s">
        <v>694</v>
      </c>
      <c r="I133" t="str">
        <f>HYPERLINK("http://dx.doi.org/10.3389/frsc.2021.582431","http://dx.doi.org/10.3389/frsc.2021.582431")</f>
        <v>http://dx.doi.org/10.3389/frsc.2021.582431</v>
      </c>
      <c r="J133" s="4" t="s">
        <v>1583</v>
      </c>
      <c r="K133" s="4" t="s">
        <v>1661</v>
      </c>
    </row>
    <row r="134" spans="1:11" ht="56" x14ac:dyDescent="0.15">
      <c r="A134">
        <v>135</v>
      </c>
      <c r="B134" t="s">
        <v>695</v>
      </c>
      <c r="C134" t="s">
        <v>696</v>
      </c>
      <c r="D134" s="1" t="s">
        <v>697</v>
      </c>
      <c r="E134" t="s">
        <v>698</v>
      </c>
      <c r="F134" t="s">
        <v>699</v>
      </c>
      <c r="G134">
        <v>2021</v>
      </c>
      <c r="H134" t="s">
        <v>9</v>
      </c>
      <c r="I134" t="s">
        <v>9</v>
      </c>
      <c r="J134" s="4" t="s">
        <v>1584</v>
      </c>
      <c r="K134" s="4" t="s">
        <v>1661</v>
      </c>
    </row>
    <row r="135" spans="1:11" ht="56" x14ac:dyDescent="0.15">
      <c r="A135">
        <v>136</v>
      </c>
      <c r="B135" t="s">
        <v>700</v>
      </c>
      <c r="C135" t="s">
        <v>701</v>
      </c>
      <c r="D135" s="1" t="s">
        <v>702</v>
      </c>
      <c r="E135" t="s">
        <v>676</v>
      </c>
      <c r="F135" t="s">
        <v>703</v>
      </c>
      <c r="G135">
        <v>2021</v>
      </c>
      <c r="H135" t="s">
        <v>704</v>
      </c>
      <c r="I135" t="str">
        <f>HYPERLINK("http://dx.doi.org/10.7235/HORT.20210020","http://dx.doi.org/10.7235/HORT.20210020")</f>
        <v>http://dx.doi.org/10.7235/HORT.20210020</v>
      </c>
      <c r="J135" s="4" t="s">
        <v>1588</v>
      </c>
      <c r="K135" s="4" t="s">
        <v>1664</v>
      </c>
    </row>
    <row r="136" spans="1:11" ht="70" x14ac:dyDescent="0.15">
      <c r="A136">
        <v>137</v>
      </c>
      <c r="B136" t="s">
        <v>705</v>
      </c>
      <c r="C136" t="s">
        <v>706</v>
      </c>
      <c r="D136" s="1" t="s">
        <v>707</v>
      </c>
      <c r="E136" t="s">
        <v>708</v>
      </c>
      <c r="F136" t="s">
        <v>709</v>
      </c>
      <c r="G136">
        <v>2021</v>
      </c>
      <c r="H136" t="s">
        <v>710</v>
      </c>
      <c r="I136" t="str">
        <f>HYPERLINK("http://dx.doi.org/10.11450/seitaikogaku.33.101","http://dx.doi.org/10.11450/seitaikogaku.33.101")</f>
        <v>http://dx.doi.org/10.11450/seitaikogaku.33.101</v>
      </c>
      <c r="J136" s="4" t="s">
        <v>1583</v>
      </c>
      <c r="K136" s="4" t="s">
        <v>1661</v>
      </c>
    </row>
    <row r="137" spans="1:11" ht="42" x14ac:dyDescent="0.15">
      <c r="A137">
        <v>138</v>
      </c>
      <c r="B137" t="s">
        <v>711</v>
      </c>
      <c r="C137" t="s">
        <v>712</v>
      </c>
      <c r="D137" s="1" t="s">
        <v>713</v>
      </c>
      <c r="E137" t="s">
        <v>676</v>
      </c>
      <c r="F137" t="s">
        <v>714</v>
      </c>
      <c r="G137">
        <v>2021</v>
      </c>
      <c r="H137" t="s">
        <v>715</v>
      </c>
      <c r="I137" t="str">
        <f>HYPERLINK("http://dx.doi.org/10.7235/HORT.20210006","http://dx.doi.org/10.7235/HORT.20210006")</f>
        <v>http://dx.doi.org/10.7235/HORT.20210006</v>
      </c>
      <c r="J137" s="4" t="s">
        <v>1587</v>
      </c>
      <c r="K137" s="4" t="s">
        <v>1665</v>
      </c>
    </row>
    <row r="138" spans="1:11" ht="56" x14ac:dyDescent="0.15">
      <c r="A138">
        <v>139</v>
      </c>
      <c r="B138" t="s">
        <v>716</v>
      </c>
      <c r="C138" t="s">
        <v>717</v>
      </c>
      <c r="D138" s="1" t="s">
        <v>718</v>
      </c>
      <c r="E138" t="s">
        <v>719</v>
      </c>
      <c r="F138" t="s">
        <v>720</v>
      </c>
      <c r="G138">
        <v>2021</v>
      </c>
      <c r="H138" t="s">
        <v>721</v>
      </c>
      <c r="I138" t="str">
        <f>HYPERLINK("http://dx.doi.org/10.1007/s11738-020-03187-w","http://dx.doi.org/10.1007/s11738-020-03187-w")</f>
        <v>http://dx.doi.org/10.1007/s11738-020-03187-w</v>
      </c>
      <c r="J138" s="4" t="s">
        <v>1583</v>
      </c>
      <c r="K138" s="4" t="s">
        <v>1661</v>
      </c>
    </row>
    <row r="139" spans="1:11" ht="56" x14ac:dyDescent="0.15">
      <c r="A139">
        <v>140</v>
      </c>
      <c r="B139" t="s">
        <v>722</v>
      </c>
      <c r="C139" t="s">
        <v>723</v>
      </c>
      <c r="D139" s="1" t="s">
        <v>724</v>
      </c>
      <c r="E139" t="s">
        <v>708</v>
      </c>
      <c r="F139" t="s">
        <v>725</v>
      </c>
      <c r="G139">
        <v>2021</v>
      </c>
      <c r="H139" t="s">
        <v>9</v>
      </c>
      <c r="I139" t="s">
        <v>9</v>
      </c>
      <c r="J139" s="4" t="s">
        <v>1592</v>
      </c>
      <c r="K139" s="4" t="s">
        <v>1664</v>
      </c>
    </row>
    <row r="140" spans="1:11" ht="42" x14ac:dyDescent="0.15">
      <c r="A140">
        <v>141</v>
      </c>
      <c r="B140" t="s">
        <v>726</v>
      </c>
      <c r="C140" t="s">
        <v>727</v>
      </c>
      <c r="D140" s="1" t="s">
        <v>728</v>
      </c>
      <c r="E140" t="s">
        <v>729</v>
      </c>
      <c r="F140" t="s">
        <v>730</v>
      </c>
      <c r="G140">
        <v>2021</v>
      </c>
      <c r="H140" t="s">
        <v>9</v>
      </c>
      <c r="I140" t="s">
        <v>9</v>
      </c>
      <c r="J140" s="4" t="s">
        <v>1583</v>
      </c>
      <c r="K140" s="4" t="s">
        <v>1661</v>
      </c>
    </row>
    <row r="141" spans="1:11" ht="56" x14ac:dyDescent="0.15">
      <c r="A141">
        <v>142</v>
      </c>
      <c r="B141" t="s">
        <v>731</v>
      </c>
      <c r="C141" t="s">
        <v>732</v>
      </c>
      <c r="D141" s="1" t="s">
        <v>733</v>
      </c>
      <c r="E141" t="s">
        <v>708</v>
      </c>
      <c r="F141" t="s">
        <v>734</v>
      </c>
      <c r="G141">
        <v>2021</v>
      </c>
      <c r="H141" t="s">
        <v>735</v>
      </c>
      <c r="I141" t="str">
        <f>HYPERLINK("http://dx.doi.org/10.11450/seitaikogaku.33.93","http://dx.doi.org/10.11450/seitaikogaku.33.93")</f>
        <v>http://dx.doi.org/10.11450/seitaikogaku.33.93</v>
      </c>
      <c r="J141" s="4" t="s">
        <v>1587</v>
      </c>
      <c r="K141" s="4" t="s">
        <v>1665</v>
      </c>
    </row>
    <row r="142" spans="1:11" ht="84" x14ac:dyDescent="0.15">
      <c r="A142">
        <v>143</v>
      </c>
      <c r="B142" t="s">
        <v>736</v>
      </c>
      <c r="C142" t="s">
        <v>737</v>
      </c>
      <c r="D142" s="1" t="s">
        <v>738</v>
      </c>
      <c r="E142" t="s">
        <v>739</v>
      </c>
      <c r="F142" t="s">
        <v>740</v>
      </c>
      <c r="G142">
        <v>2021</v>
      </c>
      <c r="H142" t="s">
        <v>9</v>
      </c>
      <c r="I142" t="s">
        <v>9</v>
      </c>
      <c r="J142" s="4" t="s">
        <v>1586</v>
      </c>
      <c r="K142" s="4" t="s">
        <v>1663</v>
      </c>
    </row>
    <row r="143" spans="1:11" ht="56" x14ac:dyDescent="0.15">
      <c r="A143">
        <v>144</v>
      </c>
      <c r="B143" t="s">
        <v>741</v>
      </c>
      <c r="C143" t="s">
        <v>742</v>
      </c>
      <c r="D143" s="1" t="s">
        <v>743</v>
      </c>
      <c r="E143" t="s">
        <v>744</v>
      </c>
      <c r="F143" t="s">
        <v>745</v>
      </c>
      <c r="G143">
        <v>2021</v>
      </c>
      <c r="H143" t="s">
        <v>746</v>
      </c>
      <c r="I143" t="str">
        <f>HYPERLINK("http://dx.doi.org/10.15835/nbha49412524","http://dx.doi.org/10.15835/nbha49412524")</f>
        <v>http://dx.doi.org/10.15835/nbha49412524</v>
      </c>
      <c r="J143" s="6" t="s">
        <v>1653</v>
      </c>
      <c r="K143" s="4" t="s">
        <v>1664</v>
      </c>
    </row>
    <row r="144" spans="1:11" ht="56" x14ac:dyDescent="0.15">
      <c r="A144">
        <v>145</v>
      </c>
      <c r="B144" t="s">
        <v>747</v>
      </c>
      <c r="C144" t="s">
        <v>748</v>
      </c>
      <c r="D144" s="1" t="s">
        <v>749</v>
      </c>
      <c r="E144" t="s">
        <v>130</v>
      </c>
      <c r="F144" t="s">
        <v>750</v>
      </c>
      <c r="G144">
        <v>2020</v>
      </c>
      <c r="H144" t="s">
        <v>751</v>
      </c>
      <c r="I144" t="str">
        <f>HYPERLINK("http://dx.doi.org/10.3389/fpls.2020.599982","http://dx.doi.org/10.3389/fpls.2020.599982")</f>
        <v>http://dx.doi.org/10.3389/fpls.2020.599982</v>
      </c>
      <c r="J144" s="4" t="s">
        <v>1586</v>
      </c>
      <c r="K144" s="4" t="s">
        <v>1663</v>
      </c>
    </row>
    <row r="145" spans="1:11" ht="70" x14ac:dyDescent="0.15">
      <c r="A145">
        <v>146</v>
      </c>
      <c r="B145" t="s">
        <v>752</v>
      </c>
      <c r="C145" t="s">
        <v>753</v>
      </c>
      <c r="D145" s="1" t="s">
        <v>754</v>
      </c>
      <c r="E145" t="s">
        <v>130</v>
      </c>
      <c r="F145" t="s">
        <v>755</v>
      </c>
      <c r="G145">
        <v>2020</v>
      </c>
      <c r="H145" t="s">
        <v>756</v>
      </c>
      <c r="I145" t="str">
        <f>HYPERLINK("http://dx.doi.org/10.3389/fpls.2020.598082","http://dx.doi.org/10.3389/fpls.2020.598082")</f>
        <v>http://dx.doi.org/10.3389/fpls.2020.598082</v>
      </c>
      <c r="J145" s="4" t="s">
        <v>1583</v>
      </c>
      <c r="K145" s="4" t="s">
        <v>1661</v>
      </c>
    </row>
    <row r="146" spans="1:11" ht="42" x14ac:dyDescent="0.15">
      <c r="A146">
        <v>147</v>
      </c>
      <c r="B146" t="s">
        <v>757</v>
      </c>
      <c r="C146" t="s">
        <v>758</v>
      </c>
      <c r="D146" s="1" t="s">
        <v>759</v>
      </c>
      <c r="E146" t="s">
        <v>130</v>
      </c>
      <c r="F146" t="s">
        <v>760</v>
      </c>
      <c r="G146">
        <v>2020</v>
      </c>
      <c r="H146" t="s">
        <v>761</v>
      </c>
      <c r="I146" t="str">
        <f>HYPERLINK("http://dx.doi.org/10.3389/fpls.2020.597906","http://dx.doi.org/10.3389/fpls.2020.597906")</f>
        <v>http://dx.doi.org/10.3389/fpls.2020.597906</v>
      </c>
      <c r="J146" s="4" t="s">
        <v>1584</v>
      </c>
      <c r="K146" s="4" t="s">
        <v>1661</v>
      </c>
    </row>
    <row r="147" spans="1:11" ht="84" x14ac:dyDescent="0.15">
      <c r="A147">
        <v>148</v>
      </c>
      <c r="B147" t="s">
        <v>762</v>
      </c>
      <c r="C147" t="s">
        <v>763</v>
      </c>
      <c r="D147" s="1" t="s">
        <v>764</v>
      </c>
      <c r="E147" t="s">
        <v>42</v>
      </c>
      <c r="F147" t="s">
        <v>765</v>
      </c>
      <c r="G147">
        <v>2020</v>
      </c>
      <c r="H147" t="s">
        <v>766</v>
      </c>
      <c r="I147" t="str">
        <f>HYPERLINK("http://dx.doi.org/10.3390/agronomy10121943","http://dx.doi.org/10.3390/agronomy10121943")</f>
        <v>http://dx.doi.org/10.3390/agronomy10121943</v>
      </c>
      <c r="J147" s="4" t="s">
        <v>1589</v>
      </c>
      <c r="K147" s="4" t="s">
        <v>1663</v>
      </c>
    </row>
    <row r="148" spans="1:11" ht="56" x14ac:dyDescent="0.15">
      <c r="A148">
        <v>149</v>
      </c>
      <c r="B148" t="s">
        <v>767</v>
      </c>
      <c r="C148" t="s">
        <v>768</v>
      </c>
      <c r="D148" s="1" t="s">
        <v>769</v>
      </c>
      <c r="E148" t="s">
        <v>770</v>
      </c>
      <c r="F148" t="s">
        <v>771</v>
      </c>
      <c r="G148">
        <v>2020</v>
      </c>
      <c r="H148" t="s">
        <v>772</v>
      </c>
      <c r="I148" t="str">
        <f>HYPERLINK("http://dx.doi.org/10.1016/j.foodcont.2020.107389","http://dx.doi.org/10.1016/j.foodcont.2020.107389")</f>
        <v>http://dx.doi.org/10.1016/j.foodcont.2020.107389</v>
      </c>
      <c r="J148" s="4" t="s">
        <v>1584</v>
      </c>
      <c r="K148" s="4" t="s">
        <v>1661</v>
      </c>
    </row>
    <row r="149" spans="1:11" ht="42" x14ac:dyDescent="0.15">
      <c r="A149">
        <v>150</v>
      </c>
      <c r="B149" t="s">
        <v>773</v>
      </c>
      <c r="C149" t="s">
        <v>774</v>
      </c>
      <c r="D149" s="1" t="s">
        <v>775</v>
      </c>
      <c r="E149" t="s">
        <v>151</v>
      </c>
      <c r="F149" t="s">
        <v>776</v>
      </c>
      <c r="G149">
        <v>2020</v>
      </c>
      <c r="H149" t="s">
        <v>777</v>
      </c>
      <c r="I149" t="str">
        <f>HYPERLINK("http://dx.doi.org/10.1016/j.compag.2020.105847","http://dx.doi.org/10.1016/j.compag.2020.105847")</f>
        <v>http://dx.doi.org/10.1016/j.compag.2020.105847</v>
      </c>
      <c r="J149" s="4" t="s">
        <v>1583</v>
      </c>
      <c r="K149" s="4" t="s">
        <v>1661</v>
      </c>
    </row>
    <row r="150" spans="1:11" ht="42" x14ac:dyDescent="0.15">
      <c r="A150">
        <v>151</v>
      </c>
      <c r="B150" t="s">
        <v>778</v>
      </c>
      <c r="C150" t="s">
        <v>779</v>
      </c>
      <c r="D150" s="1" t="s">
        <v>780</v>
      </c>
      <c r="E150" t="s">
        <v>24</v>
      </c>
      <c r="F150" t="s">
        <v>781</v>
      </c>
      <c r="G150">
        <v>2020</v>
      </c>
      <c r="H150" t="s">
        <v>782</v>
      </c>
      <c r="I150" t="str">
        <f>HYPERLINK("http://dx.doi.org/10.3390/horticulturae6040109","http://dx.doi.org/10.3390/horticulturae6040109")</f>
        <v>http://dx.doi.org/10.3390/horticulturae6040109</v>
      </c>
      <c r="J150" s="4" t="s">
        <v>1678</v>
      </c>
      <c r="K150" s="4" t="s">
        <v>1663</v>
      </c>
    </row>
    <row r="151" spans="1:11" ht="42" x14ac:dyDescent="0.15">
      <c r="A151">
        <v>151</v>
      </c>
      <c r="B151" t="s">
        <v>778</v>
      </c>
      <c r="C151" t="s">
        <v>779</v>
      </c>
      <c r="D151" s="1" t="s">
        <v>780</v>
      </c>
      <c r="E151" t="s">
        <v>24</v>
      </c>
      <c r="F151" t="s">
        <v>781</v>
      </c>
      <c r="G151">
        <v>2020</v>
      </c>
      <c r="H151" t="s">
        <v>782</v>
      </c>
      <c r="I151" t="str">
        <f>HYPERLINK("http://dx.doi.org/10.3390/horticulturae6040109","http://dx.doi.org/10.3390/horticulturae6040109")</f>
        <v>http://dx.doi.org/10.3390/horticulturae6040109</v>
      </c>
      <c r="J151" s="6" t="s">
        <v>1637</v>
      </c>
      <c r="K151" s="4" t="s">
        <v>1665</v>
      </c>
    </row>
    <row r="152" spans="1:11" ht="42" x14ac:dyDescent="0.15">
      <c r="A152">
        <v>152</v>
      </c>
      <c r="B152" t="s">
        <v>783</v>
      </c>
      <c r="C152" t="s">
        <v>784</v>
      </c>
      <c r="D152" s="1" t="s">
        <v>785</v>
      </c>
      <c r="E152" t="s">
        <v>42</v>
      </c>
      <c r="F152" t="s">
        <v>786</v>
      </c>
      <c r="G152">
        <v>2020</v>
      </c>
      <c r="H152" t="s">
        <v>787</v>
      </c>
      <c r="I152" t="str">
        <f>HYPERLINK("http://dx.doi.org/10.3390/agronomy10121979","http://dx.doi.org/10.3390/agronomy10121979")</f>
        <v>http://dx.doi.org/10.3390/agronomy10121979</v>
      </c>
      <c r="J152" s="4" t="s">
        <v>1588</v>
      </c>
      <c r="K152" s="4" t="s">
        <v>1664</v>
      </c>
    </row>
    <row r="153" spans="1:11" ht="56" x14ac:dyDescent="0.15">
      <c r="A153">
        <v>153</v>
      </c>
      <c r="B153" t="s">
        <v>788</v>
      </c>
      <c r="C153" t="s">
        <v>789</v>
      </c>
      <c r="D153" s="1" t="s">
        <v>790</v>
      </c>
      <c r="E153" t="s">
        <v>24</v>
      </c>
      <c r="F153" t="s">
        <v>791</v>
      </c>
      <c r="G153">
        <v>2020</v>
      </c>
      <c r="H153" t="s">
        <v>792</v>
      </c>
      <c r="I153" t="str">
        <f>HYPERLINK("http://dx.doi.org/10.3390/horticulturae6040063","http://dx.doi.org/10.3390/horticulturae6040063")</f>
        <v>http://dx.doi.org/10.3390/horticulturae6040063</v>
      </c>
      <c r="J153" s="4" t="s">
        <v>1587</v>
      </c>
      <c r="K153" s="4" t="s">
        <v>1665</v>
      </c>
    </row>
    <row r="154" spans="1:11" ht="56" x14ac:dyDescent="0.15">
      <c r="A154">
        <v>154</v>
      </c>
      <c r="B154" t="s">
        <v>793</v>
      </c>
      <c r="C154" t="s">
        <v>794</v>
      </c>
      <c r="D154" s="1" t="s">
        <v>795</v>
      </c>
      <c r="E154" t="s">
        <v>76</v>
      </c>
      <c r="F154" t="s">
        <v>796</v>
      </c>
      <c r="G154">
        <v>2020</v>
      </c>
      <c r="H154" t="s">
        <v>797</v>
      </c>
      <c r="I154" t="str">
        <f>HYPERLINK("http://dx.doi.org/10.3390/plants9121694","http://dx.doi.org/10.3390/plants9121694")</f>
        <v>http://dx.doi.org/10.3390/plants9121694</v>
      </c>
      <c r="J154" s="4" t="s">
        <v>1593</v>
      </c>
      <c r="K154" s="4" t="s">
        <v>1666</v>
      </c>
    </row>
    <row r="155" spans="1:11" ht="42" x14ac:dyDescent="0.15">
      <c r="A155">
        <v>155</v>
      </c>
      <c r="B155" t="s">
        <v>798</v>
      </c>
      <c r="C155" t="s">
        <v>799</v>
      </c>
      <c r="D155" s="1" t="s">
        <v>800</v>
      </c>
      <c r="E155" t="s">
        <v>801</v>
      </c>
      <c r="F155" t="s">
        <v>802</v>
      </c>
      <c r="G155">
        <v>2020</v>
      </c>
      <c r="H155" t="s">
        <v>803</v>
      </c>
      <c r="I155" t="str">
        <f>HYPERLINK("http://dx.doi.org/10.1021/acs.jafc.0c05020","http://dx.doi.org/10.1021/acs.jafc.0c05020")</f>
        <v>http://dx.doi.org/10.1021/acs.jafc.0c05020</v>
      </c>
      <c r="J155" s="4" t="s">
        <v>1587</v>
      </c>
      <c r="K155" s="4" t="s">
        <v>1665</v>
      </c>
    </row>
    <row r="156" spans="1:11" ht="56" x14ac:dyDescent="0.15">
      <c r="A156">
        <v>156</v>
      </c>
      <c r="B156" t="s">
        <v>804</v>
      </c>
      <c r="C156" t="s">
        <v>805</v>
      </c>
      <c r="D156" s="1" t="s">
        <v>806</v>
      </c>
      <c r="E156" t="s">
        <v>457</v>
      </c>
      <c r="F156" t="s">
        <v>807</v>
      </c>
      <c r="G156">
        <v>2020</v>
      </c>
      <c r="H156" t="s">
        <v>808</v>
      </c>
      <c r="I156" t="str">
        <f>HYPERLINK("http://dx.doi.org/10.3390/agriculture10110574","http://dx.doi.org/10.3390/agriculture10110574")</f>
        <v>http://dx.doi.org/10.3390/agriculture10110574</v>
      </c>
      <c r="J156" s="4" t="s">
        <v>1597</v>
      </c>
      <c r="K156" s="4" t="s">
        <v>1661</v>
      </c>
    </row>
    <row r="157" spans="1:11" ht="56" x14ac:dyDescent="0.15">
      <c r="A157">
        <v>157</v>
      </c>
      <c r="B157" t="s">
        <v>809</v>
      </c>
      <c r="C157" t="s">
        <v>810</v>
      </c>
      <c r="D157" s="1" t="s">
        <v>811</v>
      </c>
      <c r="E157" t="s">
        <v>42</v>
      </c>
      <c r="F157" t="s">
        <v>812</v>
      </c>
      <c r="G157">
        <v>2020</v>
      </c>
      <c r="H157" t="s">
        <v>813</v>
      </c>
      <c r="I157" t="str">
        <f>HYPERLINK("http://dx.doi.org/10.3390/agronomy10111680","http://dx.doi.org/10.3390/agronomy10111680")</f>
        <v>http://dx.doi.org/10.3390/agronomy10111680</v>
      </c>
      <c r="J157" s="4" t="s">
        <v>1583</v>
      </c>
      <c r="K157" s="4" t="s">
        <v>1661</v>
      </c>
    </row>
    <row r="158" spans="1:11" ht="56" x14ac:dyDescent="0.15">
      <c r="A158">
        <v>158</v>
      </c>
      <c r="B158" t="s">
        <v>814</v>
      </c>
      <c r="C158" t="s">
        <v>815</v>
      </c>
      <c r="D158" s="1" t="s">
        <v>816</v>
      </c>
      <c r="E158" t="s">
        <v>42</v>
      </c>
      <c r="F158" t="s">
        <v>817</v>
      </c>
      <c r="G158">
        <v>2020</v>
      </c>
      <c r="H158" t="s">
        <v>818</v>
      </c>
      <c r="I158" t="str">
        <f>HYPERLINK("http://dx.doi.org/10.3390/agronomy10111678","http://dx.doi.org/10.3390/agronomy10111678")</f>
        <v>http://dx.doi.org/10.3390/agronomy10111678</v>
      </c>
      <c r="J158" s="4" t="s">
        <v>1583</v>
      </c>
      <c r="K158" s="4" t="s">
        <v>1661</v>
      </c>
    </row>
    <row r="159" spans="1:11" ht="42" x14ac:dyDescent="0.15">
      <c r="A159">
        <v>159</v>
      </c>
      <c r="B159" t="s">
        <v>819</v>
      </c>
      <c r="C159" t="s">
        <v>820</v>
      </c>
      <c r="D159" s="1" t="s">
        <v>821</v>
      </c>
      <c r="E159" t="s">
        <v>387</v>
      </c>
      <c r="F159" t="s">
        <v>822</v>
      </c>
      <c r="G159">
        <v>2020</v>
      </c>
      <c r="H159" t="s">
        <v>823</v>
      </c>
      <c r="I159" t="str">
        <f>HYPERLINK("http://dx.doi.org/10.1016/j.indcrop.2020.112774","http://dx.doi.org/10.1016/j.indcrop.2020.112774")</f>
        <v>http://dx.doi.org/10.1016/j.indcrop.2020.112774</v>
      </c>
      <c r="J159" s="4" t="s">
        <v>1631</v>
      </c>
      <c r="K159" s="4" t="s">
        <v>1669</v>
      </c>
    </row>
    <row r="160" spans="1:11" ht="56" x14ac:dyDescent="0.15">
      <c r="A160">
        <v>160</v>
      </c>
      <c r="B160" t="s">
        <v>824</v>
      </c>
      <c r="C160" t="s">
        <v>825</v>
      </c>
      <c r="D160" s="1" t="s">
        <v>826</v>
      </c>
      <c r="E160" t="s">
        <v>42</v>
      </c>
      <c r="F160" t="s">
        <v>827</v>
      </c>
      <c r="G160">
        <v>2020</v>
      </c>
      <c r="H160" t="s">
        <v>828</v>
      </c>
      <c r="I160" t="str">
        <f>HYPERLINK("http://dx.doi.org/10.3390/agronomy10111659","http://dx.doi.org/10.3390/agronomy10111659")</f>
        <v>http://dx.doi.org/10.3390/agronomy10111659</v>
      </c>
      <c r="J160" s="4" t="s">
        <v>1677</v>
      </c>
      <c r="K160" s="4" t="s">
        <v>1661</v>
      </c>
    </row>
    <row r="161" spans="1:11" ht="42" x14ac:dyDescent="0.15">
      <c r="A161">
        <v>161</v>
      </c>
      <c r="B161" t="s">
        <v>829</v>
      </c>
      <c r="C161" t="s">
        <v>830</v>
      </c>
      <c r="D161" s="1" t="s">
        <v>831</v>
      </c>
      <c r="E161" t="s">
        <v>42</v>
      </c>
      <c r="F161" t="s">
        <v>832</v>
      </c>
      <c r="G161">
        <v>2020</v>
      </c>
      <c r="H161" t="s">
        <v>833</v>
      </c>
      <c r="I161" t="str">
        <f>HYPERLINK("http://dx.doi.org/10.3390/agronomy10111769","http://dx.doi.org/10.3390/agronomy10111769")</f>
        <v>http://dx.doi.org/10.3390/agronomy10111769</v>
      </c>
      <c r="J161" s="4" t="s">
        <v>1584</v>
      </c>
      <c r="K161" s="4" t="s">
        <v>1661</v>
      </c>
    </row>
    <row r="162" spans="1:11" ht="42" x14ac:dyDescent="0.15">
      <c r="A162">
        <v>162</v>
      </c>
      <c r="B162" t="s">
        <v>834</v>
      </c>
      <c r="C162" t="s">
        <v>835</v>
      </c>
      <c r="D162" s="1" t="s">
        <v>836</v>
      </c>
      <c r="E162" t="s">
        <v>76</v>
      </c>
      <c r="F162" t="s">
        <v>837</v>
      </c>
      <c r="G162">
        <v>2020</v>
      </c>
      <c r="H162" t="s">
        <v>838</v>
      </c>
      <c r="I162" t="str">
        <f>HYPERLINK("http://dx.doi.org/10.3390/plants9111542","http://dx.doi.org/10.3390/plants9111542")</f>
        <v>http://dx.doi.org/10.3390/plants9111542</v>
      </c>
      <c r="J162" s="4" t="s">
        <v>1583</v>
      </c>
      <c r="K162" s="4" t="s">
        <v>1661</v>
      </c>
    </row>
    <row r="163" spans="1:11" ht="42" x14ac:dyDescent="0.15">
      <c r="A163">
        <v>163</v>
      </c>
      <c r="B163" t="s">
        <v>716</v>
      </c>
      <c r="C163" t="s">
        <v>717</v>
      </c>
      <c r="D163" s="1" t="s">
        <v>839</v>
      </c>
      <c r="E163" t="s">
        <v>30</v>
      </c>
      <c r="F163" t="s">
        <v>840</v>
      </c>
      <c r="G163">
        <v>2020</v>
      </c>
      <c r="H163" t="s">
        <v>841</v>
      </c>
      <c r="I163" t="str">
        <f>HYPERLINK("http://dx.doi.org/10.1007/s13580-020-00285-z","http://dx.doi.org/10.1007/s13580-020-00285-z")</f>
        <v>http://dx.doi.org/10.1007/s13580-020-00285-z</v>
      </c>
      <c r="J163" s="4" t="s">
        <v>1583</v>
      </c>
      <c r="K163" s="4" t="s">
        <v>1661</v>
      </c>
    </row>
    <row r="164" spans="1:11" ht="42" x14ac:dyDescent="0.15">
      <c r="A164">
        <v>164</v>
      </c>
      <c r="B164" t="s">
        <v>842</v>
      </c>
      <c r="C164" t="s">
        <v>843</v>
      </c>
      <c r="D164" s="1" t="s">
        <v>844</v>
      </c>
      <c r="E164" t="s">
        <v>30</v>
      </c>
      <c r="F164" t="s">
        <v>845</v>
      </c>
      <c r="G164">
        <v>2020</v>
      </c>
      <c r="H164" t="s">
        <v>846</v>
      </c>
      <c r="I164" t="str">
        <f>HYPERLINK("http://dx.doi.org/10.1007/s13580-020-00284-0","http://dx.doi.org/10.1007/s13580-020-00284-0")</f>
        <v>http://dx.doi.org/10.1007/s13580-020-00284-0</v>
      </c>
      <c r="J164" s="4" t="s">
        <v>1587</v>
      </c>
      <c r="K164" s="4" t="s">
        <v>1665</v>
      </c>
    </row>
    <row r="165" spans="1:11" ht="56" x14ac:dyDescent="0.15">
      <c r="A165">
        <v>165</v>
      </c>
      <c r="B165" t="s">
        <v>847</v>
      </c>
      <c r="C165" t="s">
        <v>848</v>
      </c>
      <c r="D165" s="1" t="s">
        <v>849</v>
      </c>
      <c r="E165" t="s">
        <v>719</v>
      </c>
      <c r="F165" t="s">
        <v>850</v>
      </c>
      <c r="G165">
        <v>2020</v>
      </c>
      <c r="H165" t="s">
        <v>851</v>
      </c>
      <c r="I165" t="str">
        <f>HYPERLINK("http://dx.doi.org/10.1007/s11738-020-03149-2","http://dx.doi.org/10.1007/s11738-020-03149-2")</f>
        <v>http://dx.doi.org/10.1007/s11738-020-03149-2</v>
      </c>
      <c r="J165" s="6" t="s">
        <v>1644</v>
      </c>
      <c r="K165" s="4" t="s">
        <v>1664</v>
      </c>
    </row>
    <row r="166" spans="1:11" ht="42" x14ac:dyDescent="0.15">
      <c r="A166">
        <v>166</v>
      </c>
      <c r="B166" t="s">
        <v>852</v>
      </c>
      <c r="C166" t="s">
        <v>853</v>
      </c>
      <c r="D166" s="1" t="s">
        <v>854</v>
      </c>
      <c r="E166" t="s">
        <v>119</v>
      </c>
      <c r="F166" t="s">
        <v>855</v>
      </c>
      <c r="G166">
        <v>2020</v>
      </c>
      <c r="H166" t="s">
        <v>856</v>
      </c>
      <c r="I166" t="str">
        <f>HYPERLINK("http://dx.doi.org/10.1016/j.scienta.2020.109508","http://dx.doi.org/10.1016/j.scienta.2020.109508")</f>
        <v>http://dx.doi.org/10.1016/j.scienta.2020.109508</v>
      </c>
      <c r="J166" s="4" t="s">
        <v>1675</v>
      </c>
      <c r="K166" s="4" t="s">
        <v>1661</v>
      </c>
    </row>
    <row r="167" spans="1:11" ht="56" x14ac:dyDescent="0.15">
      <c r="A167">
        <v>167</v>
      </c>
      <c r="B167" t="s">
        <v>857</v>
      </c>
      <c r="C167" t="s">
        <v>858</v>
      </c>
      <c r="D167" s="1" t="s">
        <v>859</v>
      </c>
      <c r="E167" t="s">
        <v>860</v>
      </c>
      <c r="F167" t="s">
        <v>861</v>
      </c>
      <c r="G167">
        <v>2020</v>
      </c>
      <c r="H167" t="s">
        <v>862</v>
      </c>
      <c r="I167" t="str">
        <f>HYPERLINK("http://dx.doi.org/10.1007/s12230-020-09803-2","http://dx.doi.org/10.1007/s12230-020-09803-2")</f>
        <v>http://dx.doi.org/10.1007/s12230-020-09803-2</v>
      </c>
      <c r="J167" s="4" t="s">
        <v>1595</v>
      </c>
      <c r="K167" s="4" t="s">
        <v>1663</v>
      </c>
    </row>
    <row r="168" spans="1:11" ht="56" x14ac:dyDescent="0.15">
      <c r="A168">
        <v>168</v>
      </c>
      <c r="B168" t="s">
        <v>863</v>
      </c>
      <c r="C168" t="s">
        <v>864</v>
      </c>
      <c r="D168" s="1" t="s">
        <v>865</v>
      </c>
      <c r="E168" t="s">
        <v>296</v>
      </c>
      <c r="F168" t="s">
        <v>866</v>
      </c>
      <c r="G168">
        <v>2020</v>
      </c>
      <c r="H168" t="s">
        <v>867</v>
      </c>
      <c r="I168" t="str">
        <f>HYPERLINK("http://dx.doi.org/10.2480/agrmet.D-20-00026","http://dx.doi.org/10.2480/agrmet.D-20-00026")</f>
        <v>http://dx.doi.org/10.2480/agrmet.D-20-00026</v>
      </c>
      <c r="J168" s="6" t="s">
        <v>1614</v>
      </c>
      <c r="K168" s="4" t="s">
        <v>1664</v>
      </c>
    </row>
    <row r="169" spans="1:11" ht="42" x14ac:dyDescent="0.15">
      <c r="A169">
        <v>169</v>
      </c>
      <c r="B169" t="s">
        <v>868</v>
      </c>
      <c r="C169" t="s">
        <v>869</v>
      </c>
      <c r="D169" s="1" t="s">
        <v>870</v>
      </c>
      <c r="E169" t="s">
        <v>42</v>
      </c>
      <c r="F169" t="s">
        <v>871</v>
      </c>
      <c r="G169">
        <v>2020</v>
      </c>
      <c r="H169" t="s">
        <v>872</v>
      </c>
      <c r="I169" t="str">
        <f>HYPERLINK("http://dx.doi.org/10.3390/agronomy10101475","http://dx.doi.org/10.3390/agronomy10101475")</f>
        <v>http://dx.doi.org/10.3390/agronomy10101475</v>
      </c>
      <c r="J169" s="4" t="s">
        <v>1583</v>
      </c>
      <c r="K169" s="4" t="s">
        <v>1661</v>
      </c>
    </row>
    <row r="170" spans="1:11" ht="42" x14ac:dyDescent="0.15">
      <c r="A170">
        <v>170</v>
      </c>
      <c r="B170" t="s">
        <v>873</v>
      </c>
      <c r="C170" t="s">
        <v>874</v>
      </c>
      <c r="D170" s="1" t="s">
        <v>875</v>
      </c>
      <c r="E170" t="s">
        <v>82</v>
      </c>
      <c r="F170" t="s">
        <v>876</v>
      </c>
      <c r="G170">
        <v>2020</v>
      </c>
      <c r="H170" t="s">
        <v>877</v>
      </c>
      <c r="I170" t="str">
        <f>HYPERLINK("http://dx.doi.org/10.3390/ijms21197134","http://dx.doi.org/10.3390/ijms21197134")</f>
        <v>http://dx.doi.org/10.3390/ijms21197134</v>
      </c>
      <c r="J170" s="6" t="s">
        <v>1591</v>
      </c>
      <c r="K170" s="4" t="s">
        <v>1664</v>
      </c>
    </row>
    <row r="171" spans="1:11" ht="28" x14ac:dyDescent="0.15">
      <c r="A171">
        <v>171</v>
      </c>
      <c r="B171" t="s">
        <v>878</v>
      </c>
      <c r="C171" t="s">
        <v>879</v>
      </c>
      <c r="D171" s="1" t="s">
        <v>880</v>
      </c>
      <c r="E171" t="s">
        <v>372</v>
      </c>
      <c r="F171" t="s">
        <v>881</v>
      </c>
      <c r="G171">
        <v>2020</v>
      </c>
      <c r="H171" t="s">
        <v>882</v>
      </c>
      <c r="I171" t="str">
        <f>HYPERLINK("http://dx.doi.org/10.17660/eJHS.2020/85.5.4","http://dx.doi.org/10.17660/eJHS.2020/85.5.4")</f>
        <v>http://dx.doi.org/10.17660/eJHS.2020/85.5.4</v>
      </c>
      <c r="J171" s="4" t="s">
        <v>1679</v>
      </c>
      <c r="K171" s="4" t="s">
        <v>1661</v>
      </c>
    </row>
    <row r="172" spans="1:11" ht="56" x14ac:dyDescent="0.15">
      <c r="A172">
        <v>172</v>
      </c>
      <c r="B172" t="s">
        <v>883</v>
      </c>
      <c r="C172" t="s">
        <v>884</v>
      </c>
      <c r="D172" s="1" t="s">
        <v>885</v>
      </c>
      <c r="E172" t="s">
        <v>42</v>
      </c>
      <c r="F172" t="s">
        <v>886</v>
      </c>
      <c r="G172">
        <v>2020</v>
      </c>
      <c r="H172" t="s">
        <v>887</v>
      </c>
      <c r="I172" t="str">
        <f>HYPERLINK("http://dx.doi.org/10.3390/agronomy10101456","http://dx.doi.org/10.3390/agronomy10101456")</f>
        <v>http://dx.doi.org/10.3390/agronomy10101456</v>
      </c>
      <c r="J172" s="4" t="s">
        <v>1583</v>
      </c>
      <c r="K172" s="4" t="s">
        <v>1661</v>
      </c>
    </row>
    <row r="173" spans="1:11" ht="56" x14ac:dyDescent="0.15">
      <c r="A173">
        <v>173</v>
      </c>
      <c r="B173" t="s">
        <v>888</v>
      </c>
      <c r="C173" t="s">
        <v>889</v>
      </c>
      <c r="D173" s="1" t="s">
        <v>890</v>
      </c>
      <c r="E173" t="s">
        <v>372</v>
      </c>
      <c r="F173" t="s">
        <v>891</v>
      </c>
      <c r="G173">
        <v>2020</v>
      </c>
      <c r="H173" t="s">
        <v>892</v>
      </c>
      <c r="I173" t="str">
        <f>HYPERLINK("http://dx.doi.org/10.17660/eJHS.2020/85.5.7","http://dx.doi.org/10.17660/eJHS.2020/85.5.7")</f>
        <v>http://dx.doi.org/10.17660/eJHS.2020/85.5.7</v>
      </c>
      <c r="J173" s="4" t="s">
        <v>1583</v>
      </c>
      <c r="K173" s="4" t="s">
        <v>1661</v>
      </c>
    </row>
    <row r="174" spans="1:11" ht="42" x14ac:dyDescent="0.15">
      <c r="A174">
        <v>174</v>
      </c>
      <c r="B174" t="s">
        <v>893</v>
      </c>
      <c r="C174" t="s">
        <v>894</v>
      </c>
      <c r="D174" s="1" t="s">
        <v>895</v>
      </c>
      <c r="E174" t="s">
        <v>76</v>
      </c>
      <c r="F174" t="s">
        <v>896</v>
      </c>
      <c r="G174">
        <v>2020</v>
      </c>
      <c r="H174" t="s">
        <v>897</v>
      </c>
      <c r="I174" t="str">
        <f>HYPERLINK("http://dx.doi.org/10.3390/plants9091172","http://dx.doi.org/10.3390/plants9091172")</f>
        <v>http://dx.doi.org/10.3390/plants9091172</v>
      </c>
      <c r="J174" s="4" t="s">
        <v>1583</v>
      </c>
      <c r="K174" s="4" t="s">
        <v>1661</v>
      </c>
    </row>
    <row r="175" spans="1:11" ht="56" x14ac:dyDescent="0.15">
      <c r="A175">
        <v>176</v>
      </c>
      <c r="B175" t="s">
        <v>898</v>
      </c>
      <c r="C175" t="s">
        <v>899</v>
      </c>
      <c r="D175" s="1" t="s">
        <v>900</v>
      </c>
      <c r="E175" t="s">
        <v>378</v>
      </c>
      <c r="F175" t="s">
        <v>901</v>
      </c>
      <c r="G175">
        <v>2020</v>
      </c>
      <c r="H175" t="s">
        <v>902</v>
      </c>
      <c r="I175" t="str">
        <f>HYPERLINK("http://dx.doi.org/10.3390/molecules25184256","http://dx.doi.org/10.3390/molecules25184256")</f>
        <v>http://dx.doi.org/10.3390/molecules25184256</v>
      </c>
      <c r="J175" s="4" t="s">
        <v>1603</v>
      </c>
      <c r="K175" s="4" t="s">
        <v>1664</v>
      </c>
    </row>
    <row r="176" spans="1:11" ht="56" x14ac:dyDescent="0.15">
      <c r="A176">
        <v>177</v>
      </c>
      <c r="B176" t="s">
        <v>903</v>
      </c>
      <c r="C176" t="s">
        <v>904</v>
      </c>
      <c r="D176" s="1" t="s">
        <v>905</v>
      </c>
      <c r="E176" t="s">
        <v>906</v>
      </c>
      <c r="F176" t="s">
        <v>907</v>
      </c>
      <c r="G176">
        <v>2021</v>
      </c>
      <c r="H176" t="s">
        <v>908</v>
      </c>
      <c r="I176" t="str">
        <f>HYPERLINK("http://dx.doi.org/10.1080/14620316.2020.1807416","http://dx.doi.org/10.1080/14620316.2020.1807416")</f>
        <v>http://dx.doi.org/10.1080/14620316.2020.1807416</v>
      </c>
      <c r="J176" s="4" t="s">
        <v>1583</v>
      </c>
      <c r="K176" s="4" t="s">
        <v>1661</v>
      </c>
    </row>
    <row r="177" spans="1:11" ht="42" x14ac:dyDescent="0.15">
      <c r="A177">
        <v>178</v>
      </c>
      <c r="B177" t="s">
        <v>909</v>
      </c>
      <c r="C177" t="s">
        <v>910</v>
      </c>
      <c r="D177" s="1" t="s">
        <v>911</v>
      </c>
      <c r="E177" t="s">
        <v>906</v>
      </c>
      <c r="F177" t="s">
        <v>912</v>
      </c>
      <c r="G177">
        <v>2021</v>
      </c>
      <c r="H177" t="s">
        <v>913</v>
      </c>
      <c r="I177" t="str">
        <f>HYPERLINK("http://dx.doi.org/10.1080/14620316.2020.1804468","http://dx.doi.org/10.1080/14620316.2020.1804468")</f>
        <v>http://dx.doi.org/10.1080/14620316.2020.1804468</v>
      </c>
      <c r="J177" s="4" t="s">
        <v>1583</v>
      </c>
      <c r="K177" s="4" t="s">
        <v>1661</v>
      </c>
    </row>
    <row r="178" spans="1:11" ht="28" x14ac:dyDescent="0.15">
      <c r="A178">
        <v>179</v>
      </c>
      <c r="B178" t="s">
        <v>914</v>
      </c>
      <c r="C178" t="s">
        <v>915</v>
      </c>
      <c r="D178" s="1" t="s">
        <v>916</v>
      </c>
      <c r="E178" t="s">
        <v>917</v>
      </c>
      <c r="F178" t="s">
        <v>918</v>
      </c>
      <c r="G178">
        <v>2021</v>
      </c>
      <c r="H178" t="s">
        <v>919</v>
      </c>
      <c r="I178" t="str">
        <f>HYPERLINK("http://dx.doi.org/10.1002/jsfa.10636","http://dx.doi.org/10.1002/jsfa.10636")</f>
        <v>http://dx.doi.org/10.1002/jsfa.10636</v>
      </c>
      <c r="J178" s="4" t="s">
        <v>1592</v>
      </c>
      <c r="K178" s="4" t="s">
        <v>1664</v>
      </c>
    </row>
    <row r="179" spans="1:11" ht="28" x14ac:dyDescent="0.15">
      <c r="A179">
        <v>180</v>
      </c>
      <c r="B179" t="s">
        <v>920</v>
      </c>
      <c r="C179" t="s">
        <v>921</v>
      </c>
      <c r="D179" s="1" t="s">
        <v>922</v>
      </c>
      <c r="E179" t="s">
        <v>923</v>
      </c>
      <c r="F179" t="s">
        <v>924</v>
      </c>
      <c r="G179">
        <v>2020</v>
      </c>
      <c r="H179" t="s">
        <v>925</v>
      </c>
      <c r="I179" t="str">
        <f>HYPERLINK("http://dx.doi.org/10.1073/pnas.2002655117","http://dx.doi.org/10.1073/pnas.2002655117")</f>
        <v>http://dx.doi.org/10.1073/pnas.2002655117</v>
      </c>
      <c r="J179" s="4" t="s">
        <v>1601</v>
      </c>
      <c r="K179" s="4" t="s">
        <v>1667</v>
      </c>
    </row>
    <row r="180" spans="1:11" ht="42" x14ac:dyDescent="0.15">
      <c r="A180">
        <v>181</v>
      </c>
      <c r="B180" t="s">
        <v>926</v>
      </c>
      <c r="C180" t="s">
        <v>927</v>
      </c>
      <c r="D180" s="1" t="s">
        <v>928</v>
      </c>
      <c r="E180" t="s">
        <v>42</v>
      </c>
      <c r="F180" t="s">
        <v>929</v>
      </c>
      <c r="G180">
        <v>2020</v>
      </c>
      <c r="H180" t="s">
        <v>930</v>
      </c>
      <c r="I180" t="str">
        <f>HYPERLINK("http://dx.doi.org/10.3390/agronomy10081082","http://dx.doi.org/10.3390/agronomy10081082")</f>
        <v>http://dx.doi.org/10.3390/agronomy10081082</v>
      </c>
      <c r="J180" s="4" t="s">
        <v>1597</v>
      </c>
      <c r="K180" s="4" t="s">
        <v>1661</v>
      </c>
    </row>
    <row r="181" spans="1:11" ht="70" x14ac:dyDescent="0.15">
      <c r="A181">
        <v>182</v>
      </c>
      <c r="B181" t="s">
        <v>931</v>
      </c>
      <c r="C181" t="s">
        <v>932</v>
      </c>
      <c r="D181" s="1" t="s">
        <v>933</v>
      </c>
      <c r="E181" t="s">
        <v>457</v>
      </c>
      <c r="F181" t="s">
        <v>934</v>
      </c>
      <c r="G181">
        <v>2020</v>
      </c>
      <c r="H181" t="s">
        <v>935</v>
      </c>
      <c r="I181" t="str">
        <f>HYPERLINK("http://dx.doi.org/10.3390/agriculture10080343","http://dx.doi.org/10.3390/agriculture10080343")</f>
        <v>http://dx.doi.org/10.3390/agriculture10080343</v>
      </c>
      <c r="J181" s="6" t="s">
        <v>1602</v>
      </c>
      <c r="K181" s="4" t="s">
        <v>1664</v>
      </c>
    </row>
    <row r="182" spans="1:11" ht="42" x14ac:dyDescent="0.15">
      <c r="A182">
        <v>183</v>
      </c>
      <c r="B182" t="s">
        <v>936</v>
      </c>
      <c r="C182" t="s">
        <v>937</v>
      </c>
      <c r="D182" s="1" t="s">
        <v>938</v>
      </c>
      <c r="E182" t="s">
        <v>939</v>
      </c>
      <c r="F182" t="s">
        <v>940</v>
      </c>
      <c r="G182">
        <v>2020</v>
      </c>
      <c r="H182" t="s">
        <v>941</v>
      </c>
      <c r="I182" t="str">
        <f>HYPERLINK("http://dx.doi.org/10.3390/su12166465","http://dx.doi.org/10.3390/su12166465")</f>
        <v>http://dx.doi.org/10.3390/su12166465</v>
      </c>
      <c r="J182" s="4" t="s">
        <v>1583</v>
      </c>
      <c r="K182" s="4" t="s">
        <v>1661</v>
      </c>
    </row>
    <row r="183" spans="1:11" ht="56" x14ac:dyDescent="0.15">
      <c r="A183">
        <v>185</v>
      </c>
      <c r="B183" t="s">
        <v>942</v>
      </c>
      <c r="C183" t="s">
        <v>943</v>
      </c>
      <c r="D183" s="1" t="s">
        <v>944</v>
      </c>
      <c r="E183" t="s">
        <v>945</v>
      </c>
      <c r="F183" t="s">
        <v>946</v>
      </c>
      <c r="G183">
        <v>2020</v>
      </c>
      <c r="H183" t="s">
        <v>947</v>
      </c>
      <c r="I183" t="str">
        <f>HYPERLINK("http://dx.doi.org/10.21273/JASHS04927-20","http://dx.doi.org/10.21273/JASHS04927-20")</f>
        <v>http://dx.doi.org/10.21273/JASHS04927-20</v>
      </c>
      <c r="J183" s="4" t="s">
        <v>1680</v>
      </c>
      <c r="K183" s="4" t="s">
        <v>1661</v>
      </c>
    </row>
    <row r="184" spans="1:11" ht="56" x14ac:dyDescent="0.15">
      <c r="A184">
        <v>186</v>
      </c>
      <c r="B184" t="s">
        <v>948</v>
      </c>
      <c r="C184" t="s">
        <v>949</v>
      </c>
      <c r="D184" s="1" t="s">
        <v>950</v>
      </c>
      <c r="E184" t="s">
        <v>30</v>
      </c>
      <c r="F184" t="s">
        <v>951</v>
      </c>
      <c r="G184">
        <v>2020</v>
      </c>
      <c r="H184" t="s">
        <v>952</v>
      </c>
      <c r="I184" t="str">
        <f>HYPERLINK("http://dx.doi.org/10.1007/s13580-020-00255-5","http://dx.doi.org/10.1007/s13580-020-00255-5")</f>
        <v>http://dx.doi.org/10.1007/s13580-020-00255-5</v>
      </c>
      <c r="J184" s="4" t="s">
        <v>1588</v>
      </c>
      <c r="K184" s="4" t="s">
        <v>1664</v>
      </c>
    </row>
    <row r="185" spans="1:11" ht="56" x14ac:dyDescent="0.15">
      <c r="A185">
        <v>187</v>
      </c>
      <c r="B185" t="s">
        <v>953</v>
      </c>
      <c r="C185" t="s">
        <v>954</v>
      </c>
      <c r="D185" s="1" t="s">
        <v>955</v>
      </c>
      <c r="E185" t="s">
        <v>42</v>
      </c>
      <c r="F185" t="s">
        <v>956</v>
      </c>
      <c r="G185">
        <v>2020</v>
      </c>
      <c r="H185" t="s">
        <v>957</v>
      </c>
      <c r="I185" t="str">
        <f>HYPERLINK("http://dx.doi.org/10.3390/agronomy10070934","http://dx.doi.org/10.3390/agronomy10070934")</f>
        <v>http://dx.doi.org/10.3390/agronomy10070934</v>
      </c>
      <c r="J185" s="4" t="s">
        <v>1584</v>
      </c>
      <c r="K185" s="4" t="s">
        <v>1661</v>
      </c>
    </row>
    <row r="186" spans="1:11" ht="56" x14ac:dyDescent="0.15">
      <c r="A186">
        <v>188</v>
      </c>
      <c r="B186" t="s">
        <v>958</v>
      </c>
      <c r="C186" t="s">
        <v>959</v>
      </c>
      <c r="D186" s="1" t="s">
        <v>960</v>
      </c>
      <c r="E186" t="s">
        <v>42</v>
      </c>
      <c r="F186" t="s">
        <v>961</v>
      </c>
      <c r="G186">
        <v>2020</v>
      </c>
      <c r="H186" t="s">
        <v>962</v>
      </c>
      <c r="I186" t="str">
        <f>HYPERLINK("http://dx.doi.org/10.3390/agronomy10070920","http://dx.doi.org/10.3390/agronomy10070920")</f>
        <v>http://dx.doi.org/10.3390/agronomy10070920</v>
      </c>
      <c r="J186" s="4" t="s">
        <v>1583</v>
      </c>
      <c r="K186" s="4" t="s">
        <v>1661</v>
      </c>
    </row>
    <row r="187" spans="1:11" ht="42" x14ac:dyDescent="0.15">
      <c r="A187">
        <v>189</v>
      </c>
      <c r="B187" t="s">
        <v>963</v>
      </c>
      <c r="C187" t="s">
        <v>964</v>
      </c>
      <c r="D187" s="1" t="s">
        <v>965</v>
      </c>
      <c r="E187" t="s">
        <v>966</v>
      </c>
      <c r="F187" t="s">
        <v>967</v>
      </c>
      <c r="G187">
        <v>2020</v>
      </c>
      <c r="H187" t="s">
        <v>968</v>
      </c>
      <c r="I187" t="str">
        <f>HYPERLINK("http://dx.doi.org/10.3390/app10134665","http://dx.doi.org/10.3390/app10134665")</f>
        <v>http://dx.doi.org/10.3390/app10134665</v>
      </c>
      <c r="J187" s="4" t="s">
        <v>1586</v>
      </c>
      <c r="K187" s="4" t="s">
        <v>1663</v>
      </c>
    </row>
    <row r="188" spans="1:11" ht="56" x14ac:dyDescent="0.15">
      <c r="A188">
        <v>190</v>
      </c>
      <c r="B188" t="s">
        <v>716</v>
      </c>
      <c r="C188" t="s">
        <v>717</v>
      </c>
      <c r="D188" s="1" t="s">
        <v>969</v>
      </c>
      <c r="E188" t="s">
        <v>119</v>
      </c>
      <c r="F188" t="s">
        <v>970</v>
      </c>
      <c r="G188">
        <v>2020</v>
      </c>
      <c r="H188" t="s">
        <v>971</v>
      </c>
      <c r="I188" t="str">
        <f>HYPERLINK("http://dx.doi.org/10.1016/j.scienta.2020.109366","http://dx.doi.org/10.1016/j.scienta.2020.109366")</f>
        <v>http://dx.doi.org/10.1016/j.scienta.2020.109366</v>
      </c>
      <c r="J188" s="4" t="s">
        <v>1583</v>
      </c>
      <c r="K188" s="4" t="s">
        <v>1661</v>
      </c>
    </row>
    <row r="189" spans="1:11" ht="56" x14ac:dyDescent="0.15">
      <c r="A189">
        <v>191</v>
      </c>
      <c r="B189" t="s">
        <v>972</v>
      </c>
      <c r="C189" t="s">
        <v>973</v>
      </c>
      <c r="D189" s="1" t="s">
        <v>974</v>
      </c>
      <c r="E189" t="s">
        <v>76</v>
      </c>
      <c r="F189" t="s">
        <v>975</v>
      </c>
      <c r="G189">
        <v>2020</v>
      </c>
      <c r="H189" t="s">
        <v>976</v>
      </c>
      <c r="I189" t="str">
        <f>HYPERLINK("http://dx.doi.org/10.3390/plants9060793","http://dx.doi.org/10.3390/plants9060793")</f>
        <v>http://dx.doi.org/10.3390/plants9060793</v>
      </c>
      <c r="J189" s="4" t="s">
        <v>1614</v>
      </c>
      <c r="K189" s="4" t="s">
        <v>1664</v>
      </c>
    </row>
    <row r="190" spans="1:11" ht="42" x14ac:dyDescent="0.15">
      <c r="A190">
        <v>192</v>
      </c>
      <c r="B190" t="s">
        <v>977</v>
      </c>
      <c r="C190" t="s">
        <v>978</v>
      </c>
      <c r="D190" s="1" t="s">
        <v>979</v>
      </c>
      <c r="E190" t="s">
        <v>130</v>
      </c>
      <c r="F190" t="s">
        <v>980</v>
      </c>
      <c r="G190">
        <v>2020</v>
      </c>
      <c r="H190" t="s">
        <v>981</v>
      </c>
      <c r="I190" t="str">
        <f>HYPERLINK("http://dx.doi.org/10.3389/fpls.2020.00462","http://dx.doi.org/10.3389/fpls.2020.00462")</f>
        <v>http://dx.doi.org/10.3389/fpls.2020.00462</v>
      </c>
      <c r="J190" s="4" t="s">
        <v>1594</v>
      </c>
      <c r="K190" s="4" t="s">
        <v>1661</v>
      </c>
    </row>
    <row r="191" spans="1:11" ht="42" x14ac:dyDescent="0.15">
      <c r="A191">
        <v>193</v>
      </c>
      <c r="B191" t="s">
        <v>982</v>
      </c>
      <c r="C191" t="s">
        <v>983</v>
      </c>
      <c r="D191" s="1" t="s">
        <v>984</v>
      </c>
      <c r="E191" t="s">
        <v>76</v>
      </c>
      <c r="F191" t="s">
        <v>985</v>
      </c>
      <c r="G191">
        <v>2020</v>
      </c>
      <c r="H191" t="s">
        <v>986</v>
      </c>
      <c r="I191" t="str">
        <f>HYPERLINK("http://dx.doi.org/10.3390/plants9050556","http://dx.doi.org/10.3390/plants9050556")</f>
        <v>http://dx.doi.org/10.3390/plants9050556</v>
      </c>
      <c r="J191" s="4" t="s">
        <v>1589</v>
      </c>
      <c r="K191" s="4" t="s">
        <v>1663</v>
      </c>
    </row>
    <row r="192" spans="1:11" ht="56" x14ac:dyDescent="0.15">
      <c r="A192">
        <v>194</v>
      </c>
      <c r="B192" t="s">
        <v>987</v>
      </c>
      <c r="C192" t="s">
        <v>988</v>
      </c>
      <c r="D192" s="1" t="s">
        <v>989</v>
      </c>
      <c r="E192" t="s">
        <v>366</v>
      </c>
      <c r="F192" t="s">
        <v>990</v>
      </c>
      <c r="G192">
        <v>2020</v>
      </c>
      <c r="H192" t="s">
        <v>991</v>
      </c>
      <c r="I192" t="str">
        <f>HYPERLINK("http://dx.doi.org/10.21273/HORTSCI14671-19","http://dx.doi.org/10.21273/HORTSCI14671-19")</f>
        <v>http://dx.doi.org/10.21273/HORTSCI14671-19</v>
      </c>
      <c r="J192" s="4" t="s">
        <v>1583</v>
      </c>
      <c r="K192" s="4" t="s">
        <v>1661</v>
      </c>
    </row>
    <row r="193" spans="1:11" ht="42" x14ac:dyDescent="0.15">
      <c r="A193">
        <v>195</v>
      </c>
      <c r="B193" t="s">
        <v>992</v>
      </c>
      <c r="C193" t="s">
        <v>993</v>
      </c>
      <c r="D193" s="1" t="s">
        <v>994</v>
      </c>
      <c r="E193" t="s">
        <v>457</v>
      </c>
      <c r="F193" t="s">
        <v>995</v>
      </c>
      <c r="G193">
        <v>2020</v>
      </c>
      <c r="H193" t="s">
        <v>996</v>
      </c>
      <c r="I193" t="str">
        <f>HYPERLINK("http://dx.doi.org/10.3390/agriculture10050162","http://dx.doi.org/10.3390/agriculture10050162")</f>
        <v>http://dx.doi.org/10.3390/agriculture10050162</v>
      </c>
      <c r="J193" s="4" t="s">
        <v>1602</v>
      </c>
      <c r="K193" s="4" t="s">
        <v>1664</v>
      </c>
    </row>
    <row r="194" spans="1:11" ht="42" x14ac:dyDescent="0.15">
      <c r="A194">
        <v>196</v>
      </c>
      <c r="B194" t="s">
        <v>997</v>
      </c>
      <c r="C194" t="s">
        <v>998</v>
      </c>
      <c r="D194" s="1" t="s">
        <v>999</v>
      </c>
      <c r="E194" t="s">
        <v>119</v>
      </c>
      <c r="F194" t="s">
        <v>1000</v>
      </c>
      <c r="G194">
        <v>2020</v>
      </c>
      <c r="H194" t="s">
        <v>1001</v>
      </c>
      <c r="I194" t="str">
        <f>HYPERLINK("http://dx.doi.org/10.1016/j.scienta.2020.109204","http://dx.doi.org/10.1016/j.scienta.2020.109204")</f>
        <v>http://dx.doi.org/10.1016/j.scienta.2020.109204</v>
      </c>
      <c r="J194" s="4" t="s">
        <v>1609</v>
      </c>
      <c r="K194" t="s">
        <v>1662</v>
      </c>
    </row>
    <row r="195" spans="1:11" ht="70" x14ac:dyDescent="0.15">
      <c r="A195">
        <v>197</v>
      </c>
      <c r="B195" t="s">
        <v>1002</v>
      </c>
      <c r="C195" t="s">
        <v>1003</v>
      </c>
      <c r="D195" s="1" t="s">
        <v>1004</v>
      </c>
      <c r="E195" t="s">
        <v>119</v>
      </c>
      <c r="F195" t="s">
        <v>1005</v>
      </c>
      <c r="G195">
        <v>2020</v>
      </c>
      <c r="H195" t="s">
        <v>1006</v>
      </c>
      <c r="I195" t="str">
        <f>HYPERLINK("http://dx.doi.org/10.1016/j.scienta.2020.109195","http://dx.doi.org/10.1016/j.scienta.2020.109195")</f>
        <v>http://dx.doi.org/10.1016/j.scienta.2020.109195</v>
      </c>
      <c r="J195" s="4" t="s">
        <v>1583</v>
      </c>
      <c r="K195" t="s">
        <v>1661</v>
      </c>
    </row>
    <row r="196" spans="1:11" ht="42" x14ac:dyDescent="0.15">
      <c r="A196">
        <v>198</v>
      </c>
      <c r="B196" t="s">
        <v>1007</v>
      </c>
      <c r="C196" t="s">
        <v>1008</v>
      </c>
      <c r="D196" s="1" t="s">
        <v>1009</v>
      </c>
      <c r="E196" t="s">
        <v>76</v>
      </c>
      <c r="F196" t="s">
        <v>1010</v>
      </c>
      <c r="G196">
        <v>2020</v>
      </c>
      <c r="H196" t="s">
        <v>1011</v>
      </c>
      <c r="I196" t="str">
        <f>HYPERLINK("http://dx.doi.org/10.3390/plants9040490","http://dx.doi.org/10.3390/plants9040490")</f>
        <v>http://dx.doi.org/10.3390/plants9040490</v>
      </c>
      <c r="J196" s="4" t="s">
        <v>1597</v>
      </c>
      <c r="K196" t="s">
        <v>1661</v>
      </c>
    </row>
    <row r="197" spans="1:11" ht="70" x14ac:dyDescent="0.15">
      <c r="A197">
        <v>199</v>
      </c>
      <c r="B197" t="s">
        <v>1012</v>
      </c>
      <c r="C197" t="s">
        <v>1013</v>
      </c>
      <c r="D197" s="1" t="s">
        <v>1014</v>
      </c>
      <c r="E197" t="s">
        <v>42</v>
      </c>
      <c r="F197" t="s">
        <v>1015</v>
      </c>
      <c r="G197">
        <v>2020</v>
      </c>
      <c r="H197" t="s">
        <v>1016</v>
      </c>
      <c r="I197" t="str">
        <f>HYPERLINK("http://dx.doi.org/10.3390/agronomy10030413","http://dx.doi.org/10.3390/agronomy10030413")</f>
        <v>http://dx.doi.org/10.3390/agronomy10030413</v>
      </c>
      <c r="J197" s="4" t="s">
        <v>1594</v>
      </c>
      <c r="K197" t="s">
        <v>1661</v>
      </c>
    </row>
    <row r="198" spans="1:11" ht="56" x14ac:dyDescent="0.15">
      <c r="A198">
        <v>200</v>
      </c>
      <c r="B198" t="s">
        <v>1017</v>
      </c>
      <c r="C198" t="s">
        <v>1018</v>
      </c>
      <c r="D198" s="1" t="s">
        <v>1019</v>
      </c>
      <c r="E198" t="s">
        <v>42</v>
      </c>
      <c r="F198" t="s">
        <v>1020</v>
      </c>
      <c r="G198">
        <v>2020</v>
      </c>
      <c r="H198" t="s">
        <v>1021</v>
      </c>
      <c r="I198" t="str">
        <f>HYPERLINK("http://dx.doi.org/10.3390/agronomy10030388","http://dx.doi.org/10.3390/agronomy10030388")</f>
        <v>http://dx.doi.org/10.3390/agronomy10030388</v>
      </c>
      <c r="J198" s="4" t="s">
        <v>1591</v>
      </c>
      <c r="K198" s="4" t="s">
        <v>1664</v>
      </c>
    </row>
    <row r="199" spans="1:11" ht="70" x14ac:dyDescent="0.15">
      <c r="A199">
        <v>201</v>
      </c>
      <c r="B199" t="s">
        <v>1022</v>
      </c>
      <c r="C199" t="s">
        <v>1023</v>
      </c>
      <c r="D199" s="1" t="s">
        <v>1024</v>
      </c>
      <c r="E199" t="s">
        <v>1025</v>
      </c>
      <c r="F199" t="s">
        <v>1026</v>
      </c>
      <c r="G199">
        <v>2020</v>
      </c>
      <c r="H199" t="s">
        <v>1027</v>
      </c>
      <c r="I199" t="str">
        <f>HYPERLINK("http://dx.doi.org/10.1016/j.jarmap.2019.100237","http://dx.doi.org/10.1016/j.jarmap.2019.100237")</f>
        <v>http://dx.doi.org/10.1016/j.jarmap.2019.100237</v>
      </c>
      <c r="J199" s="4" t="s">
        <v>1591</v>
      </c>
      <c r="K199" s="4" t="s">
        <v>1664</v>
      </c>
    </row>
    <row r="200" spans="1:11" ht="56" x14ac:dyDescent="0.15">
      <c r="A200">
        <v>202</v>
      </c>
      <c r="B200" t="s">
        <v>1028</v>
      </c>
      <c r="C200" t="s">
        <v>1029</v>
      </c>
      <c r="D200" s="1" t="s">
        <v>1030</v>
      </c>
      <c r="E200" t="s">
        <v>168</v>
      </c>
      <c r="F200" t="s">
        <v>1031</v>
      </c>
      <c r="G200">
        <v>2020</v>
      </c>
      <c r="H200" t="s">
        <v>1032</v>
      </c>
      <c r="I200" t="str">
        <f>HYPERLINK("http://dx.doi.org/10.25165/j.ijabe.20201302.5135","http://dx.doi.org/10.25165/j.ijabe.20201302.5135")</f>
        <v>http://dx.doi.org/10.25165/j.ijabe.20201302.5135</v>
      </c>
      <c r="J200" s="4" t="s">
        <v>1583</v>
      </c>
      <c r="K200" t="s">
        <v>1661</v>
      </c>
    </row>
    <row r="201" spans="1:11" ht="56" x14ac:dyDescent="0.15">
      <c r="A201">
        <v>203</v>
      </c>
      <c r="B201" t="s">
        <v>1033</v>
      </c>
      <c r="C201" t="s">
        <v>1034</v>
      </c>
      <c r="D201" s="1" t="s">
        <v>1035</v>
      </c>
      <c r="E201" t="s">
        <v>76</v>
      </c>
      <c r="F201" t="s">
        <v>1036</v>
      </c>
      <c r="G201">
        <v>2020</v>
      </c>
      <c r="H201" t="s">
        <v>1037</v>
      </c>
      <c r="I201" t="str">
        <f>HYPERLINK("http://dx.doi.org/10.3390/plants9030295","http://dx.doi.org/10.3390/plants9030295")</f>
        <v>http://dx.doi.org/10.3390/plants9030295</v>
      </c>
      <c r="J201" s="4" t="s">
        <v>1582</v>
      </c>
      <c r="K201" t="s">
        <v>1661</v>
      </c>
    </row>
    <row r="202" spans="1:11" ht="56" x14ac:dyDescent="0.15">
      <c r="A202">
        <v>204</v>
      </c>
      <c r="B202" t="s">
        <v>1038</v>
      </c>
      <c r="C202" t="s">
        <v>1039</v>
      </c>
      <c r="D202" s="1" t="s">
        <v>1040</v>
      </c>
      <c r="E202" t="s">
        <v>157</v>
      </c>
      <c r="F202" t="s">
        <v>1041</v>
      </c>
      <c r="G202">
        <v>2020</v>
      </c>
      <c r="H202" t="s">
        <v>1042</v>
      </c>
      <c r="I202" t="str">
        <f>HYPERLINK("http://dx.doi.org/10.1038/s41598-020-59574-3","http://dx.doi.org/10.1038/s41598-020-59574-3")</f>
        <v>http://dx.doi.org/10.1038/s41598-020-59574-3</v>
      </c>
      <c r="J202" s="4" t="s">
        <v>1583</v>
      </c>
      <c r="K202" t="s">
        <v>1661</v>
      </c>
    </row>
    <row r="203" spans="1:11" ht="56" x14ac:dyDescent="0.15">
      <c r="A203">
        <v>205</v>
      </c>
      <c r="B203" t="s">
        <v>1043</v>
      </c>
      <c r="C203" t="s">
        <v>1044</v>
      </c>
      <c r="D203" s="1" t="s">
        <v>1045</v>
      </c>
      <c r="E203" t="s">
        <v>1046</v>
      </c>
      <c r="F203" t="s">
        <v>1047</v>
      </c>
      <c r="G203">
        <v>2020</v>
      </c>
      <c r="H203" t="s">
        <v>1048</v>
      </c>
      <c r="I203" s="9" t="str">
        <f>HYPERLINK("http://dx.doi.org/10.1111/ppl.13067","http://dx.doi.org/10.1111/ppl.13067")</f>
        <v>http://dx.doi.org/10.1111/ppl.13067</v>
      </c>
      <c r="J203" s="4" t="s">
        <v>1681</v>
      </c>
      <c r="K203" s="4" t="s">
        <v>1666</v>
      </c>
    </row>
    <row r="204" spans="1:11" ht="56" x14ac:dyDescent="0.15">
      <c r="A204">
        <v>206</v>
      </c>
      <c r="B204" t="s">
        <v>1049</v>
      </c>
      <c r="C204" t="s">
        <v>1050</v>
      </c>
      <c r="D204" s="1" t="s">
        <v>1051</v>
      </c>
      <c r="E204" t="s">
        <v>1052</v>
      </c>
      <c r="F204" t="s">
        <v>1053</v>
      </c>
      <c r="G204">
        <v>2020</v>
      </c>
      <c r="H204" t="s">
        <v>1054</v>
      </c>
      <c r="I204" t="str">
        <f>HYPERLINK("http://dx.doi.org/10.1016/j.jtherbio.2019.102496","http://dx.doi.org/10.1016/j.jtherbio.2019.102496")</f>
        <v>http://dx.doi.org/10.1016/j.jtherbio.2019.102496</v>
      </c>
      <c r="J204" s="4" t="s">
        <v>1583</v>
      </c>
      <c r="K204" t="s">
        <v>1661</v>
      </c>
    </row>
    <row r="205" spans="1:11" ht="84" x14ac:dyDescent="0.15">
      <c r="A205">
        <v>207</v>
      </c>
      <c r="B205" t="s">
        <v>1055</v>
      </c>
      <c r="C205" t="s">
        <v>1056</v>
      </c>
      <c r="D205" s="1" t="s">
        <v>1057</v>
      </c>
      <c r="E205" t="s">
        <v>457</v>
      </c>
      <c r="F205" t="s">
        <v>1058</v>
      </c>
      <c r="G205">
        <v>2020</v>
      </c>
      <c r="H205" t="s">
        <v>1059</v>
      </c>
      <c r="I205" t="str">
        <f>HYPERLINK("http://dx.doi.org/10.3390/agriculture10020028","http://dx.doi.org/10.3390/agriculture10020028")</f>
        <v>http://dx.doi.org/10.3390/agriculture10020028</v>
      </c>
      <c r="J205" s="4" t="s">
        <v>1583</v>
      </c>
      <c r="K205" t="s">
        <v>1661</v>
      </c>
    </row>
    <row r="206" spans="1:11" ht="56" x14ac:dyDescent="0.15">
      <c r="A206">
        <v>208</v>
      </c>
      <c r="B206" t="s">
        <v>1060</v>
      </c>
      <c r="C206" t="s">
        <v>1061</v>
      </c>
      <c r="D206" s="1" t="s">
        <v>1062</v>
      </c>
      <c r="E206" t="s">
        <v>676</v>
      </c>
      <c r="F206" t="s">
        <v>1063</v>
      </c>
      <c r="G206">
        <v>2020</v>
      </c>
      <c r="H206" t="s">
        <v>1064</v>
      </c>
      <c r="I206" t="str">
        <f>HYPERLINK("http://dx.doi.org/10.7235/HORT.20200059","http://dx.doi.org/10.7235/HORT.20200059")</f>
        <v>http://dx.doi.org/10.7235/HORT.20200059</v>
      </c>
      <c r="J206" s="4" t="s">
        <v>1583</v>
      </c>
      <c r="K206" t="s">
        <v>1661</v>
      </c>
    </row>
    <row r="207" spans="1:11" ht="56" x14ac:dyDescent="0.15">
      <c r="A207">
        <v>209</v>
      </c>
      <c r="B207" t="s">
        <v>1065</v>
      </c>
      <c r="C207" t="s">
        <v>1066</v>
      </c>
      <c r="D207" s="1" t="s">
        <v>1067</v>
      </c>
      <c r="E207" t="s">
        <v>676</v>
      </c>
      <c r="F207" t="s">
        <v>1068</v>
      </c>
      <c r="G207">
        <v>2020</v>
      </c>
      <c r="H207" t="s">
        <v>1069</v>
      </c>
      <c r="I207" t="str">
        <f>HYPERLINK("http://dx.doi.org/10.7235/HORT.20200034","http://dx.doi.org/10.7235/HORT.20200034")</f>
        <v>http://dx.doi.org/10.7235/HORT.20200034</v>
      </c>
      <c r="J207" s="4" t="s">
        <v>1582</v>
      </c>
      <c r="K207" t="s">
        <v>1661</v>
      </c>
    </row>
    <row r="208" spans="1:11" ht="42" x14ac:dyDescent="0.15">
      <c r="A208">
        <v>210</v>
      </c>
      <c r="B208" t="s">
        <v>1065</v>
      </c>
      <c r="C208" t="s">
        <v>1066</v>
      </c>
      <c r="D208" s="1" t="s">
        <v>1070</v>
      </c>
      <c r="E208" t="s">
        <v>676</v>
      </c>
      <c r="F208" t="s">
        <v>1071</v>
      </c>
      <c r="G208">
        <v>2020</v>
      </c>
      <c r="H208" t="s">
        <v>1072</v>
      </c>
      <c r="I208" t="str">
        <f>HYPERLINK("http://dx.doi.org/10.7235/HORT.20200057","http://dx.doi.org/10.7235/HORT.20200057")</f>
        <v>http://dx.doi.org/10.7235/HORT.20200057</v>
      </c>
      <c r="J208" s="4" t="s">
        <v>1584</v>
      </c>
      <c r="K208" t="s">
        <v>1661</v>
      </c>
    </row>
    <row r="209" spans="1:11" ht="56" x14ac:dyDescent="0.15">
      <c r="A209">
        <v>211</v>
      </c>
      <c r="B209" t="s">
        <v>1073</v>
      </c>
      <c r="C209" t="s">
        <v>1074</v>
      </c>
      <c r="D209" s="1" t="s">
        <v>1075</v>
      </c>
      <c r="E209" t="s">
        <v>42</v>
      </c>
      <c r="F209" t="s">
        <v>1076</v>
      </c>
      <c r="G209">
        <v>2020</v>
      </c>
      <c r="H209" t="s">
        <v>1077</v>
      </c>
      <c r="I209" t="str">
        <f>HYPERLINK("http://dx.doi.org/10.3390/agronomy10010076","http://dx.doi.org/10.3390/agronomy10010076")</f>
        <v>http://dx.doi.org/10.3390/agronomy10010076</v>
      </c>
      <c r="J209" s="4" t="s">
        <v>1602</v>
      </c>
      <c r="K209" s="4" t="s">
        <v>1664</v>
      </c>
    </row>
    <row r="210" spans="1:11" ht="56" x14ac:dyDescent="0.15">
      <c r="A210">
        <v>212</v>
      </c>
      <c r="B210" t="s">
        <v>1078</v>
      </c>
      <c r="C210" t="s">
        <v>1079</v>
      </c>
      <c r="D210" s="1" t="s">
        <v>1080</v>
      </c>
      <c r="E210" s="2" t="s">
        <v>1081</v>
      </c>
      <c r="F210" s="2" t="s">
        <v>1082</v>
      </c>
      <c r="G210">
        <v>2020</v>
      </c>
      <c r="H210" t="s">
        <v>1083</v>
      </c>
      <c r="I210" t="str">
        <f>HYPERLINK("http://dx.doi.org/10.17957/IJAB/15.1416","http://dx.doi.org/10.17957/IJAB/15.1416")</f>
        <v>http://dx.doi.org/10.17957/IJAB/15.1416</v>
      </c>
      <c r="J210" s="6" t="s">
        <v>1656</v>
      </c>
      <c r="K210" t="s">
        <v>1664</v>
      </c>
    </row>
    <row r="211" spans="1:11" ht="56" x14ac:dyDescent="0.15">
      <c r="A211">
        <v>213</v>
      </c>
      <c r="B211" t="s">
        <v>1084</v>
      </c>
      <c r="C211" t="s">
        <v>1085</v>
      </c>
      <c r="D211" s="1" t="s">
        <v>1086</v>
      </c>
      <c r="E211" t="s">
        <v>1087</v>
      </c>
      <c r="F211" t="s">
        <v>1088</v>
      </c>
      <c r="G211">
        <v>2020</v>
      </c>
      <c r="H211" t="s">
        <v>1089</v>
      </c>
      <c r="I211" t="str">
        <f>HYPERLINK("http://dx.doi.org/10.32615/ps.2020.013","http://dx.doi.org/10.32615/ps.2020.013")</f>
        <v>http://dx.doi.org/10.32615/ps.2020.013</v>
      </c>
      <c r="J211" s="4" t="s">
        <v>1583</v>
      </c>
      <c r="K211" t="s">
        <v>1661</v>
      </c>
    </row>
    <row r="212" spans="1:11" ht="42" x14ac:dyDescent="0.15">
      <c r="A212">
        <v>214</v>
      </c>
      <c r="B212" t="s">
        <v>1090</v>
      </c>
      <c r="C212" t="s">
        <v>1091</v>
      </c>
      <c r="D212" s="1" t="s">
        <v>1092</v>
      </c>
      <c r="E212" t="s">
        <v>1093</v>
      </c>
      <c r="F212" t="s">
        <v>1094</v>
      </c>
      <c r="G212">
        <v>2020</v>
      </c>
      <c r="H212" t="s">
        <v>1095</v>
      </c>
      <c r="I212" t="str">
        <f>HYPERLINK("http://dx.doi.org/10.32604/phyton.2020.09277","http://dx.doi.org/10.32604/phyton.2020.09277")</f>
        <v>http://dx.doi.org/10.32604/phyton.2020.09277</v>
      </c>
      <c r="J212" s="4" t="s">
        <v>1611</v>
      </c>
      <c r="K212" t="s">
        <v>1668</v>
      </c>
    </row>
    <row r="213" spans="1:11" ht="70" x14ac:dyDescent="0.15">
      <c r="A213">
        <v>215</v>
      </c>
      <c r="B213" t="s">
        <v>1096</v>
      </c>
      <c r="C213" t="s">
        <v>1097</v>
      </c>
      <c r="D213" s="1" t="s">
        <v>1098</v>
      </c>
      <c r="E213" t="s">
        <v>42</v>
      </c>
      <c r="F213" t="s">
        <v>1099</v>
      </c>
      <c r="G213">
        <v>2019</v>
      </c>
      <c r="H213" t="s">
        <v>1100</v>
      </c>
      <c r="I213" t="str">
        <f>HYPERLINK("http://dx.doi.org/10.3390/agronomy9120857","http://dx.doi.org/10.3390/agronomy9120857")</f>
        <v>http://dx.doi.org/10.3390/agronomy9120857</v>
      </c>
      <c r="J213" s="4" t="s">
        <v>1583</v>
      </c>
      <c r="K213" t="s">
        <v>1661</v>
      </c>
    </row>
    <row r="214" spans="1:11" ht="42" x14ac:dyDescent="0.15">
      <c r="A214">
        <v>216</v>
      </c>
      <c r="B214" t="s">
        <v>1101</v>
      </c>
      <c r="C214" t="s">
        <v>1102</v>
      </c>
      <c r="D214" s="1" t="s">
        <v>1103</v>
      </c>
      <c r="E214" t="s">
        <v>42</v>
      </c>
      <c r="F214" t="s">
        <v>1104</v>
      </c>
      <c r="G214">
        <v>2019</v>
      </c>
      <c r="H214" t="s">
        <v>1105</v>
      </c>
      <c r="I214" t="str">
        <f>HYPERLINK("http://dx.doi.org/10.3390/agronomy9120875","http://dx.doi.org/10.3390/agronomy9120875")</f>
        <v>http://dx.doi.org/10.3390/agronomy9120875</v>
      </c>
      <c r="J214" s="4" t="s">
        <v>1587</v>
      </c>
      <c r="K214" s="4" t="s">
        <v>1665</v>
      </c>
    </row>
    <row r="215" spans="1:11" ht="42" x14ac:dyDescent="0.15">
      <c r="A215">
        <v>217</v>
      </c>
      <c r="B215" t="s">
        <v>1106</v>
      </c>
      <c r="C215" t="s">
        <v>1107</v>
      </c>
      <c r="D215" s="1" t="s">
        <v>1108</v>
      </c>
      <c r="E215" t="s">
        <v>387</v>
      </c>
      <c r="F215" t="s">
        <v>1109</v>
      </c>
      <c r="G215">
        <v>2019</v>
      </c>
      <c r="H215" t="s">
        <v>1110</v>
      </c>
      <c r="I215" t="str">
        <f>HYPERLINK("http://dx.doi.org/10.1016/j.indcrop.2019.111612","http://dx.doi.org/10.1016/j.indcrop.2019.111612")</f>
        <v>http://dx.doi.org/10.1016/j.indcrop.2019.111612</v>
      </c>
      <c r="J215" s="4" t="s">
        <v>1588</v>
      </c>
      <c r="K215" s="4" t="s">
        <v>1664</v>
      </c>
    </row>
    <row r="216" spans="1:11" ht="42" x14ac:dyDescent="0.15">
      <c r="A216">
        <v>218</v>
      </c>
      <c r="B216" t="s">
        <v>1111</v>
      </c>
      <c r="C216" t="s">
        <v>1112</v>
      </c>
      <c r="D216" s="1" t="s">
        <v>1113</v>
      </c>
      <c r="E216" t="s">
        <v>168</v>
      </c>
      <c r="F216" t="s">
        <v>1114</v>
      </c>
      <c r="G216">
        <v>2019</v>
      </c>
      <c r="H216" t="s">
        <v>1115</v>
      </c>
      <c r="I216" t="str">
        <f>HYPERLINK("http://dx.doi.org/10.25165/j.ijabe.20191206.5265","http://dx.doi.org/10.25165/j.ijabe.20191206.5265")</f>
        <v>http://dx.doi.org/10.25165/j.ijabe.20191206.5265</v>
      </c>
      <c r="J216" s="4" t="s">
        <v>1587</v>
      </c>
      <c r="K216" s="4" t="s">
        <v>1665</v>
      </c>
    </row>
    <row r="217" spans="1:11" ht="56" x14ac:dyDescent="0.15">
      <c r="A217">
        <v>219</v>
      </c>
      <c r="B217" t="s">
        <v>1116</v>
      </c>
      <c r="C217" t="s">
        <v>1117</v>
      </c>
      <c r="D217" s="1" t="s">
        <v>1118</v>
      </c>
      <c r="E217" t="s">
        <v>30</v>
      </c>
      <c r="F217" t="s">
        <v>1119</v>
      </c>
      <c r="G217">
        <v>2019</v>
      </c>
      <c r="H217" t="s">
        <v>1120</v>
      </c>
      <c r="I217" t="str">
        <f>HYPERLINK("http://dx.doi.org/10.1007/s13580-019-00174-0","http://dx.doi.org/10.1007/s13580-019-00174-0")</f>
        <v>http://dx.doi.org/10.1007/s13580-019-00174-0</v>
      </c>
      <c r="J217" s="4" t="s">
        <v>1582</v>
      </c>
      <c r="K217" t="s">
        <v>1661</v>
      </c>
    </row>
    <row r="218" spans="1:11" ht="42" x14ac:dyDescent="0.15">
      <c r="A218">
        <v>220</v>
      </c>
      <c r="B218" t="s">
        <v>1121</v>
      </c>
      <c r="C218" t="s">
        <v>1122</v>
      </c>
      <c r="D218" s="1" t="s">
        <v>1123</v>
      </c>
      <c r="E218" t="s">
        <v>130</v>
      </c>
      <c r="F218" t="s">
        <v>1124</v>
      </c>
      <c r="G218">
        <v>2019</v>
      </c>
      <c r="H218" t="s">
        <v>1125</v>
      </c>
      <c r="I218" t="str">
        <f>HYPERLINK("http://dx.doi.org/10.3389/fpls.2019.01153","http://dx.doi.org/10.3389/fpls.2019.01153")</f>
        <v>http://dx.doi.org/10.3389/fpls.2019.01153</v>
      </c>
      <c r="J218" s="4" t="s">
        <v>1598</v>
      </c>
      <c r="K218" t="s">
        <v>1662</v>
      </c>
    </row>
    <row r="219" spans="1:11" ht="56" x14ac:dyDescent="0.15">
      <c r="A219">
        <v>221</v>
      </c>
      <c r="B219" t="s">
        <v>1126</v>
      </c>
      <c r="C219" t="s">
        <v>1127</v>
      </c>
      <c r="D219" s="1" t="s">
        <v>1128</v>
      </c>
      <c r="E219" t="s">
        <v>906</v>
      </c>
      <c r="F219" t="s">
        <v>1129</v>
      </c>
      <c r="G219">
        <v>2020</v>
      </c>
      <c r="H219" t="s">
        <v>1130</v>
      </c>
      <c r="I219" t="str">
        <f>HYPERLINK("http://dx.doi.org/10.1080/14620316.2019.1677510","http://dx.doi.org/10.1080/14620316.2019.1677510")</f>
        <v>http://dx.doi.org/10.1080/14620316.2019.1677510</v>
      </c>
      <c r="J219" s="4" t="s">
        <v>1594</v>
      </c>
      <c r="K219" t="s">
        <v>1661</v>
      </c>
    </row>
    <row r="220" spans="1:11" ht="56" x14ac:dyDescent="0.15">
      <c r="A220">
        <v>222</v>
      </c>
      <c r="B220" t="s">
        <v>1131</v>
      </c>
      <c r="C220" t="s">
        <v>1132</v>
      </c>
      <c r="D220" s="1" t="s">
        <v>1133</v>
      </c>
      <c r="E220" t="s">
        <v>1134</v>
      </c>
      <c r="F220" t="s">
        <v>1135</v>
      </c>
      <c r="G220">
        <v>2019</v>
      </c>
      <c r="H220" t="s">
        <v>1136</v>
      </c>
      <c r="I220" t="str">
        <f>HYPERLINK("http://dx.doi.org/10.3390/en12203980","http://dx.doi.org/10.3390/en12203980")</f>
        <v>http://dx.doi.org/10.3390/en12203980</v>
      </c>
      <c r="J220" s="4" t="s">
        <v>1584</v>
      </c>
      <c r="K220" t="s">
        <v>1661</v>
      </c>
    </row>
    <row r="221" spans="1:11" ht="70" x14ac:dyDescent="0.15">
      <c r="A221">
        <v>223</v>
      </c>
      <c r="B221" t="s">
        <v>1028</v>
      </c>
      <c r="C221" t="s">
        <v>1029</v>
      </c>
      <c r="D221" s="1" t="s">
        <v>1137</v>
      </c>
      <c r="E221" t="s">
        <v>366</v>
      </c>
      <c r="F221" t="s">
        <v>1138</v>
      </c>
      <c r="G221">
        <v>2019</v>
      </c>
      <c r="H221" t="s">
        <v>1139</v>
      </c>
      <c r="I221" t="str">
        <f>HYPERLINK("http://dx.doi.org/10.21273/HORTSCI14236-19","http://dx.doi.org/10.21273/HORTSCI14236-19")</f>
        <v>http://dx.doi.org/10.21273/HORTSCI14236-19</v>
      </c>
      <c r="J221" s="4" t="s">
        <v>1583</v>
      </c>
      <c r="K221" t="s">
        <v>1661</v>
      </c>
    </row>
    <row r="222" spans="1:11" ht="56" x14ac:dyDescent="0.15">
      <c r="A222">
        <v>224</v>
      </c>
      <c r="B222" t="s">
        <v>1140</v>
      </c>
      <c r="C222" t="s">
        <v>1141</v>
      </c>
      <c r="D222" s="1" t="s">
        <v>1142</v>
      </c>
      <c r="E222" t="s">
        <v>119</v>
      </c>
      <c r="F222" t="s">
        <v>1143</v>
      </c>
      <c r="G222">
        <v>2019</v>
      </c>
      <c r="H222" t="s">
        <v>1144</v>
      </c>
      <c r="I222" t="str">
        <f>HYPERLINK("http://dx.doi.org/10.1016/j.scienta.2019.05.030","http://dx.doi.org/10.1016/j.scienta.2019.05.030")</f>
        <v>http://dx.doi.org/10.1016/j.scienta.2019.05.030</v>
      </c>
      <c r="J222" s="4" t="s">
        <v>1675</v>
      </c>
      <c r="K222" t="s">
        <v>1661</v>
      </c>
    </row>
    <row r="223" spans="1:11" ht="28" x14ac:dyDescent="0.15">
      <c r="A223">
        <v>225</v>
      </c>
      <c r="B223" t="s">
        <v>1145</v>
      </c>
      <c r="C223" t="s">
        <v>1146</v>
      </c>
      <c r="D223" s="1" t="s">
        <v>1147</v>
      </c>
      <c r="E223" t="s">
        <v>168</v>
      </c>
      <c r="F223" t="s">
        <v>1148</v>
      </c>
      <c r="G223">
        <v>2019</v>
      </c>
      <c r="H223" t="s">
        <v>1149</v>
      </c>
      <c r="I223" t="str">
        <f>HYPERLINK("http://dx.doi.org/10.25165/j.ijabe.20191205.4847","http://dx.doi.org/10.25165/j.ijabe.20191205.4847")</f>
        <v>http://dx.doi.org/10.25165/j.ijabe.20191205.4847</v>
      </c>
      <c r="J223" s="4" t="s">
        <v>1600</v>
      </c>
      <c r="K223" t="s">
        <v>1663</v>
      </c>
    </row>
    <row r="224" spans="1:11" ht="42" x14ac:dyDescent="0.15">
      <c r="A224">
        <v>226</v>
      </c>
      <c r="B224" t="s">
        <v>1150</v>
      </c>
      <c r="C224" t="s">
        <v>1151</v>
      </c>
      <c r="D224" s="1" t="s">
        <v>1152</v>
      </c>
      <c r="E224" t="s">
        <v>130</v>
      </c>
      <c r="F224" t="s">
        <v>1153</v>
      </c>
      <c r="G224">
        <v>2019</v>
      </c>
      <c r="H224" t="s">
        <v>1154</v>
      </c>
      <c r="I224" t="str">
        <f>HYPERLINK("http://dx.doi.org/10.3389/fpls.2019.00839","http://dx.doi.org/10.3389/fpls.2019.00839")</f>
        <v>http://dx.doi.org/10.3389/fpls.2019.00839</v>
      </c>
      <c r="J224" s="4" t="s">
        <v>1586</v>
      </c>
      <c r="K224" t="s">
        <v>1663</v>
      </c>
    </row>
    <row r="225" spans="1:11" ht="42" x14ac:dyDescent="0.15">
      <c r="A225">
        <v>227</v>
      </c>
      <c r="B225" t="s">
        <v>1155</v>
      </c>
      <c r="C225" t="s">
        <v>1156</v>
      </c>
      <c r="D225" s="1" t="s">
        <v>1157</v>
      </c>
      <c r="E225" t="s">
        <v>744</v>
      </c>
      <c r="F225" t="s">
        <v>1158</v>
      </c>
      <c r="G225">
        <v>2019</v>
      </c>
      <c r="H225" t="s">
        <v>1159</v>
      </c>
      <c r="I225" t="str">
        <f>HYPERLINK("http://dx.doi.org/10.15835/nbha47311580","http://dx.doi.org/10.15835/nbha47311580")</f>
        <v>http://dx.doi.org/10.15835/nbha47311580</v>
      </c>
      <c r="J225" s="4" t="s">
        <v>1583</v>
      </c>
      <c r="K225" t="s">
        <v>1661</v>
      </c>
    </row>
    <row r="226" spans="1:11" ht="56" x14ac:dyDescent="0.15">
      <c r="A226">
        <v>228</v>
      </c>
      <c r="B226" t="s">
        <v>1160</v>
      </c>
      <c r="C226" t="s">
        <v>1161</v>
      </c>
      <c r="D226" s="1" t="s">
        <v>1162</v>
      </c>
      <c r="E226" t="s">
        <v>48</v>
      </c>
      <c r="F226" t="s">
        <v>1163</v>
      </c>
      <c r="G226">
        <v>2019</v>
      </c>
      <c r="H226" t="s">
        <v>1164</v>
      </c>
      <c r="I226" t="str">
        <f>HYPERLINK("http://dx.doi.org/10.1016/j.envexpbot.2019.04.003","http://dx.doi.org/10.1016/j.envexpbot.2019.04.003")</f>
        <v>http://dx.doi.org/10.1016/j.envexpbot.2019.04.003</v>
      </c>
      <c r="J226" s="4" t="s">
        <v>1583</v>
      </c>
      <c r="K226" t="s">
        <v>1661</v>
      </c>
    </row>
    <row r="227" spans="1:11" ht="56" x14ac:dyDescent="0.15">
      <c r="A227">
        <v>229</v>
      </c>
      <c r="B227" t="s">
        <v>1165</v>
      </c>
      <c r="C227" t="s">
        <v>1166</v>
      </c>
      <c r="D227" s="1" t="s">
        <v>1167</v>
      </c>
      <c r="E227" t="s">
        <v>119</v>
      </c>
      <c r="F227" t="s">
        <v>1168</v>
      </c>
      <c r="G227">
        <v>2019</v>
      </c>
      <c r="H227" t="s">
        <v>1169</v>
      </c>
      <c r="I227" t="str">
        <f>HYPERLINK("http://dx.doi.org/10.1016/j.scienta.2019.03.057","http://dx.doi.org/10.1016/j.scienta.2019.03.057")</f>
        <v>http://dx.doi.org/10.1016/j.scienta.2019.03.057</v>
      </c>
      <c r="J227" s="4" t="s">
        <v>1583</v>
      </c>
      <c r="K227" t="s">
        <v>1661</v>
      </c>
    </row>
    <row r="228" spans="1:11" ht="42" x14ac:dyDescent="0.15">
      <c r="A228">
        <v>231</v>
      </c>
      <c r="B228" t="s">
        <v>1170</v>
      </c>
      <c r="C228" t="s">
        <v>1171</v>
      </c>
      <c r="D228" s="1" t="s">
        <v>1172</v>
      </c>
      <c r="E228" t="s">
        <v>366</v>
      </c>
      <c r="F228" t="s">
        <v>1173</v>
      </c>
      <c r="G228">
        <v>2019</v>
      </c>
      <c r="H228" t="s">
        <v>1174</v>
      </c>
      <c r="I228" t="str">
        <f>HYPERLINK("http://dx.doi.org/10.21273/HORTSCI13834-18","http://dx.doi.org/10.21273/HORTSCI13834-18")</f>
        <v>http://dx.doi.org/10.21273/HORTSCI13834-18</v>
      </c>
      <c r="J228" s="4" t="s">
        <v>1583</v>
      </c>
      <c r="K228" t="s">
        <v>1661</v>
      </c>
    </row>
    <row r="229" spans="1:11" ht="70" x14ac:dyDescent="0.15">
      <c r="A229">
        <v>232</v>
      </c>
      <c r="B229" t="s">
        <v>1175</v>
      </c>
      <c r="C229" t="s">
        <v>1176</v>
      </c>
      <c r="D229" s="1" t="s">
        <v>1177</v>
      </c>
      <c r="E229" t="s">
        <v>42</v>
      </c>
      <c r="F229" t="s">
        <v>1178</v>
      </c>
      <c r="G229">
        <v>2019</v>
      </c>
      <c r="H229" t="s">
        <v>1179</v>
      </c>
      <c r="I229" t="str">
        <f>HYPERLINK("http://dx.doi.org/10.3390/agronomy9050224","http://dx.doi.org/10.3390/agronomy9050224")</f>
        <v>http://dx.doi.org/10.3390/agronomy9050224</v>
      </c>
      <c r="J229" s="4" t="s">
        <v>1594</v>
      </c>
      <c r="K229" t="s">
        <v>1661</v>
      </c>
    </row>
    <row r="230" spans="1:11" ht="42" x14ac:dyDescent="0.15">
      <c r="A230">
        <v>233</v>
      </c>
      <c r="B230" t="s">
        <v>1180</v>
      </c>
      <c r="C230" t="s">
        <v>1181</v>
      </c>
      <c r="D230" s="1" t="s">
        <v>1182</v>
      </c>
      <c r="E230" t="s">
        <v>1183</v>
      </c>
      <c r="F230" t="s">
        <v>1184</v>
      </c>
      <c r="G230">
        <v>2019</v>
      </c>
      <c r="H230" t="s">
        <v>1185</v>
      </c>
      <c r="I230" t="str">
        <f>HYPERLINK("http://dx.doi.org/10.21786/bbrc/SI/12.3/8","http://dx.doi.org/10.21786/bbrc/SI/12.3/8")</f>
        <v>http://dx.doi.org/10.21786/bbrc/SI/12.3/8</v>
      </c>
      <c r="J230" s="4" t="s">
        <v>1583</v>
      </c>
      <c r="K230" t="s">
        <v>1661</v>
      </c>
    </row>
    <row r="231" spans="1:11" ht="70" x14ac:dyDescent="0.15">
      <c r="A231">
        <v>234</v>
      </c>
      <c r="B231" t="s">
        <v>1186</v>
      </c>
      <c r="C231" t="s">
        <v>1187</v>
      </c>
      <c r="D231" s="1" t="s">
        <v>1188</v>
      </c>
      <c r="E231" t="s">
        <v>30</v>
      </c>
      <c r="F231" t="s">
        <v>1189</v>
      </c>
      <c r="G231">
        <v>2019</v>
      </c>
      <c r="H231" t="s">
        <v>1190</v>
      </c>
      <c r="I231" t="str">
        <f>HYPERLINK("http://dx.doi.org/10.1007/s13580-018-0112-1","http://dx.doi.org/10.1007/s13580-018-0112-1")</f>
        <v>http://dx.doi.org/10.1007/s13580-018-0112-1</v>
      </c>
      <c r="J231" s="4" t="s">
        <v>1591</v>
      </c>
      <c r="K231" s="4" t="s">
        <v>1664</v>
      </c>
    </row>
    <row r="232" spans="1:11" ht="42" x14ac:dyDescent="0.15">
      <c r="A232">
        <v>235</v>
      </c>
      <c r="B232" t="s">
        <v>1191</v>
      </c>
      <c r="C232" t="s">
        <v>1192</v>
      </c>
      <c r="D232" s="1" t="s">
        <v>1193</v>
      </c>
      <c r="E232" t="s">
        <v>76</v>
      </c>
      <c r="F232" t="s">
        <v>1194</v>
      </c>
      <c r="G232">
        <v>2019</v>
      </c>
      <c r="H232" t="s">
        <v>1195</v>
      </c>
      <c r="I232" t="str">
        <f>HYPERLINK("http://dx.doi.org/10.3390/plants8040090","http://dx.doi.org/10.3390/plants8040090")</f>
        <v>http://dx.doi.org/10.3390/plants8040090</v>
      </c>
      <c r="J232" s="4" t="s">
        <v>1633</v>
      </c>
      <c r="K232" s="4" t="s">
        <v>1666</v>
      </c>
    </row>
    <row r="233" spans="1:11" ht="56" x14ac:dyDescent="0.15">
      <c r="A233">
        <v>236</v>
      </c>
      <c r="B233" t="s">
        <v>1196</v>
      </c>
      <c r="C233" t="s">
        <v>1197</v>
      </c>
      <c r="D233" s="1" t="s">
        <v>1198</v>
      </c>
      <c r="E233" t="s">
        <v>30</v>
      </c>
      <c r="F233" t="s">
        <v>1199</v>
      </c>
      <c r="G233">
        <v>2019</v>
      </c>
      <c r="H233" t="s">
        <v>1200</v>
      </c>
      <c r="I233" t="str">
        <f>HYPERLINK("http://dx.doi.org/10.1007/s13580-018-0118-8","http://dx.doi.org/10.1007/s13580-018-0118-8")</f>
        <v>http://dx.doi.org/10.1007/s13580-018-0118-8</v>
      </c>
      <c r="J233" s="4" t="s">
        <v>1583</v>
      </c>
      <c r="K233" t="s">
        <v>1661</v>
      </c>
    </row>
    <row r="234" spans="1:11" ht="42" x14ac:dyDescent="0.15">
      <c r="A234">
        <v>237</v>
      </c>
      <c r="B234" t="s">
        <v>1201</v>
      </c>
      <c r="C234" t="s">
        <v>1202</v>
      </c>
      <c r="D234" s="1" t="s">
        <v>1203</v>
      </c>
      <c r="E234" t="s">
        <v>1204</v>
      </c>
      <c r="F234" t="s">
        <v>1205</v>
      </c>
      <c r="G234">
        <v>2019</v>
      </c>
      <c r="H234" t="s">
        <v>1206</v>
      </c>
      <c r="I234" t="str">
        <f>HYPERLINK("http://dx.doi.org/10.21273/HORTTECH04244-18","http://dx.doi.org/10.21273/HORTTECH04244-18")</f>
        <v>http://dx.doi.org/10.21273/HORTTECH04244-18</v>
      </c>
      <c r="J234" s="4" t="s">
        <v>1583</v>
      </c>
      <c r="K234" t="s">
        <v>1661</v>
      </c>
    </row>
    <row r="235" spans="1:11" ht="42" x14ac:dyDescent="0.15">
      <c r="A235">
        <v>238</v>
      </c>
      <c r="B235" t="s">
        <v>793</v>
      </c>
      <c r="C235" t="s">
        <v>794</v>
      </c>
      <c r="D235" s="1" t="s">
        <v>1207</v>
      </c>
      <c r="E235" t="s">
        <v>30</v>
      </c>
      <c r="F235" t="s">
        <v>1208</v>
      </c>
      <c r="G235">
        <v>2019</v>
      </c>
      <c r="H235" t="s">
        <v>1209</v>
      </c>
      <c r="I235" t="str">
        <f>HYPERLINK("http://dx.doi.org/10.1007/s13580-018-0114-z","http://dx.doi.org/10.1007/s13580-018-0114-z")</f>
        <v>http://dx.doi.org/10.1007/s13580-018-0114-z</v>
      </c>
      <c r="J235" s="4" t="s">
        <v>1593</v>
      </c>
      <c r="K235" s="4" t="s">
        <v>1666</v>
      </c>
    </row>
    <row r="236" spans="1:11" ht="42" x14ac:dyDescent="0.15">
      <c r="A236">
        <v>239</v>
      </c>
      <c r="B236" t="s">
        <v>1210</v>
      </c>
      <c r="C236" t="s">
        <v>1211</v>
      </c>
      <c r="D236" s="1" t="s">
        <v>1212</v>
      </c>
      <c r="E236" t="s">
        <v>1213</v>
      </c>
      <c r="F236" t="s">
        <v>1214</v>
      </c>
      <c r="G236">
        <v>2019</v>
      </c>
      <c r="H236" t="s">
        <v>1215</v>
      </c>
      <c r="I236" t="str">
        <f>HYPERLINK("http://dx.doi.org/10.1016/j.ultsonch.2018.10.005","http://dx.doi.org/10.1016/j.ultsonch.2018.10.005")</f>
        <v>http://dx.doi.org/10.1016/j.ultsonch.2018.10.005</v>
      </c>
      <c r="J236" s="4" t="s">
        <v>1583</v>
      </c>
      <c r="K236" t="s">
        <v>1661</v>
      </c>
    </row>
    <row r="237" spans="1:11" ht="42" x14ac:dyDescent="0.15">
      <c r="A237">
        <v>240</v>
      </c>
      <c r="B237" t="s">
        <v>1216</v>
      </c>
      <c r="C237" t="s">
        <v>1217</v>
      </c>
      <c r="D237" s="1" t="s">
        <v>1218</v>
      </c>
      <c r="E237" t="s">
        <v>119</v>
      </c>
      <c r="F237" t="s">
        <v>1219</v>
      </c>
      <c r="G237">
        <v>2019</v>
      </c>
      <c r="H237" t="s">
        <v>1220</v>
      </c>
      <c r="I237" t="str">
        <f>HYPERLINK("http://dx.doi.org/10.1016/j.scienta.2018.10.023","http://dx.doi.org/10.1016/j.scienta.2018.10.023")</f>
        <v>http://dx.doi.org/10.1016/j.scienta.2018.10.023</v>
      </c>
      <c r="J237" s="4" t="s">
        <v>1599</v>
      </c>
      <c r="K237" t="s">
        <v>1663</v>
      </c>
    </row>
    <row r="238" spans="1:11" ht="56" x14ac:dyDescent="0.15">
      <c r="A238">
        <v>242</v>
      </c>
      <c r="B238" t="s">
        <v>1221</v>
      </c>
      <c r="C238" t="s">
        <v>1222</v>
      </c>
      <c r="D238" s="1" t="s">
        <v>1223</v>
      </c>
      <c r="E238" t="s">
        <v>917</v>
      </c>
      <c r="F238" t="s">
        <v>1224</v>
      </c>
      <c r="G238">
        <v>2019</v>
      </c>
      <c r="H238" t="s">
        <v>1225</v>
      </c>
      <c r="I238" t="str">
        <f>HYPERLINK("http://dx.doi.org/10.1002/jsfa.9237","http://dx.doi.org/10.1002/jsfa.9237")</f>
        <v>http://dx.doi.org/10.1002/jsfa.9237</v>
      </c>
      <c r="J238" s="4" t="s">
        <v>1643</v>
      </c>
      <c r="K238" t="s">
        <v>1663</v>
      </c>
    </row>
    <row r="239" spans="1:11" ht="70" x14ac:dyDescent="0.15">
      <c r="A239">
        <v>243</v>
      </c>
      <c r="B239" t="s">
        <v>1226</v>
      </c>
      <c r="C239" t="s">
        <v>1227</v>
      </c>
      <c r="D239" s="1" t="s">
        <v>1228</v>
      </c>
      <c r="E239" t="s">
        <v>739</v>
      </c>
      <c r="F239" t="s">
        <v>1229</v>
      </c>
      <c r="G239">
        <v>2019</v>
      </c>
      <c r="H239" t="s">
        <v>9</v>
      </c>
      <c r="I239" t="s">
        <v>9</v>
      </c>
      <c r="J239" s="4" t="s">
        <v>1583</v>
      </c>
      <c r="K239" t="s">
        <v>1661</v>
      </c>
    </row>
    <row r="240" spans="1:11" ht="56" x14ac:dyDescent="0.15">
      <c r="A240">
        <v>244</v>
      </c>
      <c r="B240" t="s">
        <v>1230</v>
      </c>
      <c r="C240" t="s">
        <v>1231</v>
      </c>
      <c r="D240" s="1" t="s">
        <v>1232</v>
      </c>
      <c r="E240" t="s">
        <v>1233</v>
      </c>
      <c r="F240" t="s">
        <v>1234</v>
      </c>
      <c r="G240">
        <v>2019</v>
      </c>
      <c r="H240" t="s">
        <v>1235</v>
      </c>
      <c r="I240" t="str">
        <f>HYPERLINK("http://dx.doi.org/10.17660/th2019/74.1.1","http://dx.doi.org/10.17660/th2019/74.1.1")</f>
        <v>http://dx.doi.org/10.17660/th2019/74.1.1</v>
      </c>
      <c r="J240" s="4" t="s">
        <v>1605</v>
      </c>
      <c r="K240" s="4" t="s">
        <v>1665</v>
      </c>
    </row>
    <row r="241" spans="1:11" ht="42" x14ac:dyDescent="0.15">
      <c r="A241">
        <v>245</v>
      </c>
      <c r="B241" t="s">
        <v>1236</v>
      </c>
      <c r="C241" t="s">
        <v>1237</v>
      </c>
      <c r="D241" s="3" t="s">
        <v>1238</v>
      </c>
      <c r="E241" t="s">
        <v>1239</v>
      </c>
      <c r="F241" t="s">
        <v>1240</v>
      </c>
      <c r="G241">
        <v>2019</v>
      </c>
      <c r="H241" t="s">
        <v>9</v>
      </c>
      <c r="I241" t="s">
        <v>9</v>
      </c>
      <c r="J241" s="4" t="s">
        <v>1630</v>
      </c>
      <c r="K241" t="s">
        <v>1663</v>
      </c>
    </row>
    <row r="242" spans="1:11" ht="42" x14ac:dyDescent="0.15">
      <c r="A242">
        <v>246</v>
      </c>
      <c r="B242" t="s">
        <v>1241</v>
      </c>
      <c r="C242" t="s">
        <v>1242</v>
      </c>
      <c r="D242" s="1" t="s">
        <v>1243</v>
      </c>
      <c r="E242" t="s">
        <v>676</v>
      </c>
      <c r="F242" t="s">
        <v>1244</v>
      </c>
      <c r="G242">
        <v>2019</v>
      </c>
      <c r="H242" t="s">
        <v>1245</v>
      </c>
      <c r="I242" t="str">
        <f>HYPERLINK("http://dx.doi.org/10.7235/HORT.20190060","http://dx.doi.org/10.7235/HORT.20190060")</f>
        <v>http://dx.doi.org/10.7235/HORT.20190060</v>
      </c>
      <c r="J242" s="4" t="s">
        <v>1590</v>
      </c>
      <c r="K242" t="s">
        <v>1663</v>
      </c>
    </row>
    <row r="243" spans="1:11" ht="56" x14ac:dyDescent="0.15">
      <c r="A243">
        <v>247</v>
      </c>
      <c r="B243" t="s">
        <v>1246</v>
      </c>
      <c r="C243" t="s">
        <v>1247</v>
      </c>
      <c r="D243" s="1" t="s">
        <v>1248</v>
      </c>
      <c r="E243" t="s">
        <v>157</v>
      </c>
      <c r="F243" t="s">
        <v>1249</v>
      </c>
      <c r="G243">
        <v>2018</v>
      </c>
      <c r="H243" t="s">
        <v>1250</v>
      </c>
      <c r="I243" t="str">
        <f>HYPERLINK("http://dx.doi.org/10.1038/s41598-018-36113-9","http://dx.doi.org/10.1038/s41598-018-36113-9")</f>
        <v>http://dx.doi.org/10.1038/s41598-018-36113-9</v>
      </c>
      <c r="J243" s="6" t="s">
        <v>1657</v>
      </c>
      <c r="K243" s="4" t="s">
        <v>1664</v>
      </c>
    </row>
    <row r="244" spans="1:11" ht="42" x14ac:dyDescent="0.15">
      <c r="A244">
        <v>248</v>
      </c>
      <c r="B244" t="s">
        <v>1251</v>
      </c>
      <c r="C244" t="s">
        <v>1252</v>
      </c>
      <c r="D244" s="1" t="s">
        <v>1253</v>
      </c>
      <c r="E244" t="s">
        <v>1204</v>
      </c>
      <c r="F244" t="s">
        <v>1254</v>
      </c>
      <c r="G244">
        <v>2018</v>
      </c>
      <c r="H244" t="s">
        <v>1255</v>
      </c>
      <c r="I244" t="str">
        <f>HYPERLINK("http://dx.doi.org/10.21273/HORTTECH04024-18","http://dx.doi.org/10.21273/HORTTECH04024-18")</f>
        <v>http://dx.doi.org/10.21273/HORTTECH04024-18</v>
      </c>
      <c r="J244" s="4" t="s">
        <v>1583</v>
      </c>
      <c r="K244" t="s">
        <v>1661</v>
      </c>
    </row>
    <row r="245" spans="1:11" ht="42" x14ac:dyDescent="0.15">
      <c r="A245">
        <v>249</v>
      </c>
      <c r="B245" t="s">
        <v>1256</v>
      </c>
      <c r="C245" t="s">
        <v>1257</v>
      </c>
      <c r="D245" s="1" t="s">
        <v>1258</v>
      </c>
      <c r="E245" t="s">
        <v>366</v>
      </c>
      <c r="F245" t="s">
        <v>1259</v>
      </c>
      <c r="G245">
        <v>2018</v>
      </c>
      <c r="H245" t="s">
        <v>1260</v>
      </c>
      <c r="I245" t="str">
        <f>HYPERLINK("http://dx.doi.org/10.21273/HORTSCI13469-18","http://dx.doi.org/10.21273/HORTSCI13469-18")</f>
        <v>http://dx.doi.org/10.21273/HORTSCI13469-18</v>
      </c>
      <c r="J245" s="4" t="s">
        <v>1583</v>
      </c>
      <c r="K245" t="s">
        <v>1661</v>
      </c>
    </row>
    <row r="246" spans="1:11" ht="28" x14ac:dyDescent="0.15">
      <c r="A246">
        <v>250</v>
      </c>
      <c r="B246" t="s">
        <v>1261</v>
      </c>
      <c r="C246" t="s">
        <v>1262</v>
      </c>
      <c r="D246" s="1" t="s">
        <v>1263</v>
      </c>
      <c r="E246" t="s">
        <v>30</v>
      </c>
      <c r="F246" t="s">
        <v>1264</v>
      </c>
      <c r="G246">
        <v>2018</v>
      </c>
      <c r="H246" t="s">
        <v>1265</v>
      </c>
      <c r="I246" t="str">
        <f>HYPERLINK("http://dx.doi.org/10.1007/s13580-018-0052-9","http://dx.doi.org/10.1007/s13580-018-0052-9")</f>
        <v>http://dx.doi.org/10.1007/s13580-018-0052-9</v>
      </c>
      <c r="J246" s="4" t="s">
        <v>1586</v>
      </c>
      <c r="K246" t="s">
        <v>1663</v>
      </c>
    </row>
    <row r="247" spans="1:11" ht="42" x14ac:dyDescent="0.15">
      <c r="A247">
        <v>251</v>
      </c>
      <c r="B247" t="s">
        <v>1266</v>
      </c>
      <c r="C247" t="s">
        <v>1267</v>
      </c>
      <c r="D247" s="1" t="s">
        <v>1268</v>
      </c>
      <c r="E247" t="s">
        <v>30</v>
      </c>
      <c r="F247" t="s">
        <v>1269</v>
      </c>
      <c r="G247">
        <v>2018</v>
      </c>
      <c r="H247" t="s">
        <v>1270</v>
      </c>
      <c r="I247" t="str">
        <f>HYPERLINK("http://dx.doi.org/10.1007/s13580-018-0076-1","http://dx.doi.org/10.1007/s13580-018-0076-1")</f>
        <v>http://dx.doi.org/10.1007/s13580-018-0076-1</v>
      </c>
      <c r="J247" s="4" t="s">
        <v>1604</v>
      </c>
      <c r="K247" s="4" t="s">
        <v>1664</v>
      </c>
    </row>
    <row r="248" spans="1:11" ht="56" x14ac:dyDescent="0.15">
      <c r="A248">
        <v>252</v>
      </c>
      <c r="B248" t="s">
        <v>1271</v>
      </c>
      <c r="C248" t="s">
        <v>1272</v>
      </c>
      <c r="D248" s="1" t="s">
        <v>1273</v>
      </c>
      <c r="E248" t="s">
        <v>296</v>
      </c>
      <c r="F248" t="s">
        <v>1274</v>
      </c>
      <c r="G248">
        <v>2018</v>
      </c>
      <c r="H248" t="s">
        <v>1275</v>
      </c>
      <c r="I248" t="str">
        <f>HYPERLINK("http://dx.doi.org/10.2480/agrmet.D-17-00048","http://dx.doi.org/10.2480/agrmet.D-17-00048")</f>
        <v>http://dx.doi.org/10.2480/agrmet.D-17-00048</v>
      </c>
      <c r="J248" s="4" t="s">
        <v>1583</v>
      </c>
      <c r="K248" t="s">
        <v>1661</v>
      </c>
    </row>
    <row r="249" spans="1:11" ht="42" x14ac:dyDescent="0.15">
      <c r="A249">
        <v>253</v>
      </c>
      <c r="B249" t="s">
        <v>1276</v>
      </c>
      <c r="C249" t="s">
        <v>1277</v>
      </c>
      <c r="D249" s="1" t="s">
        <v>1278</v>
      </c>
      <c r="E249" t="s">
        <v>42</v>
      </c>
      <c r="F249" t="s">
        <v>1279</v>
      </c>
      <c r="G249">
        <v>2018</v>
      </c>
      <c r="H249" t="s">
        <v>1280</v>
      </c>
      <c r="I249" t="str">
        <f>HYPERLINK("http://dx.doi.org/10.3390/agronomy8100227","http://dx.doi.org/10.3390/agronomy8100227")</f>
        <v>http://dx.doi.org/10.3390/agronomy8100227</v>
      </c>
      <c r="J249" s="4" t="s">
        <v>1583</v>
      </c>
      <c r="K249" t="s">
        <v>1661</v>
      </c>
    </row>
    <row r="250" spans="1:11" ht="42" x14ac:dyDescent="0.15">
      <c r="A250">
        <v>254</v>
      </c>
      <c r="B250" t="s">
        <v>1281</v>
      </c>
      <c r="C250" t="s">
        <v>1282</v>
      </c>
      <c r="D250" s="1" t="s">
        <v>1283</v>
      </c>
      <c r="E250" t="s">
        <v>30</v>
      </c>
      <c r="F250" t="s">
        <v>1284</v>
      </c>
      <c r="G250">
        <v>2018</v>
      </c>
      <c r="H250" t="s">
        <v>1285</v>
      </c>
      <c r="I250" t="str">
        <f>HYPERLINK("http://dx.doi.org/10.1007/s13580-018-0048-5","http://dx.doi.org/10.1007/s13580-018-0048-5")</f>
        <v>http://dx.doi.org/10.1007/s13580-018-0048-5</v>
      </c>
      <c r="J250" s="4" t="s">
        <v>1621</v>
      </c>
      <c r="K250" t="s">
        <v>1663</v>
      </c>
    </row>
    <row r="251" spans="1:11" ht="28" x14ac:dyDescent="0.15">
      <c r="A251">
        <v>255</v>
      </c>
      <c r="B251" t="s">
        <v>1286</v>
      </c>
      <c r="C251" t="s">
        <v>1287</v>
      </c>
      <c r="D251" s="1" t="s">
        <v>1288</v>
      </c>
      <c r="E251" t="s">
        <v>1289</v>
      </c>
      <c r="F251" t="s">
        <v>1290</v>
      </c>
      <c r="G251">
        <v>2018</v>
      </c>
      <c r="H251" t="s">
        <v>1291</v>
      </c>
      <c r="I251" t="str">
        <f>HYPERLINK("http://dx.doi.org/10.1007/s11240-018-1415-8","http://dx.doi.org/10.1007/s11240-018-1415-8")</f>
        <v>http://dx.doi.org/10.1007/s11240-018-1415-8</v>
      </c>
      <c r="J251" s="4" t="s">
        <v>1583</v>
      </c>
      <c r="K251" t="s">
        <v>1661</v>
      </c>
    </row>
    <row r="252" spans="1:11" ht="42" x14ac:dyDescent="0.15">
      <c r="A252">
        <v>256</v>
      </c>
      <c r="B252" t="s">
        <v>1292</v>
      </c>
      <c r="C252" t="s">
        <v>1293</v>
      </c>
      <c r="D252" s="1" t="s">
        <v>1294</v>
      </c>
      <c r="E252" t="s">
        <v>917</v>
      </c>
      <c r="F252" t="s">
        <v>1295</v>
      </c>
      <c r="G252">
        <v>2018</v>
      </c>
      <c r="H252" t="s">
        <v>1296</v>
      </c>
      <c r="I252" t="str">
        <f>HYPERLINK("http://dx.doi.org/10.1002/jsfa.8874","http://dx.doi.org/10.1002/jsfa.8874")</f>
        <v>http://dx.doi.org/10.1002/jsfa.8874</v>
      </c>
      <c r="J252" s="4" t="s">
        <v>1613</v>
      </c>
      <c r="K252" t="s">
        <v>1663</v>
      </c>
    </row>
    <row r="253" spans="1:11" ht="56" x14ac:dyDescent="0.15">
      <c r="A253">
        <v>257</v>
      </c>
      <c r="B253" t="s">
        <v>1297</v>
      </c>
      <c r="C253" t="s">
        <v>1298</v>
      </c>
      <c r="D253" s="1" t="s">
        <v>1299</v>
      </c>
      <c r="E253" t="s">
        <v>366</v>
      </c>
      <c r="F253" t="s">
        <v>1300</v>
      </c>
      <c r="G253">
        <v>2018</v>
      </c>
      <c r="H253" t="s">
        <v>1301</v>
      </c>
      <c r="I253" t="str">
        <f>HYPERLINK("http://dx.doi.org/10.21273/HORTSCI12418-17","http://dx.doi.org/10.21273/HORTSCI12418-17")</f>
        <v>http://dx.doi.org/10.21273/HORTSCI12418-17</v>
      </c>
      <c r="J253" s="4" t="s">
        <v>1583</v>
      </c>
      <c r="K253" t="s">
        <v>1661</v>
      </c>
    </row>
    <row r="254" spans="1:11" ht="42" x14ac:dyDescent="0.15">
      <c r="A254">
        <v>258</v>
      </c>
      <c r="B254" t="s">
        <v>1302</v>
      </c>
      <c r="C254" t="s">
        <v>1303</v>
      </c>
      <c r="D254" s="1" t="s">
        <v>1304</v>
      </c>
      <c r="E254" t="s">
        <v>130</v>
      </c>
      <c r="F254" t="s">
        <v>1305</v>
      </c>
      <c r="G254">
        <v>2018</v>
      </c>
      <c r="H254" t="s">
        <v>1306</v>
      </c>
      <c r="I254" t="str">
        <f>HYPERLINK("http://dx.doi.org/10.3389/fpls.2018.00665","http://dx.doi.org/10.3389/fpls.2018.00665")</f>
        <v>http://dx.doi.org/10.3389/fpls.2018.00665</v>
      </c>
      <c r="J254" s="4" t="s">
        <v>1583</v>
      </c>
      <c r="K254" t="s">
        <v>1661</v>
      </c>
    </row>
    <row r="255" spans="1:11" ht="56" x14ac:dyDescent="0.15">
      <c r="A255">
        <v>259</v>
      </c>
      <c r="B255" t="s">
        <v>1307</v>
      </c>
      <c r="C255" t="s">
        <v>1308</v>
      </c>
      <c r="D255" s="1" t="s">
        <v>1309</v>
      </c>
      <c r="E255" t="s">
        <v>119</v>
      </c>
      <c r="F255" t="s">
        <v>1310</v>
      </c>
      <c r="G255">
        <v>2018</v>
      </c>
      <c r="H255" t="s">
        <v>1311</v>
      </c>
      <c r="I255" t="str">
        <f>HYPERLINK("http://dx.doi.org/10.1016/j.scienta.2018.03.027","http://dx.doi.org/10.1016/j.scienta.2018.03.027")</f>
        <v>http://dx.doi.org/10.1016/j.scienta.2018.03.027</v>
      </c>
      <c r="J255" s="4" t="s">
        <v>1583</v>
      </c>
      <c r="K255" t="s">
        <v>1661</v>
      </c>
    </row>
    <row r="256" spans="1:11" ht="56" x14ac:dyDescent="0.15">
      <c r="A256">
        <v>260</v>
      </c>
      <c r="B256" t="s">
        <v>1312</v>
      </c>
      <c r="C256" t="s">
        <v>1313</v>
      </c>
      <c r="D256" s="1" t="s">
        <v>1314</v>
      </c>
      <c r="E256" t="s">
        <v>157</v>
      </c>
      <c r="F256" t="s">
        <v>1315</v>
      </c>
      <c r="G256">
        <v>2018</v>
      </c>
      <c r="H256" t="s">
        <v>1316</v>
      </c>
      <c r="I256" t="str">
        <f>HYPERLINK("http://dx.doi.org/10.1038/s41598-018-25686-0","http://dx.doi.org/10.1038/s41598-018-25686-0")</f>
        <v>http://dx.doi.org/10.1038/s41598-018-25686-0</v>
      </c>
      <c r="J256" s="4" t="s">
        <v>1583</v>
      </c>
      <c r="K256" t="s">
        <v>1661</v>
      </c>
    </row>
    <row r="257" spans="1:11" ht="42" x14ac:dyDescent="0.15">
      <c r="A257">
        <v>261</v>
      </c>
      <c r="B257" t="s">
        <v>1317</v>
      </c>
      <c r="C257" t="s">
        <v>1318</v>
      </c>
      <c r="D257" s="1" t="s">
        <v>1319</v>
      </c>
      <c r="E257" t="s">
        <v>366</v>
      </c>
      <c r="F257" t="s">
        <v>1320</v>
      </c>
      <c r="G257">
        <v>2018</v>
      </c>
      <c r="H257" t="s">
        <v>1321</v>
      </c>
      <c r="I257" t="str">
        <f>HYPERLINK("http://dx.doi.org/10.21273/HORTSCI12785-17","http://dx.doi.org/10.21273/HORTSCI12785-17")</f>
        <v>http://dx.doi.org/10.21273/HORTSCI12785-17</v>
      </c>
      <c r="J257" s="4" t="s">
        <v>1584</v>
      </c>
      <c r="K257" t="s">
        <v>1661</v>
      </c>
    </row>
    <row r="258" spans="1:11" ht="56" x14ac:dyDescent="0.15">
      <c r="A258">
        <v>262</v>
      </c>
      <c r="B258" t="s">
        <v>711</v>
      </c>
      <c r="C258" t="s">
        <v>712</v>
      </c>
      <c r="D258" s="1" t="s">
        <v>1322</v>
      </c>
      <c r="E258" t="s">
        <v>30</v>
      </c>
      <c r="F258" t="s">
        <v>1323</v>
      </c>
      <c r="G258">
        <v>2018</v>
      </c>
      <c r="H258" t="s">
        <v>1324</v>
      </c>
      <c r="I258" t="str">
        <f>HYPERLINK("http://dx.doi.org/10.1007/s13580-018-0027-x","http://dx.doi.org/10.1007/s13580-018-0027-x")</f>
        <v>http://dx.doi.org/10.1007/s13580-018-0027-x</v>
      </c>
      <c r="J258" s="4" t="s">
        <v>1587</v>
      </c>
      <c r="K258" s="4" t="s">
        <v>1665</v>
      </c>
    </row>
    <row r="259" spans="1:11" ht="42" x14ac:dyDescent="0.15">
      <c r="A259">
        <v>264</v>
      </c>
      <c r="B259" t="s">
        <v>1325</v>
      </c>
      <c r="C259" t="s">
        <v>1326</v>
      </c>
      <c r="D259" s="1" t="s">
        <v>1327</v>
      </c>
      <c r="E259" t="s">
        <v>168</v>
      </c>
      <c r="F259" t="s">
        <v>1328</v>
      </c>
      <c r="G259">
        <v>2018</v>
      </c>
      <c r="H259" t="s">
        <v>1329</v>
      </c>
      <c r="I259" t="str">
        <f>HYPERLINK("http://dx.doi.org/10.25165/j.ijabe.20181102.3420","http://dx.doi.org/10.25165/j.ijabe.20181102.3420")</f>
        <v>http://dx.doi.org/10.25165/j.ijabe.20181102.3420</v>
      </c>
      <c r="J259" s="4" t="s">
        <v>1583</v>
      </c>
      <c r="K259" t="s">
        <v>1661</v>
      </c>
    </row>
    <row r="260" spans="1:11" ht="42" x14ac:dyDescent="0.15">
      <c r="A260">
        <v>265</v>
      </c>
      <c r="B260" t="s">
        <v>1330</v>
      </c>
      <c r="C260" t="s">
        <v>1331</v>
      </c>
      <c r="D260" s="1" t="s">
        <v>1332</v>
      </c>
      <c r="E260" t="s">
        <v>676</v>
      </c>
      <c r="F260" t="s">
        <v>1333</v>
      </c>
      <c r="G260">
        <v>2018</v>
      </c>
      <c r="H260" t="s">
        <v>1334</v>
      </c>
      <c r="I260" t="str">
        <f>HYPERLINK("http://dx.doi.org/10.12972/kjhst.20180034","http://dx.doi.org/10.12972/kjhst.20180034")</f>
        <v>http://dx.doi.org/10.12972/kjhst.20180034</v>
      </c>
      <c r="J260" s="4" t="s">
        <v>1583</v>
      </c>
      <c r="K260" t="s">
        <v>1661</v>
      </c>
    </row>
    <row r="261" spans="1:11" ht="57" x14ac:dyDescent="0.2">
      <c r="A261">
        <v>266</v>
      </c>
      <c r="B261" t="s">
        <v>1335</v>
      </c>
      <c r="C261" t="s">
        <v>1336</v>
      </c>
      <c r="D261" s="1" t="s">
        <v>1337</v>
      </c>
      <c r="E261" t="s">
        <v>676</v>
      </c>
      <c r="F261" t="s">
        <v>1338</v>
      </c>
      <c r="G261">
        <v>2018</v>
      </c>
      <c r="H261" t="s">
        <v>1339</v>
      </c>
      <c r="I261" t="str">
        <f>HYPERLINK("http://dx.doi.org/10.12972/kjhst.20180005","http://dx.doi.org/10.12972/kjhst.20180005")</f>
        <v>http://dx.doi.org/10.12972/kjhst.20180005</v>
      </c>
      <c r="J261" s="4" t="s">
        <v>1624</v>
      </c>
      <c r="K261" s="10" t="s">
        <v>1663</v>
      </c>
    </row>
    <row r="262" spans="1:11" ht="42" x14ac:dyDescent="0.15">
      <c r="A262">
        <v>267</v>
      </c>
      <c r="B262" t="s">
        <v>1340</v>
      </c>
      <c r="C262" t="s">
        <v>1341</v>
      </c>
      <c r="D262" s="1" t="s">
        <v>1342</v>
      </c>
      <c r="E262" t="s">
        <v>676</v>
      </c>
      <c r="F262" t="s">
        <v>1343</v>
      </c>
      <c r="G262">
        <v>2018</v>
      </c>
      <c r="H262" t="s">
        <v>1344</v>
      </c>
      <c r="I262" t="str">
        <f>HYPERLINK("http://dx.doi.org/10.12972/kjhst.20180054","http://dx.doi.org/10.12972/kjhst.20180054")</f>
        <v>http://dx.doi.org/10.12972/kjhst.20180054</v>
      </c>
      <c r="J262" s="4" t="s">
        <v>1583</v>
      </c>
      <c r="K262" t="s">
        <v>1661</v>
      </c>
    </row>
    <row r="263" spans="1:11" ht="56" x14ac:dyDescent="0.15">
      <c r="A263">
        <v>268</v>
      </c>
      <c r="B263" t="s">
        <v>1345</v>
      </c>
      <c r="C263" t="s">
        <v>1346</v>
      </c>
      <c r="D263" s="1" t="s">
        <v>1347</v>
      </c>
      <c r="E263" t="s">
        <v>676</v>
      </c>
      <c r="F263" t="s">
        <v>1348</v>
      </c>
      <c r="G263">
        <v>2018</v>
      </c>
      <c r="H263" t="s">
        <v>1349</v>
      </c>
      <c r="I263" t="str">
        <f>HYPERLINK("http://dx.doi.org/10.12972/kjhst.20180080","http://dx.doi.org/10.12972/kjhst.20180080")</f>
        <v>http://dx.doi.org/10.12972/kjhst.20180080</v>
      </c>
      <c r="J263" s="4" t="s">
        <v>1583</v>
      </c>
      <c r="K263" t="s">
        <v>1661</v>
      </c>
    </row>
    <row r="264" spans="1:11" ht="56" x14ac:dyDescent="0.15">
      <c r="A264">
        <v>269</v>
      </c>
      <c r="B264" t="s">
        <v>1266</v>
      </c>
      <c r="C264" t="s">
        <v>1267</v>
      </c>
      <c r="D264" s="1" t="s">
        <v>1350</v>
      </c>
      <c r="E264" t="s">
        <v>30</v>
      </c>
      <c r="F264" t="s">
        <v>1351</v>
      </c>
      <c r="G264">
        <v>2017</v>
      </c>
      <c r="H264" t="s">
        <v>1352</v>
      </c>
      <c r="I264" t="str">
        <f>HYPERLINK("http://dx.doi.org/10.1007/s13580-017-0354-3","http://dx.doi.org/10.1007/s13580-017-0354-3")</f>
        <v>http://dx.doi.org/10.1007/s13580-017-0354-3</v>
      </c>
      <c r="J264" s="4" t="s">
        <v>1604</v>
      </c>
      <c r="K264" s="4" t="s">
        <v>1664</v>
      </c>
    </row>
    <row r="265" spans="1:11" ht="42" x14ac:dyDescent="0.15">
      <c r="A265">
        <v>270</v>
      </c>
      <c r="B265" t="s">
        <v>1353</v>
      </c>
      <c r="C265" t="s">
        <v>1354</v>
      </c>
      <c r="D265" s="1" t="s">
        <v>1355</v>
      </c>
      <c r="E265" t="s">
        <v>119</v>
      </c>
      <c r="F265" t="s">
        <v>1356</v>
      </c>
      <c r="G265">
        <v>2017</v>
      </c>
      <c r="H265" t="s">
        <v>1357</v>
      </c>
      <c r="I265" t="str">
        <f>HYPERLINK("http://dx.doi.org/10.1016/j.scienta.2017.04.037","http://dx.doi.org/10.1016/j.scienta.2017.04.037")</f>
        <v>http://dx.doi.org/10.1016/j.scienta.2017.04.037</v>
      </c>
      <c r="J265" s="4" t="s">
        <v>1583</v>
      </c>
      <c r="K265" t="s">
        <v>1661</v>
      </c>
    </row>
    <row r="266" spans="1:11" ht="70" x14ac:dyDescent="0.15">
      <c r="A266">
        <v>271</v>
      </c>
      <c r="B266" t="s">
        <v>1186</v>
      </c>
      <c r="C266" t="s">
        <v>1187</v>
      </c>
      <c r="D266" s="1" t="s">
        <v>1358</v>
      </c>
      <c r="E266" t="s">
        <v>30</v>
      </c>
      <c r="F266" t="s">
        <v>1359</v>
      </c>
      <c r="G266">
        <v>2017</v>
      </c>
      <c r="H266" t="s">
        <v>1360</v>
      </c>
      <c r="I266" t="str">
        <f>HYPERLINK("http://dx.doi.org/10.1007/s13580-017-0331-x","http://dx.doi.org/10.1007/s13580-017-0331-x")</f>
        <v>http://dx.doi.org/10.1007/s13580-017-0331-x</v>
      </c>
      <c r="J266" s="4" t="s">
        <v>1591</v>
      </c>
      <c r="K266" s="4" t="s">
        <v>1664</v>
      </c>
    </row>
    <row r="267" spans="1:11" ht="42" x14ac:dyDescent="0.15">
      <c r="A267">
        <v>272</v>
      </c>
      <c r="B267" t="s">
        <v>711</v>
      </c>
      <c r="C267" t="s">
        <v>712</v>
      </c>
      <c r="D267" s="1" t="s">
        <v>1361</v>
      </c>
      <c r="E267" t="s">
        <v>676</v>
      </c>
      <c r="F267" t="s">
        <v>1362</v>
      </c>
      <c r="G267">
        <v>2017</v>
      </c>
      <c r="H267" t="s">
        <v>1363</v>
      </c>
      <c r="I267" t="str">
        <f>HYPERLINK("http://dx.doi.org/10.12972/kjhst.20170047","http://dx.doi.org/10.12972/kjhst.20170047")</f>
        <v>http://dx.doi.org/10.12972/kjhst.20170047</v>
      </c>
      <c r="J267" s="4" t="s">
        <v>1587</v>
      </c>
      <c r="K267" s="4" t="s">
        <v>1665</v>
      </c>
    </row>
    <row r="268" spans="1:11" ht="56" x14ac:dyDescent="0.15">
      <c r="A268">
        <v>273</v>
      </c>
      <c r="B268" t="s">
        <v>1364</v>
      </c>
      <c r="C268" t="s">
        <v>1365</v>
      </c>
      <c r="D268" s="1" t="s">
        <v>1366</v>
      </c>
      <c r="E268" t="s">
        <v>366</v>
      </c>
      <c r="F268" t="s">
        <v>1367</v>
      </c>
      <c r="G268">
        <v>2017</v>
      </c>
      <c r="H268" t="s">
        <v>1368</v>
      </c>
      <c r="I268" t="str">
        <f>HYPERLINK("http://dx.doi.org/10.21273/HORTSCI11822-17","http://dx.doi.org/10.21273/HORTSCI11822-17")</f>
        <v>http://dx.doi.org/10.21273/HORTSCI11822-17</v>
      </c>
      <c r="J268" s="4" t="s">
        <v>1583</v>
      </c>
      <c r="K268" t="s">
        <v>1661</v>
      </c>
    </row>
    <row r="269" spans="1:11" ht="70" x14ac:dyDescent="0.15">
      <c r="A269">
        <v>274</v>
      </c>
      <c r="B269" t="s">
        <v>1369</v>
      </c>
      <c r="C269" t="s">
        <v>1370</v>
      </c>
      <c r="D269" s="1" t="s">
        <v>1371</v>
      </c>
      <c r="E269" t="s">
        <v>130</v>
      </c>
      <c r="F269" t="s">
        <v>1372</v>
      </c>
      <c r="G269">
        <v>2017</v>
      </c>
      <c r="H269" t="s">
        <v>1373</v>
      </c>
      <c r="I269" t="str">
        <f>HYPERLINK("http://dx.doi.org/10.3389/fpls.2017.00708","http://dx.doi.org/10.3389/fpls.2017.00708")</f>
        <v>http://dx.doi.org/10.3389/fpls.2017.00708</v>
      </c>
      <c r="J269" s="4" t="s">
        <v>1592</v>
      </c>
      <c r="K269" s="4" t="s">
        <v>1664</v>
      </c>
    </row>
    <row r="270" spans="1:11" ht="42" x14ac:dyDescent="0.15">
      <c r="A270">
        <v>275</v>
      </c>
      <c r="B270" t="s">
        <v>1374</v>
      </c>
      <c r="C270" t="s">
        <v>1375</v>
      </c>
      <c r="D270" s="1" t="s">
        <v>1376</v>
      </c>
      <c r="E270" t="s">
        <v>168</v>
      </c>
      <c r="F270" t="s">
        <v>1377</v>
      </c>
      <c r="G270">
        <v>2017</v>
      </c>
      <c r="H270" t="s">
        <v>1378</v>
      </c>
      <c r="I270" t="str">
        <f>HYPERLINK("http://dx.doi.org/10.3965/j.ijabe.20171003.2299","http://dx.doi.org/10.3965/j.ijabe.20171003.2299")</f>
        <v>http://dx.doi.org/10.3965/j.ijabe.20171003.2299</v>
      </c>
      <c r="J270" s="4" t="s">
        <v>1589</v>
      </c>
      <c r="K270" t="s">
        <v>1663</v>
      </c>
    </row>
    <row r="271" spans="1:11" ht="56" x14ac:dyDescent="0.15">
      <c r="A271">
        <v>276</v>
      </c>
      <c r="B271" t="s">
        <v>1379</v>
      </c>
      <c r="C271" t="s">
        <v>1380</v>
      </c>
      <c r="D271" s="1" t="s">
        <v>1381</v>
      </c>
      <c r="E271" t="s">
        <v>30</v>
      </c>
      <c r="F271" t="s">
        <v>1382</v>
      </c>
      <c r="G271">
        <v>2017</v>
      </c>
      <c r="H271" t="s">
        <v>1383</v>
      </c>
      <c r="I271" t="str">
        <f>HYPERLINK("http://dx.doi.org/10.1007/s13580-017-0154-9","http://dx.doi.org/10.1007/s13580-017-0154-9")</f>
        <v>http://dx.doi.org/10.1007/s13580-017-0154-9</v>
      </c>
      <c r="J271" s="4" t="s">
        <v>1583</v>
      </c>
      <c r="K271" t="s">
        <v>1661</v>
      </c>
    </row>
    <row r="272" spans="1:11" ht="42" x14ac:dyDescent="0.15">
      <c r="A272">
        <v>278</v>
      </c>
      <c r="B272" t="s">
        <v>1384</v>
      </c>
      <c r="C272" t="s">
        <v>1385</v>
      </c>
      <c r="D272" s="1" t="s">
        <v>1386</v>
      </c>
      <c r="E272" t="s">
        <v>366</v>
      </c>
      <c r="F272" t="s">
        <v>1387</v>
      </c>
      <c r="G272">
        <v>2017</v>
      </c>
      <c r="H272" t="s">
        <v>1388</v>
      </c>
      <c r="I272" t="str">
        <f>HYPERLINK("http://dx.doi.org/10.21273/HORTSCI11592-16","http://dx.doi.org/10.21273/HORTSCI11592-16")</f>
        <v>http://dx.doi.org/10.21273/HORTSCI11592-16</v>
      </c>
      <c r="J272" s="4" t="s">
        <v>1583</v>
      </c>
      <c r="K272" t="s">
        <v>1661</v>
      </c>
    </row>
    <row r="273" spans="1:11" ht="70" x14ac:dyDescent="0.15">
      <c r="A273">
        <v>279</v>
      </c>
      <c r="B273" t="s">
        <v>1389</v>
      </c>
      <c r="C273" t="s">
        <v>1390</v>
      </c>
      <c r="D273" s="1" t="s">
        <v>1391</v>
      </c>
      <c r="E273" t="s">
        <v>1087</v>
      </c>
      <c r="F273" t="s">
        <v>1392</v>
      </c>
      <c r="G273">
        <v>2017</v>
      </c>
      <c r="H273" t="s">
        <v>1393</v>
      </c>
      <c r="I273" t="str">
        <f>HYPERLINK("http://dx.doi.org/10.1007/s11099-016-0233-7","http://dx.doi.org/10.1007/s11099-016-0233-7")</f>
        <v>http://dx.doi.org/10.1007/s11099-016-0233-7</v>
      </c>
      <c r="J273" s="4" t="s">
        <v>1583</v>
      </c>
      <c r="K273" t="s">
        <v>1661</v>
      </c>
    </row>
    <row r="274" spans="1:11" ht="56" x14ac:dyDescent="0.15">
      <c r="A274">
        <v>280</v>
      </c>
      <c r="B274" t="s">
        <v>1394</v>
      </c>
      <c r="C274" t="s">
        <v>1395</v>
      </c>
      <c r="D274" s="1" t="s">
        <v>1396</v>
      </c>
      <c r="E274" t="s">
        <v>451</v>
      </c>
      <c r="F274" t="s">
        <v>1397</v>
      </c>
      <c r="G274">
        <v>2017</v>
      </c>
      <c r="H274" t="s">
        <v>1398</v>
      </c>
      <c r="I274" t="str">
        <f>HYPERLINK("http://dx.doi.org/10.1016/j.foodchem.2016.09.102","http://dx.doi.org/10.1016/j.foodchem.2016.09.102")</f>
        <v>http://dx.doi.org/10.1016/j.foodchem.2016.09.102</v>
      </c>
      <c r="J274" s="4" t="s">
        <v>1583</v>
      </c>
      <c r="K274" t="s">
        <v>1661</v>
      </c>
    </row>
    <row r="275" spans="1:11" ht="70" x14ac:dyDescent="0.15">
      <c r="A275">
        <v>281</v>
      </c>
      <c r="B275" t="s">
        <v>1399</v>
      </c>
      <c r="C275" t="s">
        <v>1400</v>
      </c>
      <c r="D275" s="1" t="s">
        <v>1401</v>
      </c>
      <c r="E275" t="s">
        <v>1402</v>
      </c>
      <c r="F275" t="s">
        <v>1403</v>
      </c>
      <c r="G275">
        <v>2017</v>
      </c>
      <c r="H275" t="s">
        <v>1404</v>
      </c>
      <c r="I275" t="str">
        <f>HYPERLINK("http://dx.doi.org/10.1515/opag-2017-0004","http://dx.doi.org/10.1515/opag-2017-0004")</f>
        <v>http://dx.doi.org/10.1515/opag-2017-0004</v>
      </c>
      <c r="J275" s="4" t="s">
        <v>1600</v>
      </c>
      <c r="K275" t="s">
        <v>1663</v>
      </c>
    </row>
    <row r="276" spans="1:11" ht="56" x14ac:dyDescent="0.15">
      <c r="A276">
        <v>282</v>
      </c>
      <c r="B276" t="s">
        <v>1405</v>
      </c>
      <c r="C276" t="s">
        <v>1406</v>
      </c>
      <c r="D276" s="1" t="s">
        <v>1407</v>
      </c>
      <c r="E276" t="s">
        <v>119</v>
      </c>
      <c r="F276" t="s">
        <v>1408</v>
      </c>
      <c r="G276">
        <v>2017</v>
      </c>
      <c r="H276" t="s">
        <v>1409</v>
      </c>
      <c r="I276" t="str">
        <f>HYPERLINK("http://dx.doi.org/10.1016/j.scienta.2016.11.020","http://dx.doi.org/10.1016/j.scienta.2016.11.020")</f>
        <v>http://dx.doi.org/10.1016/j.scienta.2016.11.020</v>
      </c>
      <c r="J276" s="4" t="s">
        <v>1583</v>
      </c>
      <c r="K276" t="s">
        <v>1661</v>
      </c>
    </row>
    <row r="277" spans="1:11" ht="42" x14ac:dyDescent="0.15">
      <c r="A277">
        <v>283</v>
      </c>
      <c r="B277" t="s">
        <v>1410</v>
      </c>
      <c r="C277" t="s">
        <v>1411</v>
      </c>
      <c r="D277" s="1" t="s">
        <v>1412</v>
      </c>
      <c r="E277" t="s">
        <v>719</v>
      </c>
      <c r="F277" t="s">
        <v>1413</v>
      </c>
      <c r="G277">
        <v>2017</v>
      </c>
      <c r="H277" t="s">
        <v>1414</v>
      </c>
      <c r="I277" t="str">
        <f>HYPERLINK("http://dx.doi.org/10.1007/s11738-016-2320-6","http://dx.doi.org/10.1007/s11738-016-2320-6")</f>
        <v>http://dx.doi.org/10.1007/s11738-016-2320-6</v>
      </c>
      <c r="J277" s="6" t="s">
        <v>1652</v>
      </c>
      <c r="K277" s="4" t="s">
        <v>1664</v>
      </c>
    </row>
    <row r="278" spans="1:11" ht="42" x14ac:dyDescent="0.15">
      <c r="A278">
        <v>284</v>
      </c>
      <c r="B278" t="s">
        <v>1415</v>
      </c>
      <c r="C278" t="s">
        <v>1416</v>
      </c>
      <c r="D278" s="1" t="s">
        <v>1417</v>
      </c>
      <c r="E278" t="s">
        <v>1418</v>
      </c>
      <c r="F278" t="s">
        <v>1419</v>
      </c>
      <c r="G278">
        <v>2016</v>
      </c>
      <c r="H278" t="s">
        <v>1420</v>
      </c>
      <c r="I278" t="str">
        <f>HYPERLINK("http://dx.doi.org/10.12972/kjhst.20160088","http://dx.doi.org/10.12972/kjhst.20160088")</f>
        <v>http://dx.doi.org/10.12972/kjhst.20160088</v>
      </c>
      <c r="J278" s="4" t="s">
        <v>1596</v>
      </c>
      <c r="K278" s="4" t="s">
        <v>1667</v>
      </c>
    </row>
    <row r="279" spans="1:11" ht="56" x14ac:dyDescent="0.15">
      <c r="A279">
        <v>285</v>
      </c>
      <c r="B279" t="s">
        <v>1421</v>
      </c>
      <c r="C279" t="s">
        <v>1422</v>
      </c>
      <c r="D279" s="1" t="s">
        <v>1423</v>
      </c>
      <c r="E279" t="s">
        <v>30</v>
      </c>
      <c r="F279" t="s">
        <v>1424</v>
      </c>
      <c r="G279">
        <v>2016</v>
      </c>
      <c r="H279" t="s">
        <v>1425</v>
      </c>
      <c r="I279" t="str">
        <f>HYPERLINK("http://dx.doi.org/10.1007/s13580-016-0093-x","http://dx.doi.org/10.1007/s13580-016-0093-x")</f>
        <v>http://dx.doi.org/10.1007/s13580-016-0093-x</v>
      </c>
      <c r="J279" s="4" t="s">
        <v>1583</v>
      </c>
      <c r="K279" t="s">
        <v>1661</v>
      </c>
    </row>
    <row r="280" spans="1:11" ht="42" x14ac:dyDescent="0.15">
      <c r="A280">
        <v>286</v>
      </c>
      <c r="B280" t="s">
        <v>1426</v>
      </c>
      <c r="C280" t="s">
        <v>1427</v>
      </c>
      <c r="D280" s="1" t="s">
        <v>1428</v>
      </c>
      <c r="E280" t="s">
        <v>30</v>
      </c>
      <c r="F280" t="s">
        <v>1429</v>
      </c>
      <c r="G280">
        <v>2016</v>
      </c>
      <c r="H280" t="s">
        <v>1430</v>
      </c>
      <c r="I280" t="str">
        <f>HYPERLINK("http://dx.doi.org/10.1007/s13580-016-0068-y","http://dx.doi.org/10.1007/s13580-016-0068-y")</f>
        <v>http://dx.doi.org/10.1007/s13580-016-0068-y</v>
      </c>
      <c r="J280" s="4" t="s">
        <v>1583</v>
      </c>
      <c r="K280" t="s">
        <v>1661</v>
      </c>
    </row>
    <row r="281" spans="1:11" ht="28" x14ac:dyDescent="0.15">
      <c r="A281">
        <v>287</v>
      </c>
      <c r="B281" t="s">
        <v>1431</v>
      </c>
      <c r="C281" t="s">
        <v>1432</v>
      </c>
      <c r="D281" s="1" t="s">
        <v>1433</v>
      </c>
      <c r="E281" t="s">
        <v>119</v>
      </c>
      <c r="F281" t="s">
        <v>1434</v>
      </c>
      <c r="G281">
        <v>2016</v>
      </c>
      <c r="H281" t="s">
        <v>1435</v>
      </c>
      <c r="I281" t="str">
        <f>HYPERLINK("http://dx.doi.org/10.1016/j.scienta.2016.07.001","http://dx.doi.org/10.1016/j.scienta.2016.07.001")</f>
        <v>http://dx.doi.org/10.1016/j.scienta.2016.07.001</v>
      </c>
      <c r="J281" s="4" t="s">
        <v>1583</v>
      </c>
      <c r="K281" t="s">
        <v>1661</v>
      </c>
    </row>
    <row r="282" spans="1:11" ht="56" x14ac:dyDescent="0.15">
      <c r="A282">
        <v>288</v>
      </c>
      <c r="B282" t="s">
        <v>1436</v>
      </c>
      <c r="C282" t="s">
        <v>1437</v>
      </c>
      <c r="D282" s="1" t="s">
        <v>1438</v>
      </c>
      <c r="E282" t="s">
        <v>30</v>
      </c>
      <c r="F282" t="s">
        <v>1439</v>
      </c>
      <c r="G282">
        <v>2016</v>
      </c>
      <c r="H282" t="s">
        <v>1440</v>
      </c>
      <c r="I282" t="str">
        <f>HYPERLINK("http://dx.doi.org/10.1007/s13580-016-0103-z","http://dx.doi.org/10.1007/s13580-016-0103-z")</f>
        <v>http://dx.doi.org/10.1007/s13580-016-0103-z</v>
      </c>
      <c r="J282" s="4" t="s">
        <v>1583</v>
      </c>
      <c r="K282" t="s">
        <v>1661</v>
      </c>
    </row>
    <row r="283" spans="1:11" ht="56" x14ac:dyDescent="0.15">
      <c r="A283">
        <v>289</v>
      </c>
      <c r="B283" t="s">
        <v>1441</v>
      </c>
      <c r="C283" t="s">
        <v>1442</v>
      </c>
      <c r="D283" s="1" t="s">
        <v>1443</v>
      </c>
      <c r="E283" t="s">
        <v>30</v>
      </c>
      <c r="F283" t="s">
        <v>1444</v>
      </c>
      <c r="G283">
        <v>2016</v>
      </c>
      <c r="H283" t="s">
        <v>1445</v>
      </c>
      <c r="I283" t="str">
        <f>HYPERLINK("http://dx.doi.org/10.1007/s13580-016-1060-2","http://dx.doi.org/10.1007/s13580-016-1060-2")</f>
        <v>http://dx.doi.org/10.1007/s13580-016-1060-2</v>
      </c>
      <c r="J283" s="4" t="s">
        <v>1591</v>
      </c>
      <c r="K283" s="4" t="s">
        <v>1664</v>
      </c>
    </row>
    <row r="284" spans="1:11" ht="42" x14ac:dyDescent="0.15">
      <c r="A284">
        <v>290</v>
      </c>
      <c r="B284" t="s">
        <v>1446</v>
      </c>
      <c r="C284" t="s">
        <v>1447</v>
      </c>
      <c r="D284" s="1" t="s">
        <v>1448</v>
      </c>
      <c r="E284" t="s">
        <v>366</v>
      </c>
      <c r="F284" t="s">
        <v>1449</v>
      </c>
      <c r="G284">
        <v>2016</v>
      </c>
      <c r="H284" t="s">
        <v>1450</v>
      </c>
      <c r="I284" t="str">
        <f>HYPERLINK("http://dx.doi.org/10.21273/HORTSCI10668-16","http://dx.doi.org/10.21273/HORTSCI10668-16")</f>
        <v>http://dx.doi.org/10.21273/HORTSCI10668-16</v>
      </c>
      <c r="J284" s="4" t="s">
        <v>1583</v>
      </c>
      <c r="K284" t="s">
        <v>1661</v>
      </c>
    </row>
    <row r="285" spans="1:11" ht="70" x14ac:dyDescent="0.15">
      <c r="A285">
        <v>291</v>
      </c>
      <c r="B285" t="s">
        <v>1451</v>
      </c>
      <c r="C285" t="s">
        <v>1452</v>
      </c>
      <c r="D285" s="1" t="s">
        <v>1453</v>
      </c>
      <c r="E285" t="s">
        <v>1454</v>
      </c>
      <c r="F285" t="s">
        <v>1455</v>
      </c>
      <c r="G285">
        <v>2016</v>
      </c>
      <c r="H285" t="s">
        <v>1456</v>
      </c>
      <c r="I285" t="str">
        <f>HYPERLINK("http://dx.doi.org/10.5511/plantbiotechnology.16.0216a","http://dx.doi.org/10.5511/plantbiotechnology.16.0216a")</f>
        <v>http://dx.doi.org/10.5511/plantbiotechnology.16.0216a</v>
      </c>
      <c r="J285" s="4" t="s">
        <v>1587</v>
      </c>
      <c r="K285" s="4" t="s">
        <v>1665</v>
      </c>
    </row>
    <row r="286" spans="1:11" ht="56" x14ac:dyDescent="0.15">
      <c r="A286">
        <v>292</v>
      </c>
      <c r="B286" t="s">
        <v>1457</v>
      </c>
      <c r="C286" t="s">
        <v>1458</v>
      </c>
      <c r="D286" s="1" t="s">
        <v>1459</v>
      </c>
      <c r="E286" t="s">
        <v>30</v>
      </c>
      <c r="F286" t="s">
        <v>1460</v>
      </c>
      <c r="G286">
        <v>2016</v>
      </c>
      <c r="H286" t="s">
        <v>1461</v>
      </c>
      <c r="I286" t="str">
        <f>HYPERLINK("http://dx.doi.org/10.1007/s13580-016-0071-3","http://dx.doi.org/10.1007/s13580-016-0071-3")</f>
        <v>http://dx.doi.org/10.1007/s13580-016-0071-3</v>
      </c>
      <c r="J286" s="4" t="s">
        <v>1629</v>
      </c>
      <c r="K286" s="4" t="s">
        <v>1666</v>
      </c>
    </row>
    <row r="287" spans="1:11" ht="42" x14ac:dyDescent="0.15">
      <c r="A287">
        <v>293</v>
      </c>
      <c r="B287" t="s">
        <v>1462</v>
      </c>
      <c r="C287" t="s">
        <v>1463</v>
      </c>
      <c r="D287" s="1" t="s">
        <v>1464</v>
      </c>
      <c r="E287" t="s">
        <v>113</v>
      </c>
      <c r="F287" t="s">
        <v>1465</v>
      </c>
      <c r="G287">
        <v>2016</v>
      </c>
      <c r="H287" t="s">
        <v>1466</v>
      </c>
      <c r="I287" t="str">
        <f>HYPERLINK("http://dx.doi.org/10.1002/fes3.83","http://dx.doi.org/10.1002/fes3.83")</f>
        <v>http://dx.doi.org/10.1002/fes3.83</v>
      </c>
      <c r="J287" s="4" t="s">
        <v>1583</v>
      </c>
      <c r="K287" t="s">
        <v>1661</v>
      </c>
    </row>
    <row r="288" spans="1:11" ht="42" x14ac:dyDescent="0.15">
      <c r="A288">
        <v>295</v>
      </c>
      <c r="B288" t="s">
        <v>1467</v>
      </c>
      <c r="C288" t="s">
        <v>1468</v>
      </c>
      <c r="D288" s="1" t="s">
        <v>1469</v>
      </c>
      <c r="E288" t="s">
        <v>130</v>
      </c>
      <c r="F288" t="s">
        <v>1470</v>
      </c>
      <c r="G288">
        <v>2016</v>
      </c>
      <c r="H288" t="s">
        <v>1471</v>
      </c>
      <c r="I288" t="str">
        <f>HYPERLINK("http://dx.doi.org/10.3389/fpls.2015.01114","http://dx.doi.org/10.3389/fpls.2015.01114")</f>
        <v>http://dx.doi.org/10.3389/fpls.2015.01114</v>
      </c>
      <c r="J288" s="4" t="s">
        <v>1583</v>
      </c>
      <c r="K288" t="s">
        <v>1661</v>
      </c>
    </row>
    <row r="289" spans="1:11" ht="70" x14ac:dyDescent="0.15">
      <c r="A289">
        <v>296</v>
      </c>
      <c r="B289" t="s">
        <v>1472</v>
      </c>
      <c r="C289" t="s">
        <v>1473</v>
      </c>
      <c r="D289" s="1" t="s">
        <v>1474</v>
      </c>
      <c r="E289" t="s">
        <v>1418</v>
      </c>
      <c r="F289" t="s">
        <v>1475</v>
      </c>
      <c r="G289">
        <v>2016</v>
      </c>
      <c r="H289" t="s">
        <v>1476</v>
      </c>
      <c r="I289" t="str">
        <f>HYPERLINK("http://dx.doi.org/10.12972/kjhst.20160041","http://dx.doi.org/10.12972/kjhst.20160041")</f>
        <v>http://dx.doi.org/10.12972/kjhst.20160041</v>
      </c>
      <c r="J289" s="4" t="s">
        <v>1596</v>
      </c>
      <c r="K289" s="4" t="s">
        <v>1667</v>
      </c>
    </row>
    <row r="290" spans="1:11" ht="70" x14ac:dyDescent="0.15">
      <c r="A290">
        <v>297</v>
      </c>
      <c r="B290" t="s">
        <v>1477</v>
      </c>
      <c r="C290" t="s">
        <v>1478</v>
      </c>
      <c r="D290" s="1" t="s">
        <v>1479</v>
      </c>
      <c r="E290" t="s">
        <v>30</v>
      </c>
      <c r="F290" t="s">
        <v>1480</v>
      </c>
      <c r="G290">
        <v>2016</v>
      </c>
      <c r="H290" t="s">
        <v>1481</v>
      </c>
      <c r="I290" t="str">
        <f>HYPERLINK("http://dx.doi.org/10.1007/s13580-016-0008-x","http://dx.doi.org/10.1007/s13580-016-0008-x")</f>
        <v>http://dx.doi.org/10.1007/s13580-016-0008-x</v>
      </c>
      <c r="J290" s="4" t="s">
        <v>1596</v>
      </c>
      <c r="K290" s="4" t="s">
        <v>1667</v>
      </c>
    </row>
    <row r="291" spans="1:11" ht="42" x14ac:dyDescent="0.15">
      <c r="A291">
        <v>298</v>
      </c>
      <c r="B291" t="s">
        <v>1482</v>
      </c>
      <c r="C291" t="s">
        <v>1483</v>
      </c>
      <c r="D291" s="1" t="s">
        <v>1484</v>
      </c>
      <c r="E291" t="s">
        <v>1485</v>
      </c>
      <c r="F291" t="s">
        <v>1486</v>
      </c>
      <c r="G291">
        <v>2016</v>
      </c>
      <c r="H291" t="s">
        <v>1487</v>
      </c>
      <c r="I291" t="str">
        <f>HYPERLINK("http://dx.doi.org/10.1016/j.scitotenv.2016.02.174","http://dx.doi.org/10.1016/j.scitotenv.2016.02.174")</f>
        <v>http://dx.doi.org/10.1016/j.scitotenv.2016.02.174</v>
      </c>
      <c r="J291" s="4" t="s">
        <v>1584</v>
      </c>
      <c r="K291" t="s">
        <v>1661</v>
      </c>
    </row>
    <row r="292" spans="1:11" ht="28" x14ac:dyDescent="0.15">
      <c r="A292">
        <v>299</v>
      </c>
      <c r="B292" t="s">
        <v>1488</v>
      </c>
      <c r="C292" t="s">
        <v>1489</v>
      </c>
      <c r="D292" s="1" t="s">
        <v>1490</v>
      </c>
      <c r="E292" t="s">
        <v>1491</v>
      </c>
      <c r="F292" t="s">
        <v>1492</v>
      </c>
      <c r="G292">
        <v>2016</v>
      </c>
      <c r="H292" t="s">
        <v>1493</v>
      </c>
      <c r="I292" t="str">
        <f>HYPERLINK("http://dx.doi.org/10.5958/0974-0112.2016.00066.9","http://dx.doi.org/10.5958/0974-0112.2016.00066.9")</f>
        <v>http://dx.doi.org/10.5958/0974-0112.2016.00066.9</v>
      </c>
      <c r="J292" s="4" t="s">
        <v>1587</v>
      </c>
      <c r="K292" s="4" t="s">
        <v>1665</v>
      </c>
    </row>
    <row r="293" spans="1:11" ht="56" x14ac:dyDescent="0.15">
      <c r="A293">
        <v>302</v>
      </c>
      <c r="B293" t="s">
        <v>1494</v>
      </c>
      <c r="C293" t="s">
        <v>1495</v>
      </c>
      <c r="D293" s="1" t="s">
        <v>1496</v>
      </c>
      <c r="E293" t="s">
        <v>1418</v>
      </c>
      <c r="F293" t="s">
        <v>1497</v>
      </c>
      <c r="G293">
        <v>2016</v>
      </c>
      <c r="H293" t="s">
        <v>1498</v>
      </c>
      <c r="I293" t="str">
        <f>HYPERLINK("http://dx.doi.org/10.12972/kjhst.20160024","http://dx.doi.org/10.12972/kjhst.20160024")</f>
        <v>http://dx.doi.org/10.12972/kjhst.20160024</v>
      </c>
      <c r="J293" s="4" t="s">
        <v>1590</v>
      </c>
      <c r="K293" t="s">
        <v>1663</v>
      </c>
    </row>
    <row r="294" spans="1:11" ht="56" x14ac:dyDescent="0.15">
      <c r="A294">
        <v>303</v>
      </c>
      <c r="B294" t="s">
        <v>1499</v>
      </c>
      <c r="C294" t="s">
        <v>1500</v>
      </c>
      <c r="D294" s="1" t="s">
        <v>1501</v>
      </c>
      <c r="E294" t="s">
        <v>130</v>
      </c>
      <c r="F294" t="s">
        <v>1502</v>
      </c>
      <c r="G294">
        <v>2016</v>
      </c>
      <c r="H294" t="s">
        <v>1503</v>
      </c>
      <c r="I294" t="str">
        <f>HYPERLINK("http://dx.doi.org/10.3389/fpls.2016.00394","http://dx.doi.org/10.3389/fpls.2016.00394")</f>
        <v>http://dx.doi.org/10.3389/fpls.2016.00394</v>
      </c>
      <c r="J294" s="4" t="s">
        <v>1583</v>
      </c>
      <c r="K294" t="s">
        <v>1661</v>
      </c>
    </row>
    <row r="295" spans="1:11" ht="56" x14ac:dyDescent="0.15">
      <c r="A295">
        <v>304</v>
      </c>
      <c r="B295" t="s">
        <v>1504</v>
      </c>
      <c r="C295" t="s">
        <v>1505</v>
      </c>
      <c r="D295" s="1" t="s">
        <v>1506</v>
      </c>
      <c r="E295" t="s">
        <v>130</v>
      </c>
      <c r="F295" t="s">
        <v>1507</v>
      </c>
      <c r="G295">
        <v>2016</v>
      </c>
      <c r="H295" t="s">
        <v>1508</v>
      </c>
      <c r="I295" t="str">
        <f>HYPERLINK("http://dx.doi.org/10.3389/fpls.2016.00087","http://dx.doi.org/10.3389/fpls.2016.00087")</f>
        <v>http://dx.doi.org/10.3389/fpls.2016.00087</v>
      </c>
      <c r="J295" s="4" t="s">
        <v>1586</v>
      </c>
      <c r="K295" t="s">
        <v>1663</v>
      </c>
    </row>
    <row r="296" spans="1:11" ht="42" x14ac:dyDescent="0.15">
      <c r="A296">
        <v>305</v>
      </c>
      <c r="B296" t="s">
        <v>1509</v>
      </c>
      <c r="C296" t="s">
        <v>1510</v>
      </c>
      <c r="D296" s="1" t="s">
        <v>1511</v>
      </c>
      <c r="E296" t="s">
        <v>30</v>
      </c>
      <c r="F296" t="s">
        <v>1512</v>
      </c>
      <c r="G296">
        <v>2016</v>
      </c>
      <c r="H296" t="s">
        <v>1513</v>
      </c>
      <c r="I296" t="str">
        <f>HYPERLINK("http://dx.doi.org/10.1007/s13580-016-0019-7","http://dx.doi.org/10.1007/s13580-016-0019-7")</f>
        <v>http://dx.doi.org/10.1007/s13580-016-0019-7</v>
      </c>
      <c r="J296" s="4" t="s">
        <v>1584</v>
      </c>
      <c r="K296" t="s">
        <v>1661</v>
      </c>
    </row>
    <row r="297" spans="1:11" ht="56" x14ac:dyDescent="0.15">
      <c r="A297">
        <v>306</v>
      </c>
      <c r="B297" t="s">
        <v>1514</v>
      </c>
      <c r="C297" t="s">
        <v>1515</v>
      </c>
      <c r="D297" s="1" t="s">
        <v>1516</v>
      </c>
      <c r="E297" t="s">
        <v>130</v>
      </c>
      <c r="F297" t="s">
        <v>1517</v>
      </c>
      <c r="G297">
        <v>2015</v>
      </c>
      <c r="H297" t="s">
        <v>1518</v>
      </c>
      <c r="I297" t="str">
        <f>HYPERLINK("http://dx.doi.org/10.3389/fpls.2015.01110","http://dx.doi.org/10.3389/fpls.2015.01110")</f>
        <v>http://dx.doi.org/10.3389/fpls.2015.01110</v>
      </c>
      <c r="J297" s="4" t="s">
        <v>1583</v>
      </c>
      <c r="K297" t="s">
        <v>1661</v>
      </c>
    </row>
    <row r="298" spans="1:11" ht="42" x14ac:dyDescent="0.15">
      <c r="A298">
        <v>307</v>
      </c>
      <c r="B298" t="s">
        <v>1519</v>
      </c>
      <c r="C298" t="s">
        <v>1520</v>
      </c>
      <c r="D298" s="1" t="s">
        <v>1521</v>
      </c>
      <c r="E298" t="s">
        <v>336</v>
      </c>
      <c r="F298" t="s">
        <v>1522</v>
      </c>
      <c r="G298">
        <v>2015</v>
      </c>
      <c r="H298" t="s">
        <v>1523</v>
      </c>
      <c r="I298" t="str">
        <f>HYPERLINK("http://dx.doi.org/10.1371/journal.pone.0143412","http://dx.doi.org/10.1371/journal.pone.0143412")</f>
        <v>http://dx.doi.org/10.1371/journal.pone.0143412</v>
      </c>
      <c r="J298" s="4" t="s">
        <v>1586</v>
      </c>
      <c r="K298" t="s">
        <v>1663</v>
      </c>
    </row>
    <row r="299" spans="1:11" ht="28" x14ac:dyDescent="0.15">
      <c r="A299">
        <v>308</v>
      </c>
      <c r="B299" t="s">
        <v>1524</v>
      </c>
      <c r="C299" t="s">
        <v>1525</v>
      </c>
      <c r="D299" s="1" t="s">
        <v>1526</v>
      </c>
      <c r="E299" t="s">
        <v>30</v>
      </c>
      <c r="F299" t="s">
        <v>1527</v>
      </c>
      <c r="G299">
        <v>2015</v>
      </c>
      <c r="H299" t="s">
        <v>1528</v>
      </c>
      <c r="I299" t="str">
        <f>HYPERLINK("http://dx.doi.org/10.1007/s13580-015-0035-z","http://dx.doi.org/10.1007/s13580-015-0035-z")</f>
        <v>http://dx.doi.org/10.1007/s13580-015-0035-z</v>
      </c>
      <c r="J299" s="4" t="s">
        <v>1582</v>
      </c>
      <c r="K299" t="s">
        <v>1661</v>
      </c>
    </row>
    <row r="300" spans="1:11" ht="42" x14ac:dyDescent="0.15">
      <c r="A300">
        <v>310</v>
      </c>
      <c r="B300" t="s">
        <v>1529</v>
      </c>
      <c r="C300" t="s">
        <v>1530</v>
      </c>
      <c r="D300" s="1" t="s">
        <v>1531</v>
      </c>
      <c r="E300" t="s">
        <v>119</v>
      </c>
      <c r="F300" t="s">
        <v>1532</v>
      </c>
      <c r="G300">
        <v>2015</v>
      </c>
      <c r="H300" t="s">
        <v>1533</v>
      </c>
      <c r="I300" t="str">
        <f>HYPERLINK("http://dx.doi.org/10.1016/j.scienta.2015.03.022","http://dx.doi.org/10.1016/j.scienta.2015.03.022")</f>
        <v>http://dx.doi.org/10.1016/j.scienta.2015.03.022</v>
      </c>
      <c r="J300" s="4" t="s">
        <v>1587</v>
      </c>
      <c r="K300" s="4" t="s">
        <v>1665</v>
      </c>
    </row>
    <row r="301" spans="1:11" ht="56" x14ac:dyDescent="0.15">
      <c r="A301">
        <v>311</v>
      </c>
      <c r="B301" t="s">
        <v>1534</v>
      </c>
      <c r="C301" t="s">
        <v>1535</v>
      </c>
      <c r="D301" s="1" t="s">
        <v>1536</v>
      </c>
      <c r="E301" t="s">
        <v>1537</v>
      </c>
      <c r="F301" t="s">
        <v>1538</v>
      </c>
      <c r="G301">
        <v>2015</v>
      </c>
      <c r="H301" t="s">
        <v>1539</v>
      </c>
      <c r="I301" t="str">
        <f>HYPERLINK("http://dx.doi.org/10.1016/j.actaastro.2015.02.021","http://dx.doi.org/10.1016/j.actaastro.2015.02.021")</f>
        <v>http://dx.doi.org/10.1016/j.actaastro.2015.02.021</v>
      </c>
      <c r="J301" s="4" t="s">
        <v>1601</v>
      </c>
      <c r="K301" s="4" t="s">
        <v>1667</v>
      </c>
    </row>
    <row r="302" spans="1:11" ht="42" x14ac:dyDescent="0.15">
      <c r="A302">
        <v>312</v>
      </c>
      <c r="B302" t="s">
        <v>1540</v>
      </c>
      <c r="C302" t="s">
        <v>1541</v>
      </c>
      <c r="D302" s="1" t="s">
        <v>1542</v>
      </c>
      <c r="E302" t="s">
        <v>30</v>
      </c>
      <c r="F302" t="s">
        <v>1543</v>
      </c>
      <c r="G302">
        <v>2015</v>
      </c>
      <c r="H302" t="s">
        <v>1544</v>
      </c>
      <c r="I302" t="str">
        <f>HYPERLINK("http://dx.doi.org/10.1007/s13580-015-0130-1","http://dx.doi.org/10.1007/s13580-015-0130-1")</f>
        <v>http://dx.doi.org/10.1007/s13580-015-0130-1</v>
      </c>
      <c r="J302" s="4" t="s">
        <v>1583</v>
      </c>
      <c r="K302" t="s">
        <v>1661</v>
      </c>
    </row>
    <row r="303" spans="1:11" ht="56" x14ac:dyDescent="0.15">
      <c r="A303">
        <v>313</v>
      </c>
      <c r="B303" t="s">
        <v>1545</v>
      </c>
      <c r="C303" t="s">
        <v>1546</v>
      </c>
      <c r="D303" s="1" t="s">
        <v>1547</v>
      </c>
      <c r="E303" t="s">
        <v>1454</v>
      </c>
      <c r="F303" t="s">
        <v>1548</v>
      </c>
      <c r="G303">
        <v>2015</v>
      </c>
      <c r="H303" t="s">
        <v>1549</v>
      </c>
      <c r="I303" t="str">
        <f>HYPERLINK("http://dx.doi.org/10.5511/plantbiotechnology.14.1210a","http://dx.doi.org/10.5511/plantbiotechnology.14.1210a")</f>
        <v>http://dx.doi.org/10.5511/plantbiotechnology.14.1210a</v>
      </c>
      <c r="J303" s="4" t="s">
        <v>1586</v>
      </c>
      <c r="K303" s="4" t="s">
        <v>1663</v>
      </c>
    </row>
    <row r="304" spans="1:11" ht="42" x14ac:dyDescent="0.15">
      <c r="A304">
        <v>314</v>
      </c>
      <c r="B304" t="s">
        <v>1550</v>
      </c>
      <c r="C304" t="s">
        <v>1551</v>
      </c>
      <c r="D304" s="1" t="s">
        <v>1552</v>
      </c>
      <c r="E304" t="s">
        <v>1204</v>
      </c>
      <c r="F304" t="s">
        <v>1553</v>
      </c>
      <c r="G304">
        <v>2014</v>
      </c>
      <c r="H304" t="s">
        <v>1554</v>
      </c>
      <c r="I304" t="str">
        <f>HYPERLINK("http://dx.doi.org/10.21273/HORTTECH.24.5.546","http://dx.doi.org/10.21273/HORTTECH.24.5.546")</f>
        <v>http://dx.doi.org/10.21273/HORTTECH.24.5.546</v>
      </c>
      <c r="J304" s="4" t="s">
        <v>1583</v>
      </c>
      <c r="K304" t="s">
        <v>1661</v>
      </c>
    </row>
    <row r="305" spans="1:11" ht="28" x14ac:dyDescent="0.15">
      <c r="A305">
        <v>315</v>
      </c>
      <c r="B305" t="s">
        <v>1555</v>
      </c>
      <c r="C305" t="s">
        <v>1556</v>
      </c>
      <c r="D305" s="1" t="s">
        <v>1557</v>
      </c>
      <c r="E305" t="s">
        <v>1558</v>
      </c>
      <c r="F305" t="s">
        <v>1559</v>
      </c>
      <c r="G305">
        <v>2014</v>
      </c>
      <c r="H305" t="s">
        <v>1560</v>
      </c>
      <c r="I305" t="str">
        <f>HYPERLINK("http://dx.doi.org/10.1109/TPS.2014.2326599","http://dx.doi.org/10.1109/TPS.2014.2326599")</f>
        <v>http://dx.doi.org/10.1109/TPS.2014.2326599</v>
      </c>
      <c r="J305" s="4" t="s">
        <v>1583</v>
      </c>
      <c r="K305" t="s">
        <v>1661</v>
      </c>
    </row>
    <row r="306" spans="1:11" ht="28" x14ac:dyDescent="0.15">
      <c r="A306">
        <v>316</v>
      </c>
      <c r="B306" t="s">
        <v>1561</v>
      </c>
      <c r="C306" t="s">
        <v>1562</v>
      </c>
      <c r="D306" s="1" t="s">
        <v>1563</v>
      </c>
      <c r="E306" t="s">
        <v>30</v>
      </c>
      <c r="F306" t="s">
        <v>1564</v>
      </c>
      <c r="G306">
        <v>2014</v>
      </c>
      <c r="H306" t="s">
        <v>1565</v>
      </c>
      <c r="I306" t="str">
        <f>HYPERLINK("http://dx.doi.org/10.1007/s13580-014-1016-3","http://dx.doi.org/10.1007/s13580-014-1016-3")</f>
        <v>http://dx.doi.org/10.1007/s13580-014-1016-3</v>
      </c>
      <c r="J306" s="4" t="s">
        <v>1583</v>
      </c>
      <c r="K306" t="s">
        <v>1661</v>
      </c>
    </row>
    <row r="307" spans="1:11" ht="56" x14ac:dyDescent="0.15">
      <c r="A307">
        <v>317</v>
      </c>
      <c r="B307" t="s">
        <v>1566</v>
      </c>
      <c r="C307" t="s">
        <v>1567</v>
      </c>
      <c r="D307" s="1" t="s">
        <v>1568</v>
      </c>
      <c r="E307" t="s">
        <v>917</v>
      </c>
      <c r="F307" t="s">
        <v>1569</v>
      </c>
      <c r="G307">
        <v>2014</v>
      </c>
      <c r="H307" t="s">
        <v>1570</v>
      </c>
      <c r="I307" t="str">
        <f>HYPERLINK("http://dx.doi.org/10.1002/jsfa.6227","http://dx.doi.org/10.1002/jsfa.6227")</f>
        <v>http://dx.doi.org/10.1002/jsfa.6227</v>
      </c>
      <c r="J307" s="4" t="s">
        <v>1583</v>
      </c>
      <c r="K307" t="s">
        <v>1661</v>
      </c>
    </row>
  </sheetData>
  <autoFilter ref="J1:J307" xr:uid="{DC7710CA-B7AB-8346-A838-C3DCD843C95A}"/>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BBDF453D-71ED-F74E-8998-B82EF9DB5509}">
          <x14:formula1>
            <xm:f>Sheet1!$F$2:$F$78</xm:f>
          </x14:formula1>
          <xm:sqref>J2:J14 J99:J111 J300:J307 J70:J75 J57:J66 J152:J159 J161:J165 J167:J170 J184:J202 J204:J221 J77:J79 J81:J84 J172:J182 J86:J97 J16:J55 J113:J149 J223:J299</xm:sqref>
        </x14:dataValidation>
        <x14:dataValidation type="list" allowBlank="1" showInputMessage="1" showErrorMessage="1" xr:uid="{D2477EBA-C1B1-1049-A2BE-2F2CBBD7AF36}">
          <x14:formula1>
            <xm:f>Sheet1!$G$2:$G$10</xm:f>
          </x14:formula1>
          <xm:sqref>K262:K1048576 K2:K260</xm:sqref>
        </x14:dataValidation>
        <x14:dataValidation type="list" allowBlank="1" showInputMessage="1" showErrorMessage="1" xr:uid="{2120D458-44BB-C543-AAC6-D92872CE1DBF}">
          <x14:formula1>
            <xm:f>Sheet1!$B$2:$B$5</xm:f>
          </x14:formula1>
          <xm:sqref>M2:M307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0EBD-3601-BA43-9097-BA8F8B75202A}">
  <sheetPr codeName="Sheet2"/>
  <dimension ref="A1:G79"/>
  <sheetViews>
    <sheetView topLeftCell="C1" zoomScale="130" zoomScaleNormal="130" workbookViewId="0">
      <selection activeCell="F50" sqref="F50"/>
    </sheetView>
  </sheetViews>
  <sheetFormatPr baseColWidth="10" defaultRowHeight="13" x14ac:dyDescent="0.15"/>
  <cols>
    <col min="6" max="6" width="23" customWidth="1"/>
    <col min="7" max="7" width="20" customWidth="1"/>
  </cols>
  <sheetData>
    <row r="1" spans="1:7" x14ac:dyDescent="0.15">
      <c r="A1" t="s">
        <v>1573</v>
      </c>
      <c r="B1" t="s">
        <v>1574</v>
      </c>
      <c r="F1" t="s">
        <v>1585</v>
      </c>
      <c r="G1" t="s">
        <v>1660</v>
      </c>
    </row>
    <row r="2" spans="1:7" x14ac:dyDescent="0.15">
      <c r="A2" t="s">
        <v>1575</v>
      </c>
      <c r="B2" t="s">
        <v>1578</v>
      </c>
      <c r="F2" t="s">
        <v>1602</v>
      </c>
      <c r="G2" t="s">
        <v>1661</v>
      </c>
    </row>
    <row r="3" spans="1:7" x14ac:dyDescent="0.15">
      <c r="A3" t="s">
        <v>1576</v>
      </c>
      <c r="B3" t="s">
        <v>1579</v>
      </c>
      <c r="F3" t="s">
        <v>1653</v>
      </c>
      <c r="G3" t="s">
        <v>1662</v>
      </c>
    </row>
    <row r="4" spans="1:7" x14ac:dyDescent="0.15">
      <c r="A4" t="s">
        <v>1577</v>
      </c>
      <c r="B4" t="s">
        <v>1580</v>
      </c>
      <c r="F4" t="s">
        <v>1611</v>
      </c>
      <c r="G4" t="s">
        <v>1663</v>
      </c>
    </row>
    <row r="5" spans="1:7" x14ac:dyDescent="0.15">
      <c r="B5" t="s">
        <v>1581</v>
      </c>
      <c r="F5" t="s">
        <v>1644</v>
      </c>
      <c r="G5" t="s">
        <v>1664</v>
      </c>
    </row>
    <row r="6" spans="1:7" x14ac:dyDescent="0.15">
      <c r="F6" t="s">
        <v>1648</v>
      </c>
      <c r="G6" t="s">
        <v>1665</v>
      </c>
    </row>
    <row r="7" spans="1:7" x14ac:dyDescent="0.15">
      <c r="F7" t="s">
        <v>1584</v>
      </c>
      <c r="G7" t="s">
        <v>1666</v>
      </c>
    </row>
    <row r="8" spans="1:7" x14ac:dyDescent="0.15">
      <c r="F8" t="s">
        <v>1656</v>
      </c>
      <c r="G8" t="s">
        <v>1667</v>
      </c>
    </row>
    <row r="9" spans="1:7" x14ac:dyDescent="0.15">
      <c r="F9" t="s">
        <v>1605</v>
      </c>
      <c r="G9" t="s">
        <v>1668</v>
      </c>
    </row>
    <row r="10" spans="1:7" x14ac:dyDescent="0.15">
      <c r="F10" t="s">
        <v>1626</v>
      </c>
      <c r="G10" t="s">
        <v>1669</v>
      </c>
    </row>
    <row r="11" spans="1:7" x14ac:dyDescent="0.15">
      <c r="F11" t="s">
        <v>1638</v>
      </c>
    </row>
    <row r="12" spans="1:7" x14ac:dyDescent="0.15">
      <c r="F12" t="s">
        <v>1610</v>
      </c>
    </row>
    <row r="13" spans="1:7" x14ac:dyDescent="0.15">
      <c r="F13" t="s">
        <v>1643</v>
      </c>
    </row>
    <row r="14" spans="1:7" x14ac:dyDescent="0.15">
      <c r="F14" t="s">
        <v>1606</v>
      </c>
    </row>
    <row r="15" spans="1:7" x14ac:dyDescent="0.15">
      <c r="F15" t="s">
        <v>1624</v>
      </c>
    </row>
    <row r="16" spans="1:7" x14ac:dyDescent="0.15">
      <c r="F16" t="s">
        <v>1622</v>
      </c>
    </row>
    <row r="17" spans="6:6" x14ac:dyDescent="0.15">
      <c r="F17" t="s">
        <v>1619</v>
      </c>
    </row>
    <row r="18" spans="6:6" x14ac:dyDescent="0.15">
      <c r="F18" t="s">
        <v>1613</v>
      </c>
    </row>
    <row r="19" spans="6:6" x14ac:dyDescent="0.15">
      <c r="F19" t="s">
        <v>1618</v>
      </c>
    </row>
    <row r="20" spans="6:6" x14ac:dyDescent="0.15">
      <c r="F20" t="s">
        <v>1593</v>
      </c>
    </row>
    <row r="21" spans="6:6" x14ac:dyDescent="0.15">
      <c r="F21" t="s">
        <v>1594</v>
      </c>
    </row>
    <row r="22" spans="6:6" x14ac:dyDescent="0.15">
      <c r="F22" t="s">
        <v>1591</v>
      </c>
    </row>
    <row r="23" spans="6:6" x14ac:dyDescent="0.15">
      <c r="F23" t="s">
        <v>1620</v>
      </c>
    </row>
    <row r="24" spans="6:6" x14ac:dyDescent="0.15">
      <c r="F24" t="s">
        <v>1589</v>
      </c>
    </row>
    <row r="25" spans="6:6" x14ac:dyDescent="0.15">
      <c r="F25" t="s">
        <v>1657</v>
      </c>
    </row>
    <row r="26" spans="6:6" x14ac:dyDescent="0.15">
      <c r="F26" t="s">
        <v>1604</v>
      </c>
    </row>
    <row r="27" spans="6:6" x14ac:dyDescent="0.15">
      <c r="F27" t="s">
        <v>1634</v>
      </c>
    </row>
    <row r="28" spans="6:6" x14ac:dyDescent="0.15">
      <c r="F28" t="s">
        <v>1630</v>
      </c>
    </row>
    <row r="29" spans="6:6" x14ac:dyDescent="0.15">
      <c r="F29" t="s">
        <v>1640</v>
      </c>
    </row>
    <row r="30" spans="6:6" x14ac:dyDescent="0.15">
      <c r="F30" t="s">
        <v>1651</v>
      </c>
    </row>
    <row r="31" spans="6:6" x14ac:dyDescent="0.15">
      <c r="F31" t="s">
        <v>1625</v>
      </c>
    </row>
    <row r="32" spans="6:6" x14ac:dyDescent="0.15">
      <c r="F32" t="s">
        <v>1588</v>
      </c>
    </row>
    <row r="33" spans="6:6" x14ac:dyDescent="0.15">
      <c r="F33" t="s">
        <v>1636</v>
      </c>
    </row>
    <row r="34" spans="6:6" x14ac:dyDescent="0.15">
      <c r="F34" t="s">
        <v>1590</v>
      </c>
    </row>
    <row r="35" spans="6:6" x14ac:dyDescent="0.15">
      <c r="F35" t="s">
        <v>1631</v>
      </c>
    </row>
    <row r="36" spans="6:6" x14ac:dyDescent="0.15">
      <c r="F36" t="s">
        <v>1633</v>
      </c>
    </row>
    <row r="37" spans="6:6" x14ac:dyDescent="0.15">
      <c r="F37" t="s">
        <v>1582</v>
      </c>
    </row>
    <row r="38" spans="6:6" x14ac:dyDescent="0.15">
      <c r="F38" t="s">
        <v>1583</v>
      </c>
    </row>
    <row r="39" spans="6:6" x14ac:dyDescent="0.15">
      <c r="F39" t="s">
        <v>1642</v>
      </c>
    </row>
    <row r="40" spans="6:6" x14ac:dyDescent="0.15">
      <c r="F40" t="s">
        <v>1655</v>
      </c>
    </row>
    <row r="41" spans="6:6" x14ac:dyDescent="0.15">
      <c r="F41" t="s">
        <v>1649</v>
      </c>
    </row>
    <row r="42" spans="6:6" x14ac:dyDescent="0.15">
      <c r="F42" t="s">
        <v>1652</v>
      </c>
    </row>
    <row r="43" spans="6:6" x14ac:dyDescent="0.15">
      <c r="F43" t="s">
        <v>1646</v>
      </c>
    </row>
    <row r="44" spans="6:6" x14ac:dyDescent="0.15">
      <c r="F44" t="s">
        <v>1608</v>
      </c>
    </row>
    <row r="45" spans="6:6" x14ac:dyDescent="0.15">
      <c r="F45" t="s">
        <v>1598</v>
      </c>
    </row>
    <row r="46" spans="6:6" x14ac:dyDescent="0.15">
      <c r="F46" t="s">
        <v>1598</v>
      </c>
    </row>
    <row r="47" spans="6:6" x14ac:dyDescent="0.15">
      <c r="F47" t="s">
        <v>1598</v>
      </c>
    </row>
    <row r="48" spans="6:6" x14ac:dyDescent="0.15">
      <c r="F48" t="s">
        <v>1615</v>
      </c>
    </row>
    <row r="49" spans="6:6" x14ac:dyDescent="0.15">
      <c r="F49" t="s">
        <v>1632</v>
      </c>
    </row>
    <row r="50" spans="6:6" x14ac:dyDescent="0.15">
      <c r="F50" t="s">
        <v>1614</v>
      </c>
    </row>
    <row r="51" spans="6:6" x14ac:dyDescent="0.15">
      <c r="F51" t="s">
        <v>1599</v>
      </c>
    </row>
    <row r="52" spans="6:6" x14ac:dyDescent="0.15">
      <c r="F52" t="s">
        <v>1628</v>
      </c>
    </row>
    <row r="53" spans="6:6" x14ac:dyDescent="0.15">
      <c r="F53" t="s">
        <v>1627</v>
      </c>
    </row>
    <row r="54" spans="6:6" x14ac:dyDescent="0.15">
      <c r="F54" t="s">
        <v>1600</v>
      </c>
    </row>
    <row r="55" spans="6:6" x14ac:dyDescent="0.15">
      <c r="F55" t="s">
        <v>1592</v>
      </c>
    </row>
    <row r="56" spans="6:6" x14ac:dyDescent="0.15">
      <c r="F56" t="s">
        <v>1641</v>
      </c>
    </row>
    <row r="57" spans="6:6" x14ac:dyDescent="0.15">
      <c r="F57" t="s">
        <v>1629</v>
      </c>
    </row>
    <row r="58" spans="6:6" x14ac:dyDescent="0.15">
      <c r="F58" t="s">
        <v>1645</v>
      </c>
    </row>
    <row r="59" spans="6:6" x14ac:dyDescent="0.15">
      <c r="F59" t="s">
        <v>1647</v>
      </c>
    </row>
    <row r="60" spans="6:6" x14ac:dyDescent="0.15">
      <c r="F60" t="s">
        <v>1595</v>
      </c>
    </row>
    <row r="61" spans="6:6" x14ac:dyDescent="0.15">
      <c r="F61" t="s">
        <v>1596</v>
      </c>
    </row>
    <row r="62" spans="6:6" x14ac:dyDescent="0.15">
      <c r="F62" t="s">
        <v>1621</v>
      </c>
    </row>
    <row r="63" spans="6:6" x14ac:dyDescent="0.15">
      <c r="F63" t="s">
        <v>1609</v>
      </c>
    </row>
    <row r="64" spans="6:6" x14ac:dyDescent="0.15">
      <c r="F64" t="s">
        <v>1623</v>
      </c>
    </row>
    <row r="65" spans="6:6" x14ac:dyDescent="0.15">
      <c r="F65" t="s">
        <v>1612</v>
      </c>
    </row>
    <row r="66" spans="6:6" x14ac:dyDescent="0.15">
      <c r="F66" t="s">
        <v>1639</v>
      </c>
    </row>
    <row r="67" spans="6:6" x14ac:dyDescent="0.15">
      <c r="F67" t="s">
        <v>1650</v>
      </c>
    </row>
    <row r="68" spans="6:6" x14ac:dyDescent="0.15">
      <c r="F68" t="s">
        <v>1654</v>
      </c>
    </row>
    <row r="69" spans="6:6" x14ac:dyDescent="0.15">
      <c r="F69" t="s">
        <v>1617</v>
      </c>
    </row>
    <row r="70" spans="6:6" x14ac:dyDescent="0.15">
      <c r="F70" t="s">
        <v>1635</v>
      </c>
    </row>
    <row r="71" spans="6:6" x14ac:dyDescent="0.15">
      <c r="F71" t="s">
        <v>1597</v>
      </c>
    </row>
    <row r="72" spans="6:6" x14ac:dyDescent="0.15">
      <c r="F72" t="s">
        <v>1603</v>
      </c>
    </row>
    <row r="73" spans="6:6" x14ac:dyDescent="0.15">
      <c r="F73" t="s">
        <v>1616</v>
      </c>
    </row>
    <row r="74" spans="6:6" x14ac:dyDescent="0.15">
      <c r="F74" t="s">
        <v>1587</v>
      </c>
    </row>
    <row r="75" spans="6:6" x14ac:dyDescent="0.15">
      <c r="F75" t="s">
        <v>1586</v>
      </c>
    </row>
    <row r="76" spans="6:6" x14ac:dyDescent="0.15">
      <c r="F76" t="s">
        <v>1607</v>
      </c>
    </row>
    <row r="77" spans="6:6" x14ac:dyDescent="0.15">
      <c r="F77" t="s">
        <v>1637</v>
      </c>
    </row>
    <row r="78" spans="6:6" x14ac:dyDescent="0.15">
      <c r="F78" t="s">
        <v>1601</v>
      </c>
    </row>
    <row r="79" spans="6:6" x14ac:dyDescent="0.15">
      <c r="F79" t="s">
        <v>1659</v>
      </c>
    </row>
  </sheetData>
  <sortState xmlns:xlrd2="http://schemas.microsoft.com/office/spreadsheetml/2017/richdata2" ref="F2:F78">
    <sortCondition ref="F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2022-11-14T16:40:01Z</dcterms:created>
  <dcterms:modified xsi:type="dcterms:W3CDTF">2022-11-22T07:21:40Z</dcterms:modified>
</cp:coreProperties>
</file>