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SSD\RagnarokRebuildTcp\Other\"/>
    </mc:Choice>
  </mc:AlternateContent>
  <xr:revisionPtr revIDLastSave="0" documentId="13_ncr:1_{A91276FA-6ADA-4C40-A423-16AD8EE97A73}" xr6:coauthVersionLast="47" xr6:coauthVersionMax="47" xr10:uidLastSave="{00000000-0000-0000-0000-000000000000}"/>
  <bookViews>
    <workbookView xWindow="2477" yWindow="1106" windowWidth="28612" windowHeight="13457" xr2:uid="{1C41742B-2950-4FF8-AA39-6557869B44EA}"/>
  </bookViews>
  <sheets>
    <sheet name="StatDef" sheetId="3" r:id="rId1"/>
    <sheet name="ClassDef" sheetId="5" r:id="rId2"/>
    <sheet name="ElementalDef" sheetId="8" r:id="rId3"/>
    <sheet name="RaceDef" sheetId="9" r:id="rId4"/>
    <sheet name="StatCharts" sheetId="2" r:id="rId5"/>
    <sheet name="StatExpWeight" sheetId="10" r:id="rId6"/>
    <sheet name="Exp" sheetId="6" r:id="rId7"/>
    <sheet name="JobDef" sheetId="11" r:id="rId8"/>
    <sheet name="WeaponClass" sheetId="13" r:id="rId9"/>
    <sheet name="JobWeaponClass" sheetId="14" r:id="rId10"/>
    <sheet name="Sheet1" sheetId="1" r:id="rId11"/>
    <sheet name="Sheet2" sheetId="15" r:id="rId12"/>
  </sheets>
  <definedNames>
    <definedName name="BaseMonStatTable">StatCharts!$A:$H</definedName>
    <definedName name="MonsterStatChart">StatDef!$A:$R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2" l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2" i="2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3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R3" i="2"/>
  <c r="R4" i="2" s="1"/>
  <c r="R5" i="2" s="1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82" i="2" s="1"/>
  <c r="R83" i="2" s="1"/>
  <c r="R84" i="2" s="1"/>
  <c r="R85" i="2" s="1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R97" i="2" s="1"/>
  <c r="R98" i="2" s="1"/>
  <c r="R99" i="2" s="1"/>
  <c r="R100" i="2" s="1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" i="2"/>
  <c r="T23" i="2" l="1"/>
  <c r="T24" i="2" s="1"/>
  <c r="T25" i="2" s="1"/>
  <c r="T26" i="2" s="1"/>
  <c r="T27" i="2" s="1"/>
  <c r="T28" i="2" s="1"/>
  <c r="T29" i="2" s="1"/>
  <c r="T30" i="2" s="1"/>
  <c r="T31" i="2" s="1"/>
  <c r="T4" i="2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3" i="2"/>
  <c r="B2" i="2"/>
  <c r="D2" i="2" s="1"/>
  <c r="X3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2" i="6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W4" i="6"/>
  <c r="W5" i="6" s="1"/>
  <c r="W6" i="6" s="1"/>
  <c r="W7" i="6" s="1"/>
  <c r="W8" i="6" s="1"/>
  <c r="W9" i="6" s="1"/>
  <c r="W10" i="6" s="1"/>
  <c r="W11" i="6" s="1"/>
  <c r="W12" i="6" s="1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W51" i="6" s="1"/>
  <c r="W52" i="6" s="1"/>
  <c r="W53" i="6" s="1"/>
  <c r="W54" i="6" s="1"/>
  <c r="W55" i="6" s="1"/>
  <c r="W56" i="6" s="1"/>
  <c r="W57" i="6" s="1"/>
  <c r="W58" i="6" s="1"/>
  <c r="W59" i="6" s="1"/>
  <c r="W60" i="6" s="1"/>
  <c r="W61" i="6" s="1"/>
  <c r="W62" i="6" s="1"/>
  <c r="W63" i="6" s="1"/>
  <c r="W64" i="6" s="1"/>
  <c r="W65" i="6" s="1"/>
  <c r="W66" i="6" s="1"/>
  <c r="W67" i="6" s="1"/>
  <c r="W68" i="6" s="1"/>
  <c r="W69" i="6" s="1"/>
  <c r="W70" i="6" s="1"/>
  <c r="W71" i="6" s="1"/>
  <c r="W72" i="6" s="1"/>
  <c r="W73" i="6" s="1"/>
  <c r="W74" i="6" s="1"/>
  <c r="W75" i="6" s="1"/>
  <c r="W76" i="6" s="1"/>
  <c r="W77" i="6" s="1"/>
  <c r="W78" i="6" s="1"/>
  <c r="W79" i="6" s="1"/>
  <c r="W80" i="6" s="1"/>
  <c r="W81" i="6" s="1"/>
  <c r="W82" i="6" s="1"/>
  <c r="W83" i="6" s="1"/>
  <c r="W84" i="6" s="1"/>
  <c r="W85" i="6" s="1"/>
  <c r="W86" i="6" s="1"/>
  <c r="W87" i="6" s="1"/>
  <c r="W88" i="6" s="1"/>
  <c r="W89" i="6" s="1"/>
  <c r="W90" i="6" s="1"/>
  <c r="W91" i="6" s="1"/>
  <c r="W92" i="6" s="1"/>
  <c r="W93" i="6" s="1"/>
  <c r="W94" i="6" s="1"/>
  <c r="W95" i="6" s="1"/>
  <c r="W96" i="6" s="1"/>
  <c r="W97" i="6" s="1"/>
  <c r="W98" i="6" s="1"/>
  <c r="W99" i="6" s="1"/>
  <c r="W100" i="6" s="1"/>
  <c r="W3" i="6"/>
  <c r="F2" i="2"/>
  <c r="B51" i="2"/>
  <c r="B12" i="15" s="1"/>
  <c r="B52" i="2"/>
  <c r="B53" i="2"/>
  <c r="B54" i="2"/>
  <c r="C54" i="2" s="1"/>
  <c r="B55" i="2"/>
  <c r="B56" i="2"/>
  <c r="C56" i="2" s="1"/>
  <c r="B57" i="2"/>
  <c r="B58" i="2"/>
  <c r="B59" i="2"/>
  <c r="C59" i="2" s="1"/>
  <c r="B60" i="2"/>
  <c r="C60" i="2" s="1"/>
  <c r="B61" i="2"/>
  <c r="B14" i="15" s="1"/>
  <c r="B62" i="2"/>
  <c r="B63" i="2"/>
  <c r="C63" i="2" s="1"/>
  <c r="B64" i="2"/>
  <c r="C64" i="2" s="1"/>
  <c r="B65" i="2"/>
  <c r="C65" i="2" s="1"/>
  <c r="B66" i="2"/>
  <c r="B67" i="2"/>
  <c r="C67" i="2" s="1"/>
  <c r="B68" i="2"/>
  <c r="C68" i="2" s="1"/>
  <c r="B69" i="2"/>
  <c r="C69" i="2" s="1"/>
  <c r="B70" i="2"/>
  <c r="B71" i="2"/>
  <c r="B16" i="15" s="1"/>
  <c r="B72" i="2"/>
  <c r="B73" i="2"/>
  <c r="C73" i="2" s="1"/>
  <c r="B74" i="2"/>
  <c r="B75" i="2"/>
  <c r="B76" i="2"/>
  <c r="B77" i="2"/>
  <c r="B78" i="2"/>
  <c r="B79" i="2"/>
  <c r="B80" i="2"/>
  <c r="C80" i="2" s="1"/>
  <c r="B81" i="2"/>
  <c r="B82" i="2"/>
  <c r="B83" i="2"/>
  <c r="C83" i="2" s="1"/>
  <c r="B84" i="2"/>
  <c r="C84" i="2" s="1"/>
  <c r="B85" i="2"/>
  <c r="C85" i="2" s="1"/>
  <c r="B86" i="2"/>
  <c r="B19" i="15" s="1"/>
  <c r="B87" i="2"/>
  <c r="C87" i="2" s="1"/>
  <c r="B88" i="2"/>
  <c r="C88" i="2" s="1"/>
  <c r="B89" i="2"/>
  <c r="C89" i="2" s="1"/>
  <c r="B90" i="2"/>
  <c r="C90" i="2" s="1"/>
  <c r="B91" i="2"/>
  <c r="B20" i="15" s="1"/>
  <c r="B92" i="2"/>
  <c r="C92" i="2" s="1"/>
  <c r="B93" i="2"/>
  <c r="C93" i="2" s="1"/>
  <c r="B94" i="2"/>
  <c r="B95" i="2"/>
  <c r="C95" i="2" s="1"/>
  <c r="B96" i="2"/>
  <c r="C96" i="2" s="1"/>
  <c r="B97" i="2"/>
  <c r="C97" i="2" s="1"/>
  <c r="B98" i="2"/>
  <c r="C98" i="2" s="1"/>
  <c r="B99" i="2"/>
  <c r="B100" i="2"/>
  <c r="B23" i="2"/>
  <c r="B24" i="2"/>
  <c r="B25" i="2"/>
  <c r="B26" i="2"/>
  <c r="B7" i="15" s="1"/>
  <c r="B27" i="2"/>
  <c r="C27" i="2" s="1"/>
  <c r="B28" i="2"/>
  <c r="B29" i="2"/>
  <c r="C29" i="2" s="1"/>
  <c r="B30" i="2"/>
  <c r="B31" i="2"/>
  <c r="C31" i="2" s="1"/>
  <c r="B32" i="2"/>
  <c r="B33" i="2"/>
  <c r="B34" i="2"/>
  <c r="B35" i="2"/>
  <c r="B36" i="2"/>
  <c r="C36" i="2" s="1"/>
  <c r="B37" i="2"/>
  <c r="C37" i="2" s="1"/>
  <c r="B38" i="2"/>
  <c r="C38" i="2" s="1"/>
  <c r="B39" i="2"/>
  <c r="C39" i="2" s="1"/>
  <c r="B40" i="2"/>
  <c r="C40" i="2" s="1"/>
  <c r="B41" i="2"/>
  <c r="C41" i="2" s="1"/>
  <c r="C10" i="15" s="1"/>
  <c r="B42" i="2"/>
  <c r="B43" i="2"/>
  <c r="B44" i="2"/>
  <c r="C44" i="2" s="1"/>
  <c r="B45" i="2"/>
  <c r="C45" i="2" s="1"/>
  <c r="B46" i="2"/>
  <c r="B47" i="2"/>
  <c r="B48" i="2"/>
  <c r="B49" i="2"/>
  <c r="C49" i="2" s="1"/>
  <c r="B50" i="2"/>
  <c r="C50" i="2" s="1"/>
  <c r="B3" i="2"/>
  <c r="C3" i="2" s="1"/>
  <c r="B4" i="2"/>
  <c r="C4" i="2" s="1"/>
  <c r="B5" i="2"/>
  <c r="C5" i="2" s="1"/>
  <c r="B6" i="2"/>
  <c r="C6" i="2" s="1"/>
  <c r="B7" i="2"/>
  <c r="C7" i="2" s="1"/>
  <c r="B8" i="2"/>
  <c r="B9" i="2"/>
  <c r="C9" i="2" s="1"/>
  <c r="B10" i="2"/>
  <c r="B11" i="2"/>
  <c r="C11" i="2" s="1"/>
  <c r="B12" i="2"/>
  <c r="B13" i="2"/>
  <c r="B14" i="2"/>
  <c r="B15" i="2"/>
  <c r="B16" i="2"/>
  <c r="B5" i="15" s="1"/>
  <c r="B17" i="2"/>
  <c r="B18" i="2"/>
  <c r="C18" i="2" s="1"/>
  <c r="B19" i="2"/>
  <c r="B20" i="2"/>
  <c r="B21" i="2"/>
  <c r="B22" i="2"/>
  <c r="C2" i="2"/>
  <c r="C23" i="2"/>
  <c r="C52" i="2"/>
  <c r="C53" i="2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E3" i="10"/>
  <c r="E4" i="10"/>
  <c r="E5" i="10"/>
  <c r="E6" i="10"/>
  <c r="E7" i="10"/>
  <c r="E8" i="10"/>
  <c r="E9" i="10"/>
  <c r="E10" i="10"/>
  <c r="E11" i="10"/>
  <c r="E2" i="10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2" i="6"/>
  <c r="P22" i="1"/>
  <c r="O22" i="1"/>
  <c r="L22" i="1"/>
  <c r="K22" i="1"/>
  <c r="J22" i="1"/>
  <c r="I22" i="1"/>
  <c r="M22" i="1" s="1"/>
  <c r="G22" i="1"/>
  <c r="F22" i="1"/>
  <c r="D22" i="1"/>
  <c r="C22" i="1"/>
  <c r="B22" i="1"/>
  <c r="R22" i="1" s="1"/>
  <c r="R21" i="1"/>
  <c r="P21" i="1"/>
  <c r="O21" i="1"/>
  <c r="L21" i="1"/>
  <c r="K21" i="1"/>
  <c r="J21" i="1"/>
  <c r="M21" i="1" s="1"/>
  <c r="I21" i="1"/>
  <c r="G21" i="1"/>
  <c r="F21" i="1"/>
  <c r="D21" i="1"/>
  <c r="B21" i="1"/>
  <c r="C21" i="1" s="1"/>
  <c r="P20" i="1"/>
  <c r="O20" i="1"/>
  <c r="L20" i="1"/>
  <c r="K20" i="1"/>
  <c r="J20" i="1"/>
  <c r="I20" i="1"/>
  <c r="F20" i="1"/>
  <c r="G20" i="1" s="1"/>
  <c r="D20" i="1"/>
  <c r="B20" i="1"/>
  <c r="R20" i="1" s="1"/>
  <c r="R19" i="1"/>
  <c r="P19" i="1"/>
  <c r="O19" i="1"/>
  <c r="L19" i="1"/>
  <c r="M19" i="1" s="1"/>
  <c r="K19" i="1"/>
  <c r="J19" i="1"/>
  <c r="I19" i="1"/>
  <c r="G19" i="1"/>
  <c r="F19" i="1"/>
  <c r="D19" i="1"/>
  <c r="B19" i="1"/>
  <c r="C19" i="1" s="1"/>
  <c r="R18" i="1"/>
  <c r="P18" i="1"/>
  <c r="O18" i="1"/>
  <c r="L18" i="1"/>
  <c r="K18" i="1"/>
  <c r="M18" i="1" s="1"/>
  <c r="J18" i="1"/>
  <c r="I18" i="1"/>
  <c r="F18" i="1"/>
  <c r="G18" i="1" s="1"/>
  <c r="D18" i="1"/>
  <c r="C18" i="1"/>
  <c r="B18" i="1"/>
  <c r="P17" i="1"/>
  <c r="O17" i="1"/>
  <c r="L17" i="1"/>
  <c r="K17" i="1"/>
  <c r="J17" i="1"/>
  <c r="M17" i="1" s="1"/>
  <c r="I17" i="1"/>
  <c r="F17" i="1"/>
  <c r="G17" i="1" s="1"/>
  <c r="D17" i="1"/>
  <c r="B17" i="1"/>
  <c r="C17" i="1" s="1"/>
  <c r="R16" i="1"/>
  <c r="P16" i="1"/>
  <c r="O16" i="1"/>
  <c r="L16" i="1"/>
  <c r="K16" i="1"/>
  <c r="J16" i="1"/>
  <c r="I16" i="1"/>
  <c r="M16" i="1" s="1"/>
  <c r="G16" i="1"/>
  <c r="F16" i="1"/>
  <c r="D16" i="1"/>
  <c r="C16" i="1"/>
  <c r="B16" i="1"/>
  <c r="P15" i="1"/>
  <c r="O15" i="1"/>
  <c r="L15" i="1"/>
  <c r="K15" i="1"/>
  <c r="J15" i="1"/>
  <c r="I15" i="1"/>
  <c r="M15" i="1" s="1"/>
  <c r="F15" i="1"/>
  <c r="G15" i="1" s="1"/>
  <c r="D15" i="1"/>
  <c r="B15" i="1"/>
  <c r="R15" i="1" s="1"/>
  <c r="R14" i="1"/>
  <c r="P14" i="1"/>
  <c r="O14" i="1"/>
  <c r="L14" i="1"/>
  <c r="K14" i="1"/>
  <c r="J14" i="1"/>
  <c r="M14" i="1" s="1"/>
  <c r="I14" i="1"/>
  <c r="F14" i="1"/>
  <c r="G14" i="1" s="1"/>
  <c r="D14" i="1"/>
  <c r="C14" i="1"/>
  <c r="B14" i="1"/>
  <c r="P13" i="1"/>
  <c r="O13" i="1"/>
  <c r="L13" i="1"/>
  <c r="K13" i="1"/>
  <c r="J13" i="1"/>
  <c r="I13" i="1"/>
  <c r="M13" i="1" s="1"/>
  <c r="F13" i="1"/>
  <c r="G13" i="1" s="1"/>
  <c r="D13" i="1"/>
  <c r="C13" i="1"/>
  <c r="B13" i="1"/>
  <c r="R13" i="1" s="1"/>
  <c r="R12" i="1"/>
  <c r="P12" i="1"/>
  <c r="O12" i="1"/>
  <c r="L12" i="1"/>
  <c r="K12" i="1"/>
  <c r="M12" i="1" s="1"/>
  <c r="J12" i="1"/>
  <c r="I12" i="1"/>
  <c r="F12" i="1"/>
  <c r="G12" i="1" s="1"/>
  <c r="D12" i="1"/>
  <c r="C12" i="1"/>
  <c r="B12" i="1"/>
  <c r="P11" i="1"/>
  <c r="O11" i="1"/>
  <c r="L11" i="1"/>
  <c r="K11" i="1"/>
  <c r="J11" i="1"/>
  <c r="I11" i="1"/>
  <c r="M11" i="1" s="1"/>
  <c r="F11" i="1"/>
  <c r="G11" i="1" s="1"/>
  <c r="D11" i="1"/>
  <c r="C11" i="1"/>
  <c r="B11" i="1"/>
  <c r="R11" i="1" s="1"/>
  <c r="R10" i="1"/>
  <c r="P10" i="1"/>
  <c r="O10" i="1"/>
  <c r="M10" i="1"/>
  <c r="L10" i="1"/>
  <c r="K10" i="1"/>
  <c r="J10" i="1"/>
  <c r="I10" i="1"/>
  <c r="F10" i="1"/>
  <c r="G10" i="1" s="1"/>
  <c r="D10" i="1"/>
  <c r="C10" i="1"/>
  <c r="B10" i="1"/>
  <c r="P9" i="1"/>
  <c r="O9" i="1"/>
  <c r="L9" i="1"/>
  <c r="K9" i="1"/>
  <c r="J9" i="1"/>
  <c r="I9" i="1"/>
  <c r="F9" i="1"/>
  <c r="G9" i="1" s="1"/>
  <c r="D9" i="1"/>
  <c r="B9" i="1"/>
  <c r="R9" i="1" s="1"/>
  <c r="R8" i="1"/>
  <c r="P8" i="1"/>
  <c r="O8" i="1"/>
  <c r="M8" i="1"/>
  <c r="L8" i="1"/>
  <c r="K8" i="1"/>
  <c r="J8" i="1"/>
  <c r="I8" i="1"/>
  <c r="G8" i="1"/>
  <c r="F8" i="1"/>
  <c r="D8" i="1"/>
  <c r="B8" i="1"/>
  <c r="C8" i="1" s="1"/>
  <c r="P7" i="1"/>
  <c r="O7" i="1"/>
  <c r="L7" i="1"/>
  <c r="K7" i="1"/>
  <c r="J7" i="1"/>
  <c r="I7" i="1"/>
  <c r="M7" i="1" s="1"/>
  <c r="F7" i="1"/>
  <c r="G7" i="1" s="1"/>
  <c r="D7" i="1"/>
  <c r="B7" i="1"/>
  <c r="R7" i="1" s="1"/>
  <c r="P6" i="1"/>
  <c r="O6" i="1"/>
  <c r="M6" i="1"/>
  <c r="L6" i="1"/>
  <c r="K6" i="1"/>
  <c r="J6" i="1"/>
  <c r="I6" i="1"/>
  <c r="F6" i="1"/>
  <c r="G6" i="1" s="1"/>
  <c r="D6" i="1"/>
  <c r="B6" i="1"/>
  <c r="R6" i="1" s="1"/>
  <c r="R5" i="1"/>
  <c r="P5" i="1"/>
  <c r="O5" i="1"/>
  <c r="L5" i="1"/>
  <c r="K5" i="1"/>
  <c r="J5" i="1"/>
  <c r="I5" i="1"/>
  <c r="M5" i="1" s="1"/>
  <c r="F5" i="1"/>
  <c r="G5" i="1" s="1"/>
  <c r="D5" i="1"/>
  <c r="B5" i="1"/>
  <c r="C5" i="1" s="1"/>
  <c r="P4" i="1"/>
  <c r="O4" i="1"/>
  <c r="L4" i="1"/>
  <c r="K4" i="1"/>
  <c r="J4" i="1"/>
  <c r="I4" i="1"/>
  <c r="M4" i="1" s="1"/>
  <c r="F4" i="1"/>
  <c r="G4" i="1" s="1"/>
  <c r="D4" i="1"/>
  <c r="B4" i="1"/>
  <c r="R3" i="1"/>
  <c r="P3" i="1"/>
  <c r="O3" i="1"/>
  <c r="L3" i="1"/>
  <c r="K3" i="1"/>
  <c r="M3" i="1" s="1"/>
  <c r="J3" i="1"/>
  <c r="I3" i="1"/>
  <c r="G3" i="1"/>
  <c r="F3" i="1"/>
  <c r="D3" i="1"/>
  <c r="B3" i="1"/>
  <c r="C3" i="1" s="1"/>
  <c r="P2" i="1"/>
  <c r="O2" i="1"/>
  <c r="L2" i="1"/>
  <c r="K2" i="1"/>
  <c r="J2" i="1"/>
  <c r="I2" i="1"/>
  <c r="M2" i="1" s="1"/>
  <c r="F2" i="1"/>
  <c r="G2" i="1" s="1"/>
  <c r="D2" i="1"/>
  <c r="B2" i="1"/>
  <c r="R2" i="1" s="1"/>
  <c r="K100" i="6"/>
  <c r="J100" i="6"/>
  <c r="K99" i="6"/>
  <c r="J99" i="6"/>
  <c r="K98" i="6"/>
  <c r="J98" i="6"/>
  <c r="K97" i="6"/>
  <c r="J97" i="6"/>
  <c r="K96" i="6"/>
  <c r="J96" i="6"/>
  <c r="K95" i="6"/>
  <c r="J95" i="6"/>
  <c r="K94" i="6"/>
  <c r="J94" i="6"/>
  <c r="K93" i="6"/>
  <c r="J93" i="6"/>
  <c r="K92" i="6"/>
  <c r="J92" i="6"/>
  <c r="K91" i="6"/>
  <c r="J91" i="6"/>
  <c r="K90" i="6"/>
  <c r="J90" i="6"/>
  <c r="K89" i="6"/>
  <c r="J89" i="6"/>
  <c r="K88" i="6"/>
  <c r="J88" i="6"/>
  <c r="K87" i="6"/>
  <c r="J87" i="6"/>
  <c r="K86" i="6"/>
  <c r="J86" i="6"/>
  <c r="K85" i="6"/>
  <c r="J85" i="6"/>
  <c r="K84" i="6"/>
  <c r="J84" i="6"/>
  <c r="K83" i="6"/>
  <c r="J83" i="6"/>
  <c r="K82" i="6"/>
  <c r="J82" i="6"/>
  <c r="K81" i="6"/>
  <c r="J81" i="6"/>
  <c r="K80" i="6"/>
  <c r="J80" i="6"/>
  <c r="K79" i="6"/>
  <c r="J79" i="6"/>
  <c r="K78" i="6"/>
  <c r="J78" i="6"/>
  <c r="K77" i="6"/>
  <c r="J77" i="6"/>
  <c r="K76" i="6"/>
  <c r="J76" i="6"/>
  <c r="K75" i="6"/>
  <c r="J75" i="6"/>
  <c r="K74" i="6"/>
  <c r="J74" i="6"/>
  <c r="K73" i="6"/>
  <c r="J73" i="6"/>
  <c r="K72" i="6"/>
  <c r="J72" i="6"/>
  <c r="K71" i="6"/>
  <c r="J71" i="6"/>
  <c r="K70" i="6"/>
  <c r="J70" i="6"/>
  <c r="K69" i="6"/>
  <c r="J69" i="6"/>
  <c r="K68" i="6"/>
  <c r="J68" i="6"/>
  <c r="K67" i="6"/>
  <c r="J67" i="6"/>
  <c r="K66" i="6"/>
  <c r="J66" i="6"/>
  <c r="K65" i="6"/>
  <c r="J65" i="6"/>
  <c r="K64" i="6"/>
  <c r="J64" i="6"/>
  <c r="K63" i="6"/>
  <c r="J63" i="6"/>
  <c r="K62" i="6"/>
  <c r="J62" i="6"/>
  <c r="K61" i="6"/>
  <c r="J61" i="6"/>
  <c r="K60" i="6"/>
  <c r="J60" i="6"/>
  <c r="K59" i="6"/>
  <c r="J59" i="6"/>
  <c r="K58" i="6"/>
  <c r="J58" i="6"/>
  <c r="K57" i="6"/>
  <c r="J57" i="6"/>
  <c r="K56" i="6"/>
  <c r="J56" i="6"/>
  <c r="K55" i="6"/>
  <c r="J55" i="6"/>
  <c r="K54" i="6"/>
  <c r="J54" i="6"/>
  <c r="K53" i="6"/>
  <c r="J53" i="6"/>
  <c r="K52" i="6"/>
  <c r="J52" i="6"/>
  <c r="K51" i="6"/>
  <c r="J51" i="6"/>
  <c r="K50" i="6"/>
  <c r="J50" i="6"/>
  <c r="K49" i="6"/>
  <c r="J49" i="6"/>
  <c r="K48" i="6"/>
  <c r="J48" i="6"/>
  <c r="K47" i="6"/>
  <c r="J47" i="6"/>
  <c r="K46" i="6"/>
  <c r="J46" i="6"/>
  <c r="K45" i="6"/>
  <c r="J45" i="6"/>
  <c r="K44" i="6"/>
  <c r="J44" i="6"/>
  <c r="K43" i="6"/>
  <c r="J43" i="6"/>
  <c r="K42" i="6"/>
  <c r="J42" i="6"/>
  <c r="K41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K12" i="6"/>
  <c r="J12" i="6"/>
  <c r="K11" i="6"/>
  <c r="J11" i="6"/>
  <c r="K10" i="6"/>
  <c r="J10" i="6"/>
  <c r="K9" i="6"/>
  <c r="J9" i="6"/>
  <c r="K8" i="6"/>
  <c r="J8" i="6"/>
  <c r="K7" i="6"/>
  <c r="J7" i="6"/>
  <c r="K6" i="6"/>
  <c r="J6" i="6"/>
  <c r="K5" i="6"/>
  <c r="J5" i="6"/>
  <c r="K4" i="6"/>
  <c r="J4" i="6"/>
  <c r="K3" i="6"/>
  <c r="J3" i="6"/>
  <c r="K2" i="6"/>
  <c r="J2" i="6"/>
  <c r="H100" i="2"/>
  <c r="H22" i="15" s="1"/>
  <c r="G100" i="2"/>
  <c r="G22" i="15" s="1"/>
  <c r="H99" i="2"/>
  <c r="G99" i="2"/>
  <c r="H98" i="2"/>
  <c r="G98" i="2"/>
  <c r="H97" i="2"/>
  <c r="G97" i="2"/>
  <c r="H96" i="2"/>
  <c r="H21" i="15" s="1"/>
  <c r="G96" i="2"/>
  <c r="G21" i="15" s="1"/>
  <c r="H95" i="2"/>
  <c r="G95" i="2"/>
  <c r="H94" i="2"/>
  <c r="G94" i="2"/>
  <c r="H93" i="2"/>
  <c r="G93" i="2"/>
  <c r="H92" i="2"/>
  <c r="G92" i="2"/>
  <c r="H91" i="2"/>
  <c r="H20" i="15" s="1"/>
  <c r="G91" i="2"/>
  <c r="G20" i="15" s="1"/>
  <c r="H90" i="2"/>
  <c r="G90" i="2"/>
  <c r="H89" i="2"/>
  <c r="G89" i="2"/>
  <c r="H88" i="2"/>
  <c r="G88" i="2"/>
  <c r="H87" i="2"/>
  <c r="G87" i="2"/>
  <c r="H86" i="2"/>
  <c r="H19" i="15" s="1"/>
  <c r="G86" i="2"/>
  <c r="G19" i="15" s="1"/>
  <c r="H85" i="2"/>
  <c r="G85" i="2"/>
  <c r="H84" i="2"/>
  <c r="G84" i="2"/>
  <c r="H83" i="2"/>
  <c r="G83" i="2"/>
  <c r="H82" i="2"/>
  <c r="G82" i="2"/>
  <c r="H81" i="2"/>
  <c r="H18" i="15" s="1"/>
  <c r="G81" i="2"/>
  <c r="G18" i="15" s="1"/>
  <c r="H80" i="2"/>
  <c r="G80" i="2"/>
  <c r="H79" i="2"/>
  <c r="G79" i="2"/>
  <c r="H78" i="2"/>
  <c r="G78" i="2"/>
  <c r="H77" i="2"/>
  <c r="G77" i="2"/>
  <c r="H76" i="2"/>
  <c r="H17" i="15" s="1"/>
  <c r="G76" i="2"/>
  <c r="G17" i="15" s="1"/>
  <c r="H75" i="2"/>
  <c r="G75" i="2"/>
  <c r="H74" i="2"/>
  <c r="G74" i="2"/>
  <c r="H73" i="2"/>
  <c r="G73" i="2"/>
  <c r="H72" i="2"/>
  <c r="G72" i="2"/>
  <c r="H71" i="2"/>
  <c r="H16" i="15" s="1"/>
  <c r="G71" i="2"/>
  <c r="G16" i="15" s="1"/>
  <c r="H70" i="2"/>
  <c r="G70" i="2"/>
  <c r="H69" i="2"/>
  <c r="G69" i="2"/>
  <c r="H68" i="2"/>
  <c r="G68" i="2"/>
  <c r="H67" i="2"/>
  <c r="G67" i="2"/>
  <c r="H66" i="2"/>
  <c r="H15" i="15" s="1"/>
  <c r="G66" i="2"/>
  <c r="G15" i="15" s="1"/>
  <c r="H65" i="2"/>
  <c r="G65" i="2"/>
  <c r="H64" i="2"/>
  <c r="G64" i="2"/>
  <c r="H63" i="2"/>
  <c r="G63" i="2"/>
  <c r="H62" i="2"/>
  <c r="G62" i="2"/>
  <c r="H61" i="2"/>
  <c r="H14" i="15" s="1"/>
  <c r="G61" i="2"/>
  <c r="G14" i="15" s="1"/>
  <c r="H60" i="2"/>
  <c r="G60" i="2"/>
  <c r="H59" i="2"/>
  <c r="G59" i="2"/>
  <c r="H58" i="2"/>
  <c r="G58" i="2"/>
  <c r="H57" i="2"/>
  <c r="G57" i="2"/>
  <c r="H56" i="2"/>
  <c r="H13" i="15" s="1"/>
  <c r="G56" i="2"/>
  <c r="G13" i="15" s="1"/>
  <c r="H55" i="2"/>
  <c r="G55" i="2"/>
  <c r="H54" i="2"/>
  <c r="G54" i="2"/>
  <c r="H53" i="2"/>
  <c r="G53" i="2"/>
  <c r="H52" i="2"/>
  <c r="G52" i="2"/>
  <c r="H51" i="2"/>
  <c r="H12" i="15" s="1"/>
  <c r="G51" i="2"/>
  <c r="G12" i="15" s="1"/>
  <c r="H50" i="2"/>
  <c r="G50" i="2"/>
  <c r="H49" i="2"/>
  <c r="G49" i="2"/>
  <c r="H48" i="2"/>
  <c r="G48" i="2"/>
  <c r="H47" i="2"/>
  <c r="G47" i="2"/>
  <c r="H46" i="2"/>
  <c r="H11" i="15" s="1"/>
  <c r="G46" i="2"/>
  <c r="G11" i="15" s="1"/>
  <c r="H45" i="2"/>
  <c r="G45" i="2"/>
  <c r="H44" i="2"/>
  <c r="G44" i="2"/>
  <c r="H43" i="2"/>
  <c r="G43" i="2"/>
  <c r="H42" i="2"/>
  <c r="G42" i="2"/>
  <c r="H41" i="2"/>
  <c r="H10" i="15" s="1"/>
  <c r="G41" i="2"/>
  <c r="G10" i="15" s="1"/>
  <c r="H40" i="2"/>
  <c r="G40" i="2"/>
  <c r="H39" i="2"/>
  <c r="G39" i="2"/>
  <c r="H38" i="2"/>
  <c r="G38" i="2"/>
  <c r="H37" i="2"/>
  <c r="G37" i="2"/>
  <c r="H36" i="2"/>
  <c r="H9" i="15" s="1"/>
  <c r="G36" i="2"/>
  <c r="G9" i="15" s="1"/>
  <c r="H35" i="2"/>
  <c r="G35" i="2"/>
  <c r="H34" i="2"/>
  <c r="G34" i="2"/>
  <c r="H33" i="2"/>
  <c r="G33" i="2"/>
  <c r="H32" i="2"/>
  <c r="G32" i="2"/>
  <c r="H31" i="2"/>
  <c r="H8" i="15" s="1"/>
  <c r="G31" i="2"/>
  <c r="G8" i="15" s="1"/>
  <c r="H30" i="2"/>
  <c r="G30" i="2"/>
  <c r="H29" i="2"/>
  <c r="G29" i="2"/>
  <c r="H28" i="2"/>
  <c r="G28" i="2"/>
  <c r="H27" i="2"/>
  <c r="G27" i="2"/>
  <c r="H26" i="2"/>
  <c r="H7" i="15" s="1"/>
  <c r="G26" i="2"/>
  <c r="G7" i="15" s="1"/>
  <c r="H25" i="2"/>
  <c r="G25" i="2"/>
  <c r="H24" i="2"/>
  <c r="G24" i="2"/>
  <c r="H23" i="2"/>
  <c r="G23" i="2"/>
  <c r="H22" i="2"/>
  <c r="G22" i="2"/>
  <c r="H21" i="2"/>
  <c r="H6" i="15" s="1"/>
  <c r="G21" i="2"/>
  <c r="G6" i="15" s="1"/>
  <c r="H20" i="2"/>
  <c r="G20" i="2"/>
  <c r="H19" i="2"/>
  <c r="G19" i="2"/>
  <c r="H18" i="2"/>
  <c r="G18" i="2"/>
  <c r="H17" i="2"/>
  <c r="G17" i="2"/>
  <c r="H16" i="2"/>
  <c r="H5" i="15" s="1"/>
  <c r="G16" i="2"/>
  <c r="G5" i="15" s="1"/>
  <c r="H15" i="2"/>
  <c r="G15" i="2"/>
  <c r="H14" i="2"/>
  <c r="G14" i="2"/>
  <c r="H13" i="2"/>
  <c r="G13" i="2"/>
  <c r="H12" i="2"/>
  <c r="G12" i="2"/>
  <c r="H11" i="2"/>
  <c r="H4" i="15" s="1"/>
  <c r="G11" i="2"/>
  <c r="G4" i="15" s="1"/>
  <c r="H10" i="2"/>
  <c r="G10" i="2"/>
  <c r="H9" i="2"/>
  <c r="G9" i="2"/>
  <c r="H8" i="2"/>
  <c r="G8" i="2"/>
  <c r="H7" i="2"/>
  <c r="G7" i="2"/>
  <c r="H6" i="2"/>
  <c r="H3" i="15" s="1"/>
  <c r="G6" i="2"/>
  <c r="G3" i="15" s="1"/>
  <c r="H5" i="2"/>
  <c r="G5" i="2"/>
  <c r="H4" i="2"/>
  <c r="G4" i="2"/>
  <c r="H3" i="2"/>
  <c r="G3" i="2"/>
  <c r="H2" i="2"/>
  <c r="H2" i="15" s="1"/>
  <c r="G2" i="2"/>
  <c r="G2" i="15" s="1"/>
  <c r="T22" i="2" l="1"/>
  <c r="D3" i="2"/>
  <c r="B9" i="15"/>
  <c r="C35" i="2"/>
  <c r="C34" i="2"/>
  <c r="C32" i="2"/>
  <c r="C8" i="2"/>
  <c r="C86" i="2"/>
  <c r="C19" i="15" s="1"/>
  <c r="C62" i="2"/>
  <c r="C55" i="2"/>
  <c r="C10" i="2"/>
  <c r="F3" i="2"/>
  <c r="F4" i="2"/>
  <c r="F5" i="2"/>
  <c r="C57" i="2"/>
  <c r="B3" i="15"/>
  <c r="B8" i="15"/>
  <c r="C33" i="2"/>
  <c r="C30" i="2"/>
  <c r="C58" i="2"/>
  <c r="C28" i="2"/>
  <c r="C51" i="2"/>
  <c r="C12" i="15" s="1"/>
  <c r="C48" i="2"/>
  <c r="C99" i="2"/>
  <c r="C12" i="2"/>
  <c r="C100" i="2"/>
  <c r="C22" i="15" s="1"/>
  <c r="C82" i="2"/>
  <c r="C81" i="2"/>
  <c r="C18" i="15" s="1"/>
  <c r="B21" i="15"/>
  <c r="C47" i="2"/>
  <c r="C79" i="2"/>
  <c r="C78" i="2"/>
  <c r="C77" i="2"/>
  <c r="C76" i="2"/>
  <c r="C17" i="15" s="1"/>
  <c r="C75" i="2"/>
  <c r="C74" i="2"/>
  <c r="C72" i="2"/>
  <c r="C71" i="2"/>
  <c r="C16" i="15" s="1"/>
  <c r="C15" i="2"/>
  <c r="C14" i="2"/>
  <c r="C13" i="2"/>
  <c r="C26" i="2"/>
  <c r="C7" i="15" s="1"/>
  <c r="C25" i="2"/>
  <c r="C17" i="2"/>
  <c r="C24" i="2"/>
  <c r="C16" i="2"/>
  <c r="C5" i="15" s="1"/>
  <c r="C94" i="2"/>
  <c r="C70" i="2"/>
  <c r="C46" i="2"/>
  <c r="C11" i="15" s="1"/>
  <c r="C91" i="2"/>
  <c r="C20" i="15" s="1"/>
  <c r="C43" i="2"/>
  <c r="C66" i="2"/>
  <c r="C15" i="15" s="1"/>
  <c r="C42" i="2"/>
  <c r="C61" i="2"/>
  <c r="C14" i="15" s="1"/>
  <c r="C21" i="2"/>
  <c r="C6" i="15" s="1"/>
  <c r="C20" i="2"/>
  <c r="C19" i="2"/>
  <c r="C22" i="2"/>
  <c r="B6" i="15"/>
  <c r="D2" i="15"/>
  <c r="B2" i="15"/>
  <c r="B11" i="15"/>
  <c r="C9" i="15"/>
  <c r="B18" i="15"/>
  <c r="B10" i="15"/>
  <c r="C3" i="15"/>
  <c r="C2" i="15"/>
  <c r="E3" i="15"/>
  <c r="D4" i="6"/>
  <c r="F4" i="6" s="1"/>
  <c r="N4" i="6" s="1"/>
  <c r="D3" i="6"/>
  <c r="F3" i="6" s="1"/>
  <c r="N3" i="6" s="1"/>
  <c r="D2" i="6"/>
  <c r="F2" i="6" s="1"/>
  <c r="N2" i="6" s="1"/>
  <c r="D27" i="6"/>
  <c r="F27" i="6" s="1"/>
  <c r="N27" i="6" s="1"/>
  <c r="D76" i="6"/>
  <c r="F76" i="6" s="1"/>
  <c r="D28" i="6"/>
  <c r="F28" i="6" s="1"/>
  <c r="N28" i="6" s="1"/>
  <c r="D51" i="6"/>
  <c r="F51" i="6" s="1"/>
  <c r="N51" i="6" s="1"/>
  <c r="D12" i="6"/>
  <c r="F12" i="6" s="1"/>
  <c r="D7" i="6"/>
  <c r="F7" i="6" s="1"/>
  <c r="D69" i="6"/>
  <c r="F69" i="6" s="1"/>
  <c r="N69" i="6" s="1"/>
  <c r="D19" i="6"/>
  <c r="F19" i="6" s="1"/>
  <c r="N19" i="6" s="1"/>
  <c r="D11" i="6"/>
  <c r="F11" i="6" s="1"/>
  <c r="D8" i="6"/>
  <c r="F8" i="6" s="1"/>
  <c r="D9" i="6"/>
  <c r="F9" i="6" s="1"/>
  <c r="D34" i="6"/>
  <c r="F34" i="6" s="1"/>
  <c r="D99" i="6"/>
  <c r="F99" i="6" s="1"/>
  <c r="N99" i="6" s="1"/>
  <c r="D91" i="6"/>
  <c r="F91" i="6" s="1"/>
  <c r="N91" i="6" s="1"/>
  <c r="D73" i="6"/>
  <c r="F73" i="6" s="1"/>
  <c r="N73" i="6" s="1"/>
  <c r="D47" i="6"/>
  <c r="F47" i="6" s="1"/>
  <c r="N47" i="6" s="1"/>
  <c r="D86" i="6"/>
  <c r="F86" i="6" s="1"/>
  <c r="D61" i="6"/>
  <c r="F61" i="6" s="1"/>
  <c r="D62" i="6"/>
  <c r="F62" i="6" s="1"/>
  <c r="D32" i="6"/>
  <c r="F32" i="6" s="1"/>
  <c r="D38" i="6"/>
  <c r="F38" i="6" s="1"/>
  <c r="D78" i="6"/>
  <c r="F78" i="6" s="1"/>
  <c r="N78" i="6" s="1"/>
  <c r="D54" i="6"/>
  <c r="F54" i="6" s="1"/>
  <c r="N54" i="6" s="1"/>
  <c r="D30" i="6"/>
  <c r="F30" i="6" s="1"/>
  <c r="N30" i="6" s="1"/>
  <c r="D6" i="6"/>
  <c r="F6" i="6" s="1"/>
  <c r="D29" i="6"/>
  <c r="F29" i="6" s="1"/>
  <c r="N29" i="6" s="1"/>
  <c r="D75" i="6"/>
  <c r="F75" i="6" s="1"/>
  <c r="N75" i="6" s="1"/>
  <c r="D79" i="6"/>
  <c r="F79" i="6" s="1"/>
  <c r="N79" i="6" s="1"/>
  <c r="D31" i="6"/>
  <c r="F31" i="6" s="1"/>
  <c r="N31" i="6" s="1"/>
  <c r="D83" i="6"/>
  <c r="F83" i="6" s="1"/>
  <c r="D35" i="6"/>
  <c r="F35" i="6" s="1"/>
  <c r="D58" i="6"/>
  <c r="F58" i="6" s="1"/>
  <c r="D33" i="6"/>
  <c r="F33" i="6" s="1"/>
  <c r="D80" i="6"/>
  <c r="F80" i="6" s="1"/>
  <c r="D18" i="6"/>
  <c r="F18" i="6" s="1"/>
  <c r="N18" i="6" s="1"/>
  <c r="D100" i="6"/>
  <c r="F100" i="6" s="1"/>
  <c r="N100" i="6" s="1"/>
  <c r="D90" i="6"/>
  <c r="F90" i="6" s="1"/>
  <c r="N90" i="6" s="1"/>
  <c r="D42" i="6"/>
  <c r="F42" i="6" s="1"/>
  <c r="N42" i="6" s="1"/>
  <c r="D82" i="6"/>
  <c r="F82" i="6" s="1"/>
  <c r="D56" i="6"/>
  <c r="F56" i="6" s="1"/>
  <c r="D55" i="6"/>
  <c r="F55" i="6" s="1"/>
  <c r="N55" i="6" s="1"/>
  <c r="D52" i="6"/>
  <c r="F52" i="6" s="1"/>
  <c r="N52" i="6" s="1"/>
  <c r="D36" i="6"/>
  <c r="F36" i="6" s="1"/>
  <c r="D41" i="6"/>
  <c r="F41" i="6" s="1"/>
  <c r="N41" i="6" s="1"/>
  <c r="D40" i="6"/>
  <c r="F40" i="6" s="1"/>
  <c r="N40" i="6" s="1"/>
  <c r="D84" i="6"/>
  <c r="F84" i="6" s="1"/>
  <c r="D60" i="6"/>
  <c r="F60" i="6" s="1"/>
  <c r="D59" i="6"/>
  <c r="F59" i="6" s="1"/>
  <c r="D64" i="6"/>
  <c r="F64" i="6" s="1"/>
  <c r="N64" i="6" s="1"/>
  <c r="D88" i="6"/>
  <c r="F88" i="6" s="1"/>
  <c r="N88" i="6" s="1"/>
  <c r="D81" i="6"/>
  <c r="F81" i="6" s="1"/>
  <c r="D68" i="6"/>
  <c r="F68" i="6" s="1"/>
  <c r="N68" i="6" s="1"/>
  <c r="D67" i="6"/>
  <c r="F67" i="6" s="1"/>
  <c r="N67" i="6" s="1"/>
  <c r="D66" i="6"/>
  <c r="F66" i="6" s="1"/>
  <c r="N66" i="6" s="1"/>
  <c r="D98" i="6"/>
  <c r="F98" i="6" s="1"/>
  <c r="N98" i="6" s="1"/>
  <c r="D74" i="6"/>
  <c r="F74" i="6" s="1"/>
  <c r="N74" i="6" s="1"/>
  <c r="D50" i="6"/>
  <c r="F50" i="6" s="1"/>
  <c r="N50" i="6" s="1"/>
  <c r="D97" i="6"/>
  <c r="F97" i="6" s="1"/>
  <c r="N97" i="6" s="1"/>
  <c r="D49" i="6"/>
  <c r="F49" i="6" s="1"/>
  <c r="N49" i="6" s="1"/>
  <c r="D96" i="6"/>
  <c r="F96" i="6" s="1"/>
  <c r="N96" i="6" s="1"/>
  <c r="D72" i="6"/>
  <c r="F72" i="6" s="1"/>
  <c r="N72" i="6" s="1"/>
  <c r="D94" i="6"/>
  <c r="F94" i="6" s="1"/>
  <c r="N94" i="6" s="1"/>
  <c r="D70" i="6"/>
  <c r="F70" i="6" s="1"/>
  <c r="N70" i="6" s="1"/>
  <c r="D46" i="6"/>
  <c r="F46" i="6" s="1"/>
  <c r="N46" i="6" s="1"/>
  <c r="D93" i="6"/>
  <c r="F93" i="6" s="1"/>
  <c r="N93" i="6" s="1"/>
  <c r="D45" i="6"/>
  <c r="F45" i="6" s="1"/>
  <c r="N45" i="6" s="1"/>
  <c r="D92" i="6"/>
  <c r="F92" i="6" s="1"/>
  <c r="N92" i="6" s="1"/>
  <c r="D44" i="6"/>
  <c r="F44" i="6" s="1"/>
  <c r="N44" i="6" s="1"/>
  <c r="D20" i="6"/>
  <c r="F20" i="6" s="1"/>
  <c r="N20" i="6" s="1"/>
  <c r="D22" i="6"/>
  <c r="F22" i="6" s="1"/>
  <c r="N22" i="6" s="1"/>
  <c r="D21" i="6"/>
  <c r="F21" i="6" s="1"/>
  <c r="N21" i="6" s="1"/>
  <c r="D26" i="6"/>
  <c r="F26" i="6" s="1"/>
  <c r="N26" i="6" s="1"/>
  <c r="D25" i="6"/>
  <c r="F25" i="6" s="1"/>
  <c r="N25" i="6" s="1"/>
  <c r="D24" i="6"/>
  <c r="F24" i="6" s="1"/>
  <c r="N24" i="6" s="1"/>
  <c r="D23" i="6"/>
  <c r="F23" i="6" s="1"/>
  <c r="N23" i="6" s="1"/>
  <c r="D16" i="6"/>
  <c r="F16" i="6" s="1"/>
  <c r="N16" i="6" s="1"/>
  <c r="D43" i="6"/>
  <c r="F43" i="6" s="1"/>
  <c r="N43" i="6" s="1"/>
  <c r="D85" i="6"/>
  <c r="F85" i="6" s="1"/>
  <c r="D17" i="6"/>
  <c r="F17" i="6" s="1"/>
  <c r="N17" i="6" s="1"/>
  <c r="D95" i="6"/>
  <c r="F95" i="6" s="1"/>
  <c r="N95" i="6" s="1"/>
  <c r="D13" i="6"/>
  <c r="F13" i="6" s="1"/>
  <c r="N13" i="6" s="1"/>
  <c r="D48" i="6"/>
  <c r="F48" i="6" s="1"/>
  <c r="N48" i="6" s="1"/>
  <c r="D57" i="6"/>
  <c r="F57" i="6" s="1"/>
  <c r="D89" i="6"/>
  <c r="F89" i="6" s="1"/>
  <c r="N89" i="6" s="1"/>
  <c r="D37" i="6"/>
  <c r="F37" i="6" s="1"/>
  <c r="D14" i="6"/>
  <c r="F14" i="6" s="1"/>
  <c r="N14" i="6" s="1"/>
  <c r="D71" i="6"/>
  <c r="F71" i="6" s="1"/>
  <c r="N71" i="6" s="1"/>
  <c r="D65" i="6"/>
  <c r="F65" i="6" s="1"/>
  <c r="N65" i="6" s="1"/>
  <c r="C4" i="15"/>
  <c r="D39" i="6"/>
  <c r="F39" i="6" s="1"/>
  <c r="N39" i="6" s="1"/>
  <c r="C7" i="1"/>
  <c r="C9" i="1"/>
  <c r="M9" i="1"/>
  <c r="C20" i="1"/>
  <c r="D77" i="6"/>
  <c r="F77" i="6" s="1"/>
  <c r="N77" i="6" s="1"/>
  <c r="D87" i="6"/>
  <c r="F87" i="6" s="1"/>
  <c r="N87" i="6" s="1"/>
  <c r="D15" i="6"/>
  <c r="F15" i="6" s="1"/>
  <c r="N15" i="6" s="1"/>
  <c r="M20" i="1"/>
  <c r="B17" i="15"/>
  <c r="D10" i="6"/>
  <c r="F10" i="6" s="1"/>
  <c r="D5" i="6"/>
  <c r="F5" i="6" s="1"/>
  <c r="N5" i="6" s="1"/>
  <c r="D63" i="6"/>
  <c r="F63" i="6" s="1"/>
  <c r="N63" i="6" s="1"/>
  <c r="C8" i="15"/>
  <c r="B22" i="15"/>
  <c r="D53" i="6"/>
  <c r="F53" i="6" s="1"/>
  <c r="N53" i="6" s="1"/>
  <c r="C4" i="1"/>
  <c r="R4" i="1"/>
  <c r="C21" i="15"/>
  <c r="B4" i="15"/>
  <c r="C2" i="1"/>
  <c r="C15" i="1"/>
  <c r="C6" i="1"/>
  <c r="E2" i="15"/>
  <c r="B13" i="15"/>
  <c r="R17" i="1"/>
  <c r="C13" i="15"/>
  <c r="B15" i="15"/>
  <c r="D4" i="2" l="1"/>
  <c r="F6" i="2"/>
  <c r="G4" i="6"/>
  <c r="H4" i="6" s="1"/>
  <c r="R4" i="6" s="1"/>
  <c r="Q4" i="2" s="1"/>
  <c r="J4" i="2"/>
  <c r="K3" i="2"/>
  <c r="K5" i="2"/>
  <c r="K4" i="2"/>
  <c r="K23" i="2"/>
  <c r="L4" i="2"/>
  <c r="K25" i="2"/>
  <c r="K24" i="2"/>
  <c r="G26" i="6"/>
  <c r="G49" i="6"/>
  <c r="G97" i="6"/>
  <c r="G50" i="6"/>
  <c r="G73" i="6"/>
  <c r="G100" i="6"/>
  <c r="G89" i="6"/>
  <c r="G14" i="6"/>
  <c r="G13" i="6"/>
  <c r="K2" i="2"/>
  <c r="G75" i="6"/>
  <c r="G54" i="6"/>
  <c r="G98" i="6"/>
  <c r="G5" i="6"/>
  <c r="H5" i="6" s="1"/>
  <c r="R5" i="6" s="1"/>
  <c r="Q5" i="2" s="1"/>
  <c r="G63" i="6"/>
  <c r="G22" i="6"/>
  <c r="G42" i="6"/>
  <c r="G46" i="6"/>
  <c r="G87" i="6"/>
  <c r="G70" i="6"/>
  <c r="G40" i="6"/>
  <c r="G94" i="6"/>
  <c r="G91" i="6"/>
  <c r="G47" i="6"/>
  <c r="G17" i="6"/>
  <c r="G95" i="6"/>
  <c r="G74" i="6"/>
  <c r="G3" i="6"/>
  <c r="H3" i="6" s="1"/>
  <c r="R3" i="6" s="1"/>
  <c r="Q3" i="2" s="1"/>
  <c r="G99" i="6"/>
  <c r="G72" i="6"/>
  <c r="G96" i="6"/>
  <c r="G27" i="6"/>
  <c r="N76" i="6"/>
  <c r="G76" i="6"/>
  <c r="G83" i="6"/>
  <c r="N83" i="6"/>
  <c r="G39" i="6"/>
  <c r="G81" i="6"/>
  <c r="N81" i="6"/>
  <c r="G25" i="6"/>
  <c r="G60" i="6"/>
  <c r="N60" i="6"/>
  <c r="G36" i="6"/>
  <c r="N36" i="6"/>
  <c r="G85" i="6"/>
  <c r="N85" i="6"/>
  <c r="N6" i="6"/>
  <c r="G6" i="6"/>
  <c r="G84" i="6"/>
  <c r="N84" i="6"/>
  <c r="G43" i="6"/>
  <c r="G67" i="6"/>
  <c r="G66" i="6"/>
  <c r="N32" i="6"/>
  <c r="G32" i="6"/>
  <c r="G37" i="6"/>
  <c r="N37" i="6"/>
  <c r="G62" i="6"/>
  <c r="N62" i="6"/>
  <c r="G28" i="6"/>
  <c r="G71" i="6"/>
  <c r="N86" i="6"/>
  <c r="G86" i="6"/>
  <c r="G29" i="6"/>
  <c r="G21" i="6"/>
  <c r="G10" i="6"/>
  <c r="N10" i="6"/>
  <c r="G55" i="6"/>
  <c r="G80" i="6"/>
  <c r="N80" i="6"/>
  <c r="G34" i="6"/>
  <c r="N34" i="6"/>
  <c r="G90" i="6"/>
  <c r="G30" i="6"/>
  <c r="G69" i="6"/>
  <c r="G35" i="6"/>
  <c r="N35" i="6"/>
  <c r="G15" i="6"/>
  <c r="G12" i="6"/>
  <c r="N12" i="6"/>
  <c r="G2" i="6"/>
  <c r="H2" i="6" s="1"/>
  <c r="G19" i="6"/>
  <c r="G31" i="6"/>
  <c r="G65" i="6"/>
  <c r="G16" i="6"/>
  <c r="G61" i="6"/>
  <c r="N61" i="6"/>
  <c r="G44" i="6"/>
  <c r="G68" i="6"/>
  <c r="G78" i="6"/>
  <c r="G77" i="6"/>
  <c r="G9" i="6"/>
  <c r="H9" i="6" s="1"/>
  <c r="R9" i="6" s="1"/>
  <c r="N9" i="6"/>
  <c r="G24" i="6"/>
  <c r="G79" i="6"/>
  <c r="G93" i="6"/>
  <c r="G11" i="6"/>
  <c r="N11" i="6"/>
  <c r="G7" i="6"/>
  <c r="N7" i="6"/>
  <c r="G59" i="6"/>
  <c r="N59" i="6"/>
  <c r="G88" i="6"/>
  <c r="G51" i="6"/>
  <c r="G41" i="6"/>
  <c r="N38" i="6"/>
  <c r="G38" i="6"/>
  <c r="G23" i="6"/>
  <c r="G20" i="6"/>
  <c r="G56" i="6"/>
  <c r="N56" i="6"/>
  <c r="G52" i="6"/>
  <c r="N82" i="6"/>
  <c r="G82" i="6"/>
  <c r="G57" i="6"/>
  <c r="N57" i="6"/>
  <c r="G92" i="6"/>
  <c r="G53" i="6"/>
  <c r="G45" i="6"/>
  <c r="N33" i="6"/>
  <c r="G33" i="6"/>
  <c r="N58" i="6"/>
  <c r="G58" i="6"/>
  <c r="N8" i="6"/>
  <c r="G8" i="6"/>
  <c r="H8" i="6" s="1"/>
  <c r="R8" i="6" s="1"/>
  <c r="G48" i="6"/>
  <c r="G64" i="6"/>
  <c r="G18" i="6"/>
  <c r="D6" i="2" l="1"/>
  <c r="D3" i="15" s="1"/>
  <c r="D5" i="2"/>
  <c r="F7" i="2"/>
  <c r="K8" i="2"/>
  <c r="L8" i="2"/>
  <c r="J8" i="2"/>
  <c r="J3" i="2"/>
  <c r="L3" i="2"/>
  <c r="K7" i="2"/>
  <c r="J5" i="2"/>
  <c r="L5" i="2"/>
  <c r="K6" i="2"/>
  <c r="H12" i="6"/>
  <c r="R12" i="6" s="1"/>
  <c r="H13" i="6"/>
  <c r="H7" i="6"/>
  <c r="R7" i="6" s="1"/>
  <c r="Q7" i="2" s="1"/>
  <c r="H6" i="6"/>
  <c r="H10" i="6" s="1"/>
  <c r="H14" i="6" s="1"/>
  <c r="H18" i="6" s="1"/>
  <c r="H22" i="6" s="1"/>
  <c r="H26" i="6" s="1"/>
  <c r="H30" i="6" s="1"/>
  <c r="H34" i="6" s="1"/>
  <c r="H38" i="6" s="1"/>
  <c r="H42" i="6" s="1"/>
  <c r="H46" i="6" s="1"/>
  <c r="H50" i="6" s="1"/>
  <c r="H54" i="6" s="1"/>
  <c r="H58" i="6" s="1"/>
  <c r="H62" i="6" s="1"/>
  <c r="H66" i="6" s="1"/>
  <c r="H70" i="6" s="1"/>
  <c r="H74" i="6" s="1"/>
  <c r="H78" i="6" s="1"/>
  <c r="H82" i="6" s="1"/>
  <c r="H86" i="6" s="1"/>
  <c r="H90" i="6" s="1"/>
  <c r="H94" i="6" s="1"/>
  <c r="H98" i="6" s="1"/>
  <c r="R2" i="6"/>
  <c r="Q2" i="2" s="1"/>
  <c r="D7" i="2" l="1"/>
  <c r="E7" i="15"/>
  <c r="K26" i="2"/>
  <c r="Q8" i="2"/>
  <c r="F8" i="2"/>
  <c r="J2" i="2"/>
  <c r="F2" i="15"/>
  <c r="L2" i="2"/>
  <c r="L7" i="2"/>
  <c r="J7" i="2"/>
  <c r="H16" i="6"/>
  <c r="H17" i="6"/>
  <c r="R13" i="6"/>
  <c r="H11" i="6"/>
  <c r="R6" i="6"/>
  <c r="Q6" i="2" s="1"/>
  <c r="R10" i="6"/>
  <c r="D8" i="2" l="1"/>
  <c r="K27" i="2"/>
  <c r="F10" i="2"/>
  <c r="Q9" i="2"/>
  <c r="L9" i="2"/>
  <c r="J9" i="2"/>
  <c r="K9" i="2"/>
  <c r="F9" i="2"/>
  <c r="F3" i="15"/>
  <c r="J6" i="2"/>
  <c r="L6" i="2"/>
  <c r="R16" i="6"/>
  <c r="H20" i="6"/>
  <c r="R11" i="6"/>
  <c r="H15" i="6"/>
  <c r="H21" i="6"/>
  <c r="R17" i="6"/>
  <c r="R14" i="6"/>
  <c r="D9" i="2" l="1"/>
  <c r="K28" i="2"/>
  <c r="J10" i="2"/>
  <c r="L10" i="2"/>
  <c r="Q10" i="2"/>
  <c r="K10" i="2"/>
  <c r="J11" i="2"/>
  <c r="L11" i="2"/>
  <c r="H24" i="6"/>
  <c r="R20" i="6"/>
  <c r="H25" i="6"/>
  <c r="R21" i="6"/>
  <c r="H19" i="6"/>
  <c r="R15" i="6"/>
  <c r="R18" i="6"/>
  <c r="D10" i="2" l="1"/>
  <c r="K29" i="2"/>
  <c r="Q11" i="2"/>
  <c r="E4" i="15"/>
  <c r="F11" i="2"/>
  <c r="F4" i="15" s="1"/>
  <c r="K11" i="2"/>
  <c r="H28" i="6"/>
  <c r="R24" i="6"/>
  <c r="Q24" i="2" s="1"/>
  <c r="H23" i="6"/>
  <c r="R19" i="6"/>
  <c r="H29" i="6"/>
  <c r="R25" i="6"/>
  <c r="Q25" i="2" s="1"/>
  <c r="R22" i="6"/>
  <c r="D11" i="2" l="1"/>
  <c r="D4" i="15" s="1"/>
  <c r="K30" i="2"/>
  <c r="Q12" i="2"/>
  <c r="F12" i="2"/>
  <c r="K12" i="2"/>
  <c r="L12" i="2"/>
  <c r="J12" i="2"/>
  <c r="L24" i="2"/>
  <c r="J24" i="2"/>
  <c r="J25" i="2"/>
  <c r="L25" i="2"/>
  <c r="H32" i="6"/>
  <c r="R28" i="6"/>
  <c r="Q28" i="2" s="1"/>
  <c r="H33" i="6"/>
  <c r="R29" i="6"/>
  <c r="Q29" i="2" s="1"/>
  <c r="H27" i="6"/>
  <c r="R23" i="6"/>
  <c r="Q23" i="2" s="1"/>
  <c r="R26" i="6"/>
  <c r="Q26" i="2" s="1"/>
  <c r="D12" i="2" l="1"/>
  <c r="E8" i="15"/>
  <c r="K31" i="2"/>
  <c r="Q13" i="2"/>
  <c r="K13" i="2"/>
  <c r="F13" i="2"/>
  <c r="J13" i="2"/>
  <c r="L13" i="2"/>
  <c r="J29" i="2"/>
  <c r="L29" i="2"/>
  <c r="L26" i="2"/>
  <c r="J26" i="2"/>
  <c r="H36" i="6"/>
  <c r="R32" i="6"/>
  <c r="J23" i="2"/>
  <c r="L23" i="2"/>
  <c r="L28" i="2"/>
  <c r="J28" i="2"/>
  <c r="H31" i="6"/>
  <c r="R27" i="6"/>
  <c r="Q27" i="2" s="1"/>
  <c r="H37" i="6"/>
  <c r="R33" i="6"/>
  <c r="R30" i="6"/>
  <c r="Q30" i="2" s="1"/>
  <c r="D13" i="2" l="1"/>
  <c r="Q32" i="2"/>
  <c r="K32" i="2"/>
  <c r="Q14" i="2"/>
  <c r="K14" i="2"/>
  <c r="F14" i="2"/>
  <c r="L14" i="2"/>
  <c r="J14" i="2"/>
  <c r="J30" i="2"/>
  <c r="L30" i="2"/>
  <c r="J27" i="2"/>
  <c r="L27" i="2"/>
  <c r="H40" i="6"/>
  <c r="R36" i="6"/>
  <c r="L33" i="2"/>
  <c r="J33" i="2"/>
  <c r="J32" i="2"/>
  <c r="L32" i="2"/>
  <c r="H41" i="6"/>
  <c r="R37" i="6"/>
  <c r="H35" i="6"/>
  <c r="R31" i="6"/>
  <c r="Q31" i="2" s="1"/>
  <c r="R34" i="6"/>
  <c r="D14" i="2" l="1"/>
  <c r="Q33" i="2"/>
  <c r="K33" i="2"/>
  <c r="Q15" i="2"/>
  <c r="K15" i="2"/>
  <c r="F15" i="2"/>
  <c r="J15" i="2"/>
  <c r="L15" i="2"/>
  <c r="L34" i="2"/>
  <c r="J34" i="2"/>
  <c r="H44" i="6"/>
  <c r="R40" i="6"/>
  <c r="L31" i="2"/>
  <c r="J31" i="2"/>
  <c r="H39" i="6"/>
  <c r="R35" i="6"/>
  <c r="H45" i="6"/>
  <c r="R41" i="6"/>
  <c r="R38" i="6"/>
  <c r="D15" i="2" l="1"/>
  <c r="T32" i="2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T99" i="2" s="1"/>
  <c r="T100" i="2" s="1"/>
  <c r="Q34" i="2"/>
  <c r="K34" i="2"/>
  <c r="Q16" i="2"/>
  <c r="E5" i="15"/>
  <c r="K16" i="2"/>
  <c r="L16" i="2"/>
  <c r="F16" i="2"/>
  <c r="F5" i="15" s="1"/>
  <c r="J16" i="2"/>
  <c r="J35" i="2"/>
  <c r="L35" i="2"/>
  <c r="H48" i="6"/>
  <c r="R44" i="6"/>
  <c r="H49" i="6"/>
  <c r="R45" i="6"/>
  <c r="H43" i="6"/>
  <c r="R39" i="6"/>
  <c r="R42" i="6"/>
  <c r="D16" i="2" l="1"/>
  <c r="D5" i="15" s="1"/>
  <c r="Q35" i="2"/>
  <c r="K35" i="2"/>
  <c r="Q17" i="2"/>
  <c r="K17" i="2"/>
  <c r="L17" i="2"/>
  <c r="J17" i="2"/>
  <c r="F17" i="2"/>
  <c r="F23" i="2"/>
  <c r="H52" i="6"/>
  <c r="R48" i="6"/>
  <c r="H47" i="6"/>
  <c r="R43" i="6"/>
  <c r="H53" i="6"/>
  <c r="R49" i="6"/>
  <c r="R46" i="6"/>
  <c r="D17" i="2" l="1"/>
  <c r="Q36" i="2"/>
  <c r="E9" i="15"/>
  <c r="K36" i="2"/>
  <c r="L36" i="2"/>
  <c r="J36" i="2"/>
  <c r="Q18" i="2"/>
  <c r="K18" i="2"/>
  <c r="J18" i="2"/>
  <c r="L18" i="2"/>
  <c r="F18" i="2"/>
  <c r="F24" i="2"/>
  <c r="H56" i="6"/>
  <c r="R52" i="6"/>
  <c r="H57" i="6"/>
  <c r="R53" i="6"/>
  <c r="H51" i="6"/>
  <c r="R47" i="6"/>
  <c r="R50" i="6"/>
  <c r="D18" i="2" l="1"/>
  <c r="Q37" i="2"/>
  <c r="K37" i="2"/>
  <c r="J37" i="2"/>
  <c r="L37" i="2"/>
  <c r="Q19" i="2"/>
  <c r="K19" i="2"/>
  <c r="J19" i="2"/>
  <c r="L19" i="2"/>
  <c r="F19" i="2"/>
  <c r="F25" i="2"/>
  <c r="H60" i="6"/>
  <c r="R56" i="6"/>
  <c r="H55" i="6"/>
  <c r="R51" i="6"/>
  <c r="H61" i="6"/>
  <c r="R57" i="6"/>
  <c r="R54" i="6"/>
  <c r="D19" i="2" l="1"/>
  <c r="Q38" i="2"/>
  <c r="K38" i="2"/>
  <c r="J38" i="2"/>
  <c r="L38" i="2"/>
  <c r="Q20" i="2"/>
  <c r="K20" i="2"/>
  <c r="L20" i="2"/>
  <c r="J20" i="2"/>
  <c r="F20" i="2"/>
  <c r="F26" i="2"/>
  <c r="F7" i="15" s="1"/>
  <c r="H64" i="6"/>
  <c r="R60" i="6"/>
  <c r="H65" i="6"/>
  <c r="R61" i="6"/>
  <c r="H59" i="6"/>
  <c r="R55" i="6"/>
  <c r="R58" i="6"/>
  <c r="D20" i="2" l="1"/>
  <c r="Q39" i="2"/>
  <c r="K39" i="2"/>
  <c r="J39" i="2"/>
  <c r="L39" i="2"/>
  <c r="Q21" i="2"/>
  <c r="E6" i="15"/>
  <c r="K21" i="2"/>
  <c r="L21" i="2"/>
  <c r="J21" i="2"/>
  <c r="F21" i="2"/>
  <c r="F6" i="15" s="1"/>
  <c r="F27" i="2"/>
  <c r="H68" i="6"/>
  <c r="R64" i="6"/>
  <c r="H63" i="6"/>
  <c r="R59" i="6"/>
  <c r="H69" i="6"/>
  <c r="R65" i="6"/>
  <c r="R62" i="6"/>
  <c r="D21" i="2" l="1"/>
  <c r="D6" i="15" s="1"/>
  <c r="Q40" i="2"/>
  <c r="K40" i="2"/>
  <c r="J40" i="2"/>
  <c r="L40" i="2"/>
  <c r="Q22" i="2"/>
  <c r="K22" i="2"/>
  <c r="J22" i="2"/>
  <c r="L22" i="2"/>
  <c r="F22" i="2"/>
  <c r="F28" i="2"/>
  <c r="H72" i="6"/>
  <c r="R68" i="6"/>
  <c r="H73" i="6"/>
  <c r="R69" i="6"/>
  <c r="H67" i="6"/>
  <c r="R63" i="6"/>
  <c r="R66" i="6"/>
  <c r="D22" i="2" l="1"/>
  <c r="Q41" i="2"/>
  <c r="E10" i="15"/>
  <c r="K41" i="2"/>
  <c r="J41" i="2"/>
  <c r="L41" i="2"/>
  <c r="F29" i="2"/>
  <c r="H76" i="6"/>
  <c r="R72" i="6"/>
  <c r="H71" i="6"/>
  <c r="R67" i="6"/>
  <c r="H77" i="6"/>
  <c r="R73" i="6"/>
  <c r="R70" i="6"/>
  <c r="D23" i="2" l="1"/>
  <c r="Q42" i="2"/>
  <c r="K42" i="2"/>
  <c r="J42" i="2"/>
  <c r="L42" i="2"/>
  <c r="F30" i="2"/>
  <c r="H80" i="6"/>
  <c r="R76" i="6"/>
  <c r="H81" i="6"/>
  <c r="R77" i="6"/>
  <c r="H75" i="6"/>
  <c r="R71" i="6"/>
  <c r="R74" i="6"/>
  <c r="D24" i="2" l="1"/>
  <c r="Q43" i="2"/>
  <c r="K43" i="2"/>
  <c r="J43" i="2"/>
  <c r="L43" i="2"/>
  <c r="F31" i="2"/>
  <c r="F8" i="15" s="1"/>
  <c r="H84" i="6"/>
  <c r="R80" i="6"/>
  <c r="H79" i="6"/>
  <c r="R75" i="6"/>
  <c r="H85" i="6"/>
  <c r="R81" i="6"/>
  <c r="R78" i="6"/>
  <c r="D25" i="2" l="1"/>
  <c r="Q44" i="2"/>
  <c r="K44" i="2"/>
  <c r="J44" i="2"/>
  <c r="L44" i="2"/>
  <c r="F32" i="2"/>
  <c r="H88" i="6"/>
  <c r="R84" i="6"/>
  <c r="H89" i="6"/>
  <c r="R85" i="6"/>
  <c r="H83" i="6"/>
  <c r="R79" i="6"/>
  <c r="R82" i="6"/>
  <c r="D26" i="2" l="1"/>
  <c r="D7" i="15" s="1"/>
  <c r="Q45" i="2"/>
  <c r="K45" i="2"/>
  <c r="J45" i="2"/>
  <c r="L45" i="2"/>
  <c r="F33" i="2"/>
  <c r="H92" i="6"/>
  <c r="R88" i="6"/>
  <c r="H87" i="6"/>
  <c r="R83" i="6"/>
  <c r="H93" i="6"/>
  <c r="R89" i="6"/>
  <c r="R86" i="6"/>
  <c r="D27" i="2" l="1"/>
  <c r="Q46" i="2"/>
  <c r="E11" i="15"/>
  <c r="K46" i="2"/>
  <c r="J46" i="2"/>
  <c r="L46" i="2"/>
  <c r="F34" i="2"/>
  <c r="H96" i="6"/>
  <c r="R92" i="6"/>
  <c r="H97" i="6"/>
  <c r="R97" i="6" s="1"/>
  <c r="R93" i="6"/>
  <c r="H91" i="6"/>
  <c r="R87" i="6"/>
  <c r="R90" i="6"/>
  <c r="D28" i="2" l="1"/>
  <c r="Q47" i="2"/>
  <c r="K47" i="2"/>
  <c r="L47" i="2"/>
  <c r="J47" i="2"/>
  <c r="F35" i="2"/>
  <c r="H100" i="6"/>
  <c r="R100" i="6" s="1"/>
  <c r="R96" i="6"/>
  <c r="H95" i="6"/>
  <c r="R91" i="6"/>
  <c r="R98" i="6"/>
  <c r="R94" i="6"/>
  <c r="D29" i="2" l="1"/>
  <c r="Q48" i="2"/>
  <c r="K48" i="2"/>
  <c r="L48" i="2"/>
  <c r="J48" i="2"/>
  <c r="F36" i="2"/>
  <c r="F9" i="15" s="1"/>
  <c r="H99" i="6"/>
  <c r="R99" i="6" s="1"/>
  <c r="R95" i="6"/>
  <c r="D30" i="2" l="1"/>
  <c r="Q49" i="2"/>
  <c r="K49" i="2"/>
  <c r="J49" i="2"/>
  <c r="L49" i="2"/>
  <c r="F37" i="2"/>
  <c r="D31" i="2" l="1"/>
  <c r="D8" i="15" s="1"/>
  <c r="Q50" i="2"/>
  <c r="K50" i="2"/>
  <c r="J50" i="2"/>
  <c r="L50" i="2"/>
  <c r="F38" i="2"/>
  <c r="D32" i="2" l="1"/>
  <c r="Q51" i="2"/>
  <c r="E12" i="15"/>
  <c r="K51" i="2"/>
  <c r="J51" i="2"/>
  <c r="L51" i="2"/>
  <c r="F39" i="2"/>
  <c r="D33" i="2" l="1"/>
  <c r="Q52" i="2"/>
  <c r="K52" i="2"/>
  <c r="J52" i="2"/>
  <c r="L52" i="2"/>
  <c r="F40" i="2"/>
  <c r="D34" i="2" l="1"/>
  <c r="Q53" i="2"/>
  <c r="K53" i="2"/>
  <c r="J53" i="2"/>
  <c r="L53" i="2"/>
  <c r="F41" i="2"/>
  <c r="F10" i="15" s="1"/>
  <c r="D35" i="2" l="1"/>
  <c r="Q54" i="2"/>
  <c r="K54" i="2"/>
  <c r="J54" i="2"/>
  <c r="L54" i="2"/>
  <c r="F42" i="2"/>
  <c r="D36" i="2" l="1"/>
  <c r="D9" i="15" s="1"/>
  <c r="Q55" i="2"/>
  <c r="K55" i="2"/>
  <c r="L55" i="2"/>
  <c r="J55" i="2"/>
  <c r="F43" i="2"/>
  <c r="D37" i="2" l="1"/>
  <c r="Q56" i="2"/>
  <c r="E13" i="15"/>
  <c r="K56" i="2"/>
  <c r="L56" i="2"/>
  <c r="J56" i="2"/>
  <c r="F44" i="2"/>
  <c r="D38" i="2" l="1"/>
  <c r="Q57" i="2"/>
  <c r="K57" i="2"/>
  <c r="L57" i="2"/>
  <c r="J57" i="2"/>
  <c r="F45" i="2"/>
  <c r="D39" i="2" l="1"/>
  <c r="Q58" i="2"/>
  <c r="K58" i="2"/>
  <c r="L58" i="2"/>
  <c r="J58" i="2"/>
  <c r="F46" i="2"/>
  <c r="F11" i="15" s="1"/>
  <c r="D40" i="2" l="1"/>
  <c r="Q59" i="2"/>
  <c r="K59" i="2"/>
  <c r="J59" i="2"/>
  <c r="L59" i="2"/>
  <c r="F47" i="2"/>
  <c r="D41" i="2" l="1"/>
  <c r="D10" i="15" s="1"/>
  <c r="Q60" i="2"/>
  <c r="K60" i="2"/>
  <c r="L60" i="2"/>
  <c r="J60" i="2"/>
  <c r="F48" i="2"/>
  <c r="D42" i="2" l="1"/>
  <c r="Q61" i="2"/>
  <c r="E14" i="15"/>
  <c r="K61" i="2"/>
  <c r="L61" i="2"/>
  <c r="J61" i="2"/>
  <c r="F49" i="2"/>
  <c r="D43" i="2" l="1"/>
  <c r="Q62" i="2"/>
  <c r="K62" i="2"/>
  <c r="J62" i="2"/>
  <c r="L62" i="2"/>
  <c r="F50" i="2"/>
  <c r="D44" i="2" l="1"/>
  <c r="Q63" i="2"/>
  <c r="K63" i="2"/>
  <c r="J63" i="2"/>
  <c r="L63" i="2"/>
  <c r="F51" i="2"/>
  <c r="F12" i="15" s="1"/>
  <c r="D45" i="2" l="1"/>
  <c r="Q64" i="2"/>
  <c r="K64" i="2"/>
  <c r="J64" i="2"/>
  <c r="L64" i="2"/>
  <c r="F52" i="2"/>
  <c r="D46" i="2" l="1"/>
  <c r="D11" i="15" s="1"/>
  <c r="Q65" i="2"/>
  <c r="K65" i="2"/>
  <c r="L65" i="2"/>
  <c r="J65" i="2"/>
  <c r="F53" i="2"/>
  <c r="D47" i="2" l="1"/>
  <c r="Q66" i="2"/>
  <c r="E15" i="15"/>
  <c r="K66" i="2"/>
  <c r="L66" i="2"/>
  <c r="J66" i="2"/>
  <c r="F54" i="2"/>
  <c r="D48" i="2" l="1"/>
  <c r="Q67" i="2"/>
  <c r="K67" i="2"/>
  <c r="J67" i="2"/>
  <c r="L67" i="2"/>
  <c r="F55" i="2"/>
  <c r="D49" i="2" l="1"/>
  <c r="Q68" i="2"/>
  <c r="K68" i="2"/>
  <c r="J68" i="2"/>
  <c r="L68" i="2"/>
  <c r="F56" i="2"/>
  <c r="F13" i="15" s="1"/>
  <c r="D50" i="2" l="1"/>
  <c r="Q69" i="2"/>
  <c r="K69" i="2"/>
  <c r="J69" i="2"/>
  <c r="L69" i="2"/>
  <c r="F57" i="2"/>
  <c r="D51" i="2" l="1"/>
  <c r="D12" i="15" s="1"/>
  <c r="Q70" i="2"/>
  <c r="K70" i="2"/>
  <c r="J70" i="2"/>
  <c r="L70" i="2"/>
  <c r="F58" i="2"/>
  <c r="D52" i="2" l="1"/>
  <c r="Q71" i="2"/>
  <c r="E16" i="15"/>
  <c r="K71" i="2"/>
  <c r="J71" i="2"/>
  <c r="L71" i="2"/>
  <c r="F59" i="2"/>
  <c r="D53" i="2" l="1"/>
  <c r="Q72" i="2"/>
  <c r="K72" i="2"/>
  <c r="L72" i="2"/>
  <c r="J72" i="2"/>
  <c r="F60" i="2"/>
  <c r="D54" i="2" l="1"/>
  <c r="Q73" i="2"/>
  <c r="K73" i="2"/>
  <c r="L73" i="2"/>
  <c r="J73" i="2"/>
  <c r="F61" i="2"/>
  <c r="F14" i="15" s="1"/>
  <c r="D55" i="2" l="1"/>
  <c r="Q74" i="2"/>
  <c r="K74" i="2"/>
  <c r="L74" i="2"/>
  <c r="J74" i="2"/>
  <c r="F62" i="2"/>
  <c r="D56" i="2" l="1"/>
  <c r="D13" i="15" s="1"/>
  <c r="Q75" i="2"/>
  <c r="K75" i="2"/>
  <c r="J75" i="2"/>
  <c r="L75" i="2"/>
  <c r="F63" i="2"/>
  <c r="D57" i="2" l="1"/>
  <c r="Q76" i="2"/>
  <c r="E17" i="15"/>
  <c r="K76" i="2"/>
  <c r="L76" i="2"/>
  <c r="J76" i="2"/>
  <c r="F64" i="2"/>
  <c r="D58" i="2" l="1"/>
  <c r="Q77" i="2"/>
  <c r="K77" i="2"/>
  <c r="J77" i="2"/>
  <c r="L77" i="2"/>
  <c r="F65" i="2"/>
  <c r="D59" i="2" l="1"/>
  <c r="Q78" i="2"/>
  <c r="K78" i="2"/>
  <c r="J78" i="2"/>
  <c r="L78" i="2"/>
  <c r="F66" i="2"/>
  <c r="F15" i="15" s="1"/>
  <c r="D60" i="2" l="1"/>
  <c r="Q79" i="2"/>
  <c r="K79" i="2"/>
  <c r="L79" i="2"/>
  <c r="J79" i="2"/>
  <c r="F67" i="2"/>
  <c r="D61" i="2" l="1"/>
  <c r="D14" i="15" s="1"/>
  <c r="Q80" i="2"/>
  <c r="K80" i="2"/>
  <c r="J80" i="2"/>
  <c r="L80" i="2"/>
  <c r="F68" i="2"/>
  <c r="D62" i="2" l="1"/>
  <c r="Q81" i="2"/>
  <c r="E18" i="15"/>
  <c r="K81" i="2"/>
  <c r="L81" i="2"/>
  <c r="J81" i="2"/>
  <c r="F69" i="2"/>
  <c r="D63" i="2" l="1"/>
  <c r="Q82" i="2"/>
  <c r="K82" i="2"/>
  <c r="L82" i="2"/>
  <c r="J82" i="2"/>
  <c r="F70" i="2"/>
  <c r="D64" i="2" l="1"/>
  <c r="Q83" i="2"/>
  <c r="K83" i="2"/>
  <c r="L83" i="2"/>
  <c r="J83" i="2"/>
  <c r="F71" i="2"/>
  <c r="F16" i="15" s="1"/>
  <c r="D65" i="2" l="1"/>
  <c r="Q84" i="2"/>
  <c r="K84" i="2"/>
  <c r="J84" i="2"/>
  <c r="L84" i="2"/>
  <c r="F72" i="2"/>
  <c r="D66" i="2" l="1"/>
  <c r="D15" i="15" s="1"/>
  <c r="Q85" i="2"/>
  <c r="K85" i="2"/>
  <c r="J85" i="2"/>
  <c r="L85" i="2"/>
  <c r="F73" i="2"/>
  <c r="D67" i="2" l="1"/>
  <c r="Q86" i="2"/>
  <c r="E19" i="15"/>
  <c r="K86" i="2"/>
  <c r="L86" i="2"/>
  <c r="J86" i="2"/>
  <c r="F74" i="2"/>
  <c r="D68" i="2" l="1"/>
  <c r="Q87" i="2"/>
  <c r="K87" i="2"/>
  <c r="L87" i="2"/>
  <c r="J87" i="2"/>
  <c r="F75" i="2"/>
  <c r="D69" i="2" l="1"/>
  <c r="Q88" i="2"/>
  <c r="K88" i="2"/>
  <c r="J88" i="2"/>
  <c r="L88" i="2"/>
  <c r="F76" i="2"/>
  <c r="F17" i="15" s="1"/>
  <c r="D70" i="2" l="1"/>
  <c r="Q89" i="2"/>
  <c r="K89" i="2"/>
  <c r="J89" i="2"/>
  <c r="L89" i="2"/>
  <c r="F77" i="2"/>
  <c r="D71" i="2" l="1"/>
  <c r="D16" i="15" s="1"/>
  <c r="Q90" i="2"/>
  <c r="K90" i="2"/>
  <c r="J90" i="2"/>
  <c r="L90" i="2"/>
  <c r="F78" i="2"/>
  <c r="D72" i="2" l="1"/>
  <c r="Q91" i="2"/>
  <c r="E20" i="15"/>
  <c r="K91" i="2"/>
  <c r="L91" i="2"/>
  <c r="J91" i="2"/>
  <c r="F79" i="2"/>
  <c r="D73" i="2" l="1"/>
  <c r="Q92" i="2"/>
  <c r="K92" i="2"/>
  <c r="J92" i="2"/>
  <c r="L92" i="2"/>
  <c r="F80" i="2"/>
  <c r="D74" i="2" l="1"/>
  <c r="Q93" i="2"/>
  <c r="K93" i="2"/>
  <c r="J93" i="2"/>
  <c r="L93" i="2"/>
  <c r="F81" i="2"/>
  <c r="F18" i="15" s="1"/>
  <c r="D75" i="2" l="1"/>
  <c r="Q94" i="2"/>
  <c r="K94" i="2"/>
  <c r="L94" i="2"/>
  <c r="J94" i="2"/>
  <c r="F82" i="2"/>
  <c r="D76" i="2" l="1"/>
  <c r="D17" i="15" s="1"/>
  <c r="Q95" i="2"/>
  <c r="K95" i="2"/>
  <c r="J95" i="2"/>
  <c r="L95" i="2"/>
  <c r="F83" i="2"/>
  <c r="D77" i="2" l="1"/>
  <c r="Q96" i="2"/>
  <c r="E21" i="15"/>
  <c r="K96" i="2"/>
  <c r="J96" i="2"/>
  <c r="L96" i="2"/>
  <c r="F84" i="2"/>
  <c r="D78" i="2" l="1"/>
  <c r="Q97" i="2"/>
  <c r="K97" i="2"/>
  <c r="J97" i="2"/>
  <c r="L97" i="2"/>
  <c r="F85" i="2"/>
  <c r="D79" i="2" l="1"/>
  <c r="Q98" i="2"/>
  <c r="K98" i="2"/>
  <c r="J98" i="2"/>
  <c r="L98" i="2"/>
  <c r="F86" i="2"/>
  <c r="F19" i="15" s="1"/>
  <c r="D80" i="2" l="1"/>
  <c r="Q99" i="2"/>
  <c r="K99" i="2"/>
  <c r="J99" i="2"/>
  <c r="L99" i="2"/>
  <c r="F87" i="2"/>
  <c r="D81" i="2" l="1"/>
  <c r="D18" i="15" s="1"/>
  <c r="Q100" i="2"/>
  <c r="E22" i="15"/>
  <c r="K100" i="2"/>
  <c r="L100" i="2"/>
  <c r="J100" i="2"/>
  <c r="F88" i="2"/>
  <c r="D82" i="2" l="1"/>
  <c r="F89" i="2"/>
  <c r="D83" i="2" l="1"/>
  <c r="F90" i="2"/>
  <c r="D84" i="2" l="1"/>
  <c r="F91" i="2"/>
  <c r="F20" i="15" s="1"/>
  <c r="D85" i="2" l="1"/>
  <c r="F92" i="2"/>
  <c r="D86" i="2" l="1"/>
  <c r="D19" i="15" s="1"/>
  <c r="F93" i="2"/>
  <c r="D87" i="2" l="1"/>
  <c r="F94" i="2"/>
  <c r="D88" i="2" l="1"/>
  <c r="F95" i="2"/>
  <c r="D89" i="2" l="1"/>
  <c r="F96" i="2"/>
  <c r="F21" i="15" s="1"/>
  <c r="D90" i="2" l="1"/>
  <c r="F97" i="2"/>
  <c r="D91" i="2" l="1"/>
  <c r="D20" i="15" s="1"/>
  <c r="F98" i="2"/>
  <c r="D92" i="2" l="1"/>
  <c r="F100" i="2"/>
  <c r="F22" i="15" s="1"/>
  <c r="F99" i="2"/>
  <c r="D93" i="2" l="1"/>
  <c r="D94" i="2" l="1"/>
  <c r="D95" i="2" l="1"/>
  <c r="D96" i="2" l="1"/>
  <c r="D21" i="15" s="1"/>
  <c r="D97" i="2" l="1"/>
  <c r="D98" i="2" l="1"/>
  <c r="D100" i="2" l="1"/>
  <c r="D22" i="15" s="1"/>
  <c r="D99" i="2"/>
</calcChain>
</file>

<file path=xl/sharedStrings.xml><?xml version="1.0" encoding="utf-8"?>
<sst xmlns="http://schemas.openxmlformats.org/spreadsheetml/2006/main" count="3197" uniqueCount="1196">
  <si>
    <t>Id</t>
  </si>
  <si>
    <t>Code</t>
  </si>
  <si>
    <t>Name</t>
  </si>
  <si>
    <t>Level</t>
  </si>
  <si>
    <t>HP</t>
  </si>
  <si>
    <t>Str</t>
  </si>
  <si>
    <t>Int</t>
  </si>
  <si>
    <t>Vit</t>
  </si>
  <si>
    <t>Dex</t>
  </si>
  <si>
    <t>Agi</t>
  </si>
  <si>
    <t>Luk</t>
  </si>
  <si>
    <t>Attack</t>
  </si>
  <si>
    <t>Variance</t>
  </si>
  <si>
    <t>Range</t>
  </si>
  <si>
    <t>Def</t>
  </si>
  <si>
    <t>MDef</t>
  </si>
  <si>
    <t>Exp</t>
  </si>
  <si>
    <t>JExp</t>
  </si>
  <si>
    <t>ScanDist</t>
  </si>
  <si>
    <t>ChaseDist</t>
  </si>
  <si>
    <t>Size</t>
  </si>
  <si>
    <t>Race</t>
  </si>
  <si>
    <t>Element</t>
  </si>
  <si>
    <t>RechargeTime</t>
  </si>
  <si>
    <t>HitTime</t>
  </si>
  <si>
    <t>AttackTime</t>
  </si>
  <si>
    <t>MoveSpeed</t>
  </si>
  <si>
    <t>Special</t>
  </si>
  <si>
    <t>Class</t>
  </si>
  <si>
    <t>MonsterAiType</t>
  </si>
  <si>
    <t>SpriteAttackTiming</t>
  </si>
  <si>
    <t>ClientSprite</t>
  </si>
  <si>
    <t>ClientOffset</t>
  </si>
  <si>
    <t>ClientShadow</t>
  </si>
  <si>
    <t>ClientSize</t>
  </si>
  <si>
    <t>Flags</t>
  </si>
  <si>
    <t>PORING</t>
  </si>
  <si>
    <t>Poring</t>
  </si>
  <si>
    <t>Medium</t>
  </si>
  <si>
    <t>Plant</t>
  </si>
  <si>
    <t>Water1</t>
  </si>
  <si>
    <t>Normal</t>
  </si>
  <si>
    <t>AiPassive</t>
  </si>
  <si>
    <t>poring.spr</t>
  </si>
  <si>
    <t>PORING50</t>
  </si>
  <si>
    <t>FABRE</t>
  </si>
  <si>
    <t>Fabre</t>
  </si>
  <si>
    <t>Small</t>
  </si>
  <si>
    <t>Insect</t>
  </si>
  <si>
    <t>Earth1</t>
  </si>
  <si>
    <t>fabre.spr</t>
  </si>
  <si>
    <t>LUNATIC</t>
  </si>
  <si>
    <t>Lunatic</t>
  </si>
  <si>
    <t>Beast</t>
  </si>
  <si>
    <t>Neutral3</t>
  </si>
  <si>
    <t>lunatic.spr</t>
  </si>
  <si>
    <t>PUPA</t>
  </si>
  <si>
    <t>Pupa</t>
  </si>
  <si>
    <t>Egg</t>
  </si>
  <si>
    <t>AiPlant</t>
  </si>
  <si>
    <t>pupa.spr</t>
  </si>
  <si>
    <t>CREAMY</t>
  </si>
  <si>
    <t>Creamy</t>
  </si>
  <si>
    <t>Wind1</t>
  </si>
  <si>
    <t>creamy.spr</t>
  </si>
  <si>
    <t>ROCKER</t>
  </si>
  <si>
    <t>Rocker</t>
  </si>
  <si>
    <t>rocker.spr</t>
  </si>
  <si>
    <t>POPORING</t>
  </si>
  <si>
    <t>Poporing</t>
  </si>
  <si>
    <t>Poison1</t>
  </si>
  <si>
    <t>poporing.spr</t>
  </si>
  <si>
    <t>THIEF_BUG</t>
  </si>
  <si>
    <t>Thief Bug</t>
  </si>
  <si>
    <t>AiAssist</t>
  </si>
  <si>
    <t>thief_bug.spr</t>
  </si>
  <si>
    <t>THIEF_BUG_EGG</t>
  </si>
  <si>
    <t>Thief Bug Egg</t>
  </si>
  <si>
    <t>Dark1</t>
  </si>
  <si>
    <t>thief_bug_egg.spr</t>
  </si>
  <si>
    <t>HORNET</t>
  </si>
  <si>
    <t>Hornet</t>
  </si>
  <si>
    <t>hornet.spr</t>
  </si>
  <si>
    <t>GREEN_PLANT</t>
  </si>
  <si>
    <t>Green Plant</t>
  </si>
  <si>
    <t>HarvestPlant</t>
  </si>
  <si>
    <t>green_plant.spr</t>
  </si>
  <si>
    <t>BLACK_MUSHROOM</t>
  </si>
  <si>
    <t>Black Mushroom</t>
  </si>
  <si>
    <t>black_mushroom.spr</t>
  </si>
  <si>
    <t>DROPS</t>
  </si>
  <si>
    <t>Drops</t>
  </si>
  <si>
    <t>Fire1</t>
  </si>
  <si>
    <t>drops.spr</t>
  </si>
  <si>
    <t>BLUE_PLANT</t>
  </si>
  <si>
    <t>Blue Plant</t>
  </si>
  <si>
    <t>blue_plant.spr</t>
  </si>
  <si>
    <t>FARMILIAR</t>
  </si>
  <si>
    <t>Familiar</t>
  </si>
  <si>
    <t>AiAggressive</t>
  </si>
  <si>
    <t>farmiliar.spr</t>
  </si>
  <si>
    <t>TAROU</t>
  </si>
  <si>
    <t>Tarou</t>
  </si>
  <si>
    <t>tarou.spr</t>
  </si>
  <si>
    <t>VOCAL</t>
  </si>
  <si>
    <t>Vocal</t>
  </si>
  <si>
    <t>Insect,MiniBoss</t>
  </si>
  <si>
    <t>SHINING_PLANT</t>
  </si>
  <si>
    <t>Shining Plant</t>
  </si>
  <si>
    <t>Holy1</t>
  </si>
  <si>
    <t>shining_plant.spr</t>
  </si>
  <si>
    <t>MANDRAGORA</t>
  </si>
  <si>
    <t>Mandragora</t>
  </si>
  <si>
    <t>Earth3</t>
  </si>
  <si>
    <t>Plant,Ranged</t>
  </si>
  <si>
    <t>AiAggressiveImmobile</t>
  </si>
  <si>
    <t>mandragora.spr</t>
  </si>
  <si>
    <t>ECLIPSE</t>
  </si>
  <si>
    <t>Eclipse</t>
  </si>
  <si>
    <t>Boss</t>
  </si>
  <si>
    <t>Normal,MiniBoss</t>
  </si>
  <si>
    <t>eclipse.spr</t>
  </si>
  <si>
    <t>YOYO</t>
  </si>
  <si>
    <t>Yoyo</t>
  </si>
  <si>
    <t>yoyo.spr</t>
  </si>
  <si>
    <t>SMOKIE</t>
  </si>
  <si>
    <t>Smokie</t>
  </si>
  <si>
    <t>smokie.spr</t>
  </si>
  <si>
    <t>CHOCO</t>
  </si>
  <si>
    <t>Choco</t>
  </si>
  <si>
    <t>Brute,Elite</t>
  </si>
  <si>
    <t>choco.spr</t>
  </si>
  <si>
    <t>SAVAGE_BABE</t>
  </si>
  <si>
    <t>Savage Babe</t>
  </si>
  <si>
    <t>savage_babe.spr</t>
  </si>
  <si>
    <t>DESERT_WOLF_B</t>
  </si>
  <si>
    <t>Baby Desert Wolf</t>
  </si>
  <si>
    <t>desert_wolf_b.spr</t>
  </si>
  <si>
    <t>PECOPECO_EGG</t>
  </si>
  <si>
    <t>Peco Peco Egg</t>
  </si>
  <si>
    <t>Formless</t>
  </si>
  <si>
    <t>peco_egg.spr</t>
  </si>
  <si>
    <t>PECOPECO</t>
  </si>
  <si>
    <t>Peco Peco</t>
  </si>
  <si>
    <t>Large</t>
  </si>
  <si>
    <t>pecopeco.spr</t>
  </si>
  <si>
    <t>CONDOR</t>
  </si>
  <si>
    <t>Condor</t>
  </si>
  <si>
    <t>condor.spr</t>
  </si>
  <si>
    <t>PICKY</t>
  </si>
  <si>
    <t>Picky</t>
  </si>
  <si>
    <t>picky.spr</t>
  </si>
  <si>
    <t>PICKY_</t>
  </si>
  <si>
    <t>Eggshell Picky</t>
  </si>
  <si>
    <t>picky_.spr</t>
  </si>
  <si>
    <t>RED_MUSHROOM</t>
  </si>
  <si>
    <t>Red Mushroom</t>
  </si>
  <si>
    <t>red_mushroom.spr</t>
  </si>
  <si>
    <t>GOBLIN_1</t>
  </si>
  <si>
    <t>Dagger Goblin</t>
  </si>
  <si>
    <t>Demihuman</t>
  </si>
  <si>
    <t>goblin_1.spr</t>
  </si>
  <si>
    <t>GOBLIN_2</t>
  </si>
  <si>
    <t>Flail Goblin</t>
  </si>
  <si>
    <t>goblin_2.spr</t>
  </si>
  <si>
    <t>GOBLIN_3</t>
  </si>
  <si>
    <t>Axe Goblin</t>
  </si>
  <si>
    <t>goblin_3.spr</t>
  </si>
  <si>
    <t>GOBLIN_4</t>
  </si>
  <si>
    <t>Hammer Goblin</t>
  </si>
  <si>
    <t>goblin_4.spr</t>
  </si>
  <si>
    <t>GOBLIN_5</t>
  </si>
  <si>
    <t>Mace Goblin</t>
  </si>
  <si>
    <t>goblin_5.spr</t>
  </si>
  <si>
    <t>GOBLIN_ARCHER</t>
  </si>
  <si>
    <t>Goblin Archer</t>
  </si>
  <si>
    <t>Ranged</t>
  </si>
  <si>
    <t>goblin_archer.spr</t>
  </si>
  <si>
    <t>PANZER_GOBLIN</t>
  </si>
  <si>
    <t>Panzer Goblin</t>
  </si>
  <si>
    <t>Wind2</t>
  </si>
  <si>
    <t>Elite</t>
  </si>
  <si>
    <t>panzer_goblin.spr</t>
  </si>
  <si>
    <t>STEAM_GOBLIN</t>
  </si>
  <si>
    <t>Steamrider Goblin</t>
  </si>
  <si>
    <t>steam_goblin.spr</t>
  </si>
  <si>
    <t>ROTAR_ZAIRO</t>
  </si>
  <si>
    <t>Rotor Gyro</t>
  </si>
  <si>
    <t>Normal,Ranged</t>
  </si>
  <si>
    <t>rotar_zairo.spr</t>
  </si>
  <si>
    <t>GOBLIN_LEADER</t>
  </si>
  <si>
    <t>Goblin Leader</t>
  </si>
  <si>
    <t>MiniBoss</t>
  </si>
  <si>
    <t>goblin_leader.spr</t>
  </si>
  <si>
    <t>YELLOW_PLANT</t>
  </si>
  <si>
    <t>Yellow Plant</t>
  </si>
  <si>
    <t>yellow_plant.spr</t>
  </si>
  <si>
    <t>SAVAGE</t>
  </si>
  <si>
    <t>Savage</t>
  </si>
  <si>
    <t>Earth2</t>
  </si>
  <si>
    <t>savage.spr</t>
  </si>
  <si>
    <t>WILOW</t>
  </si>
  <si>
    <t>Willow</t>
  </si>
  <si>
    <t>wilow.spr</t>
  </si>
  <si>
    <t>SPORE</t>
  </si>
  <si>
    <t>Spore</t>
  </si>
  <si>
    <t>spore.spr</t>
  </si>
  <si>
    <t>SNAKE</t>
  </si>
  <si>
    <t>Snake</t>
  </si>
  <si>
    <t>snake.spr</t>
  </si>
  <si>
    <t>WOLF</t>
  </si>
  <si>
    <t>Wolf</t>
  </si>
  <si>
    <t>wolf.spr</t>
  </si>
  <si>
    <t>MARIN</t>
  </si>
  <si>
    <t>Marin</t>
  </si>
  <si>
    <t>Water2</t>
  </si>
  <si>
    <t>marin.spr</t>
  </si>
  <si>
    <t>GHOSTRING</t>
  </si>
  <si>
    <t>Ghostring</t>
  </si>
  <si>
    <t>Demon</t>
  </si>
  <si>
    <t>Ghost4</t>
  </si>
  <si>
    <t>Ghost,MiniBoss</t>
  </si>
  <si>
    <t>ghostring.spr</t>
  </si>
  <si>
    <t>MASTERING</t>
  </si>
  <si>
    <t>Mastering</t>
  </si>
  <si>
    <t>Plant,MiniBoss</t>
  </si>
  <si>
    <t>mastering.spr</t>
  </si>
  <si>
    <t>ANGELING</t>
  </si>
  <si>
    <t>Angeling</t>
  </si>
  <si>
    <t>Angel</t>
  </si>
  <si>
    <t>Holy4</t>
  </si>
  <si>
    <t>Angel,MiniBoss</t>
  </si>
  <si>
    <t>angeling.spr</t>
  </si>
  <si>
    <t>DEVILING</t>
  </si>
  <si>
    <t>Deviling</t>
  </si>
  <si>
    <t>Dark4</t>
  </si>
  <si>
    <t>Demon,MiniBoss</t>
  </si>
  <si>
    <t>deviling.spr</t>
  </si>
  <si>
    <t>DRAGON_TAIL</t>
  </si>
  <si>
    <t>Dragon Tail</t>
  </si>
  <si>
    <t>dragon_tail.spr</t>
  </si>
  <si>
    <t>POISON_SPORE</t>
  </si>
  <si>
    <t>Poison Spore</t>
  </si>
  <si>
    <t>poison_spore.spr</t>
  </si>
  <si>
    <t>WORM_TAIL</t>
  </si>
  <si>
    <t>Worm Tail</t>
  </si>
  <si>
    <t>worm_tail.spr</t>
  </si>
  <si>
    <t>ELDER_WILLOW</t>
  </si>
  <si>
    <t>Elder Willow</t>
  </si>
  <si>
    <t>Fire2</t>
  </si>
  <si>
    <t>elder_wilow.spr</t>
  </si>
  <si>
    <t>EGGYRA</t>
  </si>
  <si>
    <t>Eggyra</t>
  </si>
  <si>
    <t>Ghost2</t>
  </si>
  <si>
    <t>eggyra.spr</t>
  </si>
  <si>
    <t>BIGFOOT</t>
  </si>
  <si>
    <t>Bigfoot</t>
  </si>
  <si>
    <t>bigfoot.spr</t>
  </si>
  <si>
    <t>SOHEE</t>
  </si>
  <si>
    <t>Sohee</t>
  </si>
  <si>
    <t>sohee.spr</t>
  </si>
  <si>
    <t>WANDER_MAN</t>
  </si>
  <si>
    <t>Wanderer</t>
  </si>
  <si>
    <t>Demon,Undead,Strong</t>
  </si>
  <si>
    <t>wander_man.spr</t>
  </si>
  <si>
    <t>GREATEST_GENERAL</t>
  </si>
  <si>
    <t>Greatest General</t>
  </si>
  <si>
    <t>greatest_general.spr</t>
  </si>
  <si>
    <t>HORONG</t>
  </si>
  <si>
    <t>Horong</t>
  </si>
  <si>
    <t>Fire4</t>
  </si>
  <si>
    <t>horong.spr</t>
  </si>
  <si>
    <t>NINE_TAIL</t>
  </si>
  <si>
    <t>Nine Tail</t>
  </si>
  <si>
    <t>Fire3</t>
  </si>
  <si>
    <t>Brute</t>
  </si>
  <si>
    <t>nine_tail.spr</t>
  </si>
  <si>
    <t>EDDGA</t>
  </si>
  <si>
    <t>Eddga</t>
  </si>
  <si>
    <t>Normal,WorldBoss</t>
  </si>
  <si>
    <t>eddga.spr</t>
  </si>
  <si>
    <t>THIEF_BUG_</t>
  </si>
  <si>
    <t>Female Thief Bug</t>
  </si>
  <si>
    <t>thief_bug_female.spr</t>
  </si>
  <si>
    <t>THIEF_BUG__</t>
  </si>
  <si>
    <t>Male Thief Bug</t>
  </si>
  <si>
    <t>Buff</t>
  </si>
  <si>
    <t>thief_bug_male.spr</t>
  </si>
  <si>
    <t>GOLDEN_BUG</t>
  </si>
  <si>
    <t>Golden Thief Bug</t>
  </si>
  <si>
    <t>Insect,WorldBoss</t>
  </si>
  <si>
    <t>golden_bug.spr</t>
  </si>
  <si>
    <t>VAGABOND_WOLF</t>
  </si>
  <si>
    <t>Vagabond Wolf</t>
  </si>
  <si>
    <t>vagabond_wolf.spr</t>
  </si>
  <si>
    <t>SCORPION</t>
  </si>
  <si>
    <t>Scorpion</t>
  </si>
  <si>
    <t>scorpion.spr</t>
  </si>
  <si>
    <t>METALLER</t>
  </si>
  <si>
    <t>Metaller</t>
  </si>
  <si>
    <t>metaller.spr</t>
  </si>
  <si>
    <t>MAGNOLIA</t>
  </si>
  <si>
    <t>Magnolia</t>
  </si>
  <si>
    <t>magnolia.spr</t>
  </si>
  <si>
    <t>ANDRE</t>
  </si>
  <si>
    <t>Andre</t>
  </si>
  <si>
    <t>andre.spr</t>
  </si>
  <si>
    <t>DENIRO</t>
  </si>
  <si>
    <t>Deniro</t>
  </si>
  <si>
    <t>deniro.spr</t>
  </si>
  <si>
    <t>PIERE</t>
  </si>
  <si>
    <t>Piere</t>
  </si>
  <si>
    <t>piere.spr</t>
  </si>
  <si>
    <t>VITATA</t>
  </si>
  <si>
    <t>Vitata</t>
  </si>
  <si>
    <t>vitata.spr</t>
  </si>
  <si>
    <t>GIEARTH</t>
  </si>
  <si>
    <t>Giearth</t>
  </si>
  <si>
    <t>giearth.spr</t>
  </si>
  <si>
    <t>MAYA</t>
  </si>
  <si>
    <t>Maya</t>
  </si>
  <si>
    <t>Earth4</t>
  </si>
  <si>
    <t>maya.spr</t>
  </si>
  <si>
    <t>MAYA_PUPLE</t>
  </si>
  <si>
    <t>Maya Puple</t>
  </si>
  <si>
    <t>maya_puple.spr</t>
  </si>
  <si>
    <t>GOLEM</t>
  </si>
  <si>
    <t>Golem</t>
  </si>
  <si>
    <t>golem.spr</t>
  </si>
  <si>
    <t>MUKA</t>
  </si>
  <si>
    <t>Muka</t>
  </si>
  <si>
    <t>muka.spr</t>
  </si>
  <si>
    <t>ANT_EGG</t>
  </si>
  <si>
    <t>Ant Egg</t>
  </si>
  <si>
    <t>ant_egg.spr</t>
  </si>
  <si>
    <t>ANACONDAQ</t>
  </si>
  <si>
    <t>Anacondaq</t>
  </si>
  <si>
    <t>anacondaq.spr</t>
  </si>
  <si>
    <t>FRILLDORA</t>
  </si>
  <si>
    <t>Frilldora</t>
  </si>
  <si>
    <t>frilldora.spr</t>
  </si>
  <si>
    <t>DESERT_WOLF</t>
  </si>
  <si>
    <t>Desert Wolf</t>
  </si>
  <si>
    <t>desert_wolf.spr</t>
  </si>
  <si>
    <t>SIDE_WINDER</t>
  </si>
  <si>
    <t>Sidewinder</t>
  </si>
  <si>
    <t>side_winder.spr</t>
  </si>
  <si>
    <t>HODE</t>
  </si>
  <si>
    <t>Hode</t>
  </si>
  <si>
    <t>hode.spr</t>
  </si>
  <si>
    <t>PHREEONI</t>
  </si>
  <si>
    <t>Phreeoni</t>
  </si>
  <si>
    <t>phreeoni.spr</t>
  </si>
  <si>
    <t>SAND_MAN</t>
  </si>
  <si>
    <t>Sandman</t>
  </si>
  <si>
    <t>sand_man.spr</t>
  </si>
  <si>
    <t>STEEL_CHONCHON</t>
  </si>
  <si>
    <t>Steel Chonchon</t>
  </si>
  <si>
    <t>steel_chocho.spr</t>
  </si>
  <si>
    <t>DRAGON_FLY</t>
  </si>
  <si>
    <t>Dragon Fly</t>
  </si>
  <si>
    <t>dragon_fly.spr</t>
  </si>
  <si>
    <t>HUNTER_FLY</t>
  </si>
  <si>
    <t>Hunter Fly</t>
  </si>
  <si>
    <t>hunter_fly.spr</t>
  </si>
  <si>
    <t>CHONCHON</t>
  </si>
  <si>
    <t>Chonchon</t>
  </si>
  <si>
    <t>chocho.spr</t>
  </si>
  <si>
    <t>CARAMEL</t>
  </si>
  <si>
    <t>Caramel</t>
  </si>
  <si>
    <t>caramel.spr</t>
  </si>
  <si>
    <t>HORN</t>
  </si>
  <si>
    <t>Horn</t>
  </si>
  <si>
    <t>horn.spr</t>
  </si>
  <si>
    <t>STAINER</t>
  </si>
  <si>
    <t>Stainer</t>
  </si>
  <si>
    <t>stainer.spr</t>
  </si>
  <si>
    <t>PETIT</t>
  </si>
  <si>
    <t>Earth Petit</t>
  </si>
  <si>
    <t>Dragon</t>
  </si>
  <si>
    <t>petit.spr</t>
  </si>
  <si>
    <t>PETIT_</t>
  </si>
  <si>
    <t>Sky Petit</t>
  </si>
  <si>
    <t>petit_.spr</t>
  </si>
  <si>
    <t>FLORA</t>
  </si>
  <si>
    <t>Flora</t>
  </si>
  <si>
    <t>flora.spr</t>
  </si>
  <si>
    <t>MANTIS</t>
  </si>
  <si>
    <t>Mantis</t>
  </si>
  <si>
    <t>mantis.spr</t>
  </si>
  <si>
    <t>ARGOS</t>
  </si>
  <si>
    <t>Argos</t>
  </si>
  <si>
    <t>argos.spr</t>
  </si>
  <si>
    <t>ARGIOPE</t>
  </si>
  <si>
    <t>Argiope</t>
  </si>
  <si>
    <t>Insect,Buff</t>
  </si>
  <si>
    <t>argiope.spr</t>
  </si>
  <si>
    <t>MISTRESS</t>
  </si>
  <si>
    <t>Mistress</t>
  </si>
  <si>
    <t>Wind4</t>
  </si>
  <si>
    <t>mistress.spr</t>
  </si>
  <si>
    <t>AMBERNITE</t>
  </si>
  <si>
    <t>Ambernite</t>
  </si>
  <si>
    <t>ambernite.spr</t>
  </si>
  <si>
    <t>STEM_WORM</t>
  </si>
  <si>
    <t>Stem Worm</t>
  </si>
  <si>
    <t>stem_worm.spr</t>
  </si>
  <si>
    <t>DUSTINESS</t>
  </si>
  <si>
    <t>Dustiness</t>
  </si>
  <si>
    <t>dustiness.spr</t>
  </si>
  <si>
    <t>COCO</t>
  </si>
  <si>
    <t>Coco</t>
  </si>
  <si>
    <t>coco.spr</t>
  </si>
  <si>
    <t>RED_PLANT</t>
  </si>
  <si>
    <t>Red Plant</t>
  </si>
  <si>
    <t>red_plant.spr</t>
  </si>
  <si>
    <t>RODA_FROG</t>
  </si>
  <si>
    <t>Roda Frog</t>
  </si>
  <si>
    <t>Aquatic</t>
  </si>
  <si>
    <t>roda_frog.spr</t>
  </si>
  <si>
    <t>THARA_FROG</t>
  </si>
  <si>
    <t>Thara Frog</t>
  </si>
  <si>
    <t>thara_frog.spr</t>
  </si>
  <si>
    <t>TOAD</t>
  </si>
  <si>
    <t>Toad</t>
  </si>
  <si>
    <t>toad.spr</t>
  </si>
  <si>
    <t>WILD_ROSE</t>
  </si>
  <si>
    <t>Wild Rose</t>
  </si>
  <si>
    <t>wild_rose.spr</t>
  </si>
  <si>
    <t>KOBOLD_ARCHER</t>
  </si>
  <si>
    <t>Kobold Archer</t>
  </si>
  <si>
    <t>kobold_archer.spr</t>
  </si>
  <si>
    <t>KOBOLD_1</t>
  </si>
  <si>
    <t>Axe Kobold</t>
  </si>
  <si>
    <t>kobold_1.spr</t>
  </si>
  <si>
    <t>KOBOLD_2</t>
  </si>
  <si>
    <t>Hammer Kobold</t>
  </si>
  <si>
    <t>Poison2</t>
  </si>
  <si>
    <t>kobold_2.spr</t>
  </si>
  <si>
    <t>KOBOLD_3</t>
  </si>
  <si>
    <t>Mace Kobold</t>
  </si>
  <si>
    <t>kobold_3.spr</t>
  </si>
  <si>
    <t>KOBOLD_LEADER</t>
  </si>
  <si>
    <t>Kobold Leader</t>
  </si>
  <si>
    <t>kobolt_leader.spr</t>
  </si>
  <si>
    <t>ORK_WARRIOR</t>
  </si>
  <si>
    <t>Orc Warrior</t>
  </si>
  <si>
    <t>ork_warrior.spr</t>
  </si>
  <si>
    <t>ORC_LORD</t>
  </si>
  <si>
    <t>Orc Lord</t>
  </si>
  <si>
    <t>orc_lord.spr</t>
  </si>
  <si>
    <t>ORC_LADY</t>
  </si>
  <si>
    <t>Orc Lady</t>
  </si>
  <si>
    <t>orc_lady.spr</t>
  </si>
  <si>
    <t>ORC_BABY</t>
  </si>
  <si>
    <t>Orc Baby</t>
  </si>
  <si>
    <t>Strong</t>
  </si>
  <si>
    <t>orc_baby.spr</t>
  </si>
  <si>
    <t>ORK_HERO</t>
  </si>
  <si>
    <t>Orc Hero</t>
  </si>
  <si>
    <t>ork_hero.spr</t>
  </si>
  <si>
    <t>ORC_ARCHER</t>
  </si>
  <si>
    <t>Orc Archer</t>
  </si>
  <si>
    <t>orc_archer.spr</t>
  </si>
  <si>
    <t>HIGH_ORC</t>
  </si>
  <si>
    <t>High Orc</t>
  </si>
  <si>
    <t>high_orc.spr</t>
  </si>
  <si>
    <t>ORC_SKELETON</t>
  </si>
  <si>
    <t>Orc Skeleton</t>
  </si>
  <si>
    <t>Undead</t>
  </si>
  <si>
    <t>Undead1</t>
  </si>
  <si>
    <t>orc_skeleton.spr</t>
  </si>
  <si>
    <t>ORC_ZOMBIE</t>
  </si>
  <si>
    <t>Orc Zombie</t>
  </si>
  <si>
    <t>orc_zombie.spr</t>
  </si>
  <si>
    <t>ZENORC</t>
  </si>
  <si>
    <t>Zenorc</t>
  </si>
  <si>
    <t>zenorc.spr</t>
  </si>
  <si>
    <t>DRAINLIAR</t>
  </si>
  <si>
    <t>Drainliar</t>
  </si>
  <si>
    <t>Dark2</t>
  </si>
  <si>
    <t>drainliar.spr</t>
  </si>
  <si>
    <t>MUMMY</t>
  </si>
  <si>
    <t>Mummy</t>
  </si>
  <si>
    <t>Undead2</t>
  </si>
  <si>
    <t>mummy.spr</t>
  </si>
  <si>
    <t>ISIS</t>
  </si>
  <si>
    <t>Isis</t>
  </si>
  <si>
    <t>isis.spr</t>
  </si>
  <si>
    <t>SOLDIER_SKELETON</t>
  </si>
  <si>
    <t>Soldier Skeleton</t>
  </si>
  <si>
    <t>skel_soldier.spr</t>
  </si>
  <si>
    <t>ARCHER_SKELETON</t>
  </si>
  <si>
    <t>Archer Skeleton</t>
  </si>
  <si>
    <t>Undead,Ranged</t>
  </si>
  <si>
    <t>skel_archer.spr</t>
  </si>
  <si>
    <t>MIMIC</t>
  </si>
  <si>
    <t>Mimic</t>
  </si>
  <si>
    <t>mimic.spr</t>
  </si>
  <si>
    <t>MATYR</t>
  </si>
  <si>
    <t>Matyr</t>
  </si>
  <si>
    <t>matyr.spr</t>
  </si>
  <si>
    <t>VERIT</t>
  </si>
  <si>
    <t>Verit</t>
  </si>
  <si>
    <t>verit.spr</t>
  </si>
  <si>
    <t>ANCIENT_MUMMY</t>
  </si>
  <si>
    <t>Ancient Mummy</t>
  </si>
  <si>
    <t>Undead,Elite</t>
  </si>
  <si>
    <t>ancient_mummy.spr</t>
  </si>
  <si>
    <t>OSIRIS</t>
  </si>
  <si>
    <t>Osiris</t>
  </si>
  <si>
    <t>Undead4</t>
  </si>
  <si>
    <t>Undead,WorldBoss</t>
  </si>
  <si>
    <t>osiris.spr</t>
  </si>
  <si>
    <t>MINOROUS</t>
  </si>
  <si>
    <t>Minorous</t>
  </si>
  <si>
    <t>Brute,Strong</t>
  </si>
  <si>
    <t>minorous.spr</t>
  </si>
  <si>
    <t>ARCLOUSE</t>
  </si>
  <si>
    <t>Arclouse</t>
  </si>
  <si>
    <t>arclouse.spr</t>
  </si>
  <si>
    <t>AMON_RA</t>
  </si>
  <si>
    <t>Amon Ra</t>
  </si>
  <si>
    <t>amon_ra.spr</t>
  </si>
  <si>
    <t>ZOMBIE</t>
  </si>
  <si>
    <t>Zombie</t>
  </si>
  <si>
    <t>zombie.spr</t>
  </si>
  <si>
    <t>SKELETON</t>
  </si>
  <si>
    <t>Skeleton</t>
  </si>
  <si>
    <t>skeleton.spr</t>
  </si>
  <si>
    <t>ICE_TITAN</t>
  </si>
  <si>
    <t>Ice Titan</t>
  </si>
  <si>
    <t>Water3</t>
  </si>
  <si>
    <t>Golem,Elite</t>
  </si>
  <si>
    <t>ice_titan.spr</t>
  </si>
  <si>
    <t>BON_GUN</t>
  </si>
  <si>
    <t>Bongun</t>
  </si>
  <si>
    <t>bon_gun.spr</t>
  </si>
  <si>
    <t>HYDRA</t>
  </si>
  <si>
    <t>Hydra</t>
  </si>
  <si>
    <t>hydra.spr</t>
  </si>
  <si>
    <t>MUNAK</t>
  </si>
  <si>
    <t>Munak</t>
  </si>
  <si>
    <t>munak.spr</t>
  </si>
  <si>
    <t>WHISPER</t>
  </si>
  <si>
    <t>Whisper</t>
  </si>
  <si>
    <t>Ghost3</t>
  </si>
  <si>
    <t>Ghost</t>
  </si>
  <si>
    <t>whisper.spr</t>
  </si>
  <si>
    <t>WHISPER_</t>
  </si>
  <si>
    <t>Ghost1</t>
  </si>
  <si>
    <t>WHISPER_BOSS</t>
  </si>
  <si>
    <t>whisper_boss.spr</t>
  </si>
  <si>
    <t>DOKEBI</t>
  </si>
  <si>
    <t>Dokebi</t>
  </si>
  <si>
    <t>dokebi.spr</t>
  </si>
  <si>
    <t>AM_MUT</t>
  </si>
  <si>
    <t>Am Mut</t>
  </si>
  <si>
    <t>Demon,Elite</t>
  </si>
  <si>
    <t>am_mut.spr</t>
  </si>
  <si>
    <t>CAT_O_NINE_TAIL</t>
  </si>
  <si>
    <t>Cat 'o Nine Tails</t>
  </si>
  <si>
    <t>Demon,Elite2</t>
  </si>
  <si>
    <t>cat_o_nine_tail.spr</t>
  </si>
  <si>
    <t>MOONLIGHT</t>
  </si>
  <si>
    <t>Moonlight Flower</t>
  </si>
  <si>
    <t>Demon,WorldBoss</t>
  </si>
  <si>
    <t>moonlight.spr</t>
  </si>
  <si>
    <t>SKELETON_GENERAL</t>
  </si>
  <si>
    <t>Skeleton General</t>
  </si>
  <si>
    <t>skeleton_general.spr</t>
  </si>
  <si>
    <t>WHITE_PLANT</t>
  </si>
  <si>
    <t>White Plant</t>
  </si>
  <si>
    <t>white_plant.spr</t>
  </si>
  <si>
    <t>PUNK</t>
  </si>
  <si>
    <t>Punk</t>
  </si>
  <si>
    <t>punk.spr</t>
  </si>
  <si>
    <t>RIDEWORD</t>
  </si>
  <si>
    <t>Rideword</t>
  </si>
  <si>
    <t>rideword.spr</t>
  </si>
  <si>
    <t>BATHORY</t>
  </si>
  <si>
    <t>Bathory</t>
  </si>
  <si>
    <t>bathory.spr</t>
  </si>
  <si>
    <t>C_TOWER_MANAGER</t>
  </si>
  <si>
    <t>Tower Keeper</t>
  </si>
  <si>
    <t>Neutral4</t>
  </si>
  <si>
    <t>c_tower_manager.spr</t>
  </si>
  <si>
    <t>ELDER</t>
  </si>
  <si>
    <t>Elder</t>
  </si>
  <si>
    <t>elder.spr</t>
  </si>
  <si>
    <t>ALARM</t>
  </si>
  <si>
    <t>Alarm</t>
  </si>
  <si>
    <t>alarm.spr</t>
  </si>
  <si>
    <t>OWL_DUKE</t>
  </si>
  <si>
    <t>Owl Duke</t>
  </si>
  <si>
    <t>owl_duke.spr</t>
  </si>
  <si>
    <t>OWL_BARON</t>
  </si>
  <si>
    <t>Owl Baron</t>
  </si>
  <si>
    <t>owl_baron.spr</t>
  </si>
  <si>
    <t>EXECUTIONER</t>
  </si>
  <si>
    <t>Executioner</t>
  </si>
  <si>
    <t>executioner.spr</t>
  </si>
  <si>
    <t>CLOCK</t>
  </si>
  <si>
    <t>Clock</t>
  </si>
  <si>
    <t>clock.spr</t>
  </si>
  <si>
    <t>CRAMP</t>
  </si>
  <si>
    <t>Cramp</t>
  </si>
  <si>
    <t>cramp.spr</t>
  </si>
  <si>
    <t>JOKER</t>
  </si>
  <si>
    <t>Joker</t>
  </si>
  <si>
    <t>joker.spr</t>
  </si>
  <si>
    <t>PENOMENA</t>
  </si>
  <si>
    <t>Penomena</t>
  </si>
  <si>
    <t>penomena.spr</t>
  </si>
  <si>
    <t>MYSTELTAINN</t>
  </si>
  <si>
    <t>Mysteltain</t>
  </si>
  <si>
    <t>mysteltainn.spr</t>
  </si>
  <si>
    <t>TIRFING</t>
  </si>
  <si>
    <t>Tyrfing</t>
  </si>
  <si>
    <t>Dark3</t>
  </si>
  <si>
    <t>tirfing.spr</t>
  </si>
  <si>
    <t>BRILIGHT</t>
  </si>
  <si>
    <t>Brilight</t>
  </si>
  <si>
    <t>brilight.spr</t>
  </si>
  <si>
    <t>MARTIN</t>
  </si>
  <si>
    <t>Martin</t>
  </si>
  <si>
    <t>martin.spr</t>
  </si>
  <si>
    <t>SASQUATCH</t>
  </si>
  <si>
    <t>Sasquatch</t>
  </si>
  <si>
    <t>sasquatch.spr</t>
  </si>
  <si>
    <t>LEIB_OLMAI</t>
  </si>
  <si>
    <t>Leib Olmai</t>
  </si>
  <si>
    <t>leib_olmai.spr</t>
  </si>
  <si>
    <t>KILLER_MANTIS</t>
  </si>
  <si>
    <t>Killer Mantis</t>
  </si>
  <si>
    <t>killer_mantis.spr</t>
  </si>
  <si>
    <t>BAPHOMET</t>
  </si>
  <si>
    <t>Baphomet</t>
  </si>
  <si>
    <t>baphomet.spr</t>
  </si>
  <si>
    <t>BAPHOMET_</t>
  </si>
  <si>
    <t>Baphomet Jr.</t>
  </si>
  <si>
    <t>Demon,Buff</t>
  </si>
  <si>
    <t>baphomet_.spr</t>
  </si>
  <si>
    <t>NIGHTMARE</t>
  </si>
  <si>
    <t>Nightmare</t>
  </si>
  <si>
    <t>nightmare.spr</t>
  </si>
  <si>
    <t>GHOUL</t>
  </si>
  <si>
    <t>Ghoul</t>
  </si>
  <si>
    <t>ghoul.spr</t>
  </si>
  <si>
    <t>JAKK</t>
  </si>
  <si>
    <t>Jakk</t>
  </si>
  <si>
    <t>jakk.spr</t>
  </si>
  <si>
    <t>DRACULA</t>
  </si>
  <si>
    <t>Dracula</t>
  </si>
  <si>
    <t>dracula.spr</t>
  </si>
  <si>
    <t>MARIONETTE</t>
  </si>
  <si>
    <t>Marionette</t>
  </si>
  <si>
    <t>marionette.spr</t>
  </si>
  <si>
    <t>DEVIRUCHI</t>
  </si>
  <si>
    <t>Deviruchi</t>
  </si>
  <si>
    <t>deviruchi.spr</t>
  </si>
  <si>
    <t>DOPPELGANGER</t>
  </si>
  <si>
    <t>Doppelganger</t>
  </si>
  <si>
    <t>doppelganger.spr</t>
  </si>
  <si>
    <t>ANUBIS</t>
  </si>
  <si>
    <t>Anubis</t>
  </si>
  <si>
    <t>anubis.spr</t>
  </si>
  <si>
    <t>REQUIEM</t>
  </si>
  <si>
    <t>Requiem</t>
  </si>
  <si>
    <t>requiem.spr</t>
  </si>
  <si>
    <t>ZEROM</t>
  </si>
  <si>
    <t>Zerom</t>
  </si>
  <si>
    <t>zerom.spr</t>
  </si>
  <si>
    <t>PASANA</t>
  </si>
  <si>
    <t>Pasana</t>
  </si>
  <si>
    <t>pasana.spr</t>
  </si>
  <si>
    <t>MARDUK</t>
  </si>
  <si>
    <t>Marduk</t>
  </si>
  <si>
    <t>marduk.spr</t>
  </si>
  <si>
    <t>PHARAOH</t>
  </si>
  <si>
    <t>Pharaoh</t>
  </si>
  <si>
    <t>WorldBoss</t>
  </si>
  <si>
    <t>pharaoh.spr</t>
  </si>
  <si>
    <t>PLANKTON</t>
  </si>
  <si>
    <t>Plankton</t>
  </si>
  <si>
    <t>plankton.spr</t>
  </si>
  <si>
    <t>MARINA</t>
  </si>
  <si>
    <t>Marina</t>
  </si>
  <si>
    <t>marina.spr</t>
  </si>
  <si>
    <t>KUKRE</t>
  </si>
  <si>
    <t>Kukre</t>
  </si>
  <si>
    <t>kukre.spr</t>
  </si>
  <si>
    <t>VADON</t>
  </si>
  <si>
    <t>Vadon</t>
  </si>
  <si>
    <t>vadon.spr</t>
  </si>
  <si>
    <t>CORNUTUS</t>
  </si>
  <si>
    <t>Cornutus</t>
  </si>
  <si>
    <t>cornutus.spr</t>
  </si>
  <si>
    <t>MARSE</t>
  </si>
  <si>
    <t>Marse</t>
  </si>
  <si>
    <t>marse.spr</t>
  </si>
  <si>
    <t>OBEAUNE</t>
  </si>
  <si>
    <t>Obeaune</t>
  </si>
  <si>
    <t>obeaune.spr</t>
  </si>
  <si>
    <t>MERMAN</t>
  </si>
  <si>
    <t>Merman</t>
  </si>
  <si>
    <t>merman.spr</t>
  </si>
  <si>
    <t>PHEN</t>
  </si>
  <si>
    <t>Phen</t>
  </si>
  <si>
    <t>phen.spr</t>
  </si>
  <si>
    <t>MARINE_SPHERE</t>
  </si>
  <si>
    <t>Marine Sphere</t>
  </si>
  <si>
    <t>marine_sphere.spr</t>
  </si>
  <si>
    <t>MARC</t>
  </si>
  <si>
    <t>Marc</t>
  </si>
  <si>
    <t>marc.spr</t>
  </si>
  <si>
    <t>SWORD_FISH</t>
  </si>
  <si>
    <t>Sword Fish</t>
  </si>
  <si>
    <t>sword_fish.spr</t>
  </si>
  <si>
    <t>STROUF</t>
  </si>
  <si>
    <t>Strouf</t>
  </si>
  <si>
    <t>strouf.spr</t>
  </si>
  <si>
    <t>DEVIACE</t>
  </si>
  <si>
    <t>Deviace</t>
  </si>
  <si>
    <t>Water4</t>
  </si>
  <si>
    <t>deviace.spr</t>
  </si>
  <si>
    <t>SAGEWORM</t>
  </si>
  <si>
    <t>Sageworm</t>
  </si>
  <si>
    <t>sageworm.spr</t>
  </si>
  <si>
    <t>CARAT</t>
  </si>
  <si>
    <t>Carat</t>
  </si>
  <si>
    <t>carat.spr</t>
  </si>
  <si>
    <t>DARK_FRAME</t>
  </si>
  <si>
    <t>Dark Frame</t>
  </si>
  <si>
    <t>dark_frame.spr</t>
  </si>
  <si>
    <t>ALICE</t>
  </si>
  <si>
    <t>Alice</t>
  </si>
  <si>
    <t>alice.spr</t>
  </si>
  <si>
    <t>RAYDRIC</t>
  </si>
  <si>
    <t>Raydric</t>
  </si>
  <si>
    <t>raydric.spr</t>
  </si>
  <si>
    <t>RAYDRIC_ARCHER</t>
  </si>
  <si>
    <t>Raydric Archer</t>
  </si>
  <si>
    <t>raydric_archer.spr</t>
  </si>
  <si>
    <t>CHIMERA</t>
  </si>
  <si>
    <t>Chimera</t>
  </si>
  <si>
    <t>Brute,MiniBoss</t>
  </si>
  <si>
    <t>chimera.spr</t>
  </si>
  <si>
    <t>EVIL_DRUID</t>
  </si>
  <si>
    <t>Evil Druid</t>
  </si>
  <si>
    <t>evil_druid.spr</t>
  </si>
  <si>
    <t>KNIGHT_OF_ABYSS</t>
  </si>
  <si>
    <t>Abyssal Knight</t>
  </si>
  <si>
    <t>Elite2</t>
  </si>
  <si>
    <t>knight_of_abyss.spr</t>
  </si>
  <si>
    <t>KHALITZBURG</t>
  </si>
  <si>
    <t>Khalitzburg</t>
  </si>
  <si>
    <t>khalitzburg.spr</t>
  </si>
  <si>
    <t>WRAITH</t>
  </si>
  <si>
    <t>Wraith</t>
  </si>
  <si>
    <t>wraith.spr</t>
  </si>
  <si>
    <t>DARK_ILLUSION</t>
  </si>
  <si>
    <t>Dark Illusion</t>
  </si>
  <si>
    <t>Undead,MiniBoss</t>
  </si>
  <si>
    <t>dark_illusion.spr</t>
  </si>
  <si>
    <t>DARK_LORD</t>
  </si>
  <si>
    <t>Dark Lord</t>
  </si>
  <si>
    <t>dark_lord.spr</t>
  </si>
  <si>
    <t>SKEL_PRISONER</t>
  </si>
  <si>
    <t>Skeleton Prisoner</t>
  </si>
  <si>
    <t>Undead3</t>
  </si>
  <si>
    <t>skel_prisoner.spr</t>
  </si>
  <si>
    <t>ZOMBIE_PRISONER</t>
  </si>
  <si>
    <t>Zombie Prisoner</t>
  </si>
  <si>
    <t>zombie_prisoner.spr</t>
  </si>
  <si>
    <t>STING</t>
  </si>
  <si>
    <t>Sting</t>
  </si>
  <si>
    <t>sting.spr</t>
  </si>
  <si>
    <t>MAJORUROS</t>
  </si>
  <si>
    <t>Majorous</t>
  </si>
  <si>
    <t>Brute,Elite2</t>
  </si>
  <si>
    <t>majoruros.spr</t>
  </si>
  <si>
    <t>GARGOYLE</t>
  </si>
  <si>
    <t>Gargoyle</t>
  </si>
  <si>
    <t>Wind3</t>
  </si>
  <si>
    <t>gargoyle.spr</t>
  </si>
  <si>
    <t>BLOODY_KNIGHT</t>
  </si>
  <si>
    <t>Bloody Knight</t>
  </si>
  <si>
    <t>bloody_knight.spr</t>
  </si>
  <si>
    <t>INJUSTICE</t>
  </si>
  <si>
    <t>Injustice</t>
  </si>
  <si>
    <t>injustice.spr</t>
  </si>
  <si>
    <t>RYBIO</t>
  </si>
  <si>
    <t>Rybio</t>
  </si>
  <si>
    <t>Neutral2</t>
  </si>
  <si>
    <t>rybio.spr</t>
  </si>
  <si>
    <t>ZHERLTHSH</t>
  </si>
  <si>
    <t>Zealotus</t>
  </si>
  <si>
    <t>zherlthsh.spr</t>
  </si>
  <si>
    <t>PHENDARK</t>
  </si>
  <si>
    <t>Phendark</t>
  </si>
  <si>
    <t>phendark.spr</t>
  </si>
  <si>
    <t>ANOLIAN</t>
  </si>
  <si>
    <t>Anolian</t>
  </si>
  <si>
    <t>anolian.spr</t>
  </si>
  <si>
    <t>WIND_GHOST</t>
  </si>
  <si>
    <t>Wind Ghost</t>
  </si>
  <si>
    <t>wind_ghost.spr</t>
  </si>
  <si>
    <t>SKEL_WORKER</t>
  </si>
  <si>
    <t>Skeleton Worker</t>
  </si>
  <si>
    <t>skel_worker.spr</t>
  </si>
  <si>
    <t>MYST</t>
  </si>
  <si>
    <t>Myst</t>
  </si>
  <si>
    <t>myst.spr</t>
  </si>
  <si>
    <t>PIRATE_SKEL</t>
  </si>
  <si>
    <t>Pirate Skeleton</t>
  </si>
  <si>
    <t>pirate_skel.spr</t>
  </si>
  <si>
    <t>DRAKE</t>
  </si>
  <si>
    <t>Drake</t>
  </si>
  <si>
    <t>drake.spr</t>
  </si>
  <si>
    <t>SPRING_RABBIT</t>
  </si>
  <si>
    <t>Spring Rabbit</t>
  </si>
  <si>
    <t>spring_rabbit.spr</t>
  </si>
  <si>
    <t>PEST</t>
  </si>
  <si>
    <t>Pest</t>
  </si>
  <si>
    <t>pest.spr</t>
  </si>
  <si>
    <t>PERMETER</t>
  </si>
  <si>
    <t>Permeter</t>
  </si>
  <si>
    <t>Turtle</t>
  </si>
  <si>
    <t>permeter.spr</t>
  </si>
  <si>
    <t>SOLIDER</t>
  </si>
  <si>
    <t>Solider</t>
  </si>
  <si>
    <t>solider.spr</t>
  </si>
  <si>
    <t>FREEZER</t>
  </si>
  <si>
    <t>Freezer</t>
  </si>
  <si>
    <t>freezer.spr</t>
  </si>
  <si>
    <t>HEATER</t>
  </si>
  <si>
    <t>Heater</t>
  </si>
  <si>
    <t>heater.spr</t>
  </si>
  <si>
    <t>ASSULTER</t>
  </si>
  <si>
    <t>Assulter</t>
  </si>
  <si>
    <t>Turtle,Strong</t>
  </si>
  <si>
    <t>assulter.spr</t>
  </si>
  <si>
    <t>TURTLE_GENERAL</t>
  </si>
  <si>
    <t>Turtle General</t>
  </si>
  <si>
    <t>Turtle,WorldBoss</t>
  </si>
  <si>
    <t>turtle_general.spr</t>
  </si>
  <si>
    <t>GRAND_PECO</t>
  </si>
  <si>
    <t>Grand Peco</t>
  </si>
  <si>
    <t>grand_peco.spr</t>
  </si>
  <si>
    <t>KIND_OF_BEETLE</t>
  </si>
  <si>
    <t>Beetle King</t>
  </si>
  <si>
    <t>kind_of_beetle.spr</t>
  </si>
  <si>
    <t>DELETER</t>
  </si>
  <si>
    <t>Deleter</t>
  </si>
  <si>
    <t>deleter.spr</t>
  </si>
  <si>
    <t>DELETER_</t>
  </si>
  <si>
    <t>deleter_.spr</t>
  </si>
  <si>
    <t>GEOGRAPHER</t>
  </si>
  <si>
    <t>Geographer</t>
  </si>
  <si>
    <t>geographer.spr</t>
  </si>
  <si>
    <t>RAFFLESIA</t>
  </si>
  <si>
    <t>Rafflesia</t>
  </si>
  <si>
    <t>rafflesia.spr</t>
  </si>
  <si>
    <t>ARCHANGELING</t>
  </si>
  <si>
    <t>Archangeling</t>
  </si>
  <si>
    <t>Holy3</t>
  </si>
  <si>
    <t>archangeling.spr</t>
  </si>
  <si>
    <t>SLEEPER</t>
  </si>
  <si>
    <t>Sleeper</t>
  </si>
  <si>
    <t>sleeper.spr</t>
  </si>
  <si>
    <t>GOAT</t>
  </si>
  <si>
    <t>Goat</t>
  </si>
  <si>
    <t>goat.spr</t>
  </si>
  <si>
    <t>DEMON_PUNGUS</t>
  </si>
  <si>
    <t>Demon Pungus</t>
  </si>
  <si>
    <t>Poison3</t>
  </si>
  <si>
    <t>demon_pungus.spr</t>
  </si>
  <si>
    <t>DRILLER</t>
  </si>
  <si>
    <t>Driller</t>
  </si>
  <si>
    <t>driller.spr</t>
  </si>
  <si>
    <t>HARPY</t>
  </si>
  <si>
    <t>Harpy</t>
  </si>
  <si>
    <t>harpy.spr</t>
  </si>
  <si>
    <t>VENATU_1</t>
  </si>
  <si>
    <t>Venatu</t>
  </si>
  <si>
    <t>venatu_1.spr</t>
  </si>
  <si>
    <t>VENATU_2</t>
  </si>
  <si>
    <t>venatu_2.spr</t>
  </si>
  <si>
    <t>VENATU_3</t>
  </si>
  <si>
    <t>venatu_3.spr</t>
  </si>
  <si>
    <t>VENATU_4</t>
  </si>
  <si>
    <t>venatu_4.spr</t>
  </si>
  <si>
    <t>COOKIE</t>
  </si>
  <si>
    <t>Cookie</t>
  </si>
  <si>
    <t>cookie.spr</t>
  </si>
  <si>
    <t>COOKIE_XMAS</t>
  </si>
  <si>
    <t>Holy2</t>
  </si>
  <si>
    <t>cookie_xmas.spr</t>
  </si>
  <si>
    <t>CRUISER</t>
  </si>
  <si>
    <t>Cruiser</t>
  </si>
  <si>
    <t>cruiser.spr</t>
  </si>
  <si>
    <t>CHEPET</t>
  </si>
  <si>
    <t>Chepet</t>
  </si>
  <si>
    <t>chepet.spr</t>
  </si>
  <si>
    <t>GOBLINE_XMAS</t>
  </si>
  <si>
    <t>Festive Goblin</t>
  </si>
  <si>
    <t>gobline_xmas.spr</t>
  </si>
  <si>
    <t>GARM</t>
  </si>
  <si>
    <t>Garm</t>
  </si>
  <si>
    <t>garm.spr</t>
  </si>
  <si>
    <t>GARM_BABY</t>
  </si>
  <si>
    <t>Baby Garm</t>
  </si>
  <si>
    <t>garm_baby.spr</t>
  </si>
  <si>
    <t>KNIGHT_OF_WINDSTORM</t>
  </si>
  <si>
    <t>Stormy Knight</t>
  </si>
  <si>
    <t>knight_of_windstorm.spr</t>
  </si>
  <si>
    <t>MYSTCASE</t>
  </si>
  <si>
    <t>Mystcase</t>
  </si>
  <si>
    <t>mystcase.spr</t>
  </si>
  <si>
    <t>WRAITH_DEAD</t>
  </si>
  <si>
    <t>Wraith Dead</t>
  </si>
  <si>
    <t>Elite,Undead</t>
  </si>
  <si>
    <t>wraith_dead.spr</t>
  </si>
  <si>
    <t>SHELLFISH</t>
  </si>
  <si>
    <t>Shellfish</t>
  </si>
  <si>
    <t>shellfish.spr</t>
  </si>
  <si>
    <t>ALLIGATOR</t>
  </si>
  <si>
    <t>Alligator</t>
  </si>
  <si>
    <t>alligator.spr</t>
  </si>
  <si>
    <t>ASTER</t>
  </si>
  <si>
    <t>Aster</t>
  </si>
  <si>
    <t>aster.spr</t>
  </si>
  <si>
    <t>CRAB</t>
  </si>
  <si>
    <t>Crab</t>
  </si>
  <si>
    <t>crab.spr</t>
  </si>
  <si>
    <t>RAGGLER</t>
  </si>
  <si>
    <t>Raggler</t>
  </si>
  <si>
    <t>raggler.spr</t>
  </si>
  <si>
    <t>MOBSTER</t>
  </si>
  <si>
    <t>Mobster</t>
  </si>
  <si>
    <t>Neutral1</t>
  </si>
  <si>
    <t>mobster.spr</t>
  </si>
  <si>
    <t>FUR_SEAL</t>
  </si>
  <si>
    <t>Fur Seal</t>
  </si>
  <si>
    <t>fur_seal.spr</t>
  </si>
  <si>
    <t>GALAPAGO</t>
  </si>
  <si>
    <t>Galapago</t>
  </si>
  <si>
    <t>galapago.spr</t>
  </si>
  <si>
    <t>MUTANT_DRAGON</t>
  </si>
  <si>
    <t>Mutant Dragon</t>
  </si>
  <si>
    <t>mutant_dragon.spr</t>
  </si>
  <si>
    <t>SEE_OTTER</t>
  </si>
  <si>
    <t>See Otter</t>
  </si>
  <si>
    <t>see_otter.spr</t>
  </si>
  <si>
    <t>GRYPHON</t>
  </si>
  <si>
    <t>Gryphon</t>
  </si>
  <si>
    <t>gryphon.spr</t>
  </si>
  <si>
    <t>MEDUSA</t>
  </si>
  <si>
    <t>Medusa</t>
  </si>
  <si>
    <t>medusa.spr</t>
  </si>
  <si>
    <t>NERAID</t>
  </si>
  <si>
    <t>Neraid</t>
  </si>
  <si>
    <t>neraid.spr</t>
  </si>
  <si>
    <t>TRI_JOINT</t>
  </si>
  <si>
    <t>Tri Joint</t>
  </si>
  <si>
    <t>tri_joint.spr</t>
  </si>
  <si>
    <t>STALACTIC_GOLEM</t>
  </si>
  <si>
    <t>Stalactic Golem</t>
  </si>
  <si>
    <t>stalactic_golem.spr</t>
  </si>
  <si>
    <t>MEGALODON</t>
  </si>
  <si>
    <t>Megalodon</t>
  </si>
  <si>
    <t>megalodon.spr</t>
  </si>
  <si>
    <t>MEGALITH</t>
  </si>
  <si>
    <t>Megalith</t>
  </si>
  <si>
    <t>megalith.spr</t>
  </si>
  <si>
    <t>TAO_GUNKA</t>
  </si>
  <si>
    <t>Tao Gunka</t>
  </si>
  <si>
    <t>tao_gunka.spr</t>
  </si>
  <si>
    <t>TARGET_DUMMY</t>
  </si>
  <si>
    <t>Target Dummy</t>
  </si>
  <si>
    <t>barricade.spr</t>
  </si>
  <si>
    <t>TEST_DRONE</t>
  </si>
  <si>
    <t>Test Drone</t>
  </si>
  <si>
    <t>AiHyperPacifist</t>
  </si>
  <si>
    <t>constant.spr</t>
  </si>
  <si>
    <t>RANDGRIS</t>
  </si>
  <si>
    <t>Valkyrie Randgris</t>
  </si>
  <si>
    <t>randgris.spr</t>
  </si>
  <si>
    <t>VALKYRIE</t>
  </si>
  <si>
    <t>Valkyrie</t>
  </si>
  <si>
    <t>g_randgris.spr</t>
  </si>
  <si>
    <t>IRON_FIST</t>
  </si>
  <si>
    <t>Iron Fist</t>
  </si>
  <si>
    <t>iron_fist.spr</t>
  </si>
  <si>
    <t>SHINOBI</t>
  </si>
  <si>
    <t>Kabuki Ninja</t>
  </si>
  <si>
    <t>shinobi.spr</t>
  </si>
  <si>
    <t>KAPHA</t>
  </si>
  <si>
    <t>Kappa</t>
  </si>
  <si>
    <t>kapha.spr</t>
  </si>
  <si>
    <t>KARAKASA</t>
  </si>
  <si>
    <t>Karakasa</t>
  </si>
  <si>
    <t>karakasa.spr</t>
  </si>
  <si>
    <t>TENGU</t>
  </si>
  <si>
    <t>Sake Tengu</t>
  </si>
  <si>
    <t>tengu.spr</t>
  </si>
  <si>
    <t>ANTIQUE_FIRELOCK</t>
  </si>
  <si>
    <t>Firelock Soldier</t>
  </si>
  <si>
    <t>antique_firelock.spr</t>
  </si>
  <si>
    <t>INCANTATION_SAMURAI</t>
  </si>
  <si>
    <t>Samurai Specter</t>
  </si>
  <si>
    <t>incantation_samurai.spr</t>
  </si>
  <si>
    <t>MIYABI_NINGYO</t>
  </si>
  <si>
    <t>Miyabi Doll</t>
  </si>
  <si>
    <t>miyabi_ningyo.spr</t>
  </si>
  <si>
    <t>THE_PAPER</t>
  </si>
  <si>
    <t>the_paper.spr</t>
  </si>
  <si>
    <t>POISON_TOAD</t>
  </si>
  <si>
    <t>Poison Toad</t>
  </si>
  <si>
    <t>poison_toad.spr</t>
  </si>
  <si>
    <t>Mdef</t>
  </si>
  <si>
    <t>Job</t>
  </si>
  <si>
    <t>Rank</t>
  </si>
  <si>
    <t>Npc</t>
  </si>
  <si>
    <t>Slow</t>
  </si>
  <si>
    <t>Poison4</t>
  </si>
  <si>
    <t>Difficulty</t>
  </si>
  <si>
    <t>KillsPerLevel</t>
  </si>
  <si>
    <t>Stats</t>
  </si>
  <si>
    <t>Type</t>
  </si>
  <si>
    <t>Mod</t>
  </si>
  <si>
    <t>Cap</t>
  </si>
  <si>
    <t>Hp</t>
  </si>
  <si>
    <t>Weapon Speeds</t>
  </si>
  <si>
    <t>SP</t>
  </si>
  <si>
    <t>SpriteMale</t>
  </si>
  <si>
    <t>SpriteFemale</t>
  </si>
  <si>
    <t>Unarmed</t>
  </si>
  <si>
    <t>Dagger</t>
  </si>
  <si>
    <t>Sword</t>
  </si>
  <si>
    <t>2HSword</t>
  </si>
  <si>
    <t>Spear</t>
  </si>
  <si>
    <t>2HSpear</t>
  </si>
  <si>
    <t>Axe</t>
  </si>
  <si>
    <t>2HAxe</t>
  </si>
  <si>
    <t>Mace</t>
  </si>
  <si>
    <t>2HMace</t>
  </si>
  <si>
    <t>Rod</t>
  </si>
  <si>
    <t>2HRod</t>
  </si>
  <si>
    <t>Bow</t>
  </si>
  <si>
    <t>Novice</t>
  </si>
  <si>
    <t>Assets/Sprites/Characters/BodyMale/초보자_남.spr</t>
  </si>
  <si>
    <t>Assets/Sprites/Characters/BodyFemale/초보자_여.spr</t>
  </si>
  <si>
    <t>Swordsman</t>
  </si>
  <si>
    <t>Assets/Sprites/Characters/BodyMale/검사_남.spr</t>
  </si>
  <si>
    <t>Assets/Sprites/Characters/BodyFemale/검사_여.spr</t>
  </si>
  <si>
    <t>Archer</t>
  </si>
  <si>
    <t>Assets/Sprites/Characters/BodyMale/궁수_남.spr</t>
  </si>
  <si>
    <t>Assets/Sprites/Characters/BodyFemale/궁수_여.spr</t>
  </si>
  <si>
    <t>Mage</t>
  </si>
  <si>
    <t>Assets/Sprites/Characters/BodyMale/마법사_남.spr</t>
  </si>
  <si>
    <t>Assets/Sprites/Characters/BodyFemale/마법사_여.spr</t>
  </si>
  <si>
    <t>Acolyte</t>
  </si>
  <si>
    <t>Assets/Sprites/Characters/BodyMale/성직자_남.spr</t>
  </si>
  <si>
    <t>Assets/Sprites/Characters/BodyFemale/성직자_여.spr</t>
  </si>
  <si>
    <t>Thief</t>
  </si>
  <si>
    <t>Assets/Sprites/Characters/BodyMale/도둑_남.spr</t>
  </si>
  <si>
    <t>Assets/Sprites/Characters/BodyFemale/도둑_여.spr</t>
  </si>
  <si>
    <t>Merchant</t>
  </si>
  <si>
    <t>Assets/Sprites/Characters/BodyMale/상인_남.spr</t>
  </si>
  <si>
    <t>Assets/Sprites/Characters/BodyFemale/상인_여.spr</t>
  </si>
  <si>
    <t>GameMaster</t>
  </si>
  <si>
    <t>Assets/Sprites/Characters/BodyMale/운영자_남.spr</t>
  </si>
  <si>
    <t>Assets/Sprites/Characters/BodyFemale/운영자_여.spr</t>
  </si>
  <si>
    <t>WeaponClass</t>
  </si>
  <si>
    <t>ItemId</t>
  </si>
  <si>
    <t>AttackAnimation</t>
  </si>
  <si>
    <t>Assets/Sprites/Weapons/Novice/Male/초보자_남_1207.spr</t>
  </si>
  <si>
    <t>Assets/Sprites/Weapons/Novice/Female/초보자_여_1207.spr</t>
  </si>
  <si>
    <t>Assets/Sprites/Weapons/Novice/Male/초보자_남_검.spr</t>
  </si>
  <si>
    <t>Assets/Sprites/Weapons/Novice/Female/초보자_여_검.spr</t>
  </si>
  <si>
    <t>Assets/Sprites/Weapons/Swordsman/Male/검사_남_1207.spr</t>
  </si>
  <si>
    <t>Assets/Sprites/Weapons/Swordsman/Female/검사_여_1207.spr</t>
  </si>
  <si>
    <t>Small,Brute</t>
  </si>
  <si>
    <t>Undead,Buff</t>
  </si>
  <si>
    <t>NewChart</t>
  </si>
  <si>
    <t>Maybe?</t>
  </si>
  <si>
    <t>Buff,Insect</t>
  </si>
  <si>
    <t>Insect,Egg</t>
  </si>
  <si>
    <t>MaxModifier</t>
  </si>
  <si>
    <t>V3</t>
  </si>
  <si>
    <t>Golem,Ranged</t>
  </si>
  <si>
    <t>MOONLIGHT_CLONE</t>
  </si>
  <si>
    <t>Color#FFFFFFAA</t>
  </si>
  <si>
    <t>Plant,Buff</t>
  </si>
  <si>
    <t>The Paper</t>
  </si>
  <si>
    <t>AiAggressiveAssist</t>
  </si>
  <si>
    <t>Brute,Buff</t>
  </si>
  <si>
    <t>ExpSteps</t>
  </si>
  <si>
    <t>Exp2</t>
  </si>
  <si>
    <t>Exp3</t>
  </si>
  <si>
    <t>GTB_EGG</t>
  </si>
  <si>
    <t>GTB_SUMMON</t>
  </si>
  <si>
    <t>Angry Thief Bug</t>
  </si>
  <si>
    <t>Color#FF6F6FFF</t>
  </si>
  <si>
    <t>Brute,WorldBoss</t>
  </si>
  <si>
    <t>Buff,Undead</t>
  </si>
  <si>
    <t>Magic</t>
  </si>
  <si>
    <t>Strong,Magic,Undead</t>
  </si>
  <si>
    <t>EFFECT</t>
  </si>
  <si>
    <t>Effect</t>
  </si>
  <si>
    <t>AiPassiveSense</t>
  </si>
  <si>
    <t>Buff,Ranged</t>
  </si>
  <si>
    <t>Demon,Ranged</t>
  </si>
  <si>
    <t>Buff,Demon</t>
  </si>
  <si>
    <t>Buff,Brute</t>
  </si>
  <si>
    <t>AiLooter</t>
  </si>
  <si>
    <t>AiLooterAssist</t>
  </si>
  <si>
    <t>AiAggressiveSense</t>
  </si>
  <si>
    <t>AiStandardBoss</t>
  </si>
  <si>
    <t>AiAggressiveActiveSense</t>
  </si>
  <si>
    <t>WERE_WOLF</t>
  </si>
  <si>
    <t>Werewolf</t>
  </si>
  <si>
    <t>were_wolf.spr</t>
  </si>
  <si>
    <t>RAPTICE</t>
  </si>
  <si>
    <t>Raptice</t>
  </si>
  <si>
    <t>raptice.spr</t>
  </si>
  <si>
    <t>HP2</t>
  </si>
  <si>
    <t>V4</t>
  </si>
  <si>
    <t>Default</t>
  </si>
  <si>
    <t>Attack2</t>
  </si>
  <si>
    <t>Color#F9EFBAFF</t>
  </si>
  <si>
    <t>STITCH</t>
  </si>
  <si>
    <t>Stitch</t>
  </si>
  <si>
    <t>SOLDIER_ANDRE</t>
  </si>
  <si>
    <t>SOLDIER_DENIRO</t>
  </si>
  <si>
    <t>SOLDIER_PIERE</t>
  </si>
  <si>
    <t>Soldier Andre</t>
  </si>
  <si>
    <t>Soldier Deniro</t>
  </si>
  <si>
    <t>Soldier Piere</t>
  </si>
  <si>
    <t>soldier_andre.spr</t>
  </si>
  <si>
    <t>soldier_deniro.spr</t>
  </si>
  <si>
    <t>soldier_piere.spr</t>
  </si>
  <si>
    <t>ANDRE_LARVA</t>
  </si>
  <si>
    <t>DENIRO_LARVA</t>
  </si>
  <si>
    <t>PIERE_LARVA</t>
  </si>
  <si>
    <t>Andre Larva</t>
  </si>
  <si>
    <t>Deniro Larva</t>
  </si>
  <si>
    <t>Piere Larva</t>
  </si>
  <si>
    <t>ANT_EGG2</t>
  </si>
  <si>
    <t>Mature Ant Egg</t>
  </si>
  <si>
    <t>andre_larva.spr</t>
  </si>
  <si>
    <t>deniro_larva.spr</t>
  </si>
  <si>
    <t>piere_larva.spr</t>
  </si>
  <si>
    <t>fungus.spr</t>
  </si>
  <si>
    <t>deathspore.spr</t>
  </si>
  <si>
    <t>FUNGUS</t>
  </si>
  <si>
    <t>DEATHSPORE</t>
  </si>
  <si>
    <t>Fungus</t>
  </si>
  <si>
    <t>Deathspore</t>
  </si>
  <si>
    <t>Stationary,Plant</t>
  </si>
  <si>
    <t>Stationary</t>
  </si>
  <si>
    <t>WorldBossHard</t>
  </si>
  <si>
    <t>WorldBossExtreme</t>
  </si>
  <si>
    <t>Angel,WorldBossExtreme</t>
  </si>
  <si>
    <t>Demon,WorldBossHard</t>
  </si>
  <si>
    <t>Undead,WorldBossHard</t>
  </si>
  <si>
    <t>Normal,WorldBossHard</t>
  </si>
  <si>
    <t>AtkMult</t>
  </si>
  <si>
    <t>TestMod</t>
  </si>
  <si>
    <t>Hp#100000 Def#20 Mdef#20 Vit#20 Int#20</t>
  </si>
  <si>
    <t>Def#100 Mdef#50</t>
  </si>
  <si>
    <t>Def#30</t>
  </si>
  <si>
    <t>Strong,Demon</t>
  </si>
  <si>
    <t>Strong,Brute</t>
  </si>
  <si>
    <t>ANGRY_TARGET_DUMMY</t>
  </si>
  <si>
    <t>Angry Target Dummy</t>
  </si>
  <si>
    <t>Hp#100000 Atk#500 Def#20 Mdef#20 Vit#20 Int#20 Dex#200</t>
  </si>
  <si>
    <t>Tags</t>
  </si>
  <si>
    <t>Goblin</t>
  </si>
  <si>
    <t>Kobold</t>
  </si>
  <si>
    <t>Orc</t>
  </si>
  <si>
    <t>Ant</t>
  </si>
  <si>
    <t>Job Exp</t>
  </si>
  <si>
    <t>TotalBase</t>
  </si>
  <si>
    <t>GIANT_HONET</t>
  </si>
  <si>
    <t>giant_honet.spr</t>
  </si>
  <si>
    <t>Giant Hornet</t>
  </si>
  <si>
    <t>Hp#6666</t>
  </si>
  <si>
    <t>Dangerous</t>
  </si>
  <si>
    <t>Demon,Dangerous</t>
  </si>
  <si>
    <t>Ghost,Buff</t>
  </si>
  <si>
    <t>Insect,Strong</t>
  </si>
  <si>
    <t>Demon,Elite,Buff</t>
  </si>
  <si>
    <t>Golem,Buff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</si>
</sst>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2" fontId="0" fillId="0" borderId="1" xfId="0" applyNumberFormat="1" applyBorder="1"/>
    <xf numFmtId="3" fontId="0" fillId="0" borderId="0" xfId="0" applyNumberFormat="1"/>
    <xf numFmtId="0" fontId="0" fillId="0" borderId="0" xfId="0" quotePrefix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4419D-5DB5-4D1B-9713-9E17C7E1903B}" name="Table1" displayName="Table1" ref="A1:AK414" totalsRowShown="0">
  <autoFilter ref="A1:AK414" xr:uid="{5AE4419D-5DB5-4D1B-9713-9E17C7E1903B}"/>
  <sortState xmlns:xlrd2="http://schemas.microsoft.com/office/spreadsheetml/2017/richdata2" ref="A2:AK318">
    <sortCondition ref="A1:A414"/>
  </sortState>
  <tableColumns count="37">
    <tableColumn id="1" xr3:uid="{B859DFBF-EB68-4198-9FF0-FEBC6A5D6D92}" name="Id"/>
    <tableColumn id="2" xr3:uid="{A79D65AB-A01E-4B86-B9DF-A89CDC4EC4AA}" name="Code"/>
    <tableColumn id="3" xr3:uid="{EE52CDA5-01D0-433C-8F91-38DC3D87119D}" name="Name"/>
    <tableColumn id="4" xr3:uid="{8CA2311C-55D3-414F-9EB4-5077B85C4A8D}" name="Level"/>
    <tableColumn id="5" xr3:uid="{4F898366-6C78-472C-8662-C5EAADC80F58}" name="HP"/>
    <tableColumn id="6" xr3:uid="{8B66CB25-F9E8-4F76-8ADC-5A56A91EEE01}" name="Str"/>
    <tableColumn id="7" xr3:uid="{BEEB202F-8E15-4E01-81D8-C29A6DF4A56C}" name="Int"/>
    <tableColumn id="8" xr3:uid="{08415776-AF18-4923-8230-94CB40AEF087}" name="Vit"/>
    <tableColumn id="9" xr3:uid="{22106FC8-56CF-4A80-913E-D03A3669CA01}" name="Dex"/>
    <tableColumn id="10" xr3:uid="{2B64FB8B-5328-4423-9549-D23E1C1BC793}" name="Agi"/>
    <tableColumn id="11" xr3:uid="{6956A49D-FE91-46AC-B694-D452DD5A3662}" name="Luk"/>
    <tableColumn id="12" xr3:uid="{16C4671A-03FC-4B40-B076-B682D7D25F90}" name="Attack"/>
    <tableColumn id="13" xr3:uid="{1E4ED124-24BE-456F-A617-2354CCFA5F69}" name="Variance"/>
    <tableColumn id="14" xr3:uid="{99765DE0-C674-4C4F-A184-9D28F603EE79}" name="Range"/>
    <tableColumn id="15" xr3:uid="{C806D3F5-F317-4583-808E-29D07F25858A}" name="Def"/>
    <tableColumn id="16" xr3:uid="{1EA9778F-E695-40C7-8B4C-8C3EC405C1C9}" name="MDef"/>
    <tableColumn id="17" xr3:uid="{4CE82F6E-0C04-4880-AAD4-A66FB666BBEC}" name="Exp"/>
    <tableColumn id="18" xr3:uid="{FC1647CD-9460-4F1B-8834-F1E9527AD201}" name="JExp"/>
    <tableColumn id="19" xr3:uid="{25A347F8-5CE0-4588-9567-1C2ABA708DDA}" name="ScanDist"/>
    <tableColumn id="20" xr3:uid="{ADAC67FE-BC2D-4151-952C-69A5E0E8CFEE}" name="ChaseDist"/>
    <tableColumn id="21" xr3:uid="{623A0195-A0BE-46AB-BA6E-FD7D458769BD}" name="Size"/>
    <tableColumn id="22" xr3:uid="{ACB1CF98-1E4A-4D6B-8741-7B974404FD50}" name="Race"/>
    <tableColumn id="23" xr3:uid="{E67D91F1-661A-4006-A736-FA300BF3C1E7}" name="Element"/>
    <tableColumn id="24" xr3:uid="{817A5ACC-E34A-4E0E-929C-42961B5B9131}" name="RechargeTime"/>
    <tableColumn id="25" xr3:uid="{2D4DC1D3-046E-4FE1-AEBA-098E5FEEE26C}" name="HitTime"/>
    <tableColumn id="26" xr3:uid="{D0F1F4D6-40CC-4D55-9E44-4A2BB58CA30A}" name="AttackTime"/>
    <tableColumn id="27" xr3:uid="{4EEA2BF8-9AD1-48B5-A7C7-260CB568F001}" name="MoveSpeed"/>
    <tableColumn id="28" xr3:uid="{433F06B6-E600-46F0-A5F4-93A9A8AF44E5}" name="Special"/>
    <tableColumn id="29" xr3:uid="{D9D35957-D73F-42FB-BEDC-4658771FDE73}" name="Class"/>
    <tableColumn id="30" xr3:uid="{33EF5D51-D98C-4E28-ADFB-1F8348AB3064}" name="MonsterAiType"/>
    <tableColumn id="37" xr3:uid="{A8FCD33A-D068-43B7-B379-5C6DEA0F6F1F}" name="Tags"/>
    <tableColumn id="31" xr3:uid="{0F543F11-3225-454E-9AD7-457BA7A29FD8}" name="SpriteAttackTiming"/>
    <tableColumn id="32" xr3:uid="{A81AE969-F933-4C46-A3CF-59E549D54B62}" name="ClientSprite"/>
    <tableColumn id="33" xr3:uid="{C804ED4A-3D50-45FB-B942-B8E05CA039B5}" name="ClientOffset"/>
    <tableColumn id="34" xr3:uid="{C2F7284A-9A1E-41FB-B9B4-55E9E8237CF0}" name="ClientShadow"/>
    <tableColumn id="35" xr3:uid="{4A5E8A7E-1FED-40FB-B528-9E07702DC74A}" name="ClientSize"/>
    <tableColumn id="36" xr3:uid="{A1CBDEC4-7472-419D-A040-958DE222AA8B}" name="Flag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A97A5-94A7-4FFA-A162-65D076B52481}">
  <dimension ref="A1:AK318"/>
  <sheetViews>
    <sheetView tabSelected="1" zoomScale="85" zoomScaleNormal="85" workbookViewId="0">
      <pane xSplit="4" ySplit="1" topLeftCell="E106" activePane="bottomRight" state="frozen"/>
      <selection pane="topRight" activeCell="E1" sqref="E1"/>
      <selection pane="bottomLeft" activeCell="A2" sqref="A2"/>
      <selection pane="bottomRight" activeCell="G123" sqref="G123"/>
    </sheetView>
  </sheetViews>
  <sheetFormatPr defaultRowHeight="14.6" x14ac:dyDescent="0.4"/>
  <cols>
    <col min="1" max="1" width="5.07421875" bestFit="1" customWidth="1"/>
    <col min="2" max="2" width="22.61328125" bestFit="1" customWidth="1"/>
    <col min="3" max="3" width="20.15234375" customWidth="1"/>
    <col min="4" max="4" width="7.61328125" bestFit="1" customWidth="1"/>
    <col min="5" max="8" width="5.765625" bestFit="1" customWidth="1"/>
    <col min="9" max="9" width="6.61328125" bestFit="1" customWidth="1"/>
    <col min="10" max="10" width="5.921875" bestFit="1" customWidth="1"/>
    <col min="11" max="11" width="6.3046875" bestFit="1" customWidth="1"/>
    <col min="12" max="12" width="8.84375" bestFit="1" customWidth="1"/>
    <col min="13" max="13" width="10.69140625" bestFit="1" customWidth="1"/>
    <col min="14" max="14" width="8.4609375" bestFit="1" customWidth="1"/>
    <col min="15" max="15" width="6.3046875" bestFit="1" customWidth="1"/>
    <col min="16" max="16" width="8.07421875" bestFit="1" customWidth="1"/>
    <col min="17" max="17" width="6.3828125" bestFit="1" customWidth="1"/>
    <col min="18" max="18" width="7.07421875" bestFit="1" customWidth="1"/>
    <col min="19" max="19" width="6.921875" customWidth="1"/>
    <col min="20" max="20" width="7.921875" customWidth="1"/>
    <col min="21" max="21" width="7.765625" bestFit="1" customWidth="1"/>
    <col min="22" max="22" width="11" bestFit="1" customWidth="1"/>
    <col min="23" max="23" width="10.3046875" bestFit="1" customWidth="1"/>
    <col min="24" max="24" width="9.921875" customWidth="1"/>
    <col min="25" max="25" width="9.921875" bestFit="1" customWidth="1"/>
    <col min="26" max="26" width="12.921875" bestFit="1" customWidth="1"/>
    <col min="27" max="27" width="9.765625" customWidth="1"/>
    <col min="28" max="28" width="9.15234375" customWidth="1"/>
    <col min="29" max="29" width="21.53515625" customWidth="1"/>
    <col min="30" max="30" width="21.15234375" bestFit="1" customWidth="1"/>
    <col min="31" max="31" width="7.15234375" bestFit="1" customWidth="1"/>
    <col min="32" max="32" width="19.3828125" bestFit="1" customWidth="1"/>
    <col min="33" max="33" width="22" bestFit="1" customWidth="1"/>
    <col min="34" max="34" width="13.3828125" bestFit="1" customWidth="1"/>
    <col min="35" max="35" width="14.84375" bestFit="1" customWidth="1"/>
    <col min="36" max="36" width="11.3828125" bestFit="1" customWidth="1"/>
    <col min="37" max="37" width="36.3046875" bestFit="1" customWidth="1"/>
  </cols>
  <sheetData>
    <row r="1" spans="1:3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1179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 x14ac:dyDescent="0.4">
      <c r="A2">
        <v>3999</v>
      </c>
      <c r="B2" t="s">
        <v>1110</v>
      </c>
      <c r="C2" t="s">
        <v>1111</v>
      </c>
      <c r="D2">
        <v>1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5</v>
      </c>
      <c r="N2">
        <v>1</v>
      </c>
      <c r="O2">
        <v>50</v>
      </c>
      <c r="P2">
        <v>50</v>
      </c>
      <c r="Q2">
        <v>60</v>
      </c>
      <c r="R2">
        <v>80</v>
      </c>
      <c r="S2">
        <v>10</v>
      </c>
      <c r="T2">
        <v>12</v>
      </c>
      <c r="U2" t="s">
        <v>38</v>
      </c>
      <c r="V2" t="s">
        <v>39</v>
      </c>
      <c r="W2" t="s">
        <v>40</v>
      </c>
      <c r="X2">
        <v>1872</v>
      </c>
      <c r="Y2">
        <v>480</v>
      </c>
      <c r="Z2">
        <v>672</v>
      </c>
      <c r="AA2">
        <v>400</v>
      </c>
      <c r="AB2" t="s">
        <v>41</v>
      </c>
      <c r="AC2" t="s">
        <v>39</v>
      </c>
      <c r="AD2" t="s">
        <v>42</v>
      </c>
      <c r="AF2">
        <v>288</v>
      </c>
      <c r="AG2" t="s">
        <v>43</v>
      </c>
      <c r="AH2">
        <v>0</v>
      </c>
      <c r="AI2">
        <v>0.5</v>
      </c>
      <c r="AJ2">
        <v>1</v>
      </c>
    </row>
    <row r="3" spans="1:37" x14ac:dyDescent="0.4">
      <c r="A3">
        <v>4000</v>
      </c>
      <c r="B3" t="s">
        <v>36</v>
      </c>
      <c r="C3" t="s">
        <v>37</v>
      </c>
      <c r="D3">
        <v>1</v>
      </c>
      <c r="E3">
        <v>80</v>
      </c>
      <c r="F3">
        <v>80</v>
      </c>
      <c r="G3">
        <v>80</v>
      </c>
      <c r="H3">
        <v>80</v>
      </c>
      <c r="I3">
        <v>80</v>
      </c>
      <c r="J3">
        <v>80</v>
      </c>
      <c r="K3">
        <v>80</v>
      </c>
      <c r="L3">
        <v>100</v>
      </c>
      <c r="M3">
        <v>5</v>
      </c>
      <c r="N3">
        <v>1</v>
      </c>
      <c r="O3">
        <v>50</v>
      </c>
      <c r="P3">
        <v>50</v>
      </c>
      <c r="Q3">
        <v>100</v>
      </c>
      <c r="R3">
        <v>80</v>
      </c>
      <c r="S3">
        <v>10</v>
      </c>
      <c r="T3">
        <v>12</v>
      </c>
      <c r="U3" t="s">
        <v>38</v>
      </c>
      <c r="V3" t="s">
        <v>39</v>
      </c>
      <c r="W3" t="s">
        <v>40</v>
      </c>
      <c r="X3">
        <v>1872</v>
      </c>
      <c r="Y3">
        <v>480</v>
      </c>
      <c r="Z3">
        <v>672</v>
      </c>
      <c r="AA3">
        <v>400</v>
      </c>
      <c r="AB3" t="s">
        <v>41</v>
      </c>
      <c r="AC3" t="s">
        <v>39</v>
      </c>
      <c r="AD3" t="s">
        <v>1117</v>
      </c>
      <c r="AF3">
        <v>288</v>
      </c>
      <c r="AG3" t="s">
        <v>43</v>
      </c>
      <c r="AH3">
        <v>0</v>
      </c>
      <c r="AI3">
        <v>0.5</v>
      </c>
      <c r="AJ3">
        <v>1</v>
      </c>
    </row>
    <row r="4" spans="1:37" x14ac:dyDescent="0.4">
      <c r="A4">
        <v>4001</v>
      </c>
      <c r="B4" t="s">
        <v>45</v>
      </c>
      <c r="C4" t="s">
        <v>46</v>
      </c>
      <c r="D4">
        <v>2</v>
      </c>
      <c r="E4">
        <v>110</v>
      </c>
      <c r="F4">
        <v>90</v>
      </c>
      <c r="G4">
        <v>90</v>
      </c>
      <c r="H4">
        <v>90</v>
      </c>
      <c r="I4">
        <v>90</v>
      </c>
      <c r="J4">
        <v>90</v>
      </c>
      <c r="K4">
        <v>90</v>
      </c>
      <c r="L4">
        <v>100</v>
      </c>
      <c r="M4">
        <v>5</v>
      </c>
      <c r="N4">
        <v>1</v>
      </c>
      <c r="O4">
        <v>80</v>
      </c>
      <c r="P4">
        <v>80</v>
      </c>
      <c r="Q4">
        <v>100</v>
      </c>
      <c r="R4">
        <v>100</v>
      </c>
      <c r="S4">
        <v>10</v>
      </c>
      <c r="T4">
        <v>12</v>
      </c>
      <c r="U4" t="s">
        <v>47</v>
      </c>
      <c r="V4" t="s">
        <v>48</v>
      </c>
      <c r="W4" t="s">
        <v>49</v>
      </c>
      <c r="X4">
        <v>1672</v>
      </c>
      <c r="Y4">
        <v>480</v>
      </c>
      <c r="Z4">
        <v>672</v>
      </c>
      <c r="AA4">
        <v>400</v>
      </c>
      <c r="AB4" t="s">
        <v>41</v>
      </c>
      <c r="AC4" t="s">
        <v>48</v>
      </c>
      <c r="AD4" t="s">
        <v>42</v>
      </c>
      <c r="AF4">
        <v>192</v>
      </c>
      <c r="AG4" t="s">
        <v>50</v>
      </c>
      <c r="AH4">
        <v>0</v>
      </c>
      <c r="AI4">
        <v>0.5</v>
      </c>
      <c r="AJ4">
        <v>1</v>
      </c>
    </row>
    <row r="5" spans="1:37" x14ac:dyDescent="0.4">
      <c r="A5">
        <v>4002</v>
      </c>
      <c r="B5" t="s">
        <v>51</v>
      </c>
      <c r="C5" t="s">
        <v>52</v>
      </c>
      <c r="D5">
        <v>3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110</v>
      </c>
      <c r="L5">
        <v>100</v>
      </c>
      <c r="M5">
        <v>10</v>
      </c>
      <c r="N5">
        <v>1</v>
      </c>
      <c r="O5">
        <v>100</v>
      </c>
      <c r="P5">
        <v>100</v>
      </c>
      <c r="Q5">
        <v>105</v>
      </c>
      <c r="R5">
        <v>70</v>
      </c>
      <c r="S5">
        <v>10</v>
      </c>
      <c r="T5">
        <v>12</v>
      </c>
      <c r="U5" t="s">
        <v>47</v>
      </c>
      <c r="V5" t="s">
        <v>53</v>
      </c>
      <c r="W5" t="s">
        <v>54</v>
      </c>
      <c r="X5">
        <v>1456</v>
      </c>
      <c r="Y5">
        <v>336</v>
      </c>
      <c r="Z5">
        <v>456</v>
      </c>
      <c r="AA5">
        <v>200</v>
      </c>
      <c r="AB5" t="s">
        <v>41</v>
      </c>
      <c r="AC5" t="s">
        <v>275</v>
      </c>
      <c r="AD5" t="s">
        <v>42</v>
      </c>
      <c r="AF5">
        <v>264</v>
      </c>
      <c r="AG5" t="s">
        <v>55</v>
      </c>
      <c r="AH5">
        <v>0</v>
      </c>
      <c r="AI5">
        <v>0.5</v>
      </c>
      <c r="AJ5">
        <v>1</v>
      </c>
    </row>
    <row r="6" spans="1:37" x14ac:dyDescent="0.4">
      <c r="A6">
        <v>4003</v>
      </c>
      <c r="B6" t="s">
        <v>56</v>
      </c>
      <c r="C6" t="s">
        <v>57</v>
      </c>
      <c r="D6">
        <v>6</v>
      </c>
      <c r="E6">
        <v>80</v>
      </c>
      <c r="F6">
        <v>100</v>
      </c>
      <c r="G6">
        <v>100</v>
      </c>
      <c r="H6">
        <v>110</v>
      </c>
      <c r="I6">
        <v>100</v>
      </c>
      <c r="J6">
        <v>100</v>
      </c>
      <c r="K6">
        <v>100</v>
      </c>
      <c r="L6">
        <v>100</v>
      </c>
      <c r="M6">
        <v>10</v>
      </c>
      <c r="N6">
        <v>0</v>
      </c>
      <c r="O6">
        <v>100</v>
      </c>
      <c r="P6">
        <v>100</v>
      </c>
      <c r="Q6">
        <v>110</v>
      </c>
      <c r="R6">
        <v>150</v>
      </c>
      <c r="S6">
        <v>10</v>
      </c>
      <c r="T6">
        <v>12</v>
      </c>
      <c r="U6" t="s">
        <v>47</v>
      </c>
      <c r="V6" t="s">
        <v>48</v>
      </c>
      <c r="W6" t="s">
        <v>49</v>
      </c>
      <c r="X6">
        <v>1001</v>
      </c>
      <c r="Y6">
        <v>1</v>
      </c>
      <c r="Z6">
        <v>1</v>
      </c>
      <c r="AA6">
        <v>-1</v>
      </c>
      <c r="AB6" t="s">
        <v>41</v>
      </c>
      <c r="AC6" t="s">
        <v>58</v>
      </c>
      <c r="AD6" t="s">
        <v>59</v>
      </c>
      <c r="AF6">
        <v>768</v>
      </c>
      <c r="AG6" t="s">
        <v>60</v>
      </c>
      <c r="AH6">
        <v>0</v>
      </c>
      <c r="AI6">
        <v>-1</v>
      </c>
      <c r="AJ6">
        <v>1</v>
      </c>
    </row>
    <row r="7" spans="1:37" x14ac:dyDescent="0.4">
      <c r="A7">
        <v>4004</v>
      </c>
      <c r="B7" t="s">
        <v>61</v>
      </c>
      <c r="C7" t="s">
        <v>62</v>
      </c>
      <c r="D7">
        <v>16</v>
      </c>
      <c r="E7">
        <v>110</v>
      </c>
      <c r="F7">
        <v>100</v>
      </c>
      <c r="G7">
        <v>40</v>
      </c>
      <c r="H7">
        <v>50</v>
      </c>
      <c r="I7">
        <v>110</v>
      </c>
      <c r="J7">
        <v>90</v>
      </c>
      <c r="K7">
        <v>100</v>
      </c>
      <c r="L7">
        <v>110</v>
      </c>
      <c r="M7">
        <v>10</v>
      </c>
      <c r="N7">
        <v>1</v>
      </c>
      <c r="O7">
        <v>60</v>
      </c>
      <c r="P7">
        <v>90</v>
      </c>
      <c r="Q7">
        <v>100</v>
      </c>
      <c r="R7">
        <v>100</v>
      </c>
      <c r="S7">
        <v>10</v>
      </c>
      <c r="T7">
        <v>12</v>
      </c>
      <c r="U7" t="s">
        <v>47</v>
      </c>
      <c r="V7" t="s">
        <v>48</v>
      </c>
      <c r="W7" t="s">
        <v>63</v>
      </c>
      <c r="X7">
        <v>1136</v>
      </c>
      <c r="Y7">
        <v>840</v>
      </c>
      <c r="Z7">
        <v>720</v>
      </c>
      <c r="AA7">
        <v>150</v>
      </c>
      <c r="AB7" t="s">
        <v>41</v>
      </c>
      <c r="AC7" t="s">
        <v>48</v>
      </c>
      <c r="AD7" t="s">
        <v>42</v>
      </c>
      <c r="AF7">
        <v>432</v>
      </c>
      <c r="AG7" t="s">
        <v>64</v>
      </c>
      <c r="AH7">
        <v>0</v>
      </c>
      <c r="AI7">
        <v>0.5</v>
      </c>
      <c r="AJ7">
        <v>1</v>
      </c>
    </row>
    <row r="8" spans="1:37" x14ac:dyDescent="0.4">
      <c r="A8">
        <v>4005</v>
      </c>
      <c r="B8" t="s">
        <v>65</v>
      </c>
      <c r="C8" t="s">
        <v>66</v>
      </c>
      <c r="D8">
        <v>9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100</v>
      </c>
      <c r="L8">
        <v>100</v>
      </c>
      <c r="M8">
        <v>10</v>
      </c>
      <c r="N8">
        <v>1</v>
      </c>
      <c r="O8">
        <v>100</v>
      </c>
      <c r="P8">
        <v>100</v>
      </c>
      <c r="Q8">
        <v>100</v>
      </c>
      <c r="R8">
        <v>110</v>
      </c>
      <c r="S8">
        <v>10</v>
      </c>
      <c r="T8">
        <v>12</v>
      </c>
      <c r="U8" t="s">
        <v>38</v>
      </c>
      <c r="V8" t="s">
        <v>48</v>
      </c>
      <c r="W8" t="s">
        <v>49</v>
      </c>
      <c r="X8">
        <v>1864</v>
      </c>
      <c r="Y8">
        <v>540</v>
      </c>
      <c r="Z8">
        <v>864</v>
      </c>
      <c r="AA8">
        <v>200</v>
      </c>
      <c r="AB8" t="s">
        <v>41</v>
      </c>
      <c r="AC8" t="s">
        <v>48</v>
      </c>
      <c r="AD8" t="s">
        <v>42</v>
      </c>
      <c r="AF8">
        <v>576</v>
      </c>
      <c r="AG8" t="s">
        <v>67</v>
      </c>
      <c r="AH8">
        <v>0</v>
      </c>
      <c r="AI8">
        <v>0.5</v>
      </c>
      <c r="AJ8">
        <v>1</v>
      </c>
    </row>
    <row r="9" spans="1:37" x14ac:dyDescent="0.4">
      <c r="A9">
        <v>4006</v>
      </c>
      <c r="B9" t="s">
        <v>68</v>
      </c>
      <c r="C9" t="s">
        <v>69</v>
      </c>
      <c r="D9">
        <v>14</v>
      </c>
      <c r="E9">
        <v>80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</v>
      </c>
      <c r="N9">
        <v>1</v>
      </c>
      <c r="O9">
        <v>100</v>
      </c>
      <c r="P9">
        <v>100</v>
      </c>
      <c r="Q9">
        <v>100</v>
      </c>
      <c r="R9">
        <v>108</v>
      </c>
      <c r="S9">
        <v>10</v>
      </c>
      <c r="T9">
        <v>12</v>
      </c>
      <c r="U9" t="s">
        <v>38</v>
      </c>
      <c r="V9" t="s">
        <v>39</v>
      </c>
      <c r="W9" t="s">
        <v>70</v>
      </c>
      <c r="X9">
        <v>1672</v>
      </c>
      <c r="Y9">
        <v>480</v>
      </c>
      <c r="Z9">
        <v>672</v>
      </c>
      <c r="AA9">
        <v>300</v>
      </c>
      <c r="AB9" t="s">
        <v>41</v>
      </c>
      <c r="AC9" t="s">
        <v>39</v>
      </c>
      <c r="AD9" t="s">
        <v>1117</v>
      </c>
      <c r="AF9">
        <v>288</v>
      </c>
      <c r="AG9" t="s">
        <v>71</v>
      </c>
      <c r="AH9">
        <v>0</v>
      </c>
      <c r="AI9">
        <v>0.5</v>
      </c>
      <c r="AJ9">
        <v>1</v>
      </c>
    </row>
    <row r="10" spans="1:37" x14ac:dyDescent="0.4">
      <c r="A10">
        <v>4007</v>
      </c>
      <c r="B10" t="s">
        <v>72</v>
      </c>
      <c r="C10" t="s">
        <v>73</v>
      </c>
      <c r="D10">
        <v>8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10</v>
      </c>
      <c r="N10">
        <v>1</v>
      </c>
      <c r="O10">
        <v>100</v>
      </c>
      <c r="P10">
        <v>100</v>
      </c>
      <c r="Q10">
        <v>100</v>
      </c>
      <c r="R10">
        <v>80</v>
      </c>
      <c r="S10">
        <v>10</v>
      </c>
      <c r="T10">
        <v>12</v>
      </c>
      <c r="U10" t="s">
        <v>47</v>
      </c>
      <c r="V10" t="s">
        <v>48</v>
      </c>
      <c r="W10" t="s">
        <v>54</v>
      </c>
      <c r="X10">
        <v>1288</v>
      </c>
      <c r="Y10">
        <v>768</v>
      </c>
      <c r="Z10">
        <v>288</v>
      </c>
      <c r="AA10">
        <v>150</v>
      </c>
      <c r="AB10" t="s">
        <v>41</v>
      </c>
      <c r="AC10" t="s">
        <v>48</v>
      </c>
      <c r="AD10" t="s">
        <v>1118</v>
      </c>
      <c r="AF10">
        <v>480</v>
      </c>
      <c r="AG10" t="s">
        <v>75</v>
      </c>
      <c r="AH10">
        <v>0</v>
      </c>
      <c r="AI10">
        <v>0.5</v>
      </c>
      <c r="AJ10">
        <v>1</v>
      </c>
    </row>
    <row r="11" spans="1:37" x14ac:dyDescent="0.4">
      <c r="A11">
        <v>4008</v>
      </c>
      <c r="B11" t="s">
        <v>76</v>
      </c>
      <c r="C11" t="s">
        <v>77</v>
      </c>
      <c r="D11">
        <v>4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</v>
      </c>
      <c r="N11">
        <v>0</v>
      </c>
      <c r="O11">
        <v>100</v>
      </c>
      <c r="P11">
        <v>100</v>
      </c>
      <c r="Q11">
        <v>130</v>
      </c>
      <c r="R11">
        <v>90</v>
      </c>
      <c r="S11">
        <v>10</v>
      </c>
      <c r="T11">
        <v>12</v>
      </c>
      <c r="U11" t="s">
        <v>47</v>
      </c>
      <c r="V11" t="s">
        <v>48</v>
      </c>
      <c r="W11" t="s">
        <v>78</v>
      </c>
      <c r="X11">
        <v>701</v>
      </c>
      <c r="Y11">
        <v>1</v>
      </c>
      <c r="Z11">
        <v>1</v>
      </c>
      <c r="AA11">
        <v>-1</v>
      </c>
      <c r="AB11" t="s">
        <v>41</v>
      </c>
      <c r="AC11" t="s">
        <v>1089</v>
      </c>
      <c r="AD11" t="s">
        <v>59</v>
      </c>
      <c r="AF11">
        <v>288</v>
      </c>
      <c r="AG11" t="s">
        <v>79</v>
      </c>
      <c r="AH11">
        <v>0</v>
      </c>
      <c r="AI11">
        <v>-1</v>
      </c>
      <c r="AJ11">
        <v>1</v>
      </c>
    </row>
    <row r="12" spans="1:37" x14ac:dyDescent="0.4">
      <c r="A12">
        <v>4009</v>
      </c>
      <c r="B12" t="s">
        <v>80</v>
      </c>
      <c r="C12" t="s">
        <v>81</v>
      </c>
      <c r="D12">
        <v>8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10</v>
      </c>
      <c r="N12">
        <v>1</v>
      </c>
      <c r="O12">
        <v>100</v>
      </c>
      <c r="P12">
        <v>100</v>
      </c>
      <c r="Q12">
        <v>100</v>
      </c>
      <c r="R12">
        <v>115</v>
      </c>
      <c r="S12">
        <v>10</v>
      </c>
      <c r="T12">
        <v>12</v>
      </c>
      <c r="U12" t="s">
        <v>47</v>
      </c>
      <c r="V12" t="s">
        <v>48</v>
      </c>
      <c r="W12" t="s">
        <v>63</v>
      </c>
      <c r="X12">
        <v>1292</v>
      </c>
      <c r="Y12">
        <v>216</v>
      </c>
      <c r="Z12">
        <v>792</v>
      </c>
      <c r="AA12">
        <v>150</v>
      </c>
      <c r="AB12" t="s">
        <v>41</v>
      </c>
      <c r="AC12" t="s">
        <v>48</v>
      </c>
      <c r="AD12" t="s">
        <v>74</v>
      </c>
      <c r="AF12">
        <v>576</v>
      </c>
      <c r="AG12" t="s">
        <v>82</v>
      </c>
      <c r="AH12">
        <v>0</v>
      </c>
      <c r="AI12">
        <v>0.5</v>
      </c>
      <c r="AJ12">
        <v>1</v>
      </c>
    </row>
    <row r="13" spans="1:37" x14ac:dyDescent="0.4">
      <c r="A13">
        <v>4010</v>
      </c>
      <c r="B13" t="s">
        <v>83</v>
      </c>
      <c r="C13" t="s">
        <v>84</v>
      </c>
      <c r="D13">
        <v>1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</v>
      </c>
      <c r="N13">
        <v>1</v>
      </c>
      <c r="O13">
        <v>100</v>
      </c>
      <c r="P13">
        <v>100</v>
      </c>
      <c r="Q13">
        <v>100</v>
      </c>
      <c r="R13">
        <v>100</v>
      </c>
      <c r="S13">
        <v>7</v>
      </c>
      <c r="T13">
        <v>12</v>
      </c>
      <c r="U13" t="s">
        <v>47</v>
      </c>
      <c r="V13" t="s">
        <v>39</v>
      </c>
      <c r="W13" t="s">
        <v>49</v>
      </c>
      <c r="X13">
        <v>1</v>
      </c>
      <c r="Y13">
        <v>1</v>
      </c>
      <c r="Z13">
        <v>1</v>
      </c>
      <c r="AA13">
        <v>-1</v>
      </c>
      <c r="AB13" t="s">
        <v>41</v>
      </c>
      <c r="AC13" t="s">
        <v>85</v>
      </c>
      <c r="AD13" t="s">
        <v>59</v>
      </c>
      <c r="AF13">
        <v>166</v>
      </c>
      <c r="AG13" t="s">
        <v>86</v>
      </c>
      <c r="AH13">
        <v>0</v>
      </c>
      <c r="AI13">
        <v>-1</v>
      </c>
      <c r="AJ13">
        <v>1</v>
      </c>
    </row>
    <row r="14" spans="1:37" x14ac:dyDescent="0.4">
      <c r="A14">
        <v>4011</v>
      </c>
      <c r="B14" t="s">
        <v>87</v>
      </c>
      <c r="C14" t="s">
        <v>88</v>
      </c>
      <c r="D14">
        <v>1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100</v>
      </c>
      <c r="L14">
        <v>100</v>
      </c>
      <c r="M14">
        <v>10</v>
      </c>
      <c r="N14">
        <v>1</v>
      </c>
      <c r="O14">
        <v>100</v>
      </c>
      <c r="P14">
        <v>100</v>
      </c>
      <c r="Q14">
        <v>100</v>
      </c>
      <c r="R14">
        <v>100</v>
      </c>
      <c r="S14">
        <v>7</v>
      </c>
      <c r="T14">
        <v>12</v>
      </c>
      <c r="U14" t="s">
        <v>47</v>
      </c>
      <c r="V14" t="s">
        <v>39</v>
      </c>
      <c r="W14" t="s">
        <v>49</v>
      </c>
      <c r="X14">
        <v>1</v>
      </c>
      <c r="Y14">
        <v>1</v>
      </c>
      <c r="Z14">
        <v>1</v>
      </c>
      <c r="AA14">
        <v>-1</v>
      </c>
      <c r="AB14" t="s">
        <v>41</v>
      </c>
      <c r="AC14" t="s">
        <v>85</v>
      </c>
      <c r="AD14" t="s">
        <v>59</v>
      </c>
      <c r="AF14">
        <v>0</v>
      </c>
      <c r="AG14" t="s">
        <v>89</v>
      </c>
      <c r="AH14">
        <v>0</v>
      </c>
      <c r="AI14">
        <v>-1</v>
      </c>
      <c r="AJ14">
        <v>1</v>
      </c>
    </row>
    <row r="15" spans="1:37" x14ac:dyDescent="0.4">
      <c r="A15">
        <v>4012</v>
      </c>
      <c r="B15" t="s">
        <v>90</v>
      </c>
      <c r="C15" t="s">
        <v>91</v>
      </c>
      <c r="D15">
        <v>3</v>
      </c>
      <c r="E15">
        <v>80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</v>
      </c>
      <c r="N15">
        <v>1</v>
      </c>
      <c r="O15">
        <v>50</v>
      </c>
      <c r="P15">
        <v>50</v>
      </c>
      <c r="Q15">
        <v>100</v>
      </c>
      <c r="R15">
        <v>100</v>
      </c>
      <c r="S15">
        <v>10</v>
      </c>
      <c r="T15">
        <v>12</v>
      </c>
      <c r="U15" t="s">
        <v>38</v>
      </c>
      <c r="V15" t="s">
        <v>39</v>
      </c>
      <c r="W15" t="s">
        <v>92</v>
      </c>
      <c r="X15">
        <v>1372</v>
      </c>
      <c r="Y15">
        <v>480</v>
      </c>
      <c r="Z15">
        <v>672</v>
      </c>
      <c r="AA15">
        <v>400</v>
      </c>
      <c r="AB15" t="s">
        <v>41</v>
      </c>
      <c r="AC15" t="s">
        <v>39</v>
      </c>
      <c r="AD15" t="s">
        <v>1117</v>
      </c>
      <c r="AF15">
        <v>288</v>
      </c>
      <c r="AG15" t="s">
        <v>93</v>
      </c>
      <c r="AH15">
        <v>0</v>
      </c>
      <c r="AI15">
        <v>0.5</v>
      </c>
      <c r="AJ15">
        <v>1</v>
      </c>
    </row>
    <row r="16" spans="1:37" x14ac:dyDescent="0.4">
      <c r="A16">
        <v>4013</v>
      </c>
      <c r="B16" t="s">
        <v>94</v>
      </c>
      <c r="C16" t="s">
        <v>95</v>
      </c>
      <c r="D16">
        <v>1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10</v>
      </c>
      <c r="N16">
        <v>1</v>
      </c>
      <c r="O16">
        <v>100</v>
      </c>
      <c r="P16">
        <v>100</v>
      </c>
      <c r="Q16">
        <v>100</v>
      </c>
      <c r="R16">
        <v>100</v>
      </c>
      <c r="S16">
        <v>7</v>
      </c>
      <c r="T16">
        <v>12</v>
      </c>
      <c r="U16" t="s">
        <v>47</v>
      </c>
      <c r="V16" t="s">
        <v>39</v>
      </c>
      <c r="W16" t="s">
        <v>49</v>
      </c>
      <c r="X16">
        <v>1</v>
      </c>
      <c r="Y16">
        <v>1</v>
      </c>
      <c r="Z16">
        <v>1</v>
      </c>
      <c r="AA16">
        <v>-1</v>
      </c>
      <c r="AB16" t="s">
        <v>41</v>
      </c>
      <c r="AC16" t="s">
        <v>85</v>
      </c>
      <c r="AD16" t="s">
        <v>59</v>
      </c>
      <c r="AF16">
        <v>166</v>
      </c>
      <c r="AG16" t="s">
        <v>96</v>
      </c>
      <c r="AH16">
        <v>0</v>
      </c>
      <c r="AI16">
        <v>-1</v>
      </c>
      <c r="AJ16">
        <v>1</v>
      </c>
    </row>
    <row r="17" spans="1:36" x14ac:dyDescent="0.4">
      <c r="A17">
        <v>4014</v>
      </c>
      <c r="B17" t="s">
        <v>97</v>
      </c>
      <c r="C17" t="s">
        <v>98</v>
      </c>
      <c r="D17">
        <v>8</v>
      </c>
      <c r="E17">
        <v>100</v>
      </c>
      <c r="F17">
        <v>100</v>
      </c>
      <c r="G17">
        <v>100</v>
      </c>
      <c r="H17">
        <v>50</v>
      </c>
      <c r="I17">
        <v>110</v>
      </c>
      <c r="J17">
        <v>110</v>
      </c>
      <c r="K17">
        <v>40</v>
      </c>
      <c r="L17">
        <v>100</v>
      </c>
      <c r="M17">
        <v>10</v>
      </c>
      <c r="N17">
        <v>1</v>
      </c>
      <c r="O17">
        <v>80</v>
      </c>
      <c r="P17">
        <v>80</v>
      </c>
      <c r="Q17">
        <v>105</v>
      </c>
      <c r="R17">
        <v>90</v>
      </c>
      <c r="S17">
        <v>10</v>
      </c>
      <c r="T17">
        <v>12</v>
      </c>
      <c r="U17" t="s">
        <v>47</v>
      </c>
      <c r="V17" t="s">
        <v>53</v>
      </c>
      <c r="W17" t="s">
        <v>78</v>
      </c>
      <c r="X17">
        <v>1276</v>
      </c>
      <c r="Y17">
        <v>384</v>
      </c>
      <c r="Z17">
        <v>576</v>
      </c>
      <c r="AA17">
        <v>150</v>
      </c>
      <c r="AB17" t="s">
        <v>41</v>
      </c>
      <c r="AC17" t="s">
        <v>41</v>
      </c>
      <c r="AD17" t="s">
        <v>99</v>
      </c>
      <c r="AF17">
        <v>360</v>
      </c>
      <c r="AG17" t="s">
        <v>100</v>
      </c>
      <c r="AH17">
        <v>0</v>
      </c>
      <c r="AI17">
        <v>0.5</v>
      </c>
      <c r="AJ17">
        <v>1</v>
      </c>
    </row>
    <row r="18" spans="1:36" x14ac:dyDescent="0.4">
      <c r="A18">
        <v>4015</v>
      </c>
      <c r="B18" t="s">
        <v>101</v>
      </c>
      <c r="C18" t="s">
        <v>102</v>
      </c>
      <c r="D18">
        <v>13</v>
      </c>
      <c r="E18">
        <v>100</v>
      </c>
      <c r="F18">
        <v>100</v>
      </c>
      <c r="G18">
        <v>100</v>
      </c>
      <c r="H18">
        <v>100</v>
      </c>
      <c r="I18">
        <v>100</v>
      </c>
      <c r="J18">
        <v>100</v>
      </c>
      <c r="K18">
        <v>100</v>
      </c>
      <c r="L18">
        <v>100</v>
      </c>
      <c r="M18">
        <v>10</v>
      </c>
      <c r="N18">
        <v>1</v>
      </c>
      <c r="O18">
        <v>100</v>
      </c>
      <c r="P18">
        <v>100</v>
      </c>
      <c r="Q18">
        <v>110</v>
      </c>
      <c r="R18">
        <v>85</v>
      </c>
      <c r="S18">
        <v>10</v>
      </c>
      <c r="T18">
        <v>12</v>
      </c>
      <c r="U18" t="s">
        <v>47</v>
      </c>
      <c r="V18" t="s">
        <v>53</v>
      </c>
      <c r="W18" t="s">
        <v>78</v>
      </c>
      <c r="X18">
        <v>1744</v>
      </c>
      <c r="Y18">
        <v>684</v>
      </c>
      <c r="Z18">
        <v>1044</v>
      </c>
      <c r="AA18">
        <v>150</v>
      </c>
      <c r="AB18" t="s">
        <v>41</v>
      </c>
      <c r="AC18" t="s">
        <v>41</v>
      </c>
      <c r="AD18" t="s">
        <v>1112</v>
      </c>
      <c r="AF18">
        <v>252</v>
      </c>
      <c r="AG18" t="s">
        <v>103</v>
      </c>
      <c r="AH18">
        <v>0</v>
      </c>
      <c r="AI18">
        <v>0.5</v>
      </c>
      <c r="AJ18">
        <v>1</v>
      </c>
    </row>
    <row r="19" spans="1:36" x14ac:dyDescent="0.4">
      <c r="A19">
        <v>4016</v>
      </c>
      <c r="B19" t="s">
        <v>104</v>
      </c>
      <c r="C19" t="s">
        <v>105</v>
      </c>
      <c r="D19">
        <v>19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75</v>
      </c>
      <c r="M19">
        <v>10</v>
      </c>
      <c r="N19">
        <v>1</v>
      </c>
      <c r="O19">
        <v>100</v>
      </c>
      <c r="P19">
        <v>100</v>
      </c>
      <c r="Q19">
        <v>100</v>
      </c>
      <c r="R19">
        <v>100</v>
      </c>
      <c r="S19">
        <v>10</v>
      </c>
      <c r="T19">
        <v>12</v>
      </c>
      <c r="U19" t="s">
        <v>38</v>
      </c>
      <c r="V19" t="s">
        <v>48</v>
      </c>
      <c r="W19" t="s">
        <v>49</v>
      </c>
      <c r="X19">
        <v>1080</v>
      </c>
      <c r="Y19">
        <v>480</v>
      </c>
      <c r="Z19">
        <v>648</v>
      </c>
      <c r="AA19">
        <v>200</v>
      </c>
      <c r="AB19" t="s">
        <v>41</v>
      </c>
      <c r="AC19" t="s">
        <v>106</v>
      </c>
      <c r="AD19" t="s">
        <v>1120</v>
      </c>
      <c r="AF19">
        <v>576</v>
      </c>
      <c r="AG19" t="s">
        <v>67</v>
      </c>
      <c r="AH19">
        <v>0</v>
      </c>
      <c r="AI19">
        <v>0.5</v>
      </c>
      <c r="AJ19">
        <v>1.5</v>
      </c>
    </row>
    <row r="20" spans="1:36" x14ac:dyDescent="0.4">
      <c r="A20">
        <v>4017</v>
      </c>
      <c r="B20" t="s">
        <v>107</v>
      </c>
      <c r="C20" t="s">
        <v>108</v>
      </c>
      <c r="D20">
        <v>1</v>
      </c>
      <c r="E20">
        <v>150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10</v>
      </c>
      <c r="N20">
        <v>1</v>
      </c>
      <c r="O20">
        <v>100</v>
      </c>
      <c r="P20">
        <v>100</v>
      </c>
      <c r="Q20">
        <v>100</v>
      </c>
      <c r="R20">
        <v>100</v>
      </c>
      <c r="S20">
        <v>7</v>
      </c>
      <c r="T20">
        <v>12</v>
      </c>
      <c r="U20" t="s">
        <v>47</v>
      </c>
      <c r="V20" t="s">
        <v>39</v>
      </c>
      <c r="W20" t="s">
        <v>109</v>
      </c>
      <c r="X20">
        <v>1</v>
      </c>
      <c r="Y20">
        <v>1</v>
      </c>
      <c r="Z20">
        <v>1</v>
      </c>
      <c r="AA20">
        <v>-1</v>
      </c>
      <c r="AB20" t="s">
        <v>41</v>
      </c>
      <c r="AC20" t="s">
        <v>85</v>
      </c>
      <c r="AD20" t="s">
        <v>59</v>
      </c>
      <c r="AF20">
        <v>182</v>
      </c>
      <c r="AG20" t="s">
        <v>110</v>
      </c>
      <c r="AH20">
        <v>0</v>
      </c>
      <c r="AI20">
        <v>-1</v>
      </c>
      <c r="AJ20">
        <v>1</v>
      </c>
    </row>
    <row r="21" spans="1:36" x14ac:dyDescent="0.4">
      <c r="A21">
        <v>4018</v>
      </c>
      <c r="B21" t="s">
        <v>111</v>
      </c>
      <c r="C21" t="s">
        <v>112</v>
      </c>
      <c r="D21">
        <v>18</v>
      </c>
      <c r="E21">
        <v>100</v>
      </c>
      <c r="F21">
        <v>100</v>
      </c>
      <c r="G21">
        <v>100</v>
      </c>
      <c r="H21">
        <v>100</v>
      </c>
      <c r="I21">
        <v>100</v>
      </c>
      <c r="J21">
        <v>75</v>
      </c>
      <c r="K21">
        <v>100</v>
      </c>
      <c r="L21">
        <v>105</v>
      </c>
      <c r="M21">
        <v>10</v>
      </c>
      <c r="N21">
        <v>5</v>
      </c>
      <c r="O21">
        <v>100</v>
      </c>
      <c r="P21">
        <v>100</v>
      </c>
      <c r="Q21">
        <v>90</v>
      </c>
      <c r="R21">
        <v>85</v>
      </c>
      <c r="S21">
        <v>10</v>
      </c>
      <c r="T21">
        <v>12</v>
      </c>
      <c r="U21" t="s">
        <v>38</v>
      </c>
      <c r="V21" t="s">
        <v>39</v>
      </c>
      <c r="W21" t="s">
        <v>113</v>
      </c>
      <c r="X21">
        <v>1768</v>
      </c>
      <c r="Y21">
        <v>576</v>
      </c>
      <c r="Z21">
        <v>768</v>
      </c>
      <c r="AA21">
        <v>-1</v>
      </c>
      <c r="AB21" t="s">
        <v>41</v>
      </c>
      <c r="AC21" t="s">
        <v>114</v>
      </c>
      <c r="AD21" t="s">
        <v>115</v>
      </c>
      <c r="AF21">
        <v>384</v>
      </c>
      <c r="AG21" t="s">
        <v>116</v>
      </c>
      <c r="AH21">
        <v>0</v>
      </c>
      <c r="AI21">
        <v>-1</v>
      </c>
      <c r="AJ21">
        <v>1</v>
      </c>
    </row>
    <row r="22" spans="1:36" x14ac:dyDescent="0.4">
      <c r="A22">
        <v>4019</v>
      </c>
      <c r="B22" t="s">
        <v>117</v>
      </c>
      <c r="C22" t="s">
        <v>118</v>
      </c>
      <c r="D22">
        <v>20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100</v>
      </c>
      <c r="L22">
        <v>75</v>
      </c>
      <c r="M22">
        <v>10</v>
      </c>
      <c r="N22">
        <v>1</v>
      </c>
      <c r="O22">
        <v>100</v>
      </c>
      <c r="P22">
        <v>100</v>
      </c>
      <c r="Q22">
        <v>100</v>
      </c>
      <c r="R22">
        <v>100</v>
      </c>
      <c r="S22">
        <v>10</v>
      </c>
      <c r="T22">
        <v>12</v>
      </c>
      <c r="U22" t="s">
        <v>38</v>
      </c>
      <c r="V22" t="s">
        <v>53</v>
      </c>
      <c r="W22" t="s">
        <v>54</v>
      </c>
      <c r="X22">
        <v>1456</v>
      </c>
      <c r="Y22">
        <v>336</v>
      </c>
      <c r="Z22">
        <v>456</v>
      </c>
      <c r="AA22">
        <v>200</v>
      </c>
      <c r="AB22" t="s">
        <v>119</v>
      </c>
      <c r="AC22" t="s">
        <v>120</v>
      </c>
      <c r="AD22" t="s">
        <v>1120</v>
      </c>
      <c r="AF22">
        <v>264</v>
      </c>
      <c r="AG22" t="s">
        <v>121</v>
      </c>
      <c r="AH22">
        <v>0</v>
      </c>
      <c r="AI22">
        <v>0.5</v>
      </c>
      <c r="AJ22">
        <v>1</v>
      </c>
    </row>
    <row r="23" spans="1:36" x14ac:dyDescent="0.4">
      <c r="A23">
        <v>4020</v>
      </c>
      <c r="B23" t="s">
        <v>122</v>
      </c>
      <c r="C23" t="s">
        <v>123</v>
      </c>
      <c r="D23">
        <v>25</v>
      </c>
      <c r="E23">
        <v>100</v>
      </c>
      <c r="F23">
        <v>100</v>
      </c>
      <c r="G23">
        <v>70</v>
      </c>
      <c r="H23">
        <v>80</v>
      </c>
      <c r="I23">
        <v>100</v>
      </c>
      <c r="J23">
        <v>110</v>
      </c>
      <c r="K23">
        <v>100</v>
      </c>
      <c r="L23">
        <v>100</v>
      </c>
      <c r="M23">
        <v>10</v>
      </c>
      <c r="N23">
        <v>1</v>
      </c>
      <c r="O23">
        <v>100</v>
      </c>
      <c r="P23">
        <v>100</v>
      </c>
      <c r="Q23">
        <v>100</v>
      </c>
      <c r="R23">
        <v>100</v>
      </c>
      <c r="S23">
        <v>10</v>
      </c>
      <c r="T23">
        <v>12</v>
      </c>
      <c r="U23" t="s">
        <v>47</v>
      </c>
      <c r="V23" t="s">
        <v>53</v>
      </c>
      <c r="W23" t="s">
        <v>49</v>
      </c>
      <c r="X23">
        <v>1054</v>
      </c>
      <c r="Y23">
        <v>384</v>
      </c>
      <c r="Z23">
        <v>54</v>
      </c>
      <c r="AA23">
        <v>200</v>
      </c>
      <c r="AB23" t="s">
        <v>41</v>
      </c>
      <c r="AC23" t="s">
        <v>275</v>
      </c>
      <c r="AD23" t="s">
        <v>1118</v>
      </c>
      <c r="AF23">
        <v>360</v>
      </c>
      <c r="AG23" t="s">
        <v>124</v>
      </c>
      <c r="AH23">
        <v>0</v>
      </c>
      <c r="AI23">
        <v>0.5</v>
      </c>
      <c r="AJ23">
        <v>1</v>
      </c>
    </row>
    <row r="24" spans="1:36" x14ac:dyDescent="0.4">
      <c r="A24">
        <v>4021</v>
      </c>
      <c r="B24" t="s">
        <v>125</v>
      </c>
      <c r="C24" t="s">
        <v>126</v>
      </c>
      <c r="D24">
        <v>21</v>
      </c>
      <c r="E24">
        <v>100</v>
      </c>
      <c r="F24">
        <v>100</v>
      </c>
      <c r="G24">
        <v>100</v>
      </c>
      <c r="H24">
        <v>100</v>
      </c>
      <c r="I24">
        <v>100</v>
      </c>
      <c r="J24">
        <v>100</v>
      </c>
      <c r="K24">
        <v>100</v>
      </c>
      <c r="L24">
        <v>100</v>
      </c>
      <c r="M24">
        <v>10</v>
      </c>
      <c r="N24">
        <v>1</v>
      </c>
      <c r="O24">
        <v>100</v>
      </c>
      <c r="P24">
        <v>100</v>
      </c>
      <c r="Q24">
        <v>100</v>
      </c>
      <c r="R24">
        <v>100</v>
      </c>
      <c r="S24">
        <v>10</v>
      </c>
      <c r="T24">
        <v>12</v>
      </c>
      <c r="U24" t="s">
        <v>47</v>
      </c>
      <c r="V24" t="s">
        <v>53</v>
      </c>
      <c r="W24" t="s">
        <v>49</v>
      </c>
      <c r="X24">
        <v>1576</v>
      </c>
      <c r="Y24">
        <v>420</v>
      </c>
      <c r="Z24">
        <v>576</v>
      </c>
      <c r="AA24">
        <v>200</v>
      </c>
      <c r="AB24" t="s">
        <v>41</v>
      </c>
      <c r="AC24" t="s">
        <v>275</v>
      </c>
      <c r="AD24" t="s">
        <v>1112</v>
      </c>
      <c r="AF24">
        <v>432</v>
      </c>
      <c r="AG24" t="s">
        <v>127</v>
      </c>
      <c r="AH24">
        <v>0</v>
      </c>
      <c r="AI24">
        <v>0.5</v>
      </c>
      <c r="AJ24">
        <v>1</v>
      </c>
    </row>
    <row r="25" spans="1:36" x14ac:dyDescent="0.4">
      <c r="A25">
        <v>4022</v>
      </c>
      <c r="B25" t="s">
        <v>128</v>
      </c>
      <c r="C25" t="s">
        <v>129</v>
      </c>
      <c r="D25">
        <v>43</v>
      </c>
      <c r="E25">
        <v>80</v>
      </c>
      <c r="F25">
        <v>100</v>
      </c>
      <c r="G25">
        <v>110</v>
      </c>
      <c r="H25">
        <v>120</v>
      </c>
      <c r="I25">
        <v>120</v>
      </c>
      <c r="J25">
        <v>120</v>
      </c>
      <c r="K25">
        <v>100</v>
      </c>
      <c r="L25">
        <v>100</v>
      </c>
      <c r="M25">
        <v>10</v>
      </c>
      <c r="N25">
        <v>1</v>
      </c>
      <c r="O25">
        <v>70</v>
      </c>
      <c r="P25">
        <v>70</v>
      </c>
      <c r="Q25">
        <v>100</v>
      </c>
      <c r="R25">
        <v>100</v>
      </c>
      <c r="S25">
        <v>10</v>
      </c>
      <c r="T25">
        <v>12</v>
      </c>
      <c r="U25" t="s">
        <v>47</v>
      </c>
      <c r="V25" t="s">
        <v>53</v>
      </c>
      <c r="W25" t="s">
        <v>92</v>
      </c>
      <c r="X25">
        <v>1500</v>
      </c>
      <c r="Y25">
        <v>1000</v>
      </c>
      <c r="Z25">
        <v>500</v>
      </c>
      <c r="AA25">
        <v>200</v>
      </c>
      <c r="AB25" t="s">
        <v>41</v>
      </c>
      <c r="AC25" t="s">
        <v>1098</v>
      </c>
      <c r="AD25" t="s">
        <v>1119</v>
      </c>
      <c r="AF25">
        <v>360</v>
      </c>
      <c r="AG25" t="s">
        <v>131</v>
      </c>
      <c r="AH25">
        <v>0</v>
      </c>
      <c r="AI25">
        <v>0.5</v>
      </c>
      <c r="AJ25">
        <v>1</v>
      </c>
    </row>
    <row r="26" spans="1:36" x14ac:dyDescent="0.4">
      <c r="A26">
        <v>4023</v>
      </c>
      <c r="B26" t="s">
        <v>132</v>
      </c>
      <c r="C26" t="s">
        <v>133</v>
      </c>
      <c r="D26">
        <v>12</v>
      </c>
      <c r="E26">
        <v>100</v>
      </c>
      <c r="F26">
        <v>100</v>
      </c>
      <c r="G26">
        <v>100</v>
      </c>
      <c r="H26">
        <v>100</v>
      </c>
      <c r="I26">
        <v>100</v>
      </c>
      <c r="J26">
        <v>100</v>
      </c>
      <c r="K26">
        <v>100</v>
      </c>
      <c r="L26">
        <v>100</v>
      </c>
      <c r="M26">
        <v>10</v>
      </c>
      <c r="N26">
        <v>1</v>
      </c>
      <c r="O26">
        <v>100</v>
      </c>
      <c r="P26">
        <v>100</v>
      </c>
      <c r="Q26">
        <v>100</v>
      </c>
      <c r="R26">
        <v>120</v>
      </c>
      <c r="S26">
        <v>10</v>
      </c>
      <c r="T26">
        <v>12</v>
      </c>
      <c r="U26" t="s">
        <v>47</v>
      </c>
      <c r="V26" t="s">
        <v>53</v>
      </c>
      <c r="W26" t="s">
        <v>49</v>
      </c>
      <c r="X26">
        <v>1624</v>
      </c>
      <c r="Y26">
        <v>576</v>
      </c>
      <c r="Z26">
        <v>624</v>
      </c>
      <c r="AA26">
        <v>400</v>
      </c>
      <c r="AB26" t="s">
        <v>41</v>
      </c>
      <c r="AC26" t="s">
        <v>41</v>
      </c>
      <c r="AD26" t="s">
        <v>42</v>
      </c>
      <c r="AF26">
        <v>312</v>
      </c>
      <c r="AG26" t="s">
        <v>134</v>
      </c>
      <c r="AH26">
        <v>0</v>
      </c>
      <c r="AI26">
        <v>0.25</v>
      </c>
      <c r="AJ26">
        <v>1</v>
      </c>
    </row>
    <row r="27" spans="1:36" x14ac:dyDescent="0.4">
      <c r="A27">
        <v>4024</v>
      </c>
      <c r="B27" t="s">
        <v>135</v>
      </c>
      <c r="C27" t="s">
        <v>136</v>
      </c>
      <c r="D27">
        <v>11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</v>
      </c>
      <c r="N27">
        <v>1</v>
      </c>
      <c r="O27">
        <v>100</v>
      </c>
      <c r="P27">
        <v>100</v>
      </c>
      <c r="Q27">
        <v>100</v>
      </c>
      <c r="R27">
        <v>115</v>
      </c>
      <c r="S27">
        <v>10</v>
      </c>
      <c r="T27">
        <v>12</v>
      </c>
      <c r="U27" t="s">
        <v>47</v>
      </c>
      <c r="V27" t="s">
        <v>53</v>
      </c>
      <c r="W27" t="s">
        <v>92</v>
      </c>
      <c r="X27">
        <v>1600</v>
      </c>
      <c r="Y27">
        <v>240</v>
      </c>
      <c r="Z27">
        <v>900</v>
      </c>
      <c r="AA27">
        <v>300</v>
      </c>
      <c r="AB27" t="s">
        <v>41</v>
      </c>
      <c r="AC27" t="s">
        <v>275</v>
      </c>
      <c r="AD27" t="s">
        <v>74</v>
      </c>
      <c r="AF27">
        <v>252</v>
      </c>
      <c r="AG27" t="s">
        <v>137</v>
      </c>
      <c r="AH27">
        <v>0</v>
      </c>
      <c r="AI27">
        <v>0.35</v>
      </c>
      <c r="AJ27">
        <v>1</v>
      </c>
    </row>
    <row r="28" spans="1:36" x14ac:dyDescent="0.4">
      <c r="A28">
        <v>4025</v>
      </c>
      <c r="B28" t="s">
        <v>138</v>
      </c>
      <c r="C28" t="s">
        <v>139</v>
      </c>
      <c r="D28">
        <v>10</v>
      </c>
      <c r="E28">
        <v>90</v>
      </c>
      <c r="F28">
        <v>100</v>
      </c>
      <c r="G28">
        <v>100</v>
      </c>
      <c r="H28">
        <v>100</v>
      </c>
      <c r="I28">
        <v>100</v>
      </c>
      <c r="J28">
        <v>100</v>
      </c>
      <c r="K28">
        <v>100</v>
      </c>
      <c r="L28">
        <v>100</v>
      </c>
      <c r="M28">
        <v>10</v>
      </c>
      <c r="N28">
        <v>0</v>
      </c>
      <c r="O28">
        <v>100</v>
      </c>
      <c r="P28">
        <v>100</v>
      </c>
      <c r="Q28">
        <v>100</v>
      </c>
      <c r="R28">
        <v>100</v>
      </c>
      <c r="S28">
        <v>10</v>
      </c>
      <c r="T28">
        <v>12</v>
      </c>
      <c r="U28" t="s">
        <v>47</v>
      </c>
      <c r="V28" t="s">
        <v>140</v>
      </c>
      <c r="W28" t="s">
        <v>54</v>
      </c>
      <c r="X28">
        <v>1001</v>
      </c>
      <c r="Y28">
        <v>1</v>
      </c>
      <c r="Z28">
        <v>1</v>
      </c>
      <c r="AA28">
        <v>-1</v>
      </c>
      <c r="AB28" t="s">
        <v>41</v>
      </c>
      <c r="AC28" t="s">
        <v>58</v>
      </c>
      <c r="AD28" t="s">
        <v>59</v>
      </c>
      <c r="AF28">
        <v>672</v>
      </c>
      <c r="AG28" t="s">
        <v>141</v>
      </c>
      <c r="AH28">
        <v>0</v>
      </c>
      <c r="AI28">
        <v>-1</v>
      </c>
      <c r="AJ28">
        <v>1</v>
      </c>
    </row>
    <row r="29" spans="1:36" x14ac:dyDescent="0.4">
      <c r="A29">
        <v>4026</v>
      </c>
      <c r="B29" t="s">
        <v>142</v>
      </c>
      <c r="C29" t="s">
        <v>143</v>
      </c>
      <c r="D29">
        <v>19</v>
      </c>
      <c r="E29">
        <v>100</v>
      </c>
      <c r="F29">
        <v>100</v>
      </c>
      <c r="G29">
        <v>130</v>
      </c>
      <c r="H29">
        <v>100</v>
      </c>
      <c r="I29">
        <v>100</v>
      </c>
      <c r="J29">
        <v>100</v>
      </c>
      <c r="K29">
        <v>100</v>
      </c>
      <c r="L29">
        <v>94</v>
      </c>
      <c r="M29">
        <v>10</v>
      </c>
      <c r="N29">
        <v>1</v>
      </c>
      <c r="O29">
        <v>10</v>
      </c>
      <c r="P29">
        <v>10</v>
      </c>
      <c r="Q29">
        <v>100</v>
      </c>
      <c r="R29">
        <v>100</v>
      </c>
      <c r="S29">
        <v>10</v>
      </c>
      <c r="T29">
        <v>12</v>
      </c>
      <c r="U29" t="s">
        <v>144</v>
      </c>
      <c r="V29" t="s">
        <v>53</v>
      </c>
      <c r="W29" t="s">
        <v>92</v>
      </c>
      <c r="X29">
        <v>1564</v>
      </c>
      <c r="Y29">
        <v>576</v>
      </c>
      <c r="Z29">
        <v>864</v>
      </c>
      <c r="AA29">
        <v>200</v>
      </c>
      <c r="AB29" t="s">
        <v>41</v>
      </c>
      <c r="AC29" t="s">
        <v>41</v>
      </c>
      <c r="AD29" t="s">
        <v>74</v>
      </c>
      <c r="AF29">
        <v>480</v>
      </c>
      <c r="AG29" t="s">
        <v>145</v>
      </c>
      <c r="AH29">
        <v>0</v>
      </c>
      <c r="AI29">
        <v>0.5</v>
      </c>
      <c r="AJ29">
        <v>1</v>
      </c>
    </row>
    <row r="30" spans="1:36" x14ac:dyDescent="0.4">
      <c r="A30">
        <v>4027</v>
      </c>
      <c r="B30" t="s">
        <v>146</v>
      </c>
      <c r="C30" t="s">
        <v>147</v>
      </c>
      <c r="D30">
        <v>8</v>
      </c>
      <c r="E30">
        <v>80</v>
      </c>
      <c r="F30">
        <v>50</v>
      </c>
      <c r="G30">
        <v>20</v>
      </c>
      <c r="H30">
        <v>100</v>
      </c>
      <c r="I30">
        <v>115</v>
      </c>
      <c r="J30">
        <v>115</v>
      </c>
      <c r="K30">
        <v>100</v>
      </c>
      <c r="L30">
        <v>95</v>
      </c>
      <c r="M30">
        <v>10</v>
      </c>
      <c r="N30">
        <v>1</v>
      </c>
      <c r="O30">
        <v>20</v>
      </c>
      <c r="P30">
        <v>20</v>
      </c>
      <c r="Q30">
        <v>98</v>
      </c>
      <c r="R30">
        <v>110</v>
      </c>
      <c r="S30">
        <v>10</v>
      </c>
      <c r="T30">
        <v>12</v>
      </c>
      <c r="U30" t="s">
        <v>38</v>
      </c>
      <c r="V30" t="s">
        <v>53</v>
      </c>
      <c r="W30" t="s">
        <v>63</v>
      </c>
      <c r="X30">
        <v>1148</v>
      </c>
      <c r="Y30">
        <v>480</v>
      </c>
      <c r="Z30">
        <v>648</v>
      </c>
      <c r="AA30">
        <v>150</v>
      </c>
      <c r="AB30" t="s">
        <v>41</v>
      </c>
      <c r="AC30" t="s">
        <v>41</v>
      </c>
      <c r="AD30" t="s">
        <v>74</v>
      </c>
      <c r="AF30">
        <v>360</v>
      </c>
      <c r="AG30" t="s">
        <v>148</v>
      </c>
      <c r="AH30">
        <v>0</v>
      </c>
      <c r="AI30">
        <v>0.5</v>
      </c>
      <c r="AJ30">
        <v>1</v>
      </c>
    </row>
    <row r="31" spans="1:36" x14ac:dyDescent="0.4">
      <c r="A31">
        <v>4028</v>
      </c>
      <c r="B31" t="s">
        <v>149</v>
      </c>
      <c r="C31" t="s">
        <v>150</v>
      </c>
      <c r="D31">
        <v>4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100</v>
      </c>
      <c r="L31">
        <v>100</v>
      </c>
      <c r="M31">
        <v>10</v>
      </c>
      <c r="N31">
        <v>1</v>
      </c>
      <c r="O31">
        <v>100</v>
      </c>
      <c r="P31">
        <v>100</v>
      </c>
      <c r="Q31">
        <v>100</v>
      </c>
      <c r="R31">
        <v>100</v>
      </c>
      <c r="S31">
        <v>10</v>
      </c>
      <c r="T31">
        <v>12</v>
      </c>
      <c r="U31" t="s">
        <v>47</v>
      </c>
      <c r="V31" t="s">
        <v>53</v>
      </c>
      <c r="W31" t="s">
        <v>92</v>
      </c>
      <c r="X31">
        <v>988</v>
      </c>
      <c r="Y31">
        <v>168</v>
      </c>
      <c r="Z31">
        <v>288</v>
      </c>
      <c r="AA31">
        <v>200</v>
      </c>
      <c r="AB31" t="s">
        <v>41</v>
      </c>
      <c r="AC31" t="s">
        <v>41</v>
      </c>
      <c r="AD31" t="s">
        <v>42</v>
      </c>
      <c r="AF31">
        <v>144</v>
      </c>
      <c r="AG31" t="s">
        <v>151</v>
      </c>
      <c r="AH31">
        <v>0</v>
      </c>
      <c r="AI31">
        <v>0.25</v>
      </c>
      <c r="AJ31">
        <v>1</v>
      </c>
    </row>
    <row r="32" spans="1:36" x14ac:dyDescent="0.4">
      <c r="A32">
        <v>4029</v>
      </c>
      <c r="B32" t="s">
        <v>152</v>
      </c>
      <c r="C32" t="s">
        <v>153</v>
      </c>
      <c r="D32">
        <v>6</v>
      </c>
      <c r="E32">
        <v>100</v>
      </c>
      <c r="F32">
        <v>100</v>
      </c>
      <c r="G32">
        <v>100</v>
      </c>
      <c r="H32">
        <v>150</v>
      </c>
      <c r="I32">
        <v>100</v>
      </c>
      <c r="J32">
        <v>100</v>
      </c>
      <c r="K32">
        <v>100</v>
      </c>
      <c r="L32">
        <v>100</v>
      </c>
      <c r="M32">
        <v>10</v>
      </c>
      <c r="N32">
        <v>1</v>
      </c>
      <c r="O32">
        <v>140</v>
      </c>
      <c r="P32">
        <v>130</v>
      </c>
      <c r="Q32">
        <v>115</v>
      </c>
      <c r="R32">
        <v>120</v>
      </c>
      <c r="S32">
        <v>10</v>
      </c>
      <c r="T32">
        <v>12</v>
      </c>
      <c r="U32" t="s">
        <v>47</v>
      </c>
      <c r="V32" t="s">
        <v>53</v>
      </c>
      <c r="W32" t="s">
        <v>92</v>
      </c>
      <c r="X32">
        <v>988</v>
      </c>
      <c r="Y32">
        <v>168</v>
      </c>
      <c r="Z32">
        <v>288</v>
      </c>
      <c r="AA32">
        <v>200</v>
      </c>
      <c r="AB32" t="s">
        <v>41</v>
      </c>
      <c r="AC32" t="s">
        <v>41</v>
      </c>
      <c r="AD32" t="s">
        <v>42</v>
      </c>
      <c r="AF32">
        <v>96</v>
      </c>
      <c r="AG32" t="s">
        <v>154</v>
      </c>
      <c r="AH32">
        <v>0</v>
      </c>
      <c r="AI32">
        <v>0.25</v>
      </c>
      <c r="AJ32">
        <v>1</v>
      </c>
    </row>
    <row r="33" spans="1:36" x14ac:dyDescent="0.4">
      <c r="A33">
        <v>4030</v>
      </c>
      <c r="B33" t="s">
        <v>155</v>
      </c>
      <c r="C33" t="s">
        <v>156</v>
      </c>
      <c r="D33">
        <v>1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10</v>
      </c>
      <c r="N33">
        <v>1</v>
      </c>
      <c r="O33">
        <v>100</v>
      </c>
      <c r="P33">
        <v>100</v>
      </c>
      <c r="Q33">
        <v>100</v>
      </c>
      <c r="R33">
        <v>100</v>
      </c>
      <c r="S33">
        <v>7</v>
      </c>
      <c r="T33">
        <v>12</v>
      </c>
      <c r="U33" t="s">
        <v>47</v>
      </c>
      <c r="V33" t="s">
        <v>39</v>
      </c>
      <c r="W33" t="s">
        <v>49</v>
      </c>
      <c r="X33">
        <v>1</v>
      </c>
      <c r="Y33">
        <v>1</v>
      </c>
      <c r="Z33">
        <v>1</v>
      </c>
      <c r="AA33">
        <v>-1</v>
      </c>
      <c r="AB33" t="s">
        <v>41</v>
      </c>
      <c r="AC33" t="s">
        <v>85</v>
      </c>
      <c r="AD33" t="s">
        <v>59</v>
      </c>
      <c r="AF33">
        <v>0</v>
      </c>
      <c r="AG33" t="s">
        <v>157</v>
      </c>
      <c r="AH33">
        <v>0</v>
      </c>
      <c r="AI33">
        <v>-1</v>
      </c>
      <c r="AJ33">
        <v>1</v>
      </c>
    </row>
    <row r="34" spans="1:36" x14ac:dyDescent="0.4">
      <c r="A34">
        <v>4031</v>
      </c>
      <c r="B34" t="s">
        <v>158</v>
      </c>
      <c r="C34" t="s">
        <v>159</v>
      </c>
      <c r="D34">
        <v>25</v>
      </c>
      <c r="E34">
        <v>80</v>
      </c>
      <c r="F34">
        <v>100</v>
      </c>
      <c r="G34">
        <v>100</v>
      </c>
      <c r="H34">
        <v>100</v>
      </c>
      <c r="I34">
        <v>110</v>
      </c>
      <c r="J34">
        <v>200</v>
      </c>
      <c r="K34">
        <v>70</v>
      </c>
      <c r="L34">
        <v>100</v>
      </c>
      <c r="M34">
        <v>10</v>
      </c>
      <c r="N34">
        <v>1</v>
      </c>
      <c r="O34">
        <v>100</v>
      </c>
      <c r="P34">
        <v>60</v>
      </c>
      <c r="Q34">
        <v>110</v>
      </c>
      <c r="R34">
        <v>100</v>
      </c>
      <c r="S34">
        <v>10</v>
      </c>
      <c r="T34">
        <v>12</v>
      </c>
      <c r="U34" t="s">
        <v>38</v>
      </c>
      <c r="V34" t="s">
        <v>160</v>
      </c>
      <c r="W34" t="s">
        <v>63</v>
      </c>
      <c r="X34">
        <v>1120</v>
      </c>
      <c r="Y34">
        <v>240</v>
      </c>
      <c r="Z34">
        <v>620</v>
      </c>
      <c r="AA34">
        <v>100</v>
      </c>
      <c r="AB34" t="s">
        <v>41</v>
      </c>
      <c r="AC34" t="s">
        <v>41</v>
      </c>
      <c r="AD34" t="s">
        <v>1120</v>
      </c>
      <c r="AE34" t="s">
        <v>1180</v>
      </c>
      <c r="AF34">
        <v>384</v>
      </c>
      <c r="AG34" t="s">
        <v>161</v>
      </c>
      <c r="AH34">
        <v>0</v>
      </c>
      <c r="AI34">
        <v>0.5</v>
      </c>
      <c r="AJ34">
        <v>1</v>
      </c>
    </row>
    <row r="35" spans="1:36" x14ac:dyDescent="0.4">
      <c r="A35">
        <v>4032</v>
      </c>
      <c r="B35" t="s">
        <v>162</v>
      </c>
      <c r="C35" t="s">
        <v>163</v>
      </c>
      <c r="D35">
        <v>24</v>
      </c>
      <c r="E35">
        <v>90</v>
      </c>
      <c r="F35">
        <v>100</v>
      </c>
      <c r="G35">
        <v>100</v>
      </c>
      <c r="H35">
        <v>100</v>
      </c>
      <c r="I35">
        <v>200</v>
      </c>
      <c r="J35">
        <v>100</v>
      </c>
      <c r="K35">
        <v>70</v>
      </c>
      <c r="L35">
        <v>90</v>
      </c>
      <c r="M35">
        <v>20</v>
      </c>
      <c r="N35">
        <v>1</v>
      </c>
      <c r="O35">
        <v>100</v>
      </c>
      <c r="P35">
        <v>60</v>
      </c>
      <c r="Q35">
        <v>110</v>
      </c>
      <c r="R35">
        <v>100</v>
      </c>
      <c r="S35">
        <v>10</v>
      </c>
      <c r="T35">
        <v>12</v>
      </c>
      <c r="U35" t="s">
        <v>38</v>
      </c>
      <c r="V35" t="s">
        <v>160</v>
      </c>
      <c r="W35" t="s">
        <v>92</v>
      </c>
      <c r="X35">
        <v>1320</v>
      </c>
      <c r="Y35">
        <v>240</v>
      </c>
      <c r="Z35">
        <v>620</v>
      </c>
      <c r="AA35">
        <v>150</v>
      </c>
      <c r="AB35" t="s">
        <v>41</v>
      </c>
      <c r="AC35" t="s">
        <v>41</v>
      </c>
      <c r="AD35" t="s">
        <v>1119</v>
      </c>
      <c r="AE35" t="s">
        <v>1180</v>
      </c>
      <c r="AF35">
        <v>384</v>
      </c>
      <c r="AG35" t="s">
        <v>164</v>
      </c>
      <c r="AH35">
        <v>0</v>
      </c>
      <c r="AI35">
        <v>0.5</v>
      </c>
      <c r="AJ35">
        <v>1</v>
      </c>
    </row>
    <row r="36" spans="1:36" x14ac:dyDescent="0.4">
      <c r="A36">
        <v>4033</v>
      </c>
      <c r="B36" t="s">
        <v>165</v>
      </c>
      <c r="C36" t="s">
        <v>166</v>
      </c>
      <c r="D36">
        <v>24</v>
      </c>
      <c r="E36">
        <v>90</v>
      </c>
      <c r="F36">
        <v>100</v>
      </c>
      <c r="G36">
        <v>100</v>
      </c>
      <c r="H36">
        <v>100</v>
      </c>
      <c r="I36">
        <v>70</v>
      </c>
      <c r="J36">
        <v>110</v>
      </c>
      <c r="K36">
        <v>70</v>
      </c>
      <c r="L36">
        <v>170</v>
      </c>
      <c r="M36">
        <v>15</v>
      </c>
      <c r="N36">
        <v>1</v>
      </c>
      <c r="O36">
        <v>100</v>
      </c>
      <c r="P36">
        <v>60</v>
      </c>
      <c r="Q36">
        <v>110</v>
      </c>
      <c r="R36">
        <v>100</v>
      </c>
      <c r="S36">
        <v>10</v>
      </c>
      <c r="T36">
        <v>12</v>
      </c>
      <c r="U36" t="s">
        <v>38</v>
      </c>
      <c r="V36" t="s">
        <v>160</v>
      </c>
      <c r="W36" t="s">
        <v>70</v>
      </c>
      <c r="X36">
        <v>1624</v>
      </c>
      <c r="Y36">
        <v>240</v>
      </c>
      <c r="Z36">
        <v>624</v>
      </c>
      <c r="AA36">
        <v>250</v>
      </c>
      <c r="AB36" t="s">
        <v>41</v>
      </c>
      <c r="AC36" t="s">
        <v>41</v>
      </c>
      <c r="AD36" t="s">
        <v>1097</v>
      </c>
      <c r="AE36" t="s">
        <v>1180</v>
      </c>
      <c r="AF36">
        <v>384</v>
      </c>
      <c r="AG36" t="s">
        <v>167</v>
      </c>
      <c r="AH36">
        <v>0</v>
      </c>
      <c r="AI36">
        <v>0.5</v>
      </c>
      <c r="AJ36">
        <v>1</v>
      </c>
    </row>
    <row r="37" spans="1:36" x14ac:dyDescent="0.4">
      <c r="A37">
        <v>4034</v>
      </c>
      <c r="B37" t="s">
        <v>168</v>
      </c>
      <c r="C37" t="s">
        <v>169</v>
      </c>
      <c r="D37">
        <v>23</v>
      </c>
      <c r="E37">
        <v>110</v>
      </c>
      <c r="F37">
        <v>100</v>
      </c>
      <c r="G37">
        <v>100</v>
      </c>
      <c r="H37">
        <v>200</v>
      </c>
      <c r="I37">
        <v>120</v>
      </c>
      <c r="J37">
        <v>110</v>
      </c>
      <c r="K37">
        <v>70</v>
      </c>
      <c r="L37">
        <v>80</v>
      </c>
      <c r="M37">
        <v>10</v>
      </c>
      <c r="N37">
        <v>1</v>
      </c>
      <c r="O37">
        <v>120</v>
      </c>
      <c r="P37">
        <v>60</v>
      </c>
      <c r="Q37">
        <v>105</v>
      </c>
      <c r="R37">
        <v>100</v>
      </c>
      <c r="S37">
        <v>10</v>
      </c>
      <c r="T37">
        <v>12</v>
      </c>
      <c r="U37" t="s">
        <v>38</v>
      </c>
      <c r="V37" t="s">
        <v>160</v>
      </c>
      <c r="W37" t="s">
        <v>49</v>
      </c>
      <c r="X37">
        <v>1624</v>
      </c>
      <c r="Y37">
        <v>240</v>
      </c>
      <c r="Z37">
        <v>624</v>
      </c>
      <c r="AA37">
        <v>200</v>
      </c>
      <c r="AB37" t="s">
        <v>41</v>
      </c>
      <c r="AC37" t="s">
        <v>41</v>
      </c>
      <c r="AD37" t="s">
        <v>1097</v>
      </c>
      <c r="AE37" t="s">
        <v>1180</v>
      </c>
      <c r="AF37">
        <v>384</v>
      </c>
      <c r="AG37" t="s">
        <v>170</v>
      </c>
      <c r="AH37">
        <v>0</v>
      </c>
      <c r="AI37">
        <v>0.5</v>
      </c>
      <c r="AJ37">
        <v>1</v>
      </c>
    </row>
    <row r="38" spans="1:36" x14ac:dyDescent="0.4">
      <c r="A38">
        <v>4035</v>
      </c>
      <c r="B38" t="s">
        <v>171</v>
      </c>
      <c r="C38" t="s">
        <v>172</v>
      </c>
      <c r="D38">
        <v>22</v>
      </c>
      <c r="E38">
        <v>180</v>
      </c>
      <c r="F38">
        <v>120</v>
      </c>
      <c r="G38">
        <v>120</v>
      </c>
      <c r="H38">
        <v>120</v>
      </c>
      <c r="I38">
        <v>120</v>
      </c>
      <c r="J38">
        <v>120</v>
      </c>
      <c r="K38">
        <v>70</v>
      </c>
      <c r="L38">
        <v>110</v>
      </c>
      <c r="M38">
        <v>10</v>
      </c>
      <c r="N38">
        <v>1</v>
      </c>
      <c r="O38">
        <v>100</v>
      </c>
      <c r="P38">
        <v>60</v>
      </c>
      <c r="Q38">
        <v>115</v>
      </c>
      <c r="R38">
        <v>105</v>
      </c>
      <c r="S38">
        <v>10</v>
      </c>
      <c r="T38">
        <v>12</v>
      </c>
      <c r="U38" t="s">
        <v>38</v>
      </c>
      <c r="V38" t="s">
        <v>160</v>
      </c>
      <c r="W38" t="s">
        <v>40</v>
      </c>
      <c r="X38">
        <v>3074</v>
      </c>
      <c r="Y38">
        <v>480</v>
      </c>
      <c r="Z38">
        <v>1874</v>
      </c>
      <c r="AA38">
        <v>300</v>
      </c>
      <c r="AB38" t="s">
        <v>41</v>
      </c>
      <c r="AC38" t="s">
        <v>41</v>
      </c>
      <c r="AD38" t="s">
        <v>1097</v>
      </c>
      <c r="AE38" t="s">
        <v>1180</v>
      </c>
      <c r="AF38">
        <v>384</v>
      </c>
      <c r="AG38" t="s">
        <v>173</v>
      </c>
      <c r="AH38">
        <v>0</v>
      </c>
      <c r="AI38">
        <v>0.5</v>
      </c>
      <c r="AJ38">
        <v>1</v>
      </c>
    </row>
    <row r="39" spans="1:36" x14ac:dyDescent="0.4">
      <c r="A39">
        <v>4036</v>
      </c>
      <c r="B39" t="s">
        <v>174</v>
      </c>
      <c r="C39" t="s">
        <v>175</v>
      </c>
      <c r="D39">
        <v>32</v>
      </c>
      <c r="E39">
        <v>100</v>
      </c>
      <c r="F39">
        <v>100</v>
      </c>
      <c r="G39">
        <v>100</v>
      </c>
      <c r="H39">
        <v>100</v>
      </c>
      <c r="I39">
        <v>150</v>
      </c>
      <c r="J39">
        <v>100</v>
      </c>
      <c r="K39">
        <v>70</v>
      </c>
      <c r="L39">
        <v>100</v>
      </c>
      <c r="M39">
        <v>10</v>
      </c>
      <c r="N39">
        <v>9</v>
      </c>
      <c r="O39">
        <v>0</v>
      </c>
      <c r="P39">
        <v>0</v>
      </c>
      <c r="Q39">
        <v>100</v>
      </c>
      <c r="R39">
        <v>100</v>
      </c>
      <c r="S39">
        <v>10</v>
      </c>
      <c r="T39">
        <v>12</v>
      </c>
      <c r="U39" t="s">
        <v>47</v>
      </c>
      <c r="V39" t="s">
        <v>160</v>
      </c>
      <c r="W39" t="s">
        <v>70</v>
      </c>
      <c r="X39">
        <v>1172</v>
      </c>
      <c r="Y39">
        <v>420</v>
      </c>
      <c r="Z39">
        <v>672</v>
      </c>
      <c r="AA39">
        <v>200</v>
      </c>
      <c r="AB39" t="s">
        <v>41</v>
      </c>
      <c r="AC39" t="s">
        <v>176</v>
      </c>
      <c r="AD39" t="s">
        <v>99</v>
      </c>
      <c r="AE39" t="s">
        <v>1180</v>
      </c>
      <c r="AF39">
        <v>528</v>
      </c>
      <c r="AG39" t="s">
        <v>177</v>
      </c>
      <c r="AH39">
        <v>0</v>
      </c>
      <c r="AI39">
        <v>0.5</v>
      </c>
      <c r="AJ39">
        <v>1</v>
      </c>
    </row>
    <row r="40" spans="1:36" x14ac:dyDescent="0.4">
      <c r="A40">
        <v>4037</v>
      </c>
      <c r="B40" t="s">
        <v>178</v>
      </c>
      <c r="C40" t="s">
        <v>179</v>
      </c>
      <c r="D40">
        <v>38</v>
      </c>
      <c r="E40">
        <v>100</v>
      </c>
      <c r="F40">
        <v>100</v>
      </c>
      <c r="G40">
        <v>60</v>
      </c>
      <c r="H40">
        <v>100</v>
      </c>
      <c r="I40">
        <v>140</v>
      </c>
      <c r="J40">
        <v>140</v>
      </c>
      <c r="K40">
        <v>500</v>
      </c>
      <c r="L40">
        <v>130</v>
      </c>
      <c r="M40">
        <v>10</v>
      </c>
      <c r="N40">
        <v>1</v>
      </c>
      <c r="O40">
        <v>140</v>
      </c>
      <c r="P40">
        <v>120</v>
      </c>
      <c r="Q40">
        <v>115</v>
      </c>
      <c r="R40">
        <v>105</v>
      </c>
      <c r="S40">
        <v>10</v>
      </c>
      <c r="T40">
        <v>12</v>
      </c>
      <c r="U40" t="s">
        <v>38</v>
      </c>
      <c r="V40" t="s">
        <v>160</v>
      </c>
      <c r="W40" t="s">
        <v>180</v>
      </c>
      <c r="X40">
        <v>960</v>
      </c>
      <c r="Y40">
        <v>840</v>
      </c>
      <c r="Z40">
        <v>1008</v>
      </c>
      <c r="AA40">
        <v>200</v>
      </c>
      <c r="AB40" t="s">
        <v>41</v>
      </c>
      <c r="AC40" t="s">
        <v>192</v>
      </c>
      <c r="AD40" t="s">
        <v>1120</v>
      </c>
      <c r="AE40" t="s">
        <v>1180</v>
      </c>
      <c r="AF40">
        <v>324</v>
      </c>
      <c r="AG40" t="s">
        <v>182</v>
      </c>
      <c r="AH40">
        <v>0</v>
      </c>
      <c r="AI40">
        <v>0.5</v>
      </c>
      <c r="AJ40">
        <v>1</v>
      </c>
    </row>
    <row r="41" spans="1:36" x14ac:dyDescent="0.4">
      <c r="A41">
        <v>4038</v>
      </c>
      <c r="B41" t="s">
        <v>183</v>
      </c>
      <c r="C41" t="s">
        <v>184</v>
      </c>
      <c r="D41">
        <v>35</v>
      </c>
      <c r="E41">
        <v>100</v>
      </c>
      <c r="F41">
        <v>100</v>
      </c>
      <c r="G41">
        <v>60</v>
      </c>
      <c r="H41">
        <v>100</v>
      </c>
      <c r="I41">
        <v>140</v>
      </c>
      <c r="J41">
        <v>140</v>
      </c>
      <c r="K41">
        <v>140</v>
      </c>
      <c r="L41">
        <v>130</v>
      </c>
      <c r="M41">
        <v>10</v>
      </c>
      <c r="N41">
        <v>1</v>
      </c>
      <c r="O41">
        <v>120</v>
      </c>
      <c r="P41">
        <v>100</v>
      </c>
      <c r="Q41">
        <v>115</v>
      </c>
      <c r="R41">
        <v>105</v>
      </c>
      <c r="S41">
        <v>10</v>
      </c>
      <c r="T41">
        <v>12</v>
      </c>
      <c r="U41" t="s">
        <v>38</v>
      </c>
      <c r="V41" t="s">
        <v>160</v>
      </c>
      <c r="W41" t="s">
        <v>180</v>
      </c>
      <c r="X41">
        <v>1008</v>
      </c>
      <c r="Y41">
        <v>528</v>
      </c>
      <c r="Z41">
        <v>1008</v>
      </c>
      <c r="AA41">
        <v>200</v>
      </c>
      <c r="AB41" t="s">
        <v>41</v>
      </c>
      <c r="AC41" t="s">
        <v>41</v>
      </c>
      <c r="AD41" t="s">
        <v>1112</v>
      </c>
      <c r="AE41" t="s">
        <v>1180</v>
      </c>
      <c r="AF41">
        <v>324</v>
      </c>
      <c r="AG41" t="s">
        <v>185</v>
      </c>
      <c r="AH41">
        <v>0</v>
      </c>
      <c r="AI41">
        <v>0.5</v>
      </c>
      <c r="AJ41">
        <v>1</v>
      </c>
    </row>
    <row r="42" spans="1:36" x14ac:dyDescent="0.4">
      <c r="A42">
        <v>4039</v>
      </c>
      <c r="B42" t="s">
        <v>186</v>
      </c>
      <c r="C42" t="s">
        <v>187</v>
      </c>
      <c r="D42">
        <v>30</v>
      </c>
      <c r="E42">
        <v>110</v>
      </c>
      <c r="F42">
        <v>100</v>
      </c>
      <c r="G42">
        <v>100</v>
      </c>
      <c r="H42">
        <v>130</v>
      </c>
      <c r="I42">
        <v>120</v>
      </c>
      <c r="J42">
        <v>140</v>
      </c>
      <c r="K42">
        <v>70</v>
      </c>
      <c r="L42">
        <v>110</v>
      </c>
      <c r="M42">
        <v>10</v>
      </c>
      <c r="N42">
        <v>10</v>
      </c>
      <c r="O42">
        <v>70</v>
      </c>
      <c r="P42">
        <v>150</v>
      </c>
      <c r="Q42">
        <v>110</v>
      </c>
      <c r="R42">
        <v>110</v>
      </c>
      <c r="S42">
        <v>10</v>
      </c>
      <c r="T42">
        <v>12</v>
      </c>
      <c r="U42" t="s">
        <v>144</v>
      </c>
      <c r="V42" t="s">
        <v>140</v>
      </c>
      <c r="W42" t="s">
        <v>180</v>
      </c>
      <c r="X42">
        <v>2416</v>
      </c>
      <c r="Y42">
        <v>432</v>
      </c>
      <c r="Z42">
        <v>2016</v>
      </c>
      <c r="AA42">
        <v>155</v>
      </c>
      <c r="AB42" t="s">
        <v>41</v>
      </c>
      <c r="AC42" t="s">
        <v>188</v>
      </c>
      <c r="AD42" t="s">
        <v>99</v>
      </c>
      <c r="AE42" t="s">
        <v>1180</v>
      </c>
      <c r="AF42">
        <v>1008</v>
      </c>
      <c r="AG42" t="s">
        <v>189</v>
      </c>
      <c r="AH42">
        <v>0</v>
      </c>
      <c r="AI42">
        <v>0.5</v>
      </c>
      <c r="AJ42">
        <v>1</v>
      </c>
    </row>
    <row r="43" spans="1:36" x14ac:dyDescent="0.4">
      <c r="A43">
        <v>4040</v>
      </c>
      <c r="B43" t="s">
        <v>190</v>
      </c>
      <c r="C43" t="s">
        <v>191</v>
      </c>
      <c r="D43">
        <v>41</v>
      </c>
      <c r="E43">
        <v>100</v>
      </c>
      <c r="F43">
        <v>100</v>
      </c>
      <c r="G43">
        <v>80</v>
      </c>
      <c r="H43">
        <v>100</v>
      </c>
      <c r="I43">
        <v>110</v>
      </c>
      <c r="J43">
        <v>110</v>
      </c>
      <c r="K43">
        <v>70</v>
      </c>
      <c r="L43">
        <v>140</v>
      </c>
      <c r="M43">
        <v>10</v>
      </c>
      <c r="N43">
        <v>1</v>
      </c>
      <c r="O43">
        <v>200</v>
      </c>
      <c r="P43">
        <v>100</v>
      </c>
      <c r="Q43">
        <v>100</v>
      </c>
      <c r="R43">
        <v>100</v>
      </c>
      <c r="S43">
        <v>10</v>
      </c>
      <c r="T43">
        <v>12</v>
      </c>
      <c r="U43" t="s">
        <v>38</v>
      </c>
      <c r="V43" t="s">
        <v>160</v>
      </c>
      <c r="W43" t="s">
        <v>63</v>
      </c>
      <c r="X43">
        <v>1120</v>
      </c>
      <c r="Y43">
        <v>240</v>
      </c>
      <c r="Z43">
        <v>620</v>
      </c>
      <c r="AA43">
        <v>120</v>
      </c>
      <c r="AB43" t="s">
        <v>41</v>
      </c>
      <c r="AC43" t="s">
        <v>192</v>
      </c>
      <c r="AD43" t="s">
        <v>1120</v>
      </c>
      <c r="AE43" t="s">
        <v>1180</v>
      </c>
      <c r="AF43">
        <v>603</v>
      </c>
      <c r="AG43" t="s">
        <v>193</v>
      </c>
      <c r="AH43">
        <v>0</v>
      </c>
      <c r="AI43">
        <v>0.5</v>
      </c>
      <c r="AJ43">
        <v>1</v>
      </c>
    </row>
    <row r="44" spans="1:36" x14ac:dyDescent="0.4">
      <c r="A44">
        <v>4041</v>
      </c>
      <c r="B44" t="s">
        <v>194</v>
      </c>
      <c r="C44" t="s">
        <v>195</v>
      </c>
      <c r="D44">
        <v>1</v>
      </c>
      <c r="E44">
        <v>100</v>
      </c>
      <c r="F44">
        <v>100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</v>
      </c>
      <c r="N44">
        <v>1</v>
      </c>
      <c r="O44">
        <v>100</v>
      </c>
      <c r="P44">
        <v>100</v>
      </c>
      <c r="Q44">
        <v>100</v>
      </c>
      <c r="R44">
        <v>100</v>
      </c>
      <c r="S44">
        <v>7</v>
      </c>
      <c r="T44">
        <v>12</v>
      </c>
      <c r="U44" t="s">
        <v>47</v>
      </c>
      <c r="V44" t="s">
        <v>39</v>
      </c>
      <c r="W44" t="s">
        <v>49</v>
      </c>
      <c r="X44">
        <v>1</v>
      </c>
      <c r="Y44">
        <v>1</v>
      </c>
      <c r="Z44">
        <v>1</v>
      </c>
      <c r="AA44">
        <v>-1</v>
      </c>
      <c r="AB44" t="s">
        <v>41</v>
      </c>
      <c r="AC44" t="s">
        <v>85</v>
      </c>
      <c r="AD44" t="s">
        <v>59</v>
      </c>
      <c r="AF44">
        <v>166</v>
      </c>
      <c r="AG44" t="s">
        <v>196</v>
      </c>
      <c r="AH44">
        <v>0</v>
      </c>
      <c r="AI44">
        <v>-1</v>
      </c>
      <c r="AJ44">
        <v>1</v>
      </c>
    </row>
    <row r="45" spans="1:36" x14ac:dyDescent="0.4">
      <c r="A45">
        <v>4042</v>
      </c>
      <c r="B45" t="s">
        <v>197</v>
      </c>
      <c r="C45" t="s">
        <v>198</v>
      </c>
      <c r="D45">
        <v>30</v>
      </c>
      <c r="E45">
        <v>120</v>
      </c>
      <c r="F45">
        <v>100</v>
      </c>
      <c r="G45">
        <v>100</v>
      </c>
      <c r="H45">
        <v>130</v>
      </c>
      <c r="I45">
        <v>90</v>
      </c>
      <c r="J45">
        <v>100</v>
      </c>
      <c r="K45">
        <v>100</v>
      </c>
      <c r="L45">
        <v>100</v>
      </c>
      <c r="M45">
        <v>15</v>
      </c>
      <c r="N45">
        <v>1</v>
      </c>
      <c r="O45">
        <v>110</v>
      </c>
      <c r="P45">
        <v>90</v>
      </c>
      <c r="Q45">
        <v>110</v>
      </c>
      <c r="R45">
        <v>100</v>
      </c>
      <c r="S45">
        <v>10</v>
      </c>
      <c r="T45">
        <v>12</v>
      </c>
      <c r="U45" t="s">
        <v>144</v>
      </c>
      <c r="V45" t="s">
        <v>53</v>
      </c>
      <c r="W45" t="s">
        <v>199</v>
      </c>
      <c r="X45">
        <v>1960</v>
      </c>
      <c r="Y45">
        <v>384</v>
      </c>
      <c r="Z45">
        <v>960</v>
      </c>
      <c r="AA45">
        <v>150</v>
      </c>
      <c r="AB45" t="s">
        <v>41</v>
      </c>
      <c r="AC45" t="s">
        <v>275</v>
      </c>
      <c r="AD45" t="s">
        <v>1112</v>
      </c>
      <c r="AF45">
        <v>192</v>
      </c>
      <c r="AG45" t="s">
        <v>200</v>
      </c>
      <c r="AH45">
        <v>0</v>
      </c>
      <c r="AI45">
        <v>0.5</v>
      </c>
      <c r="AJ45">
        <v>1</v>
      </c>
    </row>
    <row r="46" spans="1:36" x14ac:dyDescent="0.4">
      <c r="A46">
        <v>4043</v>
      </c>
      <c r="B46" t="s">
        <v>201</v>
      </c>
      <c r="C46" t="s">
        <v>202</v>
      </c>
      <c r="D46">
        <v>6</v>
      </c>
      <c r="E46">
        <v>100</v>
      </c>
      <c r="F46">
        <v>100</v>
      </c>
      <c r="G46">
        <v>130</v>
      </c>
      <c r="H46">
        <v>50</v>
      </c>
      <c r="I46">
        <v>90</v>
      </c>
      <c r="J46">
        <v>50</v>
      </c>
      <c r="K46">
        <v>100</v>
      </c>
      <c r="L46">
        <v>110</v>
      </c>
      <c r="M46">
        <v>10</v>
      </c>
      <c r="N46">
        <v>1</v>
      </c>
      <c r="O46">
        <v>90</v>
      </c>
      <c r="P46">
        <v>110</v>
      </c>
      <c r="Q46">
        <v>105</v>
      </c>
      <c r="R46">
        <v>100</v>
      </c>
      <c r="S46">
        <v>10</v>
      </c>
      <c r="T46">
        <v>12</v>
      </c>
      <c r="U46" t="s">
        <v>38</v>
      </c>
      <c r="V46" t="s">
        <v>39</v>
      </c>
      <c r="W46" t="s">
        <v>49</v>
      </c>
      <c r="X46">
        <v>1672</v>
      </c>
      <c r="Y46">
        <v>432</v>
      </c>
      <c r="Z46">
        <v>672</v>
      </c>
      <c r="AA46">
        <v>200</v>
      </c>
      <c r="AB46" t="s">
        <v>41</v>
      </c>
      <c r="AC46" t="s">
        <v>39</v>
      </c>
      <c r="AD46" t="s">
        <v>42</v>
      </c>
      <c r="AF46">
        <v>288</v>
      </c>
      <c r="AG46" t="s">
        <v>203</v>
      </c>
      <c r="AH46">
        <v>0</v>
      </c>
      <c r="AI46">
        <v>0.5</v>
      </c>
      <c r="AJ46">
        <v>1</v>
      </c>
    </row>
    <row r="47" spans="1:36" x14ac:dyDescent="0.4">
      <c r="A47">
        <v>4044</v>
      </c>
      <c r="B47" t="s">
        <v>204</v>
      </c>
      <c r="C47" t="s">
        <v>205</v>
      </c>
      <c r="D47">
        <v>16</v>
      </c>
      <c r="E47">
        <v>80</v>
      </c>
      <c r="F47">
        <v>100</v>
      </c>
      <c r="G47">
        <v>50</v>
      </c>
      <c r="H47">
        <v>100</v>
      </c>
      <c r="I47">
        <v>100</v>
      </c>
      <c r="J47">
        <v>100</v>
      </c>
      <c r="K47">
        <v>120</v>
      </c>
      <c r="L47">
        <v>100</v>
      </c>
      <c r="M47">
        <v>20</v>
      </c>
      <c r="N47">
        <v>1</v>
      </c>
      <c r="O47">
        <v>0</v>
      </c>
      <c r="P47">
        <v>70</v>
      </c>
      <c r="Q47">
        <v>110</v>
      </c>
      <c r="R47">
        <v>110</v>
      </c>
      <c r="S47">
        <v>10</v>
      </c>
      <c r="T47">
        <v>12</v>
      </c>
      <c r="U47" t="s">
        <v>38</v>
      </c>
      <c r="V47" t="s">
        <v>39</v>
      </c>
      <c r="W47" t="s">
        <v>40</v>
      </c>
      <c r="X47">
        <v>1872</v>
      </c>
      <c r="Y47">
        <v>288</v>
      </c>
      <c r="Z47">
        <v>672</v>
      </c>
      <c r="AA47">
        <v>200</v>
      </c>
      <c r="AB47" t="s">
        <v>41</v>
      </c>
      <c r="AC47" t="s">
        <v>39</v>
      </c>
      <c r="AD47" t="s">
        <v>42</v>
      </c>
      <c r="AF47">
        <v>528</v>
      </c>
      <c r="AG47" t="s">
        <v>206</v>
      </c>
      <c r="AH47">
        <v>0</v>
      </c>
      <c r="AI47">
        <v>0.5</v>
      </c>
      <c r="AJ47">
        <v>1</v>
      </c>
    </row>
    <row r="48" spans="1:36" x14ac:dyDescent="0.4">
      <c r="A48">
        <v>4045</v>
      </c>
      <c r="B48" t="s">
        <v>207</v>
      </c>
      <c r="C48" t="s">
        <v>208</v>
      </c>
      <c r="D48">
        <v>15</v>
      </c>
      <c r="E48">
        <v>100</v>
      </c>
      <c r="F48">
        <v>100</v>
      </c>
      <c r="G48">
        <v>100</v>
      </c>
      <c r="H48">
        <v>100</v>
      </c>
      <c r="I48">
        <v>105</v>
      </c>
      <c r="J48">
        <v>100</v>
      </c>
      <c r="K48">
        <v>100</v>
      </c>
      <c r="L48">
        <v>110</v>
      </c>
      <c r="M48">
        <v>10</v>
      </c>
      <c r="N48">
        <v>1</v>
      </c>
      <c r="O48">
        <v>100</v>
      </c>
      <c r="P48">
        <v>100</v>
      </c>
      <c r="Q48">
        <v>100</v>
      </c>
      <c r="R48">
        <v>100</v>
      </c>
      <c r="S48">
        <v>10</v>
      </c>
      <c r="T48">
        <v>12</v>
      </c>
      <c r="U48" t="s">
        <v>38</v>
      </c>
      <c r="V48" t="s">
        <v>53</v>
      </c>
      <c r="W48" t="s">
        <v>49</v>
      </c>
      <c r="X48">
        <v>1576</v>
      </c>
      <c r="Y48">
        <v>576</v>
      </c>
      <c r="Z48">
        <v>576</v>
      </c>
      <c r="AA48">
        <v>200</v>
      </c>
      <c r="AB48" t="s">
        <v>41</v>
      </c>
      <c r="AC48" t="s">
        <v>41</v>
      </c>
      <c r="AD48" t="s">
        <v>42</v>
      </c>
      <c r="AF48">
        <v>288</v>
      </c>
      <c r="AG48" t="s">
        <v>209</v>
      </c>
      <c r="AH48">
        <v>0</v>
      </c>
      <c r="AI48">
        <v>-1</v>
      </c>
      <c r="AJ48">
        <v>1</v>
      </c>
    </row>
    <row r="49" spans="1:37" x14ac:dyDescent="0.4">
      <c r="A49">
        <v>4046</v>
      </c>
      <c r="B49" t="s">
        <v>210</v>
      </c>
      <c r="C49" t="s">
        <v>211</v>
      </c>
      <c r="D49">
        <v>25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105</v>
      </c>
      <c r="K49">
        <v>100</v>
      </c>
      <c r="L49">
        <v>100</v>
      </c>
      <c r="M49">
        <v>10</v>
      </c>
      <c r="N49">
        <v>1</v>
      </c>
      <c r="O49">
        <v>90</v>
      </c>
      <c r="P49">
        <v>90</v>
      </c>
      <c r="Q49">
        <v>105</v>
      </c>
      <c r="R49">
        <v>100</v>
      </c>
      <c r="S49">
        <v>10</v>
      </c>
      <c r="T49">
        <v>12</v>
      </c>
      <c r="U49" t="s">
        <v>38</v>
      </c>
      <c r="V49" t="s">
        <v>53</v>
      </c>
      <c r="W49" t="s">
        <v>49</v>
      </c>
      <c r="X49">
        <v>1054</v>
      </c>
      <c r="Y49">
        <v>432</v>
      </c>
      <c r="Z49">
        <v>504</v>
      </c>
      <c r="AA49">
        <v>200</v>
      </c>
      <c r="AB49" t="s">
        <v>41</v>
      </c>
      <c r="AC49" t="s">
        <v>275</v>
      </c>
      <c r="AD49" t="s">
        <v>74</v>
      </c>
      <c r="AF49">
        <v>216</v>
      </c>
      <c r="AG49" t="s">
        <v>212</v>
      </c>
      <c r="AH49">
        <v>0</v>
      </c>
      <c r="AI49">
        <v>0.5</v>
      </c>
      <c r="AJ49">
        <v>1</v>
      </c>
    </row>
    <row r="50" spans="1:37" x14ac:dyDescent="0.4">
      <c r="A50">
        <v>4047</v>
      </c>
      <c r="B50" t="s">
        <v>213</v>
      </c>
      <c r="C50" t="s">
        <v>214</v>
      </c>
      <c r="D50">
        <v>22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</v>
      </c>
      <c r="N50">
        <v>1</v>
      </c>
      <c r="O50">
        <v>100</v>
      </c>
      <c r="P50">
        <v>100</v>
      </c>
      <c r="Q50">
        <v>100</v>
      </c>
      <c r="R50">
        <v>100</v>
      </c>
      <c r="S50">
        <v>10</v>
      </c>
      <c r="T50">
        <v>12</v>
      </c>
      <c r="U50" t="s">
        <v>38</v>
      </c>
      <c r="V50" t="s">
        <v>39</v>
      </c>
      <c r="W50" t="s">
        <v>215</v>
      </c>
      <c r="X50">
        <v>1872</v>
      </c>
      <c r="Y50">
        <v>480</v>
      </c>
      <c r="Z50">
        <v>672</v>
      </c>
      <c r="AA50">
        <v>400</v>
      </c>
      <c r="AB50" t="s">
        <v>41</v>
      </c>
      <c r="AC50" t="s">
        <v>39</v>
      </c>
      <c r="AD50" t="s">
        <v>1117</v>
      </c>
      <c r="AF50">
        <v>288</v>
      </c>
      <c r="AG50" t="s">
        <v>216</v>
      </c>
      <c r="AH50">
        <v>0</v>
      </c>
      <c r="AI50">
        <v>0.5</v>
      </c>
      <c r="AJ50">
        <v>1</v>
      </c>
    </row>
    <row r="51" spans="1:37" x14ac:dyDescent="0.4">
      <c r="A51">
        <v>4048</v>
      </c>
      <c r="B51" t="s">
        <v>217</v>
      </c>
      <c r="C51" t="s">
        <v>218</v>
      </c>
      <c r="D51">
        <v>33</v>
      </c>
      <c r="E51">
        <v>300</v>
      </c>
      <c r="F51">
        <v>100</v>
      </c>
      <c r="G51">
        <v>100</v>
      </c>
      <c r="H51">
        <v>100</v>
      </c>
      <c r="I51">
        <v>100</v>
      </c>
      <c r="J51">
        <v>100</v>
      </c>
      <c r="K51">
        <v>100</v>
      </c>
      <c r="L51">
        <v>100</v>
      </c>
      <c r="M51">
        <v>15</v>
      </c>
      <c r="N51">
        <v>1</v>
      </c>
      <c r="O51">
        <v>0</v>
      </c>
      <c r="P51">
        <v>100</v>
      </c>
      <c r="Q51">
        <v>100</v>
      </c>
      <c r="R51">
        <v>100</v>
      </c>
      <c r="S51">
        <v>10</v>
      </c>
      <c r="T51">
        <v>12</v>
      </c>
      <c r="U51" t="s">
        <v>38</v>
      </c>
      <c r="V51" t="s">
        <v>219</v>
      </c>
      <c r="W51" t="s">
        <v>220</v>
      </c>
      <c r="X51">
        <v>1220</v>
      </c>
      <c r="Y51">
        <v>648</v>
      </c>
      <c r="Z51">
        <v>1080</v>
      </c>
      <c r="AA51">
        <v>300</v>
      </c>
      <c r="AB51" t="s">
        <v>119</v>
      </c>
      <c r="AC51" t="s">
        <v>221</v>
      </c>
      <c r="AD51" t="s">
        <v>1120</v>
      </c>
      <c r="AF51">
        <v>336</v>
      </c>
      <c r="AG51" t="s">
        <v>222</v>
      </c>
      <c r="AH51">
        <v>0</v>
      </c>
      <c r="AI51">
        <v>0.5</v>
      </c>
      <c r="AJ51">
        <v>1</v>
      </c>
    </row>
    <row r="52" spans="1:37" x14ac:dyDescent="0.4">
      <c r="A52">
        <v>4049</v>
      </c>
      <c r="B52" t="s">
        <v>223</v>
      </c>
      <c r="C52" t="s">
        <v>224</v>
      </c>
      <c r="D52">
        <v>16</v>
      </c>
      <c r="E52">
        <v>100</v>
      </c>
      <c r="F52">
        <v>100</v>
      </c>
      <c r="G52">
        <v>0</v>
      </c>
      <c r="H52">
        <v>20</v>
      </c>
      <c r="I52">
        <v>100</v>
      </c>
      <c r="J52">
        <v>100</v>
      </c>
      <c r="K52">
        <v>100</v>
      </c>
      <c r="L52">
        <v>90</v>
      </c>
      <c r="M52">
        <v>15</v>
      </c>
      <c r="N52">
        <v>1</v>
      </c>
      <c r="O52">
        <v>0</v>
      </c>
      <c r="P52">
        <v>100</v>
      </c>
      <c r="Q52">
        <v>100</v>
      </c>
      <c r="R52">
        <v>100</v>
      </c>
      <c r="S52">
        <v>10</v>
      </c>
      <c r="T52">
        <v>12</v>
      </c>
      <c r="U52" t="s">
        <v>38</v>
      </c>
      <c r="V52" t="s">
        <v>39</v>
      </c>
      <c r="W52" t="s">
        <v>40</v>
      </c>
      <c r="X52">
        <v>1072</v>
      </c>
      <c r="Y52">
        <v>480</v>
      </c>
      <c r="Z52">
        <v>672</v>
      </c>
      <c r="AA52">
        <v>300</v>
      </c>
      <c r="AB52" t="s">
        <v>119</v>
      </c>
      <c r="AC52" t="s">
        <v>225</v>
      </c>
      <c r="AD52" t="s">
        <v>1120</v>
      </c>
      <c r="AF52">
        <v>288</v>
      </c>
      <c r="AG52" t="s">
        <v>226</v>
      </c>
      <c r="AH52">
        <v>0</v>
      </c>
      <c r="AI52">
        <v>0.75</v>
      </c>
      <c r="AJ52">
        <v>1</v>
      </c>
    </row>
    <row r="53" spans="1:37" x14ac:dyDescent="0.4">
      <c r="A53">
        <v>4050</v>
      </c>
      <c r="B53" t="s">
        <v>227</v>
      </c>
      <c r="C53" t="s">
        <v>228</v>
      </c>
      <c r="D53">
        <v>35</v>
      </c>
      <c r="E53">
        <v>200</v>
      </c>
      <c r="F53">
        <v>100</v>
      </c>
      <c r="G53">
        <v>180</v>
      </c>
      <c r="H53">
        <v>50</v>
      </c>
      <c r="I53">
        <v>100</v>
      </c>
      <c r="J53">
        <v>100</v>
      </c>
      <c r="K53">
        <v>100</v>
      </c>
      <c r="L53">
        <v>100</v>
      </c>
      <c r="M53">
        <v>15</v>
      </c>
      <c r="N53">
        <v>1</v>
      </c>
      <c r="O53">
        <v>0</v>
      </c>
      <c r="P53">
        <v>250</v>
      </c>
      <c r="Q53">
        <v>100</v>
      </c>
      <c r="R53">
        <v>100</v>
      </c>
      <c r="S53">
        <v>10</v>
      </c>
      <c r="T53">
        <v>12</v>
      </c>
      <c r="U53" t="s">
        <v>38</v>
      </c>
      <c r="V53" t="s">
        <v>229</v>
      </c>
      <c r="W53" t="s">
        <v>230</v>
      </c>
      <c r="X53">
        <v>1072</v>
      </c>
      <c r="Y53">
        <v>672</v>
      </c>
      <c r="Z53">
        <v>672</v>
      </c>
      <c r="AA53">
        <v>200</v>
      </c>
      <c r="AB53" t="s">
        <v>119</v>
      </c>
      <c r="AC53" t="s">
        <v>231</v>
      </c>
      <c r="AD53" t="s">
        <v>1120</v>
      </c>
      <c r="AF53">
        <v>312</v>
      </c>
      <c r="AG53" t="s">
        <v>232</v>
      </c>
      <c r="AH53">
        <v>0</v>
      </c>
      <c r="AI53">
        <v>0.5</v>
      </c>
      <c r="AJ53">
        <v>1</v>
      </c>
    </row>
    <row r="54" spans="1:37" x14ac:dyDescent="0.4">
      <c r="A54">
        <v>4051</v>
      </c>
      <c r="B54" t="s">
        <v>233</v>
      </c>
      <c r="C54" t="s">
        <v>234</v>
      </c>
      <c r="D54">
        <v>46</v>
      </c>
      <c r="E54">
        <v>200</v>
      </c>
      <c r="F54">
        <v>100</v>
      </c>
      <c r="G54">
        <v>120</v>
      </c>
      <c r="H54">
        <v>50</v>
      </c>
      <c r="I54">
        <v>100</v>
      </c>
      <c r="J54">
        <v>100</v>
      </c>
      <c r="K54">
        <v>100</v>
      </c>
      <c r="L54">
        <v>100</v>
      </c>
      <c r="M54">
        <v>15</v>
      </c>
      <c r="N54">
        <v>1</v>
      </c>
      <c r="O54">
        <v>30</v>
      </c>
      <c r="P54">
        <v>250</v>
      </c>
      <c r="Q54">
        <v>100</v>
      </c>
      <c r="R54">
        <v>100</v>
      </c>
      <c r="S54">
        <v>10</v>
      </c>
      <c r="T54">
        <v>12</v>
      </c>
      <c r="U54" t="s">
        <v>38</v>
      </c>
      <c r="V54" t="s">
        <v>219</v>
      </c>
      <c r="W54" t="s">
        <v>235</v>
      </c>
      <c r="X54">
        <v>1072</v>
      </c>
      <c r="Y54">
        <v>384</v>
      </c>
      <c r="Z54">
        <v>1056</v>
      </c>
      <c r="AA54">
        <v>200</v>
      </c>
      <c r="AB54" t="s">
        <v>119</v>
      </c>
      <c r="AC54" t="s">
        <v>236</v>
      </c>
      <c r="AD54" t="s">
        <v>1120</v>
      </c>
      <c r="AF54">
        <v>672</v>
      </c>
      <c r="AG54" t="s">
        <v>237</v>
      </c>
      <c r="AH54">
        <v>0</v>
      </c>
      <c r="AI54">
        <v>0.5</v>
      </c>
      <c r="AJ54">
        <v>1</v>
      </c>
    </row>
    <row r="55" spans="1:37" x14ac:dyDescent="0.4">
      <c r="A55">
        <v>4052</v>
      </c>
      <c r="B55" t="s">
        <v>238</v>
      </c>
      <c r="C55" t="s">
        <v>239</v>
      </c>
      <c r="D55">
        <v>61</v>
      </c>
      <c r="E55">
        <v>110</v>
      </c>
      <c r="F55">
        <v>100</v>
      </c>
      <c r="G55">
        <v>20</v>
      </c>
      <c r="H55">
        <v>30</v>
      </c>
      <c r="I55">
        <v>95</v>
      </c>
      <c r="J55">
        <v>110</v>
      </c>
      <c r="K55">
        <v>100</v>
      </c>
      <c r="L55">
        <v>100</v>
      </c>
      <c r="M55">
        <v>10</v>
      </c>
      <c r="N55">
        <v>1</v>
      </c>
      <c r="O55">
        <v>100</v>
      </c>
      <c r="P55">
        <v>60</v>
      </c>
      <c r="Q55">
        <v>100</v>
      </c>
      <c r="R55">
        <v>80</v>
      </c>
      <c r="S55">
        <v>10</v>
      </c>
      <c r="T55">
        <v>12</v>
      </c>
      <c r="U55" t="s">
        <v>38</v>
      </c>
      <c r="V55" t="s">
        <v>48</v>
      </c>
      <c r="W55" t="s">
        <v>180</v>
      </c>
      <c r="X55">
        <v>862</v>
      </c>
      <c r="Y55">
        <v>312</v>
      </c>
      <c r="Z55">
        <v>534</v>
      </c>
      <c r="AA55">
        <v>175</v>
      </c>
      <c r="AB55" t="s">
        <v>41</v>
      </c>
      <c r="AC55" t="s">
        <v>1088</v>
      </c>
      <c r="AD55" t="s">
        <v>1120</v>
      </c>
      <c r="AF55">
        <v>360</v>
      </c>
      <c r="AG55" t="s">
        <v>240</v>
      </c>
      <c r="AH55">
        <v>0</v>
      </c>
      <c r="AI55">
        <v>0.5</v>
      </c>
      <c r="AJ55">
        <v>1</v>
      </c>
    </row>
    <row r="56" spans="1:37" x14ac:dyDescent="0.4">
      <c r="A56">
        <v>4053</v>
      </c>
      <c r="B56" t="s">
        <v>241</v>
      </c>
      <c r="C56" t="s">
        <v>242</v>
      </c>
      <c r="D56">
        <v>23</v>
      </c>
      <c r="E56">
        <v>90</v>
      </c>
      <c r="F56">
        <v>100</v>
      </c>
      <c r="G56">
        <v>0</v>
      </c>
      <c r="H56">
        <v>80</v>
      </c>
      <c r="I56">
        <v>120</v>
      </c>
      <c r="J56">
        <v>115</v>
      </c>
      <c r="K56">
        <v>0</v>
      </c>
      <c r="L56">
        <v>135</v>
      </c>
      <c r="M56">
        <v>10</v>
      </c>
      <c r="N56">
        <v>1</v>
      </c>
      <c r="O56">
        <v>0</v>
      </c>
      <c r="P56">
        <v>0</v>
      </c>
      <c r="Q56">
        <v>105</v>
      </c>
      <c r="R56">
        <v>80</v>
      </c>
      <c r="S56">
        <v>10</v>
      </c>
      <c r="T56">
        <v>12</v>
      </c>
      <c r="U56" t="s">
        <v>38</v>
      </c>
      <c r="V56" t="s">
        <v>39</v>
      </c>
      <c r="W56" t="s">
        <v>70</v>
      </c>
      <c r="X56">
        <v>1672</v>
      </c>
      <c r="Y56">
        <v>288</v>
      </c>
      <c r="Z56">
        <v>672</v>
      </c>
      <c r="AA56">
        <v>200</v>
      </c>
      <c r="AB56" t="s">
        <v>41</v>
      </c>
      <c r="AC56" t="s">
        <v>39</v>
      </c>
      <c r="AD56" t="s">
        <v>99</v>
      </c>
      <c r="AF56">
        <v>528</v>
      </c>
      <c r="AG56" t="s">
        <v>243</v>
      </c>
      <c r="AH56">
        <v>0</v>
      </c>
      <c r="AI56">
        <v>0.5</v>
      </c>
      <c r="AJ56">
        <v>1</v>
      </c>
    </row>
    <row r="57" spans="1:37" x14ac:dyDescent="0.4">
      <c r="A57">
        <v>4054</v>
      </c>
      <c r="B57" t="s">
        <v>244</v>
      </c>
      <c r="C57" t="s">
        <v>245</v>
      </c>
      <c r="D57">
        <v>14</v>
      </c>
      <c r="E57">
        <v>100</v>
      </c>
      <c r="F57">
        <v>100</v>
      </c>
      <c r="G57">
        <v>100</v>
      </c>
      <c r="H57">
        <v>100</v>
      </c>
      <c r="I57">
        <v>130</v>
      </c>
      <c r="J57">
        <v>100</v>
      </c>
      <c r="K57">
        <v>100</v>
      </c>
      <c r="L57">
        <v>110</v>
      </c>
      <c r="M57">
        <v>10</v>
      </c>
      <c r="N57">
        <v>2</v>
      </c>
      <c r="O57">
        <v>100</v>
      </c>
      <c r="P57">
        <v>100</v>
      </c>
      <c r="Q57">
        <v>110</v>
      </c>
      <c r="R57">
        <v>100</v>
      </c>
      <c r="S57">
        <v>10</v>
      </c>
      <c r="T57">
        <v>12</v>
      </c>
      <c r="U57" t="s">
        <v>38</v>
      </c>
      <c r="V57" t="s">
        <v>39</v>
      </c>
      <c r="W57" t="s">
        <v>49</v>
      </c>
      <c r="X57">
        <v>1048</v>
      </c>
      <c r="Y57">
        <v>192</v>
      </c>
      <c r="Z57">
        <v>48</v>
      </c>
      <c r="AA57">
        <v>200</v>
      </c>
      <c r="AB57" t="s">
        <v>41</v>
      </c>
      <c r="AC57" t="s">
        <v>39</v>
      </c>
      <c r="AD57" t="s">
        <v>1112</v>
      </c>
      <c r="AF57">
        <v>288</v>
      </c>
      <c r="AG57" t="s">
        <v>246</v>
      </c>
      <c r="AH57">
        <v>0</v>
      </c>
      <c r="AI57">
        <v>0.5</v>
      </c>
      <c r="AJ57">
        <v>1</v>
      </c>
    </row>
    <row r="58" spans="1:37" x14ac:dyDescent="0.4">
      <c r="A58">
        <v>4055</v>
      </c>
      <c r="B58" t="s">
        <v>247</v>
      </c>
      <c r="C58" t="s">
        <v>248</v>
      </c>
      <c r="D58">
        <v>20</v>
      </c>
      <c r="E58">
        <v>100</v>
      </c>
      <c r="F58">
        <v>100</v>
      </c>
      <c r="G58">
        <v>180</v>
      </c>
      <c r="H58">
        <v>80</v>
      </c>
      <c r="I58">
        <v>110</v>
      </c>
      <c r="J58">
        <v>100</v>
      </c>
      <c r="K58">
        <v>100</v>
      </c>
      <c r="L58">
        <v>100</v>
      </c>
      <c r="M58">
        <v>10</v>
      </c>
      <c r="N58">
        <v>1</v>
      </c>
      <c r="O58">
        <v>90</v>
      </c>
      <c r="P58">
        <v>140</v>
      </c>
      <c r="Q58">
        <v>110</v>
      </c>
      <c r="R58">
        <v>110</v>
      </c>
      <c r="S58">
        <v>10</v>
      </c>
      <c r="T58">
        <v>12</v>
      </c>
      <c r="U58" t="s">
        <v>38</v>
      </c>
      <c r="V58" t="s">
        <v>39</v>
      </c>
      <c r="W58" t="s">
        <v>249</v>
      </c>
      <c r="X58">
        <v>1372</v>
      </c>
      <c r="Y58">
        <v>432</v>
      </c>
      <c r="Z58">
        <v>672</v>
      </c>
      <c r="AA58">
        <v>200</v>
      </c>
      <c r="AB58" t="s">
        <v>41</v>
      </c>
      <c r="AC58" t="s">
        <v>39</v>
      </c>
      <c r="AD58" t="s">
        <v>1119</v>
      </c>
      <c r="AF58">
        <v>288</v>
      </c>
      <c r="AG58" t="s">
        <v>250</v>
      </c>
      <c r="AH58">
        <v>0</v>
      </c>
      <c r="AI58">
        <v>0.5</v>
      </c>
      <c r="AJ58">
        <v>1</v>
      </c>
    </row>
    <row r="59" spans="1:37" x14ac:dyDescent="0.4">
      <c r="A59">
        <v>4056</v>
      </c>
      <c r="B59" t="s">
        <v>251</v>
      </c>
      <c r="C59" t="s">
        <v>252</v>
      </c>
      <c r="D59">
        <v>26</v>
      </c>
      <c r="E59">
        <v>90</v>
      </c>
      <c r="F59">
        <v>100</v>
      </c>
      <c r="G59">
        <v>100</v>
      </c>
      <c r="H59">
        <v>100</v>
      </c>
      <c r="I59">
        <v>100</v>
      </c>
      <c r="J59">
        <v>115</v>
      </c>
      <c r="K59">
        <v>100</v>
      </c>
      <c r="L59">
        <v>120</v>
      </c>
      <c r="M59">
        <v>10</v>
      </c>
      <c r="N59">
        <v>1</v>
      </c>
      <c r="O59">
        <v>100</v>
      </c>
      <c r="P59">
        <v>100</v>
      </c>
      <c r="Q59">
        <v>100</v>
      </c>
      <c r="R59">
        <v>100</v>
      </c>
      <c r="S59">
        <v>10</v>
      </c>
      <c r="T59">
        <v>12</v>
      </c>
      <c r="U59" t="s">
        <v>38</v>
      </c>
      <c r="V59" t="s">
        <v>140</v>
      </c>
      <c r="W59" t="s">
        <v>253</v>
      </c>
      <c r="X59">
        <v>1816</v>
      </c>
      <c r="Y59">
        <v>288</v>
      </c>
      <c r="Z59">
        <v>816</v>
      </c>
      <c r="AA59">
        <v>200</v>
      </c>
      <c r="AB59" t="s">
        <v>41</v>
      </c>
      <c r="AC59" t="s">
        <v>547</v>
      </c>
      <c r="AD59" t="s">
        <v>1112</v>
      </c>
      <c r="AF59">
        <v>480</v>
      </c>
      <c r="AG59" t="s">
        <v>254</v>
      </c>
      <c r="AH59">
        <v>0</v>
      </c>
      <c r="AI59">
        <v>0.5</v>
      </c>
      <c r="AJ59">
        <v>1</v>
      </c>
    </row>
    <row r="60" spans="1:37" x14ac:dyDescent="0.4">
      <c r="A60">
        <v>4057</v>
      </c>
      <c r="B60" t="s">
        <v>255</v>
      </c>
      <c r="C60" t="s">
        <v>256</v>
      </c>
      <c r="D60">
        <v>25</v>
      </c>
      <c r="E60">
        <v>100</v>
      </c>
      <c r="F60">
        <v>100</v>
      </c>
      <c r="G60">
        <v>100</v>
      </c>
      <c r="H60">
        <v>160</v>
      </c>
      <c r="I60">
        <v>80</v>
      </c>
      <c r="J60">
        <v>80</v>
      </c>
      <c r="K60">
        <v>70</v>
      </c>
      <c r="L60">
        <v>150</v>
      </c>
      <c r="M60">
        <v>8</v>
      </c>
      <c r="N60">
        <v>1</v>
      </c>
      <c r="O60">
        <v>130</v>
      </c>
      <c r="P60">
        <v>30</v>
      </c>
      <c r="Q60">
        <v>130</v>
      </c>
      <c r="R60">
        <v>100</v>
      </c>
      <c r="S60">
        <v>10</v>
      </c>
      <c r="T60">
        <v>12</v>
      </c>
      <c r="U60" t="s">
        <v>144</v>
      </c>
      <c r="V60" t="s">
        <v>53</v>
      </c>
      <c r="W60" t="s">
        <v>49</v>
      </c>
      <c r="X60">
        <v>1260</v>
      </c>
      <c r="Y60">
        <v>192</v>
      </c>
      <c r="Z60">
        <v>192</v>
      </c>
      <c r="AA60">
        <v>300</v>
      </c>
      <c r="AB60" t="s">
        <v>41</v>
      </c>
      <c r="AC60" t="s">
        <v>1098</v>
      </c>
      <c r="AD60" t="s">
        <v>1112</v>
      </c>
      <c r="AF60">
        <v>840</v>
      </c>
      <c r="AG60" t="s">
        <v>257</v>
      </c>
      <c r="AH60">
        <v>0</v>
      </c>
      <c r="AI60">
        <v>0.5</v>
      </c>
      <c r="AJ60">
        <v>1</v>
      </c>
    </row>
    <row r="61" spans="1:37" x14ac:dyDescent="0.4">
      <c r="A61">
        <v>4058</v>
      </c>
      <c r="B61" t="s">
        <v>258</v>
      </c>
      <c r="C61" t="s">
        <v>259</v>
      </c>
      <c r="D61">
        <v>44</v>
      </c>
      <c r="E61">
        <v>140</v>
      </c>
      <c r="F61">
        <v>100</v>
      </c>
      <c r="G61">
        <v>70</v>
      </c>
      <c r="H61">
        <v>105</v>
      </c>
      <c r="I61">
        <v>110</v>
      </c>
      <c r="J61">
        <v>110</v>
      </c>
      <c r="K61">
        <v>50</v>
      </c>
      <c r="L61">
        <v>90</v>
      </c>
      <c r="M61">
        <v>10</v>
      </c>
      <c r="N61">
        <v>1</v>
      </c>
      <c r="O61">
        <v>0</v>
      </c>
      <c r="P61">
        <v>80</v>
      </c>
      <c r="Q61">
        <v>105</v>
      </c>
      <c r="R61">
        <v>105</v>
      </c>
      <c r="S61">
        <v>10</v>
      </c>
      <c r="T61">
        <v>12</v>
      </c>
      <c r="U61" t="s">
        <v>38</v>
      </c>
      <c r="V61" t="s">
        <v>219</v>
      </c>
      <c r="W61" t="s">
        <v>40</v>
      </c>
      <c r="X61">
        <v>2112</v>
      </c>
      <c r="Y61">
        <v>576</v>
      </c>
      <c r="Z61">
        <v>912</v>
      </c>
      <c r="AA61">
        <v>250</v>
      </c>
      <c r="AB61" t="s">
        <v>41</v>
      </c>
      <c r="AC61" t="s">
        <v>219</v>
      </c>
      <c r="AD61" t="s">
        <v>1112</v>
      </c>
      <c r="AF61">
        <v>324</v>
      </c>
      <c r="AG61" t="s">
        <v>260</v>
      </c>
      <c r="AH61">
        <v>0</v>
      </c>
      <c r="AI61">
        <v>0.5</v>
      </c>
      <c r="AJ61">
        <v>1</v>
      </c>
    </row>
    <row r="62" spans="1:37" x14ac:dyDescent="0.4">
      <c r="A62">
        <v>4059</v>
      </c>
      <c r="B62" t="s">
        <v>261</v>
      </c>
      <c r="C62" t="s">
        <v>262</v>
      </c>
      <c r="D62">
        <v>74</v>
      </c>
      <c r="E62">
        <v>85</v>
      </c>
      <c r="F62">
        <v>80</v>
      </c>
      <c r="G62">
        <v>60</v>
      </c>
      <c r="H62">
        <v>70</v>
      </c>
      <c r="I62">
        <v>140</v>
      </c>
      <c r="J62">
        <v>250</v>
      </c>
      <c r="K62">
        <v>200</v>
      </c>
      <c r="L62">
        <v>90</v>
      </c>
      <c r="M62">
        <v>20</v>
      </c>
      <c r="N62">
        <v>2</v>
      </c>
      <c r="O62">
        <v>30</v>
      </c>
      <c r="P62">
        <v>30</v>
      </c>
      <c r="Q62">
        <v>120</v>
      </c>
      <c r="R62">
        <v>120</v>
      </c>
      <c r="S62">
        <v>10</v>
      </c>
      <c r="T62">
        <v>12</v>
      </c>
      <c r="U62" t="s">
        <v>38</v>
      </c>
      <c r="V62" t="s">
        <v>219</v>
      </c>
      <c r="W62" t="s">
        <v>63</v>
      </c>
      <c r="X62">
        <v>672</v>
      </c>
      <c r="Y62">
        <v>192</v>
      </c>
      <c r="Z62">
        <v>500</v>
      </c>
      <c r="AA62">
        <v>100</v>
      </c>
      <c r="AB62" t="s">
        <v>41</v>
      </c>
      <c r="AC62" t="s">
        <v>263</v>
      </c>
      <c r="AD62" t="s">
        <v>1120</v>
      </c>
      <c r="AF62">
        <v>336</v>
      </c>
      <c r="AG62" t="s">
        <v>264</v>
      </c>
      <c r="AH62">
        <v>0</v>
      </c>
      <c r="AI62">
        <v>0.5</v>
      </c>
      <c r="AJ62">
        <v>1</v>
      </c>
    </row>
    <row r="63" spans="1:37" x14ac:dyDescent="0.4">
      <c r="A63">
        <v>4060</v>
      </c>
      <c r="B63" t="s">
        <v>265</v>
      </c>
      <c r="C63" t="s">
        <v>266</v>
      </c>
      <c r="D63">
        <v>47</v>
      </c>
      <c r="E63">
        <v>100</v>
      </c>
      <c r="F63">
        <v>100</v>
      </c>
      <c r="G63">
        <v>160</v>
      </c>
      <c r="H63">
        <v>100</v>
      </c>
      <c r="I63">
        <v>140</v>
      </c>
      <c r="J63">
        <v>50</v>
      </c>
      <c r="K63">
        <v>500</v>
      </c>
      <c r="L63">
        <v>100</v>
      </c>
      <c r="M63">
        <v>10</v>
      </c>
      <c r="N63">
        <v>3</v>
      </c>
      <c r="O63">
        <v>100</v>
      </c>
      <c r="P63">
        <v>100</v>
      </c>
      <c r="Q63">
        <v>95</v>
      </c>
      <c r="R63">
        <v>80</v>
      </c>
      <c r="S63">
        <v>10</v>
      </c>
      <c r="T63">
        <v>12</v>
      </c>
      <c r="U63" t="s">
        <v>38</v>
      </c>
      <c r="V63" t="s">
        <v>140</v>
      </c>
      <c r="W63" t="s">
        <v>249</v>
      </c>
      <c r="X63">
        <v>1152</v>
      </c>
      <c r="Y63">
        <v>384</v>
      </c>
      <c r="Z63">
        <v>1152</v>
      </c>
      <c r="AA63">
        <v>-1</v>
      </c>
      <c r="AB63" t="s">
        <v>41</v>
      </c>
      <c r="AC63" t="s">
        <v>41</v>
      </c>
      <c r="AD63" t="s">
        <v>115</v>
      </c>
      <c r="AF63">
        <v>816</v>
      </c>
      <c r="AG63" t="s">
        <v>267</v>
      </c>
      <c r="AH63">
        <v>0</v>
      </c>
      <c r="AI63">
        <v>-1</v>
      </c>
      <c r="AJ63">
        <v>1</v>
      </c>
    </row>
    <row r="64" spans="1:37" x14ac:dyDescent="0.4">
      <c r="A64">
        <v>4061</v>
      </c>
      <c r="B64" t="s">
        <v>268</v>
      </c>
      <c r="C64" t="s">
        <v>269</v>
      </c>
      <c r="D64">
        <v>45</v>
      </c>
      <c r="E64">
        <v>50</v>
      </c>
      <c r="F64">
        <v>100</v>
      </c>
      <c r="G64">
        <v>1</v>
      </c>
      <c r="H64">
        <v>10</v>
      </c>
      <c r="I64">
        <v>100</v>
      </c>
      <c r="J64">
        <v>100</v>
      </c>
      <c r="K64">
        <v>0</v>
      </c>
      <c r="L64">
        <v>100</v>
      </c>
      <c r="M64">
        <v>10</v>
      </c>
      <c r="N64">
        <v>1</v>
      </c>
      <c r="O64">
        <v>1500</v>
      </c>
      <c r="P64">
        <v>200</v>
      </c>
      <c r="Q64">
        <v>80</v>
      </c>
      <c r="R64">
        <v>80</v>
      </c>
      <c r="S64">
        <v>10</v>
      </c>
      <c r="T64">
        <v>12</v>
      </c>
      <c r="U64" t="s">
        <v>47</v>
      </c>
      <c r="V64" t="s">
        <v>140</v>
      </c>
      <c r="W64" t="s">
        <v>270</v>
      </c>
      <c r="X64">
        <v>1888</v>
      </c>
      <c r="Y64">
        <v>828</v>
      </c>
      <c r="Z64">
        <v>1152</v>
      </c>
      <c r="AA64">
        <v>400</v>
      </c>
      <c r="AB64" t="s">
        <v>41</v>
      </c>
      <c r="AC64" t="s">
        <v>41</v>
      </c>
      <c r="AD64" t="s">
        <v>1097</v>
      </c>
      <c r="AF64">
        <v>552</v>
      </c>
      <c r="AG64" t="s">
        <v>271</v>
      </c>
      <c r="AH64">
        <v>0</v>
      </c>
      <c r="AI64">
        <v>0.5</v>
      </c>
      <c r="AJ64">
        <v>1</v>
      </c>
      <c r="AK64" t="s">
        <v>1172</v>
      </c>
    </row>
    <row r="65" spans="1:36" x14ac:dyDescent="0.4">
      <c r="A65">
        <v>4062</v>
      </c>
      <c r="B65" t="s">
        <v>272</v>
      </c>
      <c r="C65" t="s">
        <v>273</v>
      </c>
      <c r="D65">
        <v>51</v>
      </c>
      <c r="E65">
        <v>100</v>
      </c>
      <c r="F65">
        <v>100</v>
      </c>
      <c r="G65">
        <v>10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</v>
      </c>
      <c r="N65">
        <v>1</v>
      </c>
      <c r="O65">
        <v>90</v>
      </c>
      <c r="P65">
        <v>120</v>
      </c>
      <c r="Q65">
        <v>100</v>
      </c>
      <c r="R65">
        <v>100</v>
      </c>
      <c r="S65">
        <v>10</v>
      </c>
      <c r="T65">
        <v>12</v>
      </c>
      <c r="U65" t="s">
        <v>38</v>
      </c>
      <c r="V65" t="s">
        <v>53</v>
      </c>
      <c r="W65" t="s">
        <v>274</v>
      </c>
      <c r="X65">
        <v>840</v>
      </c>
      <c r="Y65">
        <v>480</v>
      </c>
      <c r="Z65">
        <v>540</v>
      </c>
      <c r="AA65">
        <v>150</v>
      </c>
      <c r="AB65" t="s">
        <v>41</v>
      </c>
      <c r="AC65" t="s">
        <v>1175</v>
      </c>
      <c r="AD65" t="s">
        <v>1120</v>
      </c>
      <c r="AF65">
        <v>360</v>
      </c>
      <c r="AG65" t="s">
        <v>276</v>
      </c>
      <c r="AH65">
        <v>0</v>
      </c>
      <c r="AI65">
        <v>0.5</v>
      </c>
      <c r="AJ65">
        <v>1</v>
      </c>
    </row>
    <row r="66" spans="1:36" x14ac:dyDescent="0.4">
      <c r="A66">
        <v>4063</v>
      </c>
      <c r="B66" t="s">
        <v>277</v>
      </c>
      <c r="C66" t="s">
        <v>278</v>
      </c>
      <c r="D66">
        <v>65</v>
      </c>
      <c r="E66">
        <v>100</v>
      </c>
      <c r="F66">
        <v>100</v>
      </c>
      <c r="G66">
        <v>80</v>
      </c>
      <c r="H66">
        <v>120</v>
      </c>
      <c r="I66">
        <v>100</v>
      </c>
      <c r="J66">
        <v>100</v>
      </c>
      <c r="K66">
        <v>130</v>
      </c>
      <c r="L66">
        <v>120</v>
      </c>
      <c r="M66">
        <v>15</v>
      </c>
      <c r="N66">
        <v>1</v>
      </c>
      <c r="O66">
        <v>100</v>
      </c>
      <c r="P66">
        <v>100</v>
      </c>
      <c r="Q66">
        <v>100</v>
      </c>
      <c r="R66">
        <v>100</v>
      </c>
      <c r="S66">
        <v>10</v>
      </c>
      <c r="T66">
        <v>12</v>
      </c>
      <c r="U66" t="s">
        <v>144</v>
      </c>
      <c r="V66" t="s">
        <v>53</v>
      </c>
      <c r="W66" t="s">
        <v>92</v>
      </c>
      <c r="X66">
        <v>872</v>
      </c>
      <c r="Y66">
        <v>432</v>
      </c>
      <c r="Z66">
        <v>1344</v>
      </c>
      <c r="AA66">
        <v>300</v>
      </c>
      <c r="AB66" t="s">
        <v>119</v>
      </c>
      <c r="AC66" t="s">
        <v>279</v>
      </c>
      <c r="AD66" t="s">
        <v>1120</v>
      </c>
      <c r="AF66">
        <v>408</v>
      </c>
      <c r="AG66" t="s">
        <v>280</v>
      </c>
      <c r="AH66">
        <v>0</v>
      </c>
      <c r="AI66">
        <v>0.5</v>
      </c>
      <c r="AJ66">
        <v>1</v>
      </c>
    </row>
    <row r="67" spans="1:36" x14ac:dyDescent="0.4">
      <c r="A67">
        <v>4064</v>
      </c>
      <c r="B67" t="s">
        <v>281</v>
      </c>
      <c r="C67" t="s">
        <v>282</v>
      </c>
      <c r="D67">
        <v>14</v>
      </c>
      <c r="E67">
        <v>100</v>
      </c>
      <c r="F67">
        <v>100</v>
      </c>
      <c r="G67">
        <v>50</v>
      </c>
      <c r="H67">
        <v>100</v>
      </c>
      <c r="I67">
        <v>100</v>
      </c>
      <c r="J67">
        <v>100</v>
      </c>
      <c r="K67">
        <v>100</v>
      </c>
      <c r="L67">
        <v>100</v>
      </c>
      <c r="M67">
        <v>10</v>
      </c>
      <c r="N67">
        <v>1</v>
      </c>
      <c r="O67">
        <v>100</v>
      </c>
      <c r="P67">
        <v>100</v>
      </c>
      <c r="Q67">
        <v>100</v>
      </c>
      <c r="R67">
        <v>100</v>
      </c>
      <c r="S67">
        <v>10</v>
      </c>
      <c r="T67">
        <v>12</v>
      </c>
      <c r="U67" t="s">
        <v>38</v>
      </c>
      <c r="V67" t="s">
        <v>48</v>
      </c>
      <c r="W67" t="s">
        <v>78</v>
      </c>
      <c r="X67">
        <v>988</v>
      </c>
      <c r="Y67">
        <v>768</v>
      </c>
      <c r="Z67">
        <v>288</v>
      </c>
      <c r="AA67">
        <v>200</v>
      </c>
      <c r="AB67" t="s">
        <v>41</v>
      </c>
      <c r="AC67" t="s">
        <v>48</v>
      </c>
      <c r="AD67" t="s">
        <v>1118</v>
      </c>
      <c r="AF67">
        <v>480</v>
      </c>
      <c r="AG67" t="s">
        <v>283</v>
      </c>
      <c r="AH67">
        <v>0</v>
      </c>
      <c r="AI67">
        <v>0.5</v>
      </c>
      <c r="AJ67">
        <v>1</v>
      </c>
    </row>
    <row r="68" spans="1:36" x14ac:dyDescent="0.4">
      <c r="A68">
        <v>4065</v>
      </c>
      <c r="B68" t="s">
        <v>284</v>
      </c>
      <c r="C68" t="s">
        <v>285</v>
      </c>
      <c r="D68">
        <v>23</v>
      </c>
      <c r="E68">
        <v>100</v>
      </c>
      <c r="F68">
        <v>100</v>
      </c>
      <c r="G68">
        <v>50</v>
      </c>
      <c r="H68">
        <v>100</v>
      </c>
      <c r="I68">
        <v>100</v>
      </c>
      <c r="J68">
        <v>100</v>
      </c>
      <c r="K68">
        <v>100</v>
      </c>
      <c r="L68">
        <v>100</v>
      </c>
      <c r="M68">
        <v>10</v>
      </c>
      <c r="N68">
        <v>1</v>
      </c>
      <c r="O68">
        <v>100</v>
      </c>
      <c r="P68">
        <v>100</v>
      </c>
      <c r="Q68">
        <v>110</v>
      </c>
      <c r="R68">
        <v>80</v>
      </c>
      <c r="S68">
        <v>10</v>
      </c>
      <c r="T68">
        <v>12</v>
      </c>
      <c r="U68" t="s">
        <v>38</v>
      </c>
      <c r="V68" t="s">
        <v>48</v>
      </c>
      <c r="W68" t="s">
        <v>78</v>
      </c>
      <c r="X68">
        <v>988</v>
      </c>
      <c r="Y68">
        <v>768</v>
      </c>
      <c r="Z68">
        <v>288</v>
      </c>
      <c r="AA68">
        <v>300</v>
      </c>
      <c r="AB68" t="s">
        <v>41</v>
      </c>
      <c r="AC68" t="s">
        <v>1088</v>
      </c>
      <c r="AD68" t="s">
        <v>1097</v>
      </c>
      <c r="AF68">
        <v>504</v>
      </c>
      <c r="AG68" t="s">
        <v>287</v>
      </c>
      <c r="AH68">
        <v>0</v>
      </c>
      <c r="AI68">
        <v>0.5</v>
      </c>
      <c r="AJ68">
        <v>1</v>
      </c>
    </row>
    <row r="69" spans="1:36" x14ac:dyDescent="0.4">
      <c r="A69">
        <v>4066</v>
      </c>
      <c r="B69" t="s">
        <v>288</v>
      </c>
      <c r="C69" t="s">
        <v>289</v>
      </c>
      <c r="D69">
        <v>42</v>
      </c>
      <c r="E69">
        <v>160</v>
      </c>
      <c r="F69">
        <v>100</v>
      </c>
      <c r="G69">
        <v>100</v>
      </c>
      <c r="H69">
        <v>160</v>
      </c>
      <c r="I69">
        <v>110</v>
      </c>
      <c r="J69">
        <v>120</v>
      </c>
      <c r="K69">
        <v>500</v>
      </c>
      <c r="L69">
        <v>115</v>
      </c>
      <c r="M69">
        <v>15</v>
      </c>
      <c r="N69">
        <v>1</v>
      </c>
      <c r="O69">
        <v>180</v>
      </c>
      <c r="P69">
        <v>150</v>
      </c>
      <c r="Q69">
        <v>200</v>
      </c>
      <c r="R69">
        <v>190</v>
      </c>
      <c r="S69">
        <v>10</v>
      </c>
      <c r="T69">
        <v>12</v>
      </c>
      <c r="U69" t="s">
        <v>144</v>
      </c>
      <c r="V69" t="s">
        <v>48</v>
      </c>
      <c r="W69" t="s">
        <v>249</v>
      </c>
      <c r="X69">
        <v>768</v>
      </c>
      <c r="Y69">
        <v>480</v>
      </c>
      <c r="Z69">
        <v>768</v>
      </c>
      <c r="AA69">
        <v>100</v>
      </c>
      <c r="AB69" t="s">
        <v>119</v>
      </c>
      <c r="AC69" t="s">
        <v>290</v>
      </c>
      <c r="AD69" t="s">
        <v>1118</v>
      </c>
      <c r="AF69">
        <v>720</v>
      </c>
      <c r="AG69" t="s">
        <v>291</v>
      </c>
      <c r="AH69">
        <v>0</v>
      </c>
      <c r="AI69">
        <v>0.5</v>
      </c>
      <c r="AJ69">
        <v>1</v>
      </c>
    </row>
    <row r="70" spans="1:36" x14ac:dyDescent="0.4">
      <c r="A70">
        <v>4067</v>
      </c>
      <c r="B70" t="s">
        <v>292</v>
      </c>
      <c r="C70" t="s">
        <v>293</v>
      </c>
      <c r="D70">
        <v>38</v>
      </c>
      <c r="E70">
        <v>100</v>
      </c>
      <c r="F70">
        <v>100</v>
      </c>
      <c r="G70">
        <v>100</v>
      </c>
      <c r="H70">
        <v>100</v>
      </c>
      <c r="I70">
        <v>100</v>
      </c>
      <c r="J70">
        <v>100</v>
      </c>
      <c r="K70">
        <v>100</v>
      </c>
      <c r="L70">
        <v>100</v>
      </c>
      <c r="M70">
        <v>10</v>
      </c>
      <c r="N70">
        <v>1</v>
      </c>
      <c r="O70">
        <v>100</v>
      </c>
      <c r="P70">
        <v>100</v>
      </c>
      <c r="Q70">
        <v>100</v>
      </c>
      <c r="R70">
        <v>100</v>
      </c>
      <c r="S70">
        <v>10</v>
      </c>
      <c r="T70">
        <v>12</v>
      </c>
      <c r="U70" t="s">
        <v>38</v>
      </c>
      <c r="V70" t="s">
        <v>53</v>
      </c>
      <c r="W70" t="s">
        <v>49</v>
      </c>
      <c r="X70">
        <v>1048</v>
      </c>
      <c r="Y70">
        <v>432</v>
      </c>
      <c r="Z70">
        <v>648</v>
      </c>
      <c r="AA70">
        <v>150</v>
      </c>
      <c r="AB70" t="s">
        <v>119</v>
      </c>
      <c r="AC70" t="s">
        <v>120</v>
      </c>
      <c r="AD70" t="s">
        <v>1120</v>
      </c>
      <c r="AF70">
        <v>216</v>
      </c>
      <c r="AG70" t="s">
        <v>294</v>
      </c>
      <c r="AH70">
        <v>0</v>
      </c>
      <c r="AI70">
        <v>0.5</v>
      </c>
      <c r="AJ70">
        <v>1</v>
      </c>
    </row>
    <row r="71" spans="1:36" x14ac:dyDescent="0.4">
      <c r="A71">
        <v>4068</v>
      </c>
      <c r="B71" t="s">
        <v>295</v>
      </c>
      <c r="C71" t="s">
        <v>296</v>
      </c>
      <c r="D71">
        <v>24</v>
      </c>
      <c r="E71">
        <v>100</v>
      </c>
      <c r="F71">
        <v>100</v>
      </c>
      <c r="G71">
        <v>50</v>
      </c>
      <c r="H71">
        <v>100</v>
      </c>
      <c r="I71">
        <v>120</v>
      </c>
      <c r="J71">
        <v>100</v>
      </c>
      <c r="K71">
        <v>100</v>
      </c>
      <c r="L71">
        <v>115</v>
      </c>
      <c r="M71">
        <v>15</v>
      </c>
      <c r="N71">
        <v>1</v>
      </c>
      <c r="O71">
        <v>130</v>
      </c>
      <c r="P71">
        <v>50</v>
      </c>
      <c r="Q71">
        <v>110</v>
      </c>
      <c r="R71">
        <v>100</v>
      </c>
      <c r="S71">
        <v>4</v>
      </c>
      <c r="T71">
        <v>12</v>
      </c>
      <c r="U71" t="s">
        <v>47</v>
      </c>
      <c r="V71" t="s">
        <v>48</v>
      </c>
      <c r="W71" t="s">
        <v>92</v>
      </c>
      <c r="X71">
        <v>1564</v>
      </c>
      <c r="Y71">
        <v>576</v>
      </c>
      <c r="Z71">
        <v>864</v>
      </c>
      <c r="AA71">
        <v>200</v>
      </c>
      <c r="AB71" t="s">
        <v>41</v>
      </c>
      <c r="AC71" t="s">
        <v>48</v>
      </c>
      <c r="AD71" t="s">
        <v>1119</v>
      </c>
      <c r="AF71">
        <v>384</v>
      </c>
      <c r="AG71" t="s">
        <v>297</v>
      </c>
      <c r="AH71">
        <v>0</v>
      </c>
      <c r="AI71">
        <v>0.5</v>
      </c>
      <c r="AJ71">
        <v>1</v>
      </c>
    </row>
    <row r="72" spans="1:36" x14ac:dyDescent="0.4">
      <c r="A72">
        <v>4069</v>
      </c>
      <c r="B72" t="s">
        <v>298</v>
      </c>
      <c r="C72" t="s">
        <v>299</v>
      </c>
      <c r="D72">
        <v>32</v>
      </c>
      <c r="E72">
        <v>100</v>
      </c>
      <c r="F72">
        <v>100</v>
      </c>
      <c r="G72">
        <v>100</v>
      </c>
      <c r="H72">
        <v>100</v>
      </c>
      <c r="I72">
        <v>100</v>
      </c>
      <c r="J72">
        <v>100</v>
      </c>
      <c r="K72">
        <v>250</v>
      </c>
      <c r="L72">
        <v>100</v>
      </c>
      <c r="M72">
        <v>10</v>
      </c>
      <c r="N72">
        <v>1</v>
      </c>
      <c r="O72">
        <v>120</v>
      </c>
      <c r="P72">
        <v>200</v>
      </c>
      <c r="Q72">
        <v>100</v>
      </c>
      <c r="R72">
        <v>100</v>
      </c>
      <c r="S72">
        <v>10</v>
      </c>
      <c r="T72">
        <v>12</v>
      </c>
      <c r="U72" t="s">
        <v>38</v>
      </c>
      <c r="V72" t="s">
        <v>48</v>
      </c>
      <c r="W72" t="s">
        <v>92</v>
      </c>
      <c r="X72">
        <v>1708</v>
      </c>
      <c r="Y72">
        <v>540</v>
      </c>
      <c r="Z72">
        <v>1008</v>
      </c>
      <c r="AA72">
        <v>200</v>
      </c>
      <c r="AB72" t="s">
        <v>41</v>
      </c>
      <c r="AC72" t="s">
        <v>48</v>
      </c>
      <c r="AD72" t="s">
        <v>1118</v>
      </c>
      <c r="AF72">
        <v>432</v>
      </c>
      <c r="AG72" t="s">
        <v>300</v>
      </c>
      <c r="AH72">
        <v>0</v>
      </c>
      <c r="AI72">
        <v>0.5</v>
      </c>
      <c r="AJ72">
        <v>1</v>
      </c>
    </row>
    <row r="73" spans="1:36" x14ac:dyDescent="0.4">
      <c r="A73">
        <v>4070</v>
      </c>
      <c r="B73" t="s">
        <v>301</v>
      </c>
      <c r="C73" t="s">
        <v>302</v>
      </c>
      <c r="D73">
        <v>30</v>
      </c>
      <c r="E73">
        <v>125</v>
      </c>
      <c r="F73">
        <v>100</v>
      </c>
      <c r="G73">
        <v>0</v>
      </c>
      <c r="H73">
        <v>70</v>
      </c>
      <c r="I73">
        <v>100</v>
      </c>
      <c r="J73">
        <v>100</v>
      </c>
      <c r="K73">
        <v>130</v>
      </c>
      <c r="L73">
        <v>100</v>
      </c>
      <c r="M73">
        <v>10</v>
      </c>
      <c r="N73">
        <v>1</v>
      </c>
      <c r="O73">
        <v>70</v>
      </c>
      <c r="P73">
        <v>150</v>
      </c>
      <c r="Q73">
        <v>100</v>
      </c>
      <c r="R73">
        <v>100</v>
      </c>
      <c r="S73">
        <v>10</v>
      </c>
      <c r="T73">
        <v>12</v>
      </c>
      <c r="U73" t="s">
        <v>47</v>
      </c>
      <c r="V73" t="s">
        <v>219</v>
      </c>
      <c r="W73" t="s">
        <v>40</v>
      </c>
      <c r="X73">
        <v>1560</v>
      </c>
      <c r="Y73">
        <v>360</v>
      </c>
      <c r="Z73">
        <v>360</v>
      </c>
      <c r="AA73">
        <v>250</v>
      </c>
      <c r="AB73" t="s">
        <v>41</v>
      </c>
      <c r="AC73" t="s">
        <v>219</v>
      </c>
      <c r="AD73" t="s">
        <v>1117</v>
      </c>
      <c r="AF73">
        <v>192</v>
      </c>
      <c r="AG73" t="s">
        <v>303</v>
      </c>
      <c r="AH73">
        <v>0</v>
      </c>
      <c r="AI73">
        <v>0.5</v>
      </c>
      <c r="AJ73">
        <v>1</v>
      </c>
    </row>
    <row r="74" spans="1:36" x14ac:dyDescent="0.4">
      <c r="A74">
        <v>4071</v>
      </c>
      <c r="B74" t="s">
        <v>304</v>
      </c>
      <c r="C74" t="s">
        <v>305</v>
      </c>
      <c r="D74">
        <v>17</v>
      </c>
      <c r="E74">
        <v>110</v>
      </c>
      <c r="F74">
        <v>100</v>
      </c>
      <c r="G74">
        <v>120</v>
      </c>
      <c r="H74">
        <v>140</v>
      </c>
      <c r="I74">
        <v>100</v>
      </c>
      <c r="J74">
        <v>100</v>
      </c>
      <c r="K74">
        <v>100</v>
      </c>
      <c r="L74">
        <v>140</v>
      </c>
      <c r="M74">
        <v>10</v>
      </c>
      <c r="N74">
        <v>1</v>
      </c>
      <c r="O74">
        <v>100</v>
      </c>
      <c r="P74">
        <v>40</v>
      </c>
      <c r="Q74">
        <v>100</v>
      </c>
      <c r="R74">
        <v>100</v>
      </c>
      <c r="S74">
        <v>10</v>
      </c>
      <c r="T74">
        <v>12</v>
      </c>
      <c r="U74" t="s">
        <v>47</v>
      </c>
      <c r="V74" t="s">
        <v>48</v>
      </c>
      <c r="W74" t="s">
        <v>49</v>
      </c>
      <c r="X74">
        <v>1288</v>
      </c>
      <c r="Y74">
        <v>384</v>
      </c>
      <c r="Z74">
        <v>288</v>
      </c>
      <c r="AA74">
        <v>300</v>
      </c>
      <c r="AB74" t="s">
        <v>41</v>
      </c>
      <c r="AC74" t="s">
        <v>48</v>
      </c>
      <c r="AD74" t="s">
        <v>1118</v>
      </c>
      <c r="AE74" t="s">
        <v>1183</v>
      </c>
      <c r="AF74">
        <v>180</v>
      </c>
      <c r="AG74" t="s">
        <v>306</v>
      </c>
      <c r="AH74">
        <v>0</v>
      </c>
      <c r="AI74">
        <v>0.5</v>
      </c>
      <c r="AJ74">
        <v>1</v>
      </c>
    </row>
    <row r="75" spans="1:36" x14ac:dyDescent="0.4">
      <c r="A75">
        <v>4072</v>
      </c>
      <c r="B75" t="s">
        <v>307</v>
      </c>
      <c r="C75" t="s">
        <v>308</v>
      </c>
      <c r="D75">
        <v>19</v>
      </c>
      <c r="E75">
        <v>110</v>
      </c>
      <c r="F75">
        <v>100</v>
      </c>
      <c r="G75">
        <v>120</v>
      </c>
      <c r="H75">
        <v>180</v>
      </c>
      <c r="I75">
        <v>130</v>
      </c>
      <c r="J75">
        <v>100</v>
      </c>
      <c r="K75">
        <v>100</v>
      </c>
      <c r="L75">
        <v>100</v>
      </c>
      <c r="M75">
        <v>10</v>
      </c>
      <c r="N75">
        <v>1</v>
      </c>
      <c r="O75">
        <v>130</v>
      </c>
      <c r="P75">
        <v>40</v>
      </c>
      <c r="Q75">
        <v>100</v>
      </c>
      <c r="R75">
        <v>100</v>
      </c>
      <c r="S75">
        <v>10</v>
      </c>
      <c r="T75">
        <v>12</v>
      </c>
      <c r="U75" t="s">
        <v>47</v>
      </c>
      <c r="V75" t="s">
        <v>48</v>
      </c>
      <c r="W75" t="s">
        <v>49</v>
      </c>
      <c r="X75">
        <v>1288</v>
      </c>
      <c r="Y75">
        <v>576</v>
      </c>
      <c r="Z75">
        <v>288</v>
      </c>
      <c r="AA75">
        <v>150</v>
      </c>
      <c r="AB75" t="s">
        <v>41</v>
      </c>
      <c r="AC75" t="s">
        <v>48</v>
      </c>
      <c r="AD75" t="s">
        <v>1118</v>
      </c>
      <c r="AE75" t="s">
        <v>1183</v>
      </c>
      <c r="AF75">
        <v>144</v>
      </c>
      <c r="AG75" t="s">
        <v>309</v>
      </c>
      <c r="AH75">
        <v>0</v>
      </c>
      <c r="AI75">
        <v>0.5</v>
      </c>
      <c r="AJ75">
        <v>1</v>
      </c>
    </row>
    <row r="76" spans="1:36" x14ac:dyDescent="0.4">
      <c r="A76">
        <v>4073</v>
      </c>
      <c r="B76" t="s">
        <v>310</v>
      </c>
      <c r="C76" t="s">
        <v>311</v>
      </c>
      <c r="D76">
        <v>21</v>
      </c>
      <c r="E76">
        <v>110</v>
      </c>
      <c r="F76">
        <v>100</v>
      </c>
      <c r="G76">
        <v>120</v>
      </c>
      <c r="H76">
        <v>140</v>
      </c>
      <c r="I76">
        <v>100</v>
      </c>
      <c r="J76">
        <v>100</v>
      </c>
      <c r="K76">
        <v>100</v>
      </c>
      <c r="L76">
        <v>130</v>
      </c>
      <c r="M76">
        <v>10</v>
      </c>
      <c r="N76">
        <v>1</v>
      </c>
      <c r="O76">
        <v>130</v>
      </c>
      <c r="P76">
        <v>40</v>
      </c>
      <c r="Q76">
        <v>100</v>
      </c>
      <c r="R76">
        <v>100</v>
      </c>
      <c r="S76">
        <v>10</v>
      </c>
      <c r="T76">
        <v>12</v>
      </c>
      <c r="U76" t="s">
        <v>47</v>
      </c>
      <c r="V76" t="s">
        <v>48</v>
      </c>
      <c r="W76" t="s">
        <v>49</v>
      </c>
      <c r="X76">
        <v>1288</v>
      </c>
      <c r="Y76">
        <v>576</v>
      </c>
      <c r="Z76">
        <v>288</v>
      </c>
      <c r="AA76">
        <v>200</v>
      </c>
      <c r="AB76" t="s">
        <v>41</v>
      </c>
      <c r="AC76" t="s">
        <v>48</v>
      </c>
      <c r="AD76" t="s">
        <v>1118</v>
      </c>
      <c r="AE76" t="s">
        <v>1183</v>
      </c>
      <c r="AF76">
        <v>144</v>
      </c>
      <c r="AG76" t="s">
        <v>312</v>
      </c>
      <c r="AH76">
        <v>0</v>
      </c>
      <c r="AI76">
        <v>0.5</v>
      </c>
      <c r="AJ76">
        <v>1</v>
      </c>
    </row>
    <row r="77" spans="1:36" x14ac:dyDescent="0.4">
      <c r="A77">
        <v>4074</v>
      </c>
      <c r="B77" t="s">
        <v>313</v>
      </c>
      <c r="C77" t="s">
        <v>314</v>
      </c>
      <c r="D77">
        <v>26</v>
      </c>
      <c r="E77">
        <v>80</v>
      </c>
      <c r="F77">
        <v>60</v>
      </c>
      <c r="G77">
        <v>300</v>
      </c>
      <c r="H77">
        <v>110</v>
      </c>
      <c r="I77">
        <v>90</v>
      </c>
      <c r="J77">
        <v>60</v>
      </c>
      <c r="K77">
        <v>300</v>
      </c>
      <c r="L77">
        <v>50</v>
      </c>
      <c r="M77">
        <v>10</v>
      </c>
      <c r="N77">
        <v>1</v>
      </c>
      <c r="O77">
        <v>100</v>
      </c>
      <c r="P77">
        <v>150</v>
      </c>
      <c r="Q77">
        <v>110</v>
      </c>
      <c r="R77">
        <v>100</v>
      </c>
      <c r="S77">
        <v>10</v>
      </c>
      <c r="T77">
        <v>12</v>
      </c>
      <c r="U77" t="s">
        <v>47</v>
      </c>
      <c r="V77" t="s">
        <v>48</v>
      </c>
      <c r="W77" t="s">
        <v>49</v>
      </c>
      <c r="X77">
        <v>1768</v>
      </c>
      <c r="Y77">
        <v>384</v>
      </c>
      <c r="Z77">
        <v>768</v>
      </c>
      <c r="AA77">
        <v>300</v>
      </c>
      <c r="AB77" t="s">
        <v>41</v>
      </c>
      <c r="AC77" t="s">
        <v>1088</v>
      </c>
      <c r="AD77" t="s">
        <v>1112</v>
      </c>
      <c r="AE77" t="s">
        <v>1183</v>
      </c>
      <c r="AF77">
        <v>576</v>
      </c>
      <c r="AG77" t="s">
        <v>315</v>
      </c>
      <c r="AH77">
        <v>0</v>
      </c>
      <c r="AI77">
        <v>0.5</v>
      </c>
      <c r="AJ77">
        <v>1</v>
      </c>
    </row>
    <row r="78" spans="1:36" x14ac:dyDescent="0.4">
      <c r="A78">
        <v>4075</v>
      </c>
      <c r="B78" t="s">
        <v>316</v>
      </c>
      <c r="C78" t="s">
        <v>317</v>
      </c>
      <c r="D78">
        <v>36</v>
      </c>
      <c r="E78">
        <v>100</v>
      </c>
      <c r="F78">
        <v>100</v>
      </c>
      <c r="G78">
        <v>150</v>
      </c>
      <c r="H78">
        <v>100</v>
      </c>
      <c r="I78">
        <v>130</v>
      </c>
      <c r="J78">
        <v>110</v>
      </c>
      <c r="K78">
        <v>300</v>
      </c>
      <c r="L78">
        <v>100</v>
      </c>
      <c r="M78">
        <v>10</v>
      </c>
      <c r="N78">
        <v>1</v>
      </c>
      <c r="O78">
        <v>90</v>
      </c>
      <c r="P78">
        <v>300</v>
      </c>
      <c r="Q78">
        <v>100</v>
      </c>
      <c r="R78">
        <v>100</v>
      </c>
      <c r="S78">
        <v>10</v>
      </c>
      <c r="T78">
        <v>12</v>
      </c>
      <c r="U78" t="s">
        <v>47</v>
      </c>
      <c r="V78" t="s">
        <v>219</v>
      </c>
      <c r="W78" t="s">
        <v>49</v>
      </c>
      <c r="X78">
        <v>1848</v>
      </c>
      <c r="Y78">
        <v>432</v>
      </c>
      <c r="Z78">
        <v>1296</v>
      </c>
      <c r="AA78">
        <v>200</v>
      </c>
      <c r="AB78" t="s">
        <v>41</v>
      </c>
      <c r="AC78" t="s">
        <v>41</v>
      </c>
      <c r="AD78" t="s">
        <v>1112</v>
      </c>
      <c r="AF78">
        <v>480</v>
      </c>
      <c r="AG78" t="s">
        <v>318</v>
      </c>
      <c r="AH78">
        <v>0</v>
      </c>
      <c r="AI78">
        <v>0.5</v>
      </c>
      <c r="AJ78">
        <v>1</v>
      </c>
    </row>
    <row r="79" spans="1:36" x14ac:dyDescent="0.4">
      <c r="A79">
        <v>4076</v>
      </c>
      <c r="B79" t="s">
        <v>319</v>
      </c>
      <c r="C79" t="s">
        <v>320</v>
      </c>
      <c r="D79">
        <v>52</v>
      </c>
      <c r="E79">
        <v>140</v>
      </c>
      <c r="F79">
        <v>100</v>
      </c>
      <c r="G79">
        <v>180</v>
      </c>
      <c r="H79">
        <v>85</v>
      </c>
      <c r="I79">
        <v>100</v>
      </c>
      <c r="J79">
        <v>130</v>
      </c>
      <c r="K79">
        <v>140</v>
      </c>
      <c r="L79">
        <v>110</v>
      </c>
      <c r="M79">
        <v>18</v>
      </c>
      <c r="N79">
        <v>1</v>
      </c>
      <c r="O79">
        <v>150</v>
      </c>
      <c r="P79">
        <v>120</v>
      </c>
      <c r="Q79">
        <v>100</v>
      </c>
      <c r="R79">
        <v>100</v>
      </c>
      <c r="S79">
        <v>10</v>
      </c>
      <c r="T79">
        <v>12</v>
      </c>
      <c r="U79" t="s">
        <v>144</v>
      </c>
      <c r="V79" t="s">
        <v>48</v>
      </c>
      <c r="W79" t="s">
        <v>321</v>
      </c>
      <c r="X79">
        <v>364</v>
      </c>
      <c r="Y79">
        <v>480</v>
      </c>
      <c r="Z79">
        <v>1000</v>
      </c>
      <c r="AA79">
        <v>100</v>
      </c>
      <c r="AB79" t="s">
        <v>119</v>
      </c>
      <c r="AC79" t="s">
        <v>290</v>
      </c>
      <c r="AD79" t="s">
        <v>1120</v>
      </c>
      <c r="AE79" t="s">
        <v>1183</v>
      </c>
      <c r="AF79">
        <v>624</v>
      </c>
      <c r="AG79" t="s">
        <v>322</v>
      </c>
      <c r="AH79">
        <v>0</v>
      </c>
      <c r="AI79">
        <v>0.5</v>
      </c>
      <c r="AJ79">
        <v>1</v>
      </c>
    </row>
    <row r="80" spans="1:36" x14ac:dyDescent="0.4">
      <c r="A80">
        <v>4077</v>
      </c>
      <c r="B80" t="s">
        <v>323</v>
      </c>
      <c r="C80" t="s">
        <v>324</v>
      </c>
      <c r="D80">
        <v>38</v>
      </c>
      <c r="E80">
        <v>140</v>
      </c>
      <c r="F80">
        <v>100</v>
      </c>
      <c r="G80">
        <v>180</v>
      </c>
      <c r="H80">
        <v>85</v>
      </c>
      <c r="I80">
        <v>100</v>
      </c>
      <c r="J80">
        <v>130</v>
      </c>
      <c r="K80">
        <v>100</v>
      </c>
      <c r="L80">
        <v>130</v>
      </c>
      <c r="M80">
        <v>15</v>
      </c>
      <c r="N80">
        <v>2</v>
      </c>
      <c r="O80">
        <v>150</v>
      </c>
      <c r="P80">
        <v>120</v>
      </c>
      <c r="Q80">
        <v>100</v>
      </c>
      <c r="R80">
        <v>100</v>
      </c>
      <c r="S80">
        <v>10</v>
      </c>
      <c r="T80">
        <v>12</v>
      </c>
      <c r="U80" t="s">
        <v>144</v>
      </c>
      <c r="V80" t="s">
        <v>48</v>
      </c>
      <c r="W80" t="s">
        <v>321</v>
      </c>
      <c r="X80">
        <v>1024</v>
      </c>
      <c r="Y80">
        <v>480</v>
      </c>
      <c r="Z80">
        <v>1000</v>
      </c>
      <c r="AA80">
        <v>100</v>
      </c>
      <c r="AB80" t="s">
        <v>119</v>
      </c>
      <c r="AC80" t="s">
        <v>106</v>
      </c>
      <c r="AD80" t="s">
        <v>1120</v>
      </c>
      <c r="AE80" t="s">
        <v>1183</v>
      </c>
      <c r="AF80">
        <v>624</v>
      </c>
      <c r="AG80" t="s">
        <v>325</v>
      </c>
      <c r="AH80">
        <v>0</v>
      </c>
      <c r="AI80">
        <v>1</v>
      </c>
      <c r="AJ80">
        <v>0.8</v>
      </c>
    </row>
    <row r="81" spans="1:36" x14ac:dyDescent="0.4">
      <c r="A81">
        <v>4078</v>
      </c>
      <c r="B81" t="s">
        <v>326</v>
      </c>
      <c r="C81" t="s">
        <v>327</v>
      </c>
      <c r="D81">
        <v>35</v>
      </c>
      <c r="E81">
        <v>125</v>
      </c>
      <c r="F81">
        <v>100</v>
      </c>
      <c r="G81">
        <v>0</v>
      </c>
      <c r="H81">
        <v>70</v>
      </c>
      <c r="I81">
        <v>100</v>
      </c>
      <c r="J81">
        <v>100</v>
      </c>
      <c r="K81">
        <v>0</v>
      </c>
      <c r="L81">
        <v>100</v>
      </c>
      <c r="M81">
        <v>10</v>
      </c>
      <c r="N81">
        <v>1</v>
      </c>
      <c r="O81">
        <v>150</v>
      </c>
      <c r="P81">
        <v>0</v>
      </c>
      <c r="Q81">
        <v>100</v>
      </c>
      <c r="R81">
        <v>70</v>
      </c>
      <c r="S81">
        <v>10</v>
      </c>
      <c r="T81">
        <v>12</v>
      </c>
      <c r="U81" t="s">
        <v>144</v>
      </c>
      <c r="V81" t="s">
        <v>140</v>
      </c>
      <c r="W81" t="s">
        <v>54</v>
      </c>
      <c r="X81">
        <v>1608</v>
      </c>
      <c r="Y81">
        <v>396</v>
      </c>
      <c r="Z81">
        <v>816</v>
      </c>
      <c r="AA81">
        <v>300</v>
      </c>
      <c r="AB81" t="s">
        <v>41</v>
      </c>
      <c r="AC81" t="s">
        <v>327</v>
      </c>
      <c r="AD81" t="s">
        <v>1112</v>
      </c>
      <c r="AE81" t="s">
        <v>327</v>
      </c>
      <c r="AF81">
        <v>576</v>
      </c>
      <c r="AG81" t="s">
        <v>328</v>
      </c>
      <c r="AH81">
        <v>0</v>
      </c>
      <c r="AI81">
        <v>1</v>
      </c>
      <c r="AJ81">
        <v>1</v>
      </c>
    </row>
    <row r="82" spans="1:36" x14ac:dyDescent="0.4">
      <c r="A82">
        <v>4079</v>
      </c>
      <c r="B82" t="s">
        <v>329</v>
      </c>
      <c r="C82" t="s">
        <v>330</v>
      </c>
      <c r="D82">
        <v>17</v>
      </c>
      <c r="E82">
        <v>100</v>
      </c>
      <c r="F82">
        <v>100</v>
      </c>
      <c r="G82">
        <v>100</v>
      </c>
      <c r="H82">
        <v>100</v>
      </c>
      <c r="I82">
        <v>100</v>
      </c>
      <c r="J82">
        <v>100</v>
      </c>
      <c r="K82">
        <v>100</v>
      </c>
      <c r="L82">
        <v>100</v>
      </c>
      <c r="M82">
        <v>10</v>
      </c>
      <c r="N82">
        <v>1</v>
      </c>
      <c r="O82">
        <v>100</v>
      </c>
      <c r="P82">
        <v>100</v>
      </c>
      <c r="Q82">
        <v>110</v>
      </c>
      <c r="R82">
        <v>100</v>
      </c>
      <c r="S82">
        <v>10</v>
      </c>
      <c r="T82">
        <v>12</v>
      </c>
      <c r="U82" t="s">
        <v>144</v>
      </c>
      <c r="V82" t="s">
        <v>39</v>
      </c>
      <c r="W82" t="s">
        <v>49</v>
      </c>
      <c r="X82">
        <v>1960</v>
      </c>
      <c r="Y82">
        <v>384</v>
      </c>
      <c r="Z82">
        <v>960</v>
      </c>
      <c r="AA82">
        <v>300</v>
      </c>
      <c r="AB82" t="s">
        <v>41</v>
      </c>
      <c r="AC82" t="s">
        <v>39</v>
      </c>
      <c r="AD82" t="s">
        <v>42</v>
      </c>
      <c r="AF82">
        <v>480</v>
      </c>
      <c r="AG82" t="s">
        <v>331</v>
      </c>
      <c r="AH82">
        <v>0</v>
      </c>
      <c r="AI82">
        <v>0.5</v>
      </c>
      <c r="AJ82">
        <v>1</v>
      </c>
    </row>
    <row r="83" spans="1:36" x14ac:dyDescent="0.4">
      <c r="A83">
        <v>4080</v>
      </c>
      <c r="B83" t="s">
        <v>332</v>
      </c>
      <c r="C83" t="s">
        <v>333</v>
      </c>
      <c r="D83">
        <v>12</v>
      </c>
      <c r="E83">
        <v>100</v>
      </c>
      <c r="F83">
        <v>100</v>
      </c>
      <c r="G83">
        <v>100</v>
      </c>
      <c r="H83">
        <v>100</v>
      </c>
      <c r="I83">
        <v>100</v>
      </c>
      <c r="J83">
        <v>100</v>
      </c>
      <c r="K83">
        <v>100</v>
      </c>
      <c r="L83">
        <v>100</v>
      </c>
      <c r="M83">
        <v>10</v>
      </c>
      <c r="N83">
        <v>0</v>
      </c>
      <c r="O83">
        <v>100</v>
      </c>
      <c r="P83">
        <v>100</v>
      </c>
      <c r="Q83">
        <v>100</v>
      </c>
      <c r="R83">
        <v>100</v>
      </c>
      <c r="S83">
        <v>10</v>
      </c>
      <c r="T83">
        <v>12</v>
      </c>
      <c r="U83" t="s">
        <v>47</v>
      </c>
      <c r="V83" t="s">
        <v>140</v>
      </c>
      <c r="W83" t="s">
        <v>54</v>
      </c>
      <c r="X83">
        <v>1001</v>
      </c>
      <c r="Y83">
        <v>1</v>
      </c>
      <c r="Z83">
        <v>1</v>
      </c>
      <c r="AA83">
        <v>1000</v>
      </c>
      <c r="AB83" t="s">
        <v>41</v>
      </c>
      <c r="AC83" t="s">
        <v>58</v>
      </c>
      <c r="AD83" t="s">
        <v>59</v>
      </c>
      <c r="AE83" t="s">
        <v>1183</v>
      </c>
      <c r="AF83">
        <v>672</v>
      </c>
      <c r="AG83" t="s">
        <v>334</v>
      </c>
      <c r="AH83">
        <v>0</v>
      </c>
      <c r="AI83">
        <v>-1</v>
      </c>
      <c r="AJ83">
        <v>1</v>
      </c>
    </row>
    <row r="84" spans="1:36" x14ac:dyDescent="0.4">
      <c r="A84">
        <v>4081</v>
      </c>
      <c r="B84" t="s">
        <v>335</v>
      </c>
      <c r="C84" t="s">
        <v>336</v>
      </c>
      <c r="D84">
        <v>25</v>
      </c>
      <c r="E84">
        <v>100</v>
      </c>
      <c r="F84">
        <v>100</v>
      </c>
      <c r="G84">
        <v>100</v>
      </c>
      <c r="H84">
        <v>100</v>
      </c>
      <c r="I84">
        <v>100</v>
      </c>
      <c r="J84">
        <v>100</v>
      </c>
      <c r="K84">
        <v>100</v>
      </c>
      <c r="L84">
        <v>120</v>
      </c>
      <c r="M84">
        <v>10</v>
      </c>
      <c r="N84">
        <v>1</v>
      </c>
      <c r="O84">
        <v>0</v>
      </c>
      <c r="P84">
        <v>0</v>
      </c>
      <c r="Q84">
        <v>100</v>
      </c>
      <c r="R84">
        <v>100</v>
      </c>
      <c r="S84">
        <v>10</v>
      </c>
      <c r="T84">
        <v>12</v>
      </c>
      <c r="U84" t="s">
        <v>38</v>
      </c>
      <c r="V84" t="s">
        <v>53</v>
      </c>
      <c r="W84" t="s">
        <v>70</v>
      </c>
      <c r="X84">
        <v>1576</v>
      </c>
      <c r="Y84">
        <v>576</v>
      </c>
      <c r="Z84">
        <v>576</v>
      </c>
      <c r="AA84">
        <v>200</v>
      </c>
      <c r="AB84" t="s">
        <v>41</v>
      </c>
      <c r="AC84" t="s">
        <v>41</v>
      </c>
      <c r="AD84" t="s">
        <v>1112</v>
      </c>
      <c r="AF84">
        <v>288</v>
      </c>
      <c r="AG84" t="s">
        <v>337</v>
      </c>
      <c r="AH84">
        <v>0</v>
      </c>
      <c r="AI84">
        <v>-1</v>
      </c>
      <c r="AJ84">
        <v>1</v>
      </c>
    </row>
    <row r="85" spans="1:36" x14ac:dyDescent="0.4">
      <c r="A85">
        <v>4082</v>
      </c>
      <c r="B85" t="s">
        <v>338</v>
      </c>
      <c r="C85" t="s">
        <v>339</v>
      </c>
      <c r="D85">
        <v>40</v>
      </c>
      <c r="E85">
        <v>100</v>
      </c>
      <c r="F85">
        <v>100</v>
      </c>
      <c r="G85">
        <v>100</v>
      </c>
      <c r="H85">
        <v>100</v>
      </c>
      <c r="I85">
        <v>100</v>
      </c>
      <c r="J85">
        <v>100</v>
      </c>
      <c r="K85">
        <v>100</v>
      </c>
      <c r="L85">
        <v>100</v>
      </c>
      <c r="M85">
        <v>10</v>
      </c>
      <c r="N85">
        <v>1</v>
      </c>
      <c r="O85">
        <v>100</v>
      </c>
      <c r="P85">
        <v>100</v>
      </c>
      <c r="Q85">
        <v>100</v>
      </c>
      <c r="R85">
        <v>100</v>
      </c>
      <c r="S85">
        <v>10</v>
      </c>
      <c r="T85">
        <v>12</v>
      </c>
      <c r="U85" t="s">
        <v>38</v>
      </c>
      <c r="V85" t="s">
        <v>53</v>
      </c>
      <c r="W85" t="s">
        <v>92</v>
      </c>
      <c r="X85">
        <v>1540</v>
      </c>
      <c r="Y85">
        <v>432</v>
      </c>
      <c r="Z85">
        <v>720</v>
      </c>
      <c r="AA85">
        <v>300</v>
      </c>
      <c r="AB85" t="s">
        <v>41</v>
      </c>
      <c r="AC85" t="s">
        <v>41</v>
      </c>
      <c r="AD85" t="s">
        <v>99</v>
      </c>
      <c r="AF85">
        <v>324</v>
      </c>
      <c r="AG85" t="s">
        <v>340</v>
      </c>
      <c r="AH85">
        <v>0</v>
      </c>
      <c r="AI85">
        <v>0.5</v>
      </c>
      <c r="AJ85">
        <v>1</v>
      </c>
    </row>
    <row r="86" spans="1:36" x14ac:dyDescent="0.4">
      <c r="A86">
        <v>4083</v>
      </c>
      <c r="B86" t="s">
        <v>341</v>
      </c>
      <c r="C86" t="s">
        <v>342</v>
      </c>
      <c r="D86">
        <v>47</v>
      </c>
      <c r="E86">
        <v>100</v>
      </c>
      <c r="F86">
        <v>100</v>
      </c>
      <c r="G86">
        <v>50</v>
      </c>
      <c r="H86">
        <v>120</v>
      </c>
      <c r="I86">
        <v>120</v>
      </c>
      <c r="J86">
        <v>120</v>
      </c>
      <c r="K86">
        <v>60</v>
      </c>
      <c r="L86">
        <v>110</v>
      </c>
      <c r="M86">
        <v>10</v>
      </c>
      <c r="N86">
        <v>1</v>
      </c>
      <c r="O86">
        <v>0</v>
      </c>
      <c r="P86">
        <v>60</v>
      </c>
      <c r="Q86">
        <v>100</v>
      </c>
      <c r="R86">
        <v>100</v>
      </c>
      <c r="S86">
        <v>10</v>
      </c>
      <c r="T86">
        <v>12</v>
      </c>
      <c r="U86" t="s">
        <v>38</v>
      </c>
      <c r="V86" t="s">
        <v>53</v>
      </c>
      <c r="W86" t="s">
        <v>92</v>
      </c>
      <c r="X86">
        <v>1120</v>
      </c>
      <c r="Y86">
        <v>288</v>
      </c>
      <c r="Z86">
        <v>420</v>
      </c>
      <c r="AA86">
        <v>200</v>
      </c>
      <c r="AB86" t="s">
        <v>41</v>
      </c>
      <c r="AC86" t="s">
        <v>41</v>
      </c>
      <c r="AD86" t="s">
        <v>1097</v>
      </c>
      <c r="AF86">
        <v>180</v>
      </c>
      <c r="AG86" t="s">
        <v>343</v>
      </c>
      <c r="AH86">
        <v>0</v>
      </c>
      <c r="AI86">
        <v>0.5</v>
      </c>
      <c r="AJ86">
        <v>1</v>
      </c>
    </row>
    <row r="87" spans="1:36" x14ac:dyDescent="0.4">
      <c r="A87">
        <v>4084</v>
      </c>
      <c r="B87" t="s">
        <v>344</v>
      </c>
      <c r="C87" t="s">
        <v>345</v>
      </c>
      <c r="D87">
        <v>45</v>
      </c>
      <c r="E87">
        <v>110</v>
      </c>
      <c r="F87">
        <v>100</v>
      </c>
      <c r="G87">
        <v>100</v>
      </c>
      <c r="H87">
        <v>100</v>
      </c>
      <c r="I87">
        <v>130</v>
      </c>
      <c r="J87">
        <v>110</v>
      </c>
      <c r="K87">
        <v>100</v>
      </c>
      <c r="L87">
        <v>110</v>
      </c>
      <c r="M87">
        <v>15</v>
      </c>
      <c r="N87">
        <v>1</v>
      </c>
      <c r="O87">
        <v>50</v>
      </c>
      <c r="P87">
        <v>80</v>
      </c>
      <c r="Q87">
        <v>120</v>
      </c>
      <c r="R87">
        <v>90</v>
      </c>
      <c r="S87">
        <v>10</v>
      </c>
      <c r="T87">
        <v>12</v>
      </c>
      <c r="U87" t="s">
        <v>38</v>
      </c>
      <c r="V87" t="s">
        <v>53</v>
      </c>
      <c r="W87" t="s">
        <v>70</v>
      </c>
      <c r="X87">
        <v>1576</v>
      </c>
      <c r="Y87">
        <v>576</v>
      </c>
      <c r="Z87">
        <v>576</v>
      </c>
      <c r="AA87">
        <v>200</v>
      </c>
      <c r="AB87" t="s">
        <v>41</v>
      </c>
      <c r="AC87" t="s">
        <v>41</v>
      </c>
      <c r="AD87" t="s">
        <v>1119</v>
      </c>
      <c r="AF87">
        <v>288</v>
      </c>
      <c r="AG87" t="s">
        <v>346</v>
      </c>
      <c r="AH87">
        <v>0</v>
      </c>
      <c r="AI87">
        <v>-1</v>
      </c>
      <c r="AJ87">
        <v>1</v>
      </c>
    </row>
    <row r="88" spans="1:36" x14ac:dyDescent="0.4">
      <c r="A88">
        <v>4085</v>
      </c>
      <c r="B88" t="s">
        <v>347</v>
      </c>
      <c r="C88" t="s">
        <v>348</v>
      </c>
      <c r="D88">
        <v>32</v>
      </c>
      <c r="E88">
        <v>100</v>
      </c>
      <c r="F88">
        <v>1</v>
      </c>
      <c r="G88">
        <v>20</v>
      </c>
      <c r="H88">
        <v>130</v>
      </c>
      <c r="I88">
        <v>120</v>
      </c>
      <c r="J88">
        <v>100</v>
      </c>
      <c r="K88">
        <v>220</v>
      </c>
      <c r="L88">
        <v>110</v>
      </c>
      <c r="M88">
        <v>6</v>
      </c>
      <c r="N88">
        <v>1</v>
      </c>
      <c r="O88">
        <v>0</v>
      </c>
      <c r="P88">
        <v>130</v>
      </c>
      <c r="Q88">
        <v>100</v>
      </c>
      <c r="R88">
        <v>100</v>
      </c>
      <c r="S88">
        <v>10</v>
      </c>
      <c r="T88">
        <v>12</v>
      </c>
      <c r="U88" t="s">
        <v>38</v>
      </c>
      <c r="V88" t="s">
        <v>53</v>
      </c>
      <c r="W88" t="s">
        <v>199</v>
      </c>
      <c r="X88">
        <v>1480</v>
      </c>
      <c r="Y88">
        <v>720</v>
      </c>
      <c r="Z88">
        <v>480</v>
      </c>
      <c r="AA88">
        <v>200</v>
      </c>
      <c r="AB88" t="s">
        <v>41</v>
      </c>
      <c r="AC88" t="s">
        <v>41</v>
      </c>
      <c r="AD88" t="s">
        <v>42</v>
      </c>
      <c r="AF88">
        <v>288</v>
      </c>
      <c r="AG88" t="s">
        <v>349</v>
      </c>
      <c r="AH88">
        <v>0</v>
      </c>
      <c r="AI88">
        <v>-1</v>
      </c>
      <c r="AJ88">
        <v>1</v>
      </c>
    </row>
    <row r="89" spans="1:36" x14ac:dyDescent="0.4">
      <c r="A89">
        <v>4086</v>
      </c>
      <c r="B89" t="s">
        <v>350</v>
      </c>
      <c r="C89" t="s">
        <v>351</v>
      </c>
      <c r="D89">
        <v>69</v>
      </c>
      <c r="E89">
        <v>100</v>
      </c>
      <c r="F89">
        <v>80</v>
      </c>
      <c r="G89">
        <v>80</v>
      </c>
      <c r="H89">
        <v>100</v>
      </c>
      <c r="I89">
        <v>100</v>
      </c>
      <c r="J89">
        <v>100</v>
      </c>
      <c r="K89">
        <v>100</v>
      </c>
      <c r="L89">
        <v>100</v>
      </c>
      <c r="M89">
        <v>20</v>
      </c>
      <c r="N89">
        <v>1</v>
      </c>
      <c r="O89">
        <v>50</v>
      </c>
      <c r="P89">
        <v>70</v>
      </c>
      <c r="Q89">
        <v>100</v>
      </c>
      <c r="R89">
        <v>100</v>
      </c>
      <c r="S89">
        <v>10</v>
      </c>
      <c r="T89">
        <v>12</v>
      </c>
      <c r="U89" t="s">
        <v>144</v>
      </c>
      <c r="V89" t="s">
        <v>53</v>
      </c>
      <c r="W89" t="s">
        <v>54</v>
      </c>
      <c r="X89">
        <v>1020</v>
      </c>
      <c r="Y89">
        <v>288</v>
      </c>
      <c r="Z89">
        <v>1020</v>
      </c>
      <c r="AA89">
        <v>200</v>
      </c>
      <c r="AB89" t="s">
        <v>119</v>
      </c>
      <c r="AC89" t="s">
        <v>279</v>
      </c>
      <c r="AD89" t="s">
        <v>1120</v>
      </c>
      <c r="AF89">
        <v>324</v>
      </c>
      <c r="AG89" t="s">
        <v>352</v>
      </c>
      <c r="AH89">
        <v>0</v>
      </c>
      <c r="AI89">
        <v>0.5</v>
      </c>
      <c r="AJ89">
        <v>1</v>
      </c>
    </row>
    <row r="90" spans="1:36" x14ac:dyDescent="0.4">
      <c r="A90">
        <v>4087</v>
      </c>
      <c r="B90" t="s">
        <v>353</v>
      </c>
      <c r="C90" t="s">
        <v>354</v>
      </c>
      <c r="D90">
        <v>38</v>
      </c>
      <c r="E90">
        <v>100</v>
      </c>
      <c r="F90">
        <v>100</v>
      </c>
      <c r="G90">
        <v>100</v>
      </c>
      <c r="H90">
        <v>150</v>
      </c>
      <c r="I90">
        <v>130</v>
      </c>
      <c r="J90">
        <v>120</v>
      </c>
      <c r="K90">
        <v>20</v>
      </c>
      <c r="L90">
        <v>90</v>
      </c>
      <c r="M90">
        <v>5</v>
      </c>
      <c r="N90">
        <v>1</v>
      </c>
      <c r="O90">
        <v>70</v>
      </c>
      <c r="P90">
        <v>200</v>
      </c>
      <c r="Q90">
        <v>115</v>
      </c>
      <c r="R90">
        <v>105</v>
      </c>
      <c r="S90">
        <v>10</v>
      </c>
      <c r="T90">
        <v>12</v>
      </c>
      <c r="U90" t="s">
        <v>38</v>
      </c>
      <c r="V90" t="s">
        <v>140</v>
      </c>
      <c r="W90" t="s">
        <v>113</v>
      </c>
      <c r="X90">
        <v>1672</v>
      </c>
      <c r="Y90">
        <v>288</v>
      </c>
      <c r="Z90">
        <v>720</v>
      </c>
      <c r="AA90">
        <v>250</v>
      </c>
      <c r="AB90" t="s">
        <v>41</v>
      </c>
      <c r="AC90" t="s">
        <v>41</v>
      </c>
      <c r="AD90" t="s">
        <v>99</v>
      </c>
      <c r="AF90">
        <v>432</v>
      </c>
      <c r="AG90" t="s">
        <v>355</v>
      </c>
      <c r="AH90">
        <v>0</v>
      </c>
      <c r="AI90">
        <v>-1</v>
      </c>
      <c r="AJ90">
        <v>1</v>
      </c>
    </row>
    <row r="91" spans="1:36" x14ac:dyDescent="0.4">
      <c r="A91">
        <v>4088</v>
      </c>
      <c r="B91" t="s">
        <v>356</v>
      </c>
      <c r="C91" t="s">
        <v>357</v>
      </c>
      <c r="D91">
        <v>26</v>
      </c>
      <c r="E91">
        <v>100</v>
      </c>
      <c r="F91">
        <v>100</v>
      </c>
      <c r="G91">
        <v>50</v>
      </c>
      <c r="H91">
        <v>130</v>
      </c>
      <c r="I91">
        <v>100</v>
      </c>
      <c r="J91">
        <v>130</v>
      </c>
      <c r="K91">
        <v>100</v>
      </c>
      <c r="L91">
        <v>100</v>
      </c>
      <c r="M91">
        <v>10</v>
      </c>
      <c r="N91">
        <v>1</v>
      </c>
      <c r="O91">
        <v>100</v>
      </c>
      <c r="P91">
        <v>100</v>
      </c>
      <c r="Q91">
        <v>100</v>
      </c>
      <c r="R91">
        <v>100</v>
      </c>
      <c r="S91">
        <v>10</v>
      </c>
      <c r="T91">
        <v>12</v>
      </c>
      <c r="U91" t="s">
        <v>47</v>
      </c>
      <c r="V91" t="s">
        <v>48</v>
      </c>
      <c r="W91" t="s">
        <v>63</v>
      </c>
      <c r="X91">
        <v>1076</v>
      </c>
      <c r="Y91">
        <v>480</v>
      </c>
      <c r="Z91">
        <v>576</v>
      </c>
      <c r="AA91">
        <v>150</v>
      </c>
      <c r="AB91" t="s">
        <v>41</v>
      </c>
      <c r="AC91" t="s">
        <v>48</v>
      </c>
      <c r="AD91" t="s">
        <v>1118</v>
      </c>
      <c r="AF91">
        <v>288</v>
      </c>
      <c r="AG91" t="s">
        <v>358</v>
      </c>
      <c r="AH91">
        <v>0</v>
      </c>
      <c r="AI91">
        <v>0.25</v>
      </c>
      <c r="AJ91">
        <v>1</v>
      </c>
    </row>
    <row r="92" spans="1:36" x14ac:dyDescent="0.4">
      <c r="A92">
        <v>4089</v>
      </c>
      <c r="B92" t="s">
        <v>359</v>
      </c>
      <c r="C92" t="s">
        <v>360</v>
      </c>
      <c r="D92">
        <v>22</v>
      </c>
      <c r="E92">
        <v>130</v>
      </c>
      <c r="F92">
        <v>100</v>
      </c>
      <c r="G92">
        <v>100</v>
      </c>
      <c r="H92">
        <v>100</v>
      </c>
      <c r="I92">
        <v>100</v>
      </c>
      <c r="J92">
        <v>130</v>
      </c>
      <c r="K92">
        <v>100</v>
      </c>
      <c r="L92">
        <v>130</v>
      </c>
      <c r="M92">
        <v>10</v>
      </c>
      <c r="N92">
        <v>1</v>
      </c>
      <c r="O92">
        <v>150</v>
      </c>
      <c r="P92">
        <v>100</v>
      </c>
      <c r="Q92">
        <v>100</v>
      </c>
      <c r="R92">
        <v>100</v>
      </c>
      <c r="S92">
        <v>10</v>
      </c>
      <c r="T92">
        <v>12</v>
      </c>
      <c r="U92" t="s">
        <v>47</v>
      </c>
      <c r="V92" t="s">
        <v>48</v>
      </c>
      <c r="W92" t="s">
        <v>63</v>
      </c>
      <c r="X92">
        <v>1076</v>
      </c>
      <c r="Y92">
        <v>480</v>
      </c>
      <c r="Z92">
        <v>576</v>
      </c>
      <c r="AA92">
        <v>100</v>
      </c>
      <c r="AB92" t="s">
        <v>119</v>
      </c>
      <c r="AC92" t="s">
        <v>106</v>
      </c>
      <c r="AD92" t="s">
        <v>1120</v>
      </c>
      <c r="AF92">
        <v>288</v>
      </c>
      <c r="AG92" t="s">
        <v>361</v>
      </c>
      <c r="AH92">
        <v>0</v>
      </c>
      <c r="AI92">
        <v>0.25</v>
      </c>
      <c r="AJ92">
        <v>1</v>
      </c>
    </row>
    <row r="93" spans="1:36" x14ac:dyDescent="0.4">
      <c r="A93">
        <v>4090</v>
      </c>
      <c r="B93" t="s">
        <v>362</v>
      </c>
      <c r="C93" t="s">
        <v>363</v>
      </c>
      <c r="D93">
        <v>42</v>
      </c>
      <c r="E93">
        <v>100</v>
      </c>
      <c r="F93">
        <v>100</v>
      </c>
      <c r="G93">
        <v>50</v>
      </c>
      <c r="H93">
        <v>100</v>
      </c>
      <c r="I93">
        <v>120</v>
      </c>
      <c r="J93">
        <v>240</v>
      </c>
      <c r="K93">
        <v>200</v>
      </c>
      <c r="L93">
        <v>100</v>
      </c>
      <c r="M93">
        <v>15</v>
      </c>
      <c r="N93">
        <v>1</v>
      </c>
      <c r="O93">
        <v>90</v>
      </c>
      <c r="P93">
        <v>100</v>
      </c>
      <c r="Q93">
        <v>105</v>
      </c>
      <c r="R93">
        <v>90</v>
      </c>
      <c r="S93">
        <v>10</v>
      </c>
      <c r="T93">
        <v>12</v>
      </c>
      <c r="U93" t="s">
        <v>47</v>
      </c>
      <c r="V93" t="s">
        <v>48</v>
      </c>
      <c r="W93" t="s">
        <v>180</v>
      </c>
      <c r="X93">
        <v>676</v>
      </c>
      <c r="Y93">
        <v>480</v>
      </c>
      <c r="Z93">
        <v>576</v>
      </c>
      <c r="AA93">
        <v>150</v>
      </c>
      <c r="AB93" t="s">
        <v>41</v>
      </c>
      <c r="AC93" t="s">
        <v>1193</v>
      </c>
      <c r="AD93" t="s">
        <v>99</v>
      </c>
      <c r="AF93">
        <v>288</v>
      </c>
      <c r="AG93" t="s">
        <v>364</v>
      </c>
      <c r="AH93">
        <v>0</v>
      </c>
      <c r="AI93">
        <v>0.25</v>
      </c>
      <c r="AJ93">
        <v>1</v>
      </c>
    </row>
    <row r="94" spans="1:36" x14ac:dyDescent="0.4">
      <c r="A94">
        <v>4091</v>
      </c>
      <c r="B94" t="s">
        <v>365</v>
      </c>
      <c r="C94" t="s">
        <v>366</v>
      </c>
      <c r="D94">
        <v>5</v>
      </c>
      <c r="E94">
        <v>70</v>
      </c>
      <c r="F94">
        <v>100</v>
      </c>
      <c r="G94">
        <v>40</v>
      </c>
      <c r="H94">
        <v>140</v>
      </c>
      <c r="I94">
        <v>100</v>
      </c>
      <c r="J94">
        <v>100</v>
      </c>
      <c r="K94">
        <v>100</v>
      </c>
      <c r="L94">
        <v>130</v>
      </c>
      <c r="M94">
        <v>10</v>
      </c>
      <c r="N94">
        <v>1</v>
      </c>
      <c r="O94">
        <v>70</v>
      </c>
      <c r="P94">
        <v>70</v>
      </c>
      <c r="Q94">
        <v>100</v>
      </c>
      <c r="R94">
        <v>100</v>
      </c>
      <c r="S94">
        <v>10</v>
      </c>
      <c r="T94">
        <v>12</v>
      </c>
      <c r="U94" t="s">
        <v>47</v>
      </c>
      <c r="V94" t="s">
        <v>48</v>
      </c>
      <c r="W94" t="s">
        <v>63</v>
      </c>
      <c r="X94">
        <v>1076</v>
      </c>
      <c r="Y94">
        <v>480</v>
      </c>
      <c r="Z94">
        <v>576</v>
      </c>
      <c r="AA94">
        <v>200</v>
      </c>
      <c r="AB94" t="s">
        <v>41</v>
      </c>
      <c r="AC94" t="s">
        <v>48</v>
      </c>
      <c r="AD94" t="s">
        <v>42</v>
      </c>
      <c r="AF94">
        <v>288</v>
      </c>
      <c r="AG94" t="s">
        <v>367</v>
      </c>
      <c r="AH94">
        <v>0</v>
      </c>
      <c r="AI94">
        <v>0.25</v>
      </c>
      <c r="AJ94">
        <v>1</v>
      </c>
    </row>
    <row r="95" spans="1:36" x14ac:dyDescent="0.4">
      <c r="A95">
        <v>4092</v>
      </c>
      <c r="B95" t="s">
        <v>368</v>
      </c>
      <c r="C95" t="s">
        <v>369</v>
      </c>
      <c r="D95">
        <v>23</v>
      </c>
      <c r="E95">
        <v>100</v>
      </c>
      <c r="F95">
        <v>100</v>
      </c>
      <c r="G95">
        <v>100</v>
      </c>
      <c r="H95">
        <v>100</v>
      </c>
      <c r="I95">
        <v>100</v>
      </c>
      <c r="J95">
        <v>100</v>
      </c>
      <c r="K95">
        <v>100</v>
      </c>
      <c r="L95">
        <v>120</v>
      </c>
      <c r="M95">
        <v>10</v>
      </c>
      <c r="N95">
        <v>1</v>
      </c>
      <c r="O95">
        <v>100</v>
      </c>
      <c r="P95">
        <v>100</v>
      </c>
      <c r="Q95">
        <v>100</v>
      </c>
      <c r="R95">
        <v>100</v>
      </c>
      <c r="S95">
        <v>10</v>
      </c>
      <c r="T95">
        <v>12</v>
      </c>
      <c r="U95" t="s">
        <v>47</v>
      </c>
      <c r="V95" t="s">
        <v>53</v>
      </c>
      <c r="W95" t="s">
        <v>49</v>
      </c>
      <c r="X95">
        <v>1604</v>
      </c>
      <c r="Y95">
        <v>756</v>
      </c>
      <c r="Z95">
        <v>840</v>
      </c>
      <c r="AA95">
        <v>200</v>
      </c>
      <c r="AB95" t="s">
        <v>41</v>
      </c>
      <c r="AC95" t="s">
        <v>41</v>
      </c>
      <c r="AD95" t="s">
        <v>1112</v>
      </c>
      <c r="AF95">
        <v>216</v>
      </c>
      <c r="AG95" t="s">
        <v>370</v>
      </c>
      <c r="AH95">
        <v>0</v>
      </c>
      <c r="AI95">
        <v>0.5</v>
      </c>
      <c r="AJ95">
        <v>1</v>
      </c>
    </row>
    <row r="96" spans="1:36" x14ac:dyDescent="0.4">
      <c r="A96">
        <v>4093</v>
      </c>
      <c r="B96" t="s">
        <v>371</v>
      </c>
      <c r="C96" t="s">
        <v>372</v>
      </c>
      <c r="D96">
        <v>20</v>
      </c>
      <c r="E96">
        <v>100</v>
      </c>
      <c r="F96">
        <v>100</v>
      </c>
      <c r="G96">
        <v>100</v>
      </c>
      <c r="H96">
        <v>100</v>
      </c>
      <c r="I96">
        <v>115</v>
      </c>
      <c r="J96">
        <v>100</v>
      </c>
      <c r="K96">
        <v>100</v>
      </c>
      <c r="L96">
        <v>100</v>
      </c>
      <c r="M96">
        <v>10</v>
      </c>
      <c r="N96">
        <v>1</v>
      </c>
      <c r="O96">
        <v>110</v>
      </c>
      <c r="P96">
        <v>100</v>
      </c>
      <c r="Q96">
        <v>100</v>
      </c>
      <c r="R96">
        <v>100</v>
      </c>
      <c r="S96">
        <v>10</v>
      </c>
      <c r="T96">
        <v>12</v>
      </c>
      <c r="U96" t="s">
        <v>38</v>
      </c>
      <c r="V96" t="s">
        <v>48</v>
      </c>
      <c r="W96" t="s">
        <v>49</v>
      </c>
      <c r="X96">
        <v>1528</v>
      </c>
      <c r="Y96">
        <v>288</v>
      </c>
      <c r="Z96">
        <v>528</v>
      </c>
      <c r="AA96">
        <v>200</v>
      </c>
      <c r="AB96" t="s">
        <v>41</v>
      </c>
      <c r="AC96" t="s">
        <v>48</v>
      </c>
      <c r="AD96" t="s">
        <v>1112</v>
      </c>
      <c r="AF96">
        <v>336</v>
      </c>
      <c r="AG96" t="s">
        <v>373</v>
      </c>
      <c r="AH96">
        <v>0</v>
      </c>
      <c r="AI96">
        <v>0.5</v>
      </c>
      <c r="AJ96">
        <v>1</v>
      </c>
    </row>
    <row r="97" spans="1:37" x14ac:dyDescent="0.4">
      <c r="A97">
        <v>4094</v>
      </c>
      <c r="B97" t="s">
        <v>374</v>
      </c>
      <c r="C97" t="s">
        <v>375</v>
      </c>
      <c r="D97">
        <v>18</v>
      </c>
      <c r="E97">
        <v>100</v>
      </c>
      <c r="F97">
        <v>100</v>
      </c>
      <c r="G97">
        <v>100</v>
      </c>
      <c r="H97">
        <v>100</v>
      </c>
      <c r="I97">
        <v>100</v>
      </c>
      <c r="J97">
        <v>110</v>
      </c>
      <c r="K97">
        <v>100</v>
      </c>
      <c r="L97">
        <v>100</v>
      </c>
      <c r="M97">
        <v>10</v>
      </c>
      <c r="N97">
        <v>1</v>
      </c>
      <c r="O97">
        <v>120</v>
      </c>
      <c r="P97">
        <v>0</v>
      </c>
      <c r="Q97">
        <v>100</v>
      </c>
      <c r="R97">
        <v>100</v>
      </c>
      <c r="S97">
        <v>10</v>
      </c>
      <c r="T97">
        <v>12</v>
      </c>
      <c r="U97" t="s">
        <v>47</v>
      </c>
      <c r="V97" t="s">
        <v>48</v>
      </c>
      <c r="W97" t="s">
        <v>63</v>
      </c>
      <c r="X97">
        <v>1688</v>
      </c>
      <c r="Y97">
        <v>612</v>
      </c>
      <c r="Z97">
        <v>1188</v>
      </c>
      <c r="AA97">
        <v>200</v>
      </c>
      <c r="AB97" t="s">
        <v>41</v>
      </c>
      <c r="AC97" t="s">
        <v>48</v>
      </c>
      <c r="AD97" t="s">
        <v>1112</v>
      </c>
      <c r="AF97">
        <v>720</v>
      </c>
      <c r="AG97" t="s">
        <v>376</v>
      </c>
      <c r="AH97">
        <v>0</v>
      </c>
      <c r="AI97">
        <v>0.5</v>
      </c>
      <c r="AJ97">
        <v>1</v>
      </c>
    </row>
    <row r="98" spans="1:37" x14ac:dyDescent="0.4">
      <c r="A98">
        <v>4095</v>
      </c>
      <c r="B98" t="s">
        <v>377</v>
      </c>
      <c r="C98" t="s">
        <v>378</v>
      </c>
      <c r="D98">
        <v>44</v>
      </c>
      <c r="E98">
        <v>130</v>
      </c>
      <c r="F98">
        <v>100</v>
      </c>
      <c r="G98">
        <v>150</v>
      </c>
      <c r="H98">
        <v>130</v>
      </c>
      <c r="I98">
        <v>160</v>
      </c>
      <c r="J98">
        <v>100</v>
      </c>
      <c r="K98">
        <v>200</v>
      </c>
      <c r="L98">
        <v>120</v>
      </c>
      <c r="M98">
        <v>10</v>
      </c>
      <c r="N98">
        <v>1</v>
      </c>
      <c r="O98">
        <v>170</v>
      </c>
      <c r="P98">
        <v>130</v>
      </c>
      <c r="Q98">
        <v>120</v>
      </c>
      <c r="R98">
        <v>110</v>
      </c>
      <c r="S98">
        <v>10</v>
      </c>
      <c r="T98">
        <v>12</v>
      </c>
      <c r="U98" t="s">
        <v>38</v>
      </c>
      <c r="V98" t="s">
        <v>379</v>
      </c>
      <c r="W98" t="s">
        <v>49</v>
      </c>
      <c r="X98">
        <v>1624</v>
      </c>
      <c r="Y98">
        <v>384</v>
      </c>
      <c r="Z98">
        <v>620</v>
      </c>
      <c r="AA98">
        <v>200</v>
      </c>
      <c r="AB98" t="s">
        <v>41</v>
      </c>
      <c r="AC98" t="s">
        <v>379</v>
      </c>
      <c r="AD98" t="s">
        <v>1119</v>
      </c>
      <c r="AF98">
        <v>336</v>
      </c>
      <c r="AG98" t="s">
        <v>380</v>
      </c>
      <c r="AH98">
        <v>0</v>
      </c>
      <c r="AI98">
        <v>0.5</v>
      </c>
      <c r="AJ98">
        <v>1</v>
      </c>
    </row>
    <row r="99" spans="1:37" x14ac:dyDescent="0.4">
      <c r="A99">
        <v>4096</v>
      </c>
      <c r="B99" t="s">
        <v>381</v>
      </c>
      <c r="C99" t="s">
        <v>382</v>
      </c>
      <c r="D99">
        <v>45</v>
      </c>
      <c r="E99">
        <v>110</v>
      </c>
      <c r="F99">
        <v>100</v>
      </c>
      <c r="G99">
        <v>150</v>
      </c>
      <c r="H99">
        <v>100</v>
      </c>
      <c r="I99">
        <v>130</v>
      </c>
      <c r="J99">
        <v>180</v>
      </c>
      <c r="K99">
        <v>300</v>
      </c>
      <c r="L99">
        <v>100</v>
      </c>
      <c r="M99">
        <v>10</v>
      </c>
      <c r="N99">
        <v>1</v>
      </c>
      <c r="O99">
        <v>100</v>
      </c>
      <c r="P99">
        <v>200</v>
      </c>
      <c r="Q99">
        <v>120</v>
      </c>
      <c r="R99">
        <v>110</v>
      </c>
      <c r="S99">
        <v>10</v>
      </c>
      <c r="T99">
        <v>12</v>
      </c>
      <c r="U99" t="s">
        <v>38</v>
      </c>
      <c r="V99" t="s">
        <v>379</v>
      </c>
      <c r="W99" t="s">
        <v>63</v>
      </c>
      <c r="X99">
        <v>1420</v>
      </c>
      <c r="Y99">
        <v>528</v>
      </c>
      <c r="Z99">
        <v>1080</v>
      </c>
      <c r="AA99">
        <v>150</v>
      </c>
      <c r="AB99" t="s">
        <v>41</v>
      </c>
      <c r="AC99" t="s">
        <v>379</v>
      </c>
      <c r="AD99" t="s">
        <v>1119</v>
      </c>
      <c r="AF99">
        <v>336</v>
      </c>
      <c r="AG99" t="s">
        <v>383</v>
      </c>
      <c r="AH99">
        <v>0</v>
      </c>
      <c r="AI99">
        <v>0.5</v>
      </c>
      <c r="AJ99">
        <v>1</v>
      </c>
    </row>
    <row r="100" spans="1:37" x14ac:dyDescent="0.4">
      <c r="A100">
        <v>4097</v>
      </c>
      <c r="B100" t="s">
        <v>384</v>
      </c>
      <c r="C100" t="s">
        <v>385</v>
      </c>
      <c r="D100">
        <v>36</v>
      </c>
      <c r="E100">
        <v>90</v>
      </c>
      <c r="F100">
        <v>100</v>
      </c>
      <c r="G100">
        <v>100</v>
      </c>
      <c r="H100">
        <v>100</v>
      </c>
      <c r="I100">
        <v>110</v>
      </c>
      <c r="J100">
        <v>130</v>
      </c>
      <c r="K100">
        <v>100</v>
      </c>
      <c r="L100">
        <v>130</v>
      </c>
      <c r="M100">
        <v>10</v>
      </c>
      <c r="N100">
        <v>3</v>
      </c>
      <c r="O100">
        <v>70</v>
      </c>
      <c r="P100">
        <v>130</v>
      </c>
      <c r="Q100">
        <v>90</v>
      </c>
      <c r="R100">
        <v>100</v>
      </c>
      <c r="S100">
        <v>10</v>
      </c>
      <c r="T100">
        <v>12</v>
      </c>
      <c r="U100" t="s">
        <v>144</v>
      </c>
      <c r="V100" t="s">
        <v>39</v>
      </c>
      <c r="W100" t="s">
        <v>49</v>
      </c>
      <c r="X100">
        <v>1432</v>
      </c>
      <c r="Y100">
        <v>576</v>
      </c>
      <c r="Z100">
        <v>432</v>
      </c>
      <c r="AA100">
        <v>-1</v>
      </c>
      <c r="AB100" t="s">
        <v>41</v>
      </c>
      <c r="AC100" t="s">
        <v>1161</v>
      </c>
      <c r="AD100" t="s">
        <v>115</v>
      </c>
      <c r="AF100">
        <v>180</v>
      </c>
      <c r="AG100" t="s">
        <v>386</v>
      </c>
      <c r="AH100">
        <v>0</v>
      </c>
      <c r="AI100">
        <v>-1</v>
      </c>
      <c r="AJ100">
        <v>1</v>
      </c>
    </row>
    <row r="101" spans="1:37" x14ac:dyDescent="0.4">
      <c r="A101">
        <v>4098</v>
      </c>
      <c r="B101" t="s">
        <v>387</v>
      </c>
      <c r="C101" t="s">
        <v>388</v>
      </c>
      <c r="D101">
        <v>36</v>
      </c>
      <c r="E101">
        <v>120</v>
      </c>
      <c r="F101">
        <v>100</v>
      </c>
      <c r="G101">
        <v>30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</v>
      </c>
      <c r="N101">
        <v>1</v>
      </c>
      <c r="O101">
        <v>80</v>
      </c>
      <c r="P101">
        <v>0</v>
      </c>
      <c r="Q101">
        <v>100</v>
      </c>
      <c r="R101">
        <v>100</v>
      </c>
      <c r="S101">
        <v>10</v>
      </c>
      <c r="T101">
        <v>12</v>
      </c>
      <c r="U101" t="s">
        <v>38</v>
      </c>
      <c r="V101" t="s">
        <v>48</v>
      </c>
      <c r="W101" t="s">
        <v>49</v>
      </c>
      <c r="X101">
        <v>1528</v>
      </c>
      <c r="Y101">
        <v>432</v>
      </c>
      <c r="Z101">
        <v>660</v>
      </c>
      <c r="AA101">
        <v>200</v>
      </c>
      <c r="AB101" t="s">
        <v>41</v>
      </c>
      <c r="AC101" t="s">
        <v>48</v>
      </c>
      <c r="AD101" t="s">
        <v>1119</v>
      </c>
      <c r="AF101">
        <v>336</v>
      </c>
      <c r="AG101" t="s">
        <v>389</v>
      </c>
      <c r="AH101">
        <v>0</v>
      </c>
      <c r="AI101">
        <v>0.5</v>
      </c>
      <c r="AJ101">
        <v>1</v>
      </c>
    </row>
    <row r="102" spans="1:37" x14ac:dyDescent="0.4">
      <c r="A102">
        <v>4099</v>
      </c>
      <c r="B102" t="s">
        <v>390</v>
      </c>
      <c r="C102" t="s">
        <v>391</v>
      </c>
      <c r="D102">
        <v>32</v>
      </c>
      <c r="E102">
        <v>100</v>
      </c>
      <c r="F102">
        <v>100</v>
      </c>
      <c r="G102">
        <v>25</v>
      </c>
      <c r="H102">
        <v>100</v>
      </c>
      <c r="I102">
        <v>100</v>
      </c>
      <c r="J102">
        <v>90</v>
      </c>
      <c r="K102">
        <v>100</v>
      </c>
      <c r="L102">
        <v>120</v>
      </c>
      <c r="M102">
        <v>10</v>
      </c>
      <c r="N102">
        <v>1</v>
      </c>
      <c r="O102">
        <v>100</v>
      </c>
      <c r="P102">
        <v>0</v>
      </c>
      <c r="Q102">
        <v>115</v>
      </c>
      <c r="R102">
        <v>80</v>
      </c>
      <c r="S102">
        <v>10</v>
      </c>
      <c r="T102">
        <v>12</v>
      </c>
      <c r="U102" t="s">
        <v>144</v>
      </c>
      <c r="V102" t="s">
        <v>48</v>
      </c>
      <c r="W102" t="s">
        <v>70</v>
      </c>
      <c r="X102">
        <v>1468</v>
      </c>
      <c r="Y102">
        <v>768</v>
      </c>
      <c r="Z102">
        <v>468</v>
      </c>
      <c r="AA102">
        <v>300</v>
      </c>
      <c r="AB102" t="s">
        <v>41</v>
      </c>
      <c r="AC102" t="s">
        <v>48</v>
      </c>
      <c r="AD102" t="s">
        <v>1119</v>
      </c>
      <c r="AF102">
        <v>216</v>
      </c>
      <c r="AG102" t="s">
        <v>392</v>
      </c>
      <c r="AH102">
        <v>0</v>
      </c>
      <c r="AI102">
        <v>0.5</v>
      </c>
      <c r="AJ102">
        <v>1</v>
      </c>
    </row>
    <row r="103" spans="1:37" x14ac:dyDescent="0.4">
      <c r="A103">
        <v>4100</v>
      </c>
      <c r="B103" t="s">
        <v>393</v>
      </c>
      <c r="C103" t="s">
        <v>394</v>
      </c>
      <c r="D103">
        <v>46</v>
      </c>
      <c r="E103">
        <v>100</v>
      </c>
      <c r="F103">
        <v>100</v>
      </c>
      <c r="G103">
        <v>40</v>
      </c>
      <c r="H103">
        <v>100</v>
      </c>
      <c r="I103">
        <v>100</v>
      </c>
      <c r="J103">
        <v>80</v>
      </c>
      <c r="K103">
        <v>200</v>
      </c>
      <c r="L103">
        <v>120</v>
      </c>
      <c r="M103">
        <v>10</v>
      </c>
      <c r="N103">
        <v>1</v>
      </c>
      <c r="O103">
        <v>130</v>
      </c>
      <c r="P103">
        <v>0</v>
      </c>
      <c r="Q103">
        <v>110</v>
      </c>
      <c r="R103">
        <v>95</v>
      </c>
      <c r="S103">
        <v>10</v>
      </c>
      <c r="T103">
        <v>12</v>
      </c>
      <c r="U103" t="s">
        <v>144</v>
      </c>
      <c r="V103" t="s">
        <v>48</v>
      </c>
      <c r="W103" t="s">
        <v>70</v>
      </c>
      <c r="X103">
        <v>1792</v>
      </c>
      <c r="Y103">
        <v>336</v>
      </c>
      <c r="Z103">
        <v>792</v>
      </c>
      <c r="AA103">
        <v>300</v>
      </c>
      <c r="AB103" t="s">
        <v>41</v>
      </c>
      <c r="AC103" t="s">
        <v>395</v>
      </c>
      <c r="AD103" t="s">
        <v>1120</v>
      </c>
      <c r="AF103">
        <v>576</v>
      </c>
      <c r="AG103" t="s">
        <v>396</v>
      </c>
      <c r="AH103">
        <v>0</v>
      </c>
      <c r="AI103">
        <v>-1</v>
      </c>
      <c r="AJ103">
        <v>1</v>
      </c>
    </row>
    <row r="104" spans="1:37" x14ac:dyDescent="0.4">
      <c r="A104">
        <v>4101</v>
      </c>
      <c r="B104" t="s">
        <v>397</v>
      </c>
      <c r="C104" t="s">
        <v>398</v>
      </c>
      <c r="D104">
        <v>74</v>
      </c>
      <c r="E104">
        <v>100</v>
      </c>
      <c r="F104">
        <v>100</v>
      </c>
      <c r="G104">
        <v>100</v>
      </c>
      <c r="H104">
        <v>100</v>
      </c>
      <c r="I104">
        <v>100</v>
      </c>
      <c r="J104">
        <v>100</v>
      </c>
      <c r="K104">
        <v>130</v>
      </c>
      <c r="L104">
        <v>80</v>
      </c>
      <c r="M104">
        <v>15</v>
      </c>
      <c r="N104">
        <v>1</v>
      </c>
      <c r="O104">
        <v>100</v>
      </c>
      <c r="P104">
        <v>130</v>
      </c>
      <c r="Q104">
        <v>100</v>
      </c>
      <c r="R104">
        <v>100</v>
      </c>
      <c r="S104">
        <v>10</v>
      </c>
      <c r="T104">
        <v>12</v>
      </c>
      <c r="U104" t="s">
        <v>47</v>
      </c>
      <c r="V104" t="s">
        <v>48</v>
      </c>
      <c r="W104" t="s">
        <v>399</v>
      </c>
      <c r="X104">
        <v>1148</v>
      </c>
      <c r="Y104">
        <v>300</v>
      </c>
      <c r="Z104">
        <v>648</v>
      </c>
      <c r="AA104">
        <v>100</v>
      </c>
      <c r="AB104" t="s">
        <v>119</v>
      </c>
      <c r="AC104" t="s">
        <v>290</v>
      </c>
      <c r="AD104" t="s">
        <v>1120</v>
      </c>
      <c r="AF104">
        <v>288</v>
      </c>
      <c r="AG104" t="s">
        <v>400</v>
      </c>
      <c r="AH104">
        <v>0</v>
      </c>
      <c r="AI104">
        <v>0.5</v>
      </c>
      <c r="AJ104">
        <v>1</v>
      </c>
    </row>
    <row r="105" spans="1:37" x14ac:dyDescent="0.4">
      <c r="A105">
        <v>4102</v>
      </c>
      <c r="B105" t="s">
        <v>401</v>
      </c>
      <c r="C105" t="s">
        <v>402</v>
      </c>
      <c r="D105">
        <v>22</v>
      </c>
      <c r="E105">
        <v>100</v>
      </c>
      <c r="F105">
        <v>100</v>
      </c>
      <c r="G105">
        <v>100</v>
      </c>
      <c r="H105">
        <v>50</v>
      </c>
      <c r="I105">
        <v>80</v>
      </c>
      <c r="J105">
        <v>80</v>
      </c>
      <c r="K105">
        <v>100</v>
      </c>
      <c r="L105">
        <v>90</v>
      </c>
      <c r="M105">
        <v>10</v>
      </c>
      <c r="N105">
        <v>1</v>
      </c>
      <c r="O105">
        <v>200</v>
      </c>
      <c r="P105">
        <v>0</v>
      </c>
      <c r="Q105">
        <v>100</v>
      </c>
      <c r="R105">
        <v>100</v>
      </c>
      <c r="S105">
        <v>10</v>
      </c>
      <c r="T105">
        <v>12</v>
      </c>
      <c r="U105" t="s">
        <v>144</v>
      </c>
      <c r="V105" t="s">
        <v>48</v>
      </c>
      <c r="W105" t="s">
        <v>40</v>
      </c>
      <c r="X105">
        <v>2048</v>
      </c>
      <c r="Y105">
        <v>648</v>
      </c>
      <c r="Z105">
        <v>648</v>
      </c>
      <c r="AA105">
        <v>400</v>
      </c>
      <c r="AB105" t="s">
        <v>41</v>
      </c>
      <c r="AC105" t="s">
        <v>48</v>
      </c>
      <c r="AD105" t="s">
        <v>1112</v>
      </c>
      <c r="AF105">
        <v>312</v>
      </c>
      <c r="AG105" t="s">
        <v>403</v>
      </c>
      <c r="AH105">
        <v>0</v>
      </c>
      <c r="AI105">
        <v>0.5</v>
      </c>
      <c r="AJ105">
        <v>1</v>
      </c>
      <c r="AK105" t="s">
        <v>1173</v>
      </c>
    </row>
    <row r="106" spans="1:37" x14ac:dyDescent="0.4">
      <c r="A106">
        <v>4103</v>
      </c>
      <c r="B106" t="s">
        <v>404</v>
      </c>
      <c r="C106" t="s">
        <v>405</v>
      </c>
      <c r="D106">
        <v>45</v>
      </c>
      <c r="E106">
        <v>120</v>
      </c>
      <c r="F106">
        <v>100</v>
      </c>
      <c r="G106">
        <v>60</v>
      </c>
      <c r="H106">
        <v>60</v>
      </c>
      <c r="I106">
        <v>130</v>
      </c>
      <c r="J106">
        <v>100</v>
      </c>
      <c r="K106">
        <v>100</v>
      </c>
      <c r="L106">
        <v>110</v>
      </c>
      <c r="M106">
        <v>10</v>
      </c>
      <c r="N106">
        <v>2</v>
      </c>
      <c r="O106">
        <v>40</v>
      </c>
      <c r="P106">
        <v>70</v>
      </c>
      <c r="Q106">
        <v>105</v>
      </c>
      <c r="R106">
        <v>95</v>
      </c>
      <c r="S106">
        <v>10</v>
      </c>
      <c r="T106">
        <v>12</v>
      </c>
      <c r="U106" t="s">
        <v>38</v>
      </c>
      <c r="V106" t="s">
        <v>39</v>
      </c>
      <c r="W106" t="s">
        <v>63</v>
      </c>
      <c r="X106">
        <v>1500</v>
      </c>
      <c r="Y106">
        <v>1000</v>
      </c>
      <c r="Z106">
        <v>500</v>
      </c>
      <c r="AA106">
        <v>200</v>
      </c>
      <c r="AB106" t="s">
        <v>41</v>
      </c>
      <c r="AC106" t="s">
        <v>39</v>
      </c>
      <c r="AD106" t="s">
        <v>1119</v>
      </c>
      <c r="AF106">
        <v>288</v>
      </c>
      <c r="AG106" t="s">
        <v>406</v>
      </c>
      <c r="AH106">
        <v>0</v>
      </c>
      <c r="AI106">
        <v>0.5</v>
      </c>
      <c r="AJ106">
        <v>1</v>
      </c>
    </row>
    <row r="107" spans="1:37" x14ac:dyDescent="0.4">
      <c r="A107">
        <v>4104</v>
      </c>
      <c r="B107" t="s">
        <v>407</v>
      </c>
      <c r="C107" t="s">
        <v>408</v>
      </c>
      <c r="D107">
        <v>35</v>
      </c>
      <c r="E107">
        <v>90</v>
      </c>
      <c r="F107">
        <v>100</v>
      </c>
      <c r="G107">
        <v>0</v>
      </c>
      <c r="H107">
        <v>100</v>
      </c>
      <c r="I107">
        <v>100</v>
      </c>
      <c r="J107">
        <v>120</v>
      </c>
      <c r="K107">
        <v>100</v>
      </c>
      <c r="L107">
        <v>100</v>
      </c>
      <c r="M107">
        <v>10</v>
      </c>
      <c r="N107">
        <v>1</v>
      </c>
      <c r="O107">
        <v>0</v>
      </c>
      <c r="P107">
        <v>100</v>
      </c>
      <c r="Q107">
        <v>100</v>
      </c>
      <c r="R107">
        <v>100</v>
      </c>
      <c r="S107">
        <v>10</v>
      </c>
      <c r="T107">
        <v>12</v>
      </c>
      <c r="U107" t="s">
        <v>47</v>
      </c>
      <c r="V107" t="s">
        <v>48</v>
      </c>
      <c r="W107" t="s">
        <v>180</v>
      </c>
      <c r="X107">
        <v>1004</v>
      </c>
      <c r="Y107">
        <v>384</v>
      </c>
      <c r="Z107">
        <v>504</v>
      </c>
      <c r="AA107">
        <v>150</v>
      </c>
      <c r="AB107" t="s">
        <v>41</v>
      </c>
      <c r="AC107" t="s">
        <v>48</v>
      </c>
      <c r="AD107" t="s">
        <v>1112</v>
      </c>
      <c r="AF107">
        <v>252</v>
      </c>
      <c r="AG107" t="s">
        <v>409</v>
      </c>
      <c r="AH107">
        <v>0</v>
      </c>
      <c r="AI107">
        <v>0.5</v>
      </c>
      <c r="AJ107">
        <v>1</v>
      </c>
    </row>
    <row r="108" spans="1:37" x14ac:dyDescent="0.4">
      <c r="A108">
        <v>4105</v>
      </c>
      <c r="B108" t="s">
        <v>410</v>
      </c>
      <c r="C108" t="s">
        <v>411</v>
      </c>
      <c r="D108">
        <v>20</v>
      </c>
      <c r="E108">
        <v>100</v>
      </c>
      <c r="F108">
        <v>100</v>
      </c>
      <c r="G108">
        <v>100</v>
      </c>
      <c r="H108">
        <v>130</v>
      </c>
      <c r="I108">
        <v>100</v>
      </c>
      <c r="J108">
        <v>100</v>
      </c>
      <c r="K108">
        <v>100</v>
      </c>
      <c r="L108">
        <v>100</v>
      </c>
      <c r="M108">
        <v>10</v>
      </c>
      <c r="N108">
        <v>1</v>
      </c>
      <c r="O108">
        <v>0</v>
      </c>
      <c r="P108">
        <v>0</v>
      </c>
      <c r="Q108">
        <v>100</v>
      </c>
      <c r="R108">
        <v>100</v>
      </c>
      <c r="S108">
        <v>10</v>
      </c>
      <c r="T108">
        <v>12</v>
      </c>
      <c r="U108" t="s">
        <v>47</v>
      </c>
      <c r="V108" t="s">
        <v>53</v>
      </c>
      <c r="W108" t="s">
        <v>49</v>
      </c>
      <c r="X108">
        <v>1864</v>
      </c>
      <c r="Y108">
        <v>1008</v>
      </c>
      <c r="Z108">
        <v>864</v>
      </c>
      <c r="AA108">
        <v>150</v>
      </c>
      <c r="AB108" t="s">
        <v>41</v>
      </c>
      <c r="AC108" t="s">
        <v>41</v>
      </c>
      <c r="AD108" t="s">
        <v>1112</v>
      </c>
      <c r="AF108">
        <v>504</v>
      </c>
      <c r="AG108" t="s">
        <v>412</v>
      </c>
      <c r="AH108">
        <v>0</v>
      </c>
      <c r="AI108">
        <v>0.5</v>
      </c>
      <c r="AJ108">
        <v>1</v>
      </c>
    </row>
    <row r="109" spans="1:37" x14ac:dyDescent="0.4">
      <c r="A109">
        <v>4106</v>
      </c>
      <c r="B109" t="s">
        <v>413</v>
      </c>
      <c r="C109" t="s">
        <v>414</v>
      </c>
      <c r="D109">
        <v>1</v>
      </c>
      <c r="E109">
        <v>100</v>
      </c>
      <c r="F109">
        <v>100</v>
      </c>
      <c r="G109">
        <v>100</v>
      </c>
      <c r="H109">
        <v>100</v>
      </c>
      <c r="I109">
        <v>100</v>
      </c>
      <c r="J109">
        <v>100</v>
      </c>
      <c r="K109">
        <v>100</v>
      </c>
      <c r="L109">
        <v>100</v>
      </c>
      <c r="M109">
        <v>10</v>
      </c>
      <c r="N109">
        <v>1</v>
      </c>
      <c r="O109">
        <v>100</v>
      </c>
      <c r="P109">
        <v>100</v>
      </c>
      <c r="Q109">
        <v>100</v>
      </c>
      <c r="R109">
        <v>100</v>
      </c>
      <c r="S109">
        <v>7</v>
      </c>
      <c r="T109">
        <v>12</v>
      </c>
      <c r="U109" t="s">
        <v>47</v>
      </c>
      <c r="V109" t="s">
        <v>39</v>
      </c>
      <c r="W109" t="s">
        <v>49</v>
      </c>
      <c r="X109">
        <v>1</v>
      </c>
      <c r="Y109">
        <v>1</v>
      </c>
      <c r="Z109">
        <v>1</v>
      </c>
      <c r="AA109">
        <v>-1</v>
      </c>
      <c r="AB109" t="s">
        <v>41</v>
      </c>
      <c r="AC109" t="s">
        <v>85</v>
      </c>
      <c r="AD109" t="s">
        <v>59</v>
      </c>
      <c r="AF109">
        <v>166</v>
      </c>
      <c r="AG109" t="s">
        <v>415</v>
      </c>
      <c r="AH109">
        <v>0</v>
      </c>
      <c r="AI109">
        <v>-1</v>
      </c>
      <c r="AJ109">
        <v>1</v>
      </c>
    </row>
    <row r="110" spans="1:37" x14ac:dyDescent="0.4">
      <c r="A110">
        <v>4107</v>
      </c>
      <c r="B110" t="s">
        <v>416</v>
      </c>
      <c r="C110" t="s">
        <v>417</v>
      </c>
      <c r="D110">
        <v>12</v>
      </c>
      <c r="E110">
        <v>100</v>
      </c>
      <c r="F110">
        <v>100</v>
      </c>
      <c r="G110">
        <v>50</v>
      </c>
      <c r="H110">
        <v>100</v>
      </c>
      <c r="I110">
        <v>100</v>
      </c>
      <c r="J110">
        <v>100</v>
      </c>
      <c r="K110">
        <v>100</v>
      </c>
      <c r="L110">
        <v>100</v>
      </c>
      <c r="M110">
        <v>10</v>
      </c>
      <c r="N110">
        <v>1</v>
      </c>
      <c r="O110">
        <v>0</v>
      </c>
      <c r="P110">
        <v>100</v>
      </c>
      <c r="Q110">
        <v>100</v>
      </c>
      <c r="R110">
        <v>100</v>
      </c>
      <c r="S110">
        <v>10</v>
      </c>
      <c r="T110">
        <v>12</v>
      </c>
      <c r="U110" t="s">
        <v>38</v>
      </c>
      <c r="V110" t="s">
        <v>418</v>
      </c>
      <c r="W110" t="s">
        <v>40</v>
      </c>
      <c r="X110">
        <v>2016</v>
      </c>
      <c r="Y110">
        <v>288</v>
      </c>
      <c r="Z110">
        <v>816</v>
      </c>
      <c r="AA110">
        <v>200</v>
      </c>
      <c r="AB110" t="s">
        <v>41</v>
      </c>
      <c r="AC110" t="s">
        <v>41</v>
      </c>
      <c r="AD110" t="s">
        <v>42</v>
      </c>
      <c r="AF110">
        <v>336</v>
      </c>
      <c r="AG110" t="s">
        <v>419</v>
      </c>
      <c r="AH110">
        <v>0</v>
      </c>
      <c r="AI110">
        <v>0.5</v>
      </c>
      <c r="AJ110">
        <v>1</v>
      </c>
    </row>
    <row r="111" spans="1:37" x14ac:dyDescent="0.4">
      <c r="A111">
        <v>4108</v>
      </c>
      <c r="B111" t="s">
        <v>420</v>
      </c>
      <c r="C111" t="s">
        <v>421</v>
      </c>
      <c r="D111">
        <v>34</v>
      </c>
      <c r="E111">
        <v>100</v>
      </c>
      <c r="F111">
        <v>100</v>
      </c>
      <c r="G111">
        <v>50</v>
      </c>
      <c r="H111">
        <v>100</v>
      </c>
      <c r="I111">
        <v>100</v>
      </c>
      <c r="J111">
        <v>100</v>
      </c>
      <c r="K111">
        <v>100</v>
      </c>
      <c r="L111">
        <v>100</v>
      </c>
      <c r="M111">
        <v>10</v>
      </c>
      <c r="N111">
        <v>1</v>
      </c>
      <c r="O111">
        <v>100</v>
      </c>
      <c r="P111">
        <v>100</v>
      </c>
      <c r="Q111">
        <v>100</v>
      </c>
      <c r="R111">
        <v>100</v>
      </c>
      <c r="S111">
        <v>10</v>
      </c>
      <c r="T111">
        <v>12</v>
      </c>
      <c r="U111" t="s">
        <v>38</v>
      </c>
      <c r="V111" t="s">
        <v>418</v>
      </c>
      <c r="W111" t="s">
        <v>215</v>
      </c>
      <c r="X111">
        <v>2016</v>
      </c>
      <c r="Y111">
        <v>288</v>
      </c>
      <c r="Z111">
        <v>816</v>
      </c>
      <c r="AA111">
        <v>200</v>
      </c>
      <c r="AB111" t="s">
        <v>41</v>
      </c>
      <c r="AC111" t="s">
        <v>41</v>
      </c>
      <c r="AD111" t="s">
        <v>42</v>
      </c>
      <c r="AF111">
        <v>336</v>
      </c>
      <c r="AG111" t="s">
        <v>422</v>
      </c>
      <c r="AH111">
        <v>0</v>
      </c>
      <c r="AI111">
        <v>0.5</v>
      </c>
      <c r="AJ111">
        <v>1</v>
      </c>
    </row>
    <row r="112" spans="1:37" x14ac:dyDescent="0.4">
      <c r="A112">
        <v>4109</v>
      </c>
      <c r="B112" t="s">
        <v>423</v>
      </c>
      <c r="C112" t="s">
        <v>424</v>
      </c>
      <c r="D112">
        <v>19</v>
      </c>
      <c r="E112">
        <v>100</v>
      </c>
      <c r="F112">
        <v>100</v>
      </c>
      <c r="G112">
        <v>50</v>
      </c>
      <c r="H112">
        <v>100</v>
      </c>
      <c r="I112">
        <v>100</v>
      </c>
      <c r="J112">
        <v>100</v>
      </c>
      <c r="K112">
        <v>100</v>
      </c>
      <c r="L112">
        <v>65</v>
      </c>
      <c r="M112">
        <v>10</v>
      </c>
      <c r="N112">
        <v>1</v>
      </c>
      <c r="O112">
        <v>0</v>
      </c>
      <c r="P112">
        <v>0</v>
      </c>
      <c r="Q112">
        <v>100</v>
      </c>
      <c r="R112">
        <v>100</v>
      </c>
      <c r="S112">
        <v>10</v>
      </c>
      <c r="T112">
        <v>12</v>
      </c>
      <c r="U112" t="s">
        <v>38</v>
      </c>
      <c r="V112" t="s">
        <v>418</v>
      </c>
      <c r="W112" t="s">
        <v>40</v>
      </c>
      <c r="X112">
        <v>1236</v>
      </c>
      <c r="Y112">
        <v>432</v>
      </c>
      <c r="Z112">
        <v>336</v>
      </c>
      <c r="AA112">
        <v>200</v>
      </c>
      <c r="AB112" t="s">
        <v>119</v>
      </c>
      <c r="AC112" t="s">
        <v>120</v>
      </c>
      <c r="AD112" t="s">
        <v>1120</v>
      </c>
      <c r="AF112">
        <v>168</v>
      </c>
      <c r="AG112" t="s">
        <v>425</v>
      </c>
      <c r="AH112">
        <v>0</v>
      </c>
      <c r="AI112">
        <v>0.5</v>
      </c>
      <c r="AJ112">
        <v>1</v>
      </c>
    </row>
    <row r="113" spans="1:36" x14ac:dyDescent="0.4">
      <c r="A113">
        <v>4110</v>
      </c>
      <c r="B113" t="s">
        <v>426</v>
      </c>
      <c r="C113" t="s">
        <v>427</v>
      </c>
      <c r="D113">
        <v>38</v>
      </c>
      <c r="E113">
        <v>90</v>
      </c>
      <c r="F113">
        <v>100</v>
      </c>
      <c r="G113">
        <v>100</v>
      </c>
      <c r="H113">
        <v>70</v>
      </c>
      <c r="I113">
        <v>110</v>
      </c>
      <c r="J113">
        <v>150</v>
      </c>
      <c r="K113">
        <v>150</v>
      </c>
      <c r="L113">
        <v>110</v>
      </c>
      <c r="M113">
        <v>10</v>
      </c>
      <c r="N113">
        <v>1</v>
      </c>
      <c r="O113">
        <v>20</v>
      </c>
      <c r="P113">
        <v>100</v>
      </c>
      <c r="Q113">
        <v>105</v>
      </c>
      <c r="R113">
        <v>95</v>
      </c>
      <c r="S113">
        <v>10</v>
      </c>
      <c r="T113">
        <v>12</v>
      </c>
      <c r="U113" t="s">
        <v>47</v>
      </c>
      <c r="V113" t="s">
        <v>53</v>
      </c>
      <c r="W113" t="s">
        <v>63</v>
      </c>
      <c r="X113">
        <v>964</v>
      </c>
      <c r="Y113">
        <v>288</v>
      </c>
      <c r="Z113">
        <v>864</v>
      </c>
      <c r="AA113">
        <v>100</v>
      </c>
      <c r="AB113" t="s">
        <v>41</v>
      </c>
      <c r="AC113" t="s">
        <v>41</v>
      </c>
      <c r="AD113" t="s">
        <v>1117</v>
      </c>
      <c r="AF113">
        <v>562</v>
      </c>
      <c r="AG113" t="s">
        <v>428</v>
      </c>
      <c r="AH113">
        <v>0</v>
      </c>
      <c r="AI113">
        <v>0.5</v>
      </c>
      <c r="AJ113">
        <v>1</v>
      </c>
    </row>
    <row r="114" spans="1:36" x14ac:dyDescent="0.4">
      <c r="A114">
        <v>4111</v>
      </c>
      <c r="B114" t="s">
        <v>429</v>
      </c>
      <c r="C114" t="s">
        <v>430</v>
      </c>
      <c r="D114">
        <v>33</v>
      </c>
      <c r="E114">
        <v>110</v>
      </c>
      <c r="F114">
        <v>100</v>
      </c>
      <c r="G114">
        <v>100</v>
      </c>
      <c r="H114">
        <v>70</v>
      </c>
      <c r="I114">
        <v>160</v>
      </c>
      <c r="J114">
        <v>100</v>
      </c>
      <c r="K114">
        <v>140</v>
      </c>
      <c r="L114">
        <v>120</v>
      </c>
      <c r="M114">
        <v>10</v>
      </c>
      <c r="N114">
        <v>9</v>
      </c>
      <c r="O114">
        <v>100</v>
      </c>
      <c r="P114">
        <v>50</v>
      </c>
      <c r="Q114">
        <v>105</v>
      </c>
      <c r="R114">
        <v>115</v>
      </c>
      <c r="S114">
        <v>10</v>
      </c>
      <c r="T114">
        <v>12</v>
      </c>
      <c r="U114" t="s">
        <v>47</v>
      </c>
      <c r="V114" t="s">
        <v>160</v>
      </c>
      <c r="W114" t="s">
        <v>92</v>
      </c>
      <c r="X114">
        <v>1008</v>
      </c>
      <c r="Y114">
        <v>384</v>
      </c>
      <c r="Z114">
        <v>1008</v>
      </c>
      <c r="AA114">
        <v>200</v>
      </c>
      <c r="AB114" t="s">
        <v>41</v>
      </c>
      <c r="AC114" t="s">
        <v>188</v>
      </c>
      <c r="AD114" t="s">
        <v>99</v>
      </c>
      <c r="AE114" t="s">
        <v>1181</v>
      </c>
      <c r="AF114">
        <v>504</v>
      </c>
      <c r="AG114" t="s">
        <v>431</v>
      </c>
      <c r="AH114">
        <v>0</v>
      </c>
      <c r="AI114">
        <v>0.5</v>
      </c>
      <c r="AJ114">
        <v>1</v>
      </c>
    </row>
    <row r="115" spans="1:36" x14ac:dyDescent="0.4">
      <c r="A115">
        <v>4112</v>
      </c>
      <c r="B115" t="s">
        <v>432</v>
      </c>
      <c r="C115" t="s">
        <v>433</v>
      </c>
      <c r="D115">
        <v>36</v>
      </c>
      <c r="E115">
        <v>120</v>
      </c>
      <c r="F115">
        <v>110</v>
      </c>
      <c r="G115">
        <v>100</v>
      </c>
      <c r="H115">
        <v>100</v>
      </c>
      <c r="I115">
        <v>110</v>
      </c>
      <c r="J115">
        <v>220</v>
      </c>
      <c r="K115">
        <v>100</v>
      </c>
      <c r="L115">
        <v>130</v>
      </c>
      <c r="M115">
        <v>10</v>
      </c>
      <c r="N115">
        <v>1</v>
      </c>
      <c r="O115">
        <v>100</v>
      </c>
      <c r="P115">
        <v>100</v>
      </c>
      <c r="Q115">
        <v>110</v>
      </c>
      <c r="R115">
        <v>108</v>
      </c>
      <c r="S115">
        <v>10</v>
      </c>
      <c r="T115">
        <v>12</v>
      </c>
      <c r="U115" t="s">
        <v>38</v>
      </c>
      <c r="V115" t="s">
        <v>160</v>
      </c>
      <c r="W115" t="s">
        <v>180</v>
      </c>
      <c r="X115">
        <v>1028</v>
      </c>
      <c r="Y115">
        <v>360</v>
      </c>
      <c r="Z115">
        <v>528</v>
      </c>
      <c r="AA115">
        <v>150</v>
      </c>
      <c r="AB115" t="s">
        <v>41</v>
      </c>
      <c r="AC115" t="s">
        <v>286</v>
      </c>
      <c r="AD115" t="s">
        <v>1097</v>
      </c>
      <c r="AE115" t="s">
        <v>1181</v>
      </c>
      <c r="AF115">
        <v>240</v>
      </c>
      <c r="AG115" t="s">
        <v>434</v>
      </c>
      <c r="AH115">
        <v>0</v>
      </c>
      <c r="AI115">
        <v>0.5</v>
      </c>
      <c r="AJ115">
        <v>1</v>
      </c>
    </row>
    <row r="116" spans="1:36" x14ac:dyDescent="0.4">
      <c r="A116">
        <v>4113</v>
      </c>
      <c r="B116" t="s">
        <v>435</v>
      </c>
      <c r="C116" t="s">
        <v>436</v>
      </c>
      <c r="D116">
        <v>31</v>
      </c>
      <c r="E116">
        <v>90</v>
      </c>
      <c r="F116">
        <v>100</v>
      </c>
      <c r="G116">
        <v>100</v>
      </c>
      <c r="H116">
        <v>100</v>
      </c>
      <c r="I116">
        <v>110</v>
      </c>
      <c r="J116">
        <v>100</v>
      </c>
      <c r="K116">
        <v>100</v>
      </c>
      <c r="L116">
        <v>160</v>
      </c>
      <c r="M116">
        <v>10</v>
      </c>
      <c r="N116">
        <v>1</v>
      </c>
      <c r="O116">
        <v>100</v>
      </c>
      <c r="P116">
        <v>100</v>
      </c>
      <c r="Q116">
        <v>109</v>
      </c>
      <c r="R116">
        <v>109</v>
      </c>
      <c r="S116">
        <v>10</v>
      </c>
      <c r="T116">
        <v>12</v>
      </c>
      <c r="U116" t="s">
        <v>38</v>
      </c>
      <c r="V116" t="s">
        <v>160</v>
      </c>
      <c r="W116" t="s">
        <v>437</v>
      </c>
      <c r="X116">
        <v>1528</v>
      </c>
      <c r="Y116">
        <v>360</v>
      </c>
      <c r="Z116">
        <v>528</v>
      </c>
      <c r="AA116">
        <v>200</v>
      </c>
      <c r="AB116" t="s">
        <v>41</v>
      </c>
      <c r="AC116" t="s">
        <v>286</v>
      </c>
      <c r="AD116" t="s">
        <v>1097</v>
      </c>
      <c r="AE116" t="s">
        <v>1181</v>
      </c>
      <c r="AF116">
        <v>240</v>
      </c>
      <c r="AG116" t="s">
        <v>438</v>
      </c>
      <c r="AH116">
        <v>0</v>
      </c>
      <c r="AI116">
        <v>0.5</v>
      </c>
      <c r="AJ116">
        <v>1</v>
      </c>
    </row>
    <row r="117" spans="1:36" x14ac:dyDescent="0.4">
      <c r="A117">
        <v>4114</v>
      </c>
      <c r="B117" t="s">
        <v>439</v>
      </c>
      <c r="C117" t="s">
        <v>440</v>
      </c>
      <c r="D117">
        <v>31</v>
      </c>
      <c r="E117">
        <v>90</v>
      </c>
      <c r="F117">
        <v>100</v>
      </c>
      <c r="G117">
        <v>100</v>
      </c>
      <c r="H117">
        <v>100</v>
      </c>
      <c r="I117">
        <v>200</v>
      </c>
      <c r="J117">
        <v>100</v>
      </c>
      <c r="K117">
        <v>100</v>
      </c>
      <c r="L117">
        <v>120</v>
      </c>
      <c r="M117">
        <v>10</v>
      </c>
      <c r="N117">
        <v>1</v>
      </c>
      <c r="O117">
        <v>100</v>
      </c>
      <c r="P117">
        <v>100</v>
      </c>
      <c r="Q117">
        <v>108</v>
      </c>
      <c r="R117">
        <v>110</v>
      </c>
      <c r="S117">
        <v>10</v>
      </c>
      <c r="T117">
        <v>12</v>
      </c>
      <c r="U117" t="s">
        <v>38</v>
      </c>
      <c r="V117" t="s">
        <v>160</v>
      </c>
      <c r="W117" t="s">
        <v>249</v>
      </c>
      <c r="X117">
        <v>1228</v>
      </c>
      <c r="Y117">
        <v>360</v>
      </c>
      <c r="Z117">
        <v>528</v>
      </c>
      <c r="AA117">
        <v>300</v>
      </c>
      <c r="AB117" t="s">
        <v>41</v>
      </c>
      <c r="AC117" t="s">
        <v>286</v>
      </c>
      <c r="AD117" t="s">
        <v>1097</v>
      </c>
      <c r="AE117" t="s">
        <v>1181</v>
      </c>
      <c r="AF117">
        <v>240</v>
      </c>
      <c r="AG117" t="s">
        <v>441</v>
      </c>
      <c r="AH117">
        <v>0</v>
      </c>
      <c r="AI117">
        <v>0.5</v>
      </c>
      <c r="AJ117">
        <v>1</v>
      </c>
    </row>
    <row r="118" spans="1:36" x14ac:dyDescent="0.4">
      <c r="A118">
        <v>4115</v>
      </c>
      <c r="B118" t="s">
        <v>442</v>
      </c>
      <c r="C118" t="s">
        <v>443</v>
      </c>
      <c r="D118">
        <v>65</v>
      </c>
      <c r="E118">
        <v>100</v>
      </c>
      <c r="F118">
        <v>100</v>
      </c>
      <c r="G118">
        <v>100</v>
      </c>
      <c r="H118">
        <v>100</v>
      </c>
      <c r="I118">
        <v>100</v>
      </c>
      <c r="J118">
        <v>100</v>
      </c>
      <c r="K118">
        <v>100</v>
      </c>
      <c r="L118">
        <v>100</v>
      </c>
      <c r="M118">
        <v>10</v>
      </c>
      <c r="N118">
        <v>1</v>
      </c>
      <c r="O118">
        <v>100</v>
      </c>
      <c r="P118">
        <v>100</v>
      </c>
      <c r="Q118">
        <v>100</v>
      </c>
      <c r="R118">
        <v>100</v>
      </c>
      <c r="S118">
        <v>10</v>
      </c>
      <c r="T118">
        <v>12</v>
      </c>
      <c r="U118" t="s">
        <v>38</v>
      </c>
      <c r="V118" t="s">
        <v>160</v>
      </c>
      <c r="W118" t="s">
        <v>180</v>
      </c>
      <c r="X118">
        <v>1028</v>
      </c>
      <c r="Y118">
        <v>360</v>
      </c>
      <c r="Z118">
        <v>528</v>
      </c>
      <c r="AA118">
        <v>150</v>
      </c>
      <c r="AB118" t="s">
        <v>41</v>
      </c>
      <c r="AC118" t="s">
        <v>120</v>
      </c>
      <c r="AD118" t="s">
        <v>1120</v>
      </c>
      <c r="AE118" t="s">
        <v>1181</v>
      </c>
      <c r="AF118">
        <v>240</v>
      </c>
      <c r="AG118" t="s">
        <v>444</v>
      </c>
      <c r="AH118">
        <v>0</v>
      </c>
      <c r="AI118">
        <v>0.5</v>
      </c>
      <c r="AJ118">
        <v>1</v>
      </c>
    </row>
    <row r="119" spans="1:36" x14ac:dyDescent="0.4">
      <c r="A119">
        <v>4116</v>
      </c>
      <c r="B119" t="s">
        <v>445</v>
      </c>
      <c r="C119" t="s">
        <v>446</v>
      </c>
      <c r="D119">
        <v>28</v>
      </c>
      <c r="E119">
        <v>100</v>
      </c>
      <c r="F119">
        <v>120</v>
      </c>
      <c r="G119">
        <v>100</v>
      </c>
      <c r="H119">
        <v>140</v>
      </c>
      <c r="I119">
        <v>100</v>
      </c>
      <c r="J119">
        <v>100</v>
      </c>
      <c r="K119">
        <v>100</v>
      </c>
      <c r="L119">
        <v>100</v>
      </c>
      <c r="M119">
        <v>10</v>
      </c>
      <c r="N119">
        <v>1</v>
      </c>
      <c r="O119">
        <v>100</v>
      </c>
      <c r="P119">
        <v>100</v>
      </c>
      <c r="Q119">
        <v>110</v>
      </c>
      <c r="R119">
        <v>95</v>
      </c>
      <c r="S119">
        <v>10</v>
      </c>
      <c r="T119">
        <v>12</v>
      </c>
      <c r="U119" t="s">
        <v>38</v>
      </c>
      <c r="V119" t="s">
        <v>160</v>
      </c>
      <c r="W119" t="s">
        <v>49</v>
      </c>
      <c r="X119">
        <v>1864</v>
      </c>
      <c r="Y119">
        <v>288</v>
      </c>
      <c r="Z119">
        <v>864</v>
      </c>
      <c r="AA119">
        <v>200</v>
      </c>
      <c r="AB119" t="s">
        <v>41</v>
      </c>
      <c r="AC119" t="s">
        <v>275</v>
      </c>
      <c r="AD119" t="s">
        <v>99</v>
      </c>
      <c r="AE119" t="s">
        <v>1182</v>
      </c>
      <c r="AF119">
        <v>576</v>
      </c>
      <c r="AG119" t="s">
        <v>447</v>
      </c>
      <c r="AH119">
        <v>0</v>
      </c>
      <c r="AI119">
        <v>0.5</v>
      </c>
      <c r="AJ119">
        <v>1</v>
      </c>
    </row>
    <row r="120" spans="1:36" x14ac:dyDescent="0.4">
      <c r="A120">
        <v>4117</v>
      </c>
      <c r="B120" t="s">
        <v>448</v>
      </c>
      <c r="C120" t="s">
        <v>449</v>
      </c>
      <c r="D120">
        <v>74</v>
      </c>
      <c r="E120">
        <v>100</v>
      </c>
      <c r="F120">
        <v>120</v>
      </c>
      <c r="G120">
        <v>100</v>
      </c>
      <c r="H120">
        <v>120</v>
      </c>
      <c r="I120">
        <v>100</v>
      </c>
      <c r="J120">
        <v>100</v>
      </c>
      <c r="K120">
        <v>125</v>
      </c>
      <c r="L120">
        <v>150</v>
      </c>
      <c r="M120">
        <v>20</v>
      </c>
      <c r="N120">
        <v>1</v>
      </c>
      <c r="O120">
        <v>100</v>
      </c>
      <c r="P120">
        <v>50</v>
      </c>
      <c r="Q120">
        <v>100</v>
      </c>
      <c r="R120">
        <v>100</v>
      </c>
      <c r="S120">
        <v>10</v>
      </c>
      <c r="T120">
        <v>12</v>
      </c>
      <c r="U120" t="s">
        <v>144</v>
      </c>
      <c r="V120" t="s">
        <v>160</v>
      </c>
      <c r="W120" t="s">
        <v>321</v>
      </c>
      <c r="X120">
        <v>1248</v>
      </c>
      <c r="Y120">
        <v>360</v>
      </c>
      <c r="Z120">
        <v>500</v>
      </c>
      <c r="AA120">
        <v>100</v>
      </c>
      <c r="AB120" t="s">
        <v>119</v>
      </c>
      <c r="AC120" t="s">
        <v>279</v>
      </c>
      <c r="AD120" t="s">
        <v>1120</v>
      </c>
      <c r="AE120" t="s">
        <v>1182</v>
      </c>
      <c r="AF120">
        <v>624</v>
      </c>
      <c r="AG120" t="s">
        <v>450</v>
      </c>
      <c r="AH120">
        <v>0</v>
      </c>
      <c r="AI120">
        <v>0.5</v>
      </c>
      <c r="AJ120">
        <v>1</v>
      </c>
    </row>
    <row r="121" spans="1:36" x14ac:dyDescent="0.4">
      <c r="A121">
        <v>4118</v>
      </c>
      <c r="B121" t="s">
        <v>451</v>
      </c>
      <c r="C121" t="s">
        <v>452</v>
      </c>
      <c r="D121">
        <v>35</v>
      </c>
      <c r="E121">
        <v>100</v>
      </c>
      <c r="F121">
        <v>120</v>
      </c>
      <c r="G121">
        <v>100</v>
      </c>
      <c r="H121">
        <v>110</v>
      </c>
      <c r="I121">
        <v>120</v>
      </c>
      <c r="J121">
        <v>100</v>
      </c>
      <c r="K121">
        <v>100</v>
      </c>
      <c r="L121">
        <v>100</v>
      </c>
      <c r="M121">
        <v>10</v>
      </c>
      <c r="N121">
        <v>1</v>
      </c>
      <c r="O121">
        <v>100</v>
      </c>
      <c r="P121">
        <v>100</v>
      </c>
      <c r="Q121">
        <v>110</v>
      </c>
      <c r="R121">
        <v>106</v>
      </c>
      <c r="S121">
        <v>10</v>
      </c>
      <c r="T121">
        <v>12</v>
      </c>
      <c r="U121" t="s">
        <v>38</v>
      </c>
      <c r="V121" t="s">
        <v>160</v>
      </c>
      <c r="W121" t="s">
        <v>199</v>
      </c>
      <c r="X121">
        <v>1050</v>
      </c>
      <c r="Y121">
        <v>288</v>
      </c>
      <c r="Z121">
        <v>900</v>
      </c>
      <c r="AA121">
        <v>200</v>
      </c>
      <c r="AB121" t="s">
        <v>41</v>
      </c>
      <c r="AC121" t="s">
        <v>275</v>
      </c>
      <c r="AD121" t="s">
        <v>1120</v>
      </c>
      <c r="AE121" t="s">
        <v>1182</v>
      </c>
      <c r="AF121">
        <v>540</v>
      </c>
      <c r="AG121" t="s">
        <v>453</v>
      </c>
      <c r="AH121">
        <v>0</v>
      </c>
      <c r="AI121">
        <v>0.5</v>
      </c>
      <c r="AJ121">
        <v>1</v>
      </c>
    </row>
    <row r="122" spans="1:36" x14ac:dyDescent="0.4">
      <c r="A122">
        <v>4119</v>
      </c>
      <c r="B122" t="s">
        <v>454</v>
      </c>
      <c r="C122" t="s">
        <v>455</v>
      </c>
      <c r="D122">
        <v>26</v>
      </c>
      <c r="E122">
        <v>65</v>
      </c>
      <c r="F122">
        <v>120</v>
      </c>
      <c r="G122">
        <v>100</v>
      </c>
      <c r="H122">
        <v>100</v>
      </c>
      <c r="I122">
        <v>100</v>
      </c>
      <c r="J122">
        <v>100</v>
      </c>
      <c r="K122">
        <v>30</v>
      </c>
      <c r="L122">
        <v>150</v>
      </c>
      <c r="M122">
        <v>10</v>
      </c>
      <c r="N122">
        <v>1</v>
      </c>
      <c r="O122">
        <v>100</v>
      </c>
      <c r="P122">
        <v>100</v>
      </c>
      <c r="Q122">
        <v>100</v>
      </c>
      <c r="R122">
        <v>100</v>
      </c>
      <c r="S122">
        <v>10</v>
      </c>
      <c r="T122">
        <v>12</v>
      </c>
      <c r="U122" t="s">
        <v>47</v>
      </c>
      <c r="V122" t="s">
        <v>160</v>
      </c>
      <c r="W122" t="s">
        <v>49</v>
      </c>
      <c r="X122">
        <v>672</v>
      </c>
      <c r="Y122">
        <v>288</v>
      </c>
      <c r="Z122">
        <v>864</v>
      </c>
      <c r="AA122">
        <v>200</v>
      </c>
      <c r="AB122" t="s">
        <v>41</v>
      </c>
      <c r="AC122" t="s">
        <v>456</v>
      </c>
      <c r="AD122" t="s">
        <v>99</v>
      </c>
      <c r="AE122" t="s">
        <v>1182</v>
      </c>
      <c r="AF122">
        <v>504</v>
      </c>
      <c r="AG122" t="s">
        <v>457</v>
      </c>
      <c r="AH122">
        <v>0</v>
      </c>
      <c r="AI122">
        <v>0.5</v>
      </c>
      <c r="AJ122">
        <v>1</v>
      </c>
    </row>
    <row r="123" spans="1:36" x14ac:dyDescent="0.4">
      <c r="A123">
        <v>4120</v>
      </c>
      <c r="B123" t="s">
        <v>458</v>
      </c>
      <c r="C123" t="s">
        <v>459</v>
      </c>
      <c r="D123">
        <v>77</v>
      </c>
      <c r="E123">
        <v>100</v>
      </c>
      <c r="F123">
        <v>120</v>
      </c>
      <c r="G123">
        <v>120</v>
      </c>
      <c r="H123">
        <v>120</v>
      </c>
      <c r="I123">
        <v>100</v>
      </c>
      <c r="J123">
        <v>100</v>
      </c>
      <c r="K123">
        <v>100</v>
      </c>
      <c r="L123">
        <v>100</v>
      </c>
      <c r="M123">
        <v>15</v>
      </c>
      <c r="N123">
        <v>1</v>
      </c>
      <c r="O123">
        <v>100</v>
      </c>
      <c r="P123">
        <v>100</v>
      </c>
      <c r="Q123">
        <v>100</v>
      </c>
      <c r="R123">
        <v>100</v>
      </c>
      <c r="S123">
        <v>10</v>
      </c>
      <c r="T123">
        <v>12</v>
      </c>
      <c r="U123" t="s">
        <v>144</v>
      </c>
      <c r="V123" t="s">
        <v>160</v>
      </c>
      <c r="W123" t="s">
        <v>199</v>
      </c>
      <c r="X123">
        <v>1678</v>
      </c>
      <c r="Y123">
        <v>648</v>
      </c>
      <c r="Z123">
        <v>780</v>
      </c>
      <c r="AA123">
        <v>150</v>
      </c>
      <c r="AB123" t="s">
        <v>119</v>
      </c>
      <c r="AC123" t="s">
        <v>279</v>
      </c>
      <c r="AD123" t="s">
        <v>1120</v>
      </c>
      <c r="AE123" t="s">
        <v>1182</v>
      </c>
      <c r="AF123">
        <v>480</v>
      </c>
      <c r="AG123" t="s">
        <v>460</v>
      </c>
      <c r="AH123">
        <v>0</v>
      </c>
      <c r="AI123">
        <v>0.5</v>
      </c>
      <c r="AJ123">
        <v>1</v>
      </c>
    </row>
    <row r="124" spans="1:36" x14ac:dyDescent="0.4">
      <c r="A124">
        <v>4121</v>
      </c>
      <c r="B124" t="s">
        <v>461</v>
      </c>
      <c r="C124" t="s">
        <v>462</v>
      </c>
      <c r="D124">
        <v>49</v>
      </c>
      <c r="E124">
        <v>100</v>
      </c>
      <c r="F124">
        <v>100</v>
      </c>
      <c r="G124">
        <v>100</v>
      </c>
      <c r="H124">
        <v>110</v>
      </c>
      <c r="I124">
        <v>140</v>
      </c>
      <c r="J124">
        <v>100</v>
      </c>
      <c r="K124">
        <v>100</v>
      </c>
      <c r="L124">
        <v>100</v>
      </c>
      <c r="M124">
        <v>10</v>
      </c>
      <c r="N124">
        <v>9</v>
      </c>
      <c r="O124">
        <v>100</v>
      </c>
      <c r="P124">
        <v>100</v>
      </c>
      <c r="Q124">
        <v>100</v>
      </c>
      <c r="R124">
        <v>100</v>
      </c>
      <c r="S124">
        <v>10</v>
      </c>
      <c r="T124">
        <v>12</v>
      </c>
      <c r="U124" t="s">
        <v>38</v>
      </c>
      <c r="V124" t="s">
        <v>160</v>
      </c>
      <c r="W124" t="s">
        <v>49</v>
      </c>
      <c r="X124">
        <v>1960</v>
      </c>
      <c r="Y124">
        <v>480</v>
      </c>
      <c r="Z124">
        <v>620</v>
      </c>
      <c r="AA124">
        <v>300</v>
      </c>
      <c r="AB124" t="s">
        <v>41</v>
      </c>
      <c r="AC124" t="s">
        <v>1113</v>
      </c>
      <c r="AD124" t="s">
        <v>1119</v>
      </c>
      <c r="AE124" t="s">
        <v>1182</v>
      </c>
      <c r="AF124">
        <v>864</v>
      </c>
      <c r="AG124" t="s">
        <v>463</v>
      </c>
      <c r="AH124">
        <v>0</v>
      </c>
      <c r="AI124">
        <v>0.5</v>
      </c>
      <c r="AJ124">
        <v>1</v>
      </c>
    </row>
    <row r="125" spans="1:36" x14ac:dyDescent="0.4">
      <c r="A125">
        <v>4122</v>
      </c>
      <c r="B125" t="s">
        <v>464</v>
      </c>
      <c r="C125" t="s">
        <v>465</v>
      </c>
      <c r="D125">
        <v>52</v>
      </c>
      <c r="E125">
        <v>100</v>
      </c>
      <c r="F125">
        <v>130</v>
      </c>
      <c r="G125">
        <v>70</v>
      </c>
      <c r="H125">
        <v>130</v>
      </c>
      <c r="I125">
        <v>120</v>
      </c>
      <c r="J125">
        <v>100</v>
      </c>
      <c r="K125">
        <v>70</v>
      </c>
      <c r="L125">
        <v>130</v>
      </c>
      <c r="M125">
        <v>10</v>
      </c>
      <c r="N125">
        <v>1</v>
      </c>
      <c r="O125">
        <v>100</v>
      </c>
      <c r="P125">
        <v>80</v>
      </c>
      <c r="Q125">
        <v>110</v>
      </c>
      <c r="R125">
        <v>95</v>
      </c>
      <c r="S125">
        <v>10</v>
      </c>
      <c r="T125">
        <v>12</v>
      </c>
      <c r="U125" t="s">
        <v>144</v>
      </c>
      <c r="V125" t="s">
        <v>160</v>
      </c>
      <c r="W125" t="s">
        <v>249</v>
      </c>
      <c r="X125">
        <v>1500</v>
      </c>
      <c r="Y125">
        <v>1000</v>
      </c>
      <c r="Z125">
        <v>500</v>
      </c>
      <c r="AA125">
        <v>150</v>
      </c>
      <c r="AB125" t="s">
        <v>41</v>
      </c>
      <c r="AC125" t="s">
        <v>456</v>
      </c>
      <c r="AD125" t="s">
        <v>1120</v>
      </c>
      <c r="AE125" t="s">
        <v>1182</v>
      </c>
      <c r="AF125">
        <v>192</v>
      </c>
      <c r="AG125" t="s">
        <v>466</v>
      </c>
      <c r="AH125">
        <v>0</v>
      </c>
      <c r="AI125">
        <v>0.5</v>
      </c>
      <c r="AJ125">
        <v>1</v>
      </c>
    </row>
    <row r="126" spans="1:36" x14ac:dyDescent="0.4">
      <c r="A126">
        <v>4123</v>
      </c>
      <c r="B126" t="s">
        <v>467</v>
      </c>
      <c r="C126" t="s">
        <v>468</v>
      </c>
      <c r="D126">
        <v>32</v>
      </c>
      <c r="E126">
        <v>100</v>
      </c>
      <c r="F126">
        <v>120</v>
      </c>
      <c r="G126">
        <v>0</v>
      </c>
      <c r="H126">
        <v>80</v>
      </c>
      <c r="I126">
        <v>80</v>
      </c>
      <c r="J126">
        <v>80</v>
      </c>
      <c r="K126">
        <v>100</v>
      </c>
      <c r="L126">
        <v>140</v>
      </c>
      <c r="M126">
        <v>10</v>
      </c>
      <c r="N126">
        <v>1</v>
      </c>
      <c r="O126">
        <v>30</v>
      </c>
      <c r="P126">
        <v>30</v>
      </c>
      <c r="Q126">
        <v>105</v>
      </c>
      <c r="R126">
        <v>100</v>
      </c>
      <c r="S126">
        <v>10</v>
      </c>
      <c r="T126">
        <v>12</v>
      </c>
      <c r="U126" t="s">
        <v>38</v>
      </c>
      <c r="V126" t="s">
        <v>469</v>
      </c>
      <c r="W126" t="s">
        <v>470</v>
      </c>
      <c r="X126">
        <v>2420</v>
      </c>
      <c r="Y126">
        <v>648</v>
      </c>
      <c r="Z126">
        <v>720</v>
      </c>
      <c r="AA126">
        <v>200</v>
      </c>
      <c r="AB126" t="s">
        <v>41</v>
      </c>
      <c r="AC126" t="s">
        <v>469</v>
      </c>
      <c r="AD126" t="s">
        <v>99</v>
      </c>
      <c r="AE126" t="s">
        <v>1182</v>
      </c>
      <c r="AF126">
        <v>288</v>
      </c>
      <c r="AG126" t="s">
        <v>471</v>
      </c>
      <c r="AH126">
        <v>0</v>
      </c>
      <c r="AI126">
        <v>0.5</v>
      </c>
      <c r="AJ126">
        <v>1</v>
      </c>
    </row>
    <row r="127" spans="1:36" x14ac:dyDescent="0.4">
      <c r="A127">
        <v>4124</v>
      </c>
      <c r="B127" t="s">
        <v>472</v>
      </c>
      <c r="C127" t="s">
        <v>473</v>
      </c>
      <c r="D127">
        <v>28</v>
      </c>
      <c r="E127">
        <v>100</v>
      </c>
      <c r="F127">
        <v>110</v>
      </c>
      <c r="G127">
        <v>0</v>
      </c>
      <c r="H127">
        <v>110</v>
      </c>
      <c r="I127">
        <v>75</v>
      </c>
      <c r="J127">
        <v>80</v>
      </c>
      <c r="K127">
        <v>100</v>
      </c>
      <c r="L127">
        <v>120</v>
      </c>
      <c r="M127">
        <v>10</v>
      </c>
      <c r="N127">
        <v>1</v>
      </c>
      <c r="O127">
        <v>80</v>
      </c>
      <c r="P127">
        <v>70</v>
      </c>
      <c r="Q127">
        <v>92</v>
      </c>
      <c r="R127">
        <v>94</v>
      </c>
      <c r="S127">
        <v>10</v>
      </c>
      <c r="T127">
        <v>12</v>
      </c>
      <c r="U127" t="s">
        <v>38</v>
      </c>
      <c r="V127" t="s">
        <v>469</v>
      </c>
      <c r="W127" t="s">
        <v>470</v>
      </c>
      <c r="X127">
        <v>2852</v>
      </c>
      <c r="Y127">
        <v>840</v>
      </c>
      <c r="Z127">
        <v>1152</v>
      </c>
      <c r="AA127">
        <v>400</v>
      </c>
      <c r="AB127" t="s">
        <v>41</v>
      </c>
      <c r="AC127" t="s">
        <v>469</v>
      </c>
      <c r="AD127" t="s">
        <v>99</v>
      </c>
      <c r="AE127" t="s">
        <v>1182</v>
      </c>
      <c r="AF127">
        <v>768</v>
      </c>
      <c r="AG127" t="s">
        <v>474</v>
      </c>
      <c r="AH127">
        <v>0</v>
      </c>
      <c r="AI127">
        <v>0.5</v>
      </c>
      <c r="AJ127">
        <v>1</v>
      </c>
    </row>
    <row r="128" spans="1:36" x14ac:dyDescent="0.4">
      <c r="A128">
        <v>4125</v>
      </c>
      <c r="B128" t="s">
        <v>475</v>
      </c>
      <c r="C128" t="s">
        <v>476</v>
      </c>
      <c r="D128">
        <v>35</v>
      </c>
      <c r="E128">
        <v>85</v>
      </c>
      <c r="F128">
        <v>110</v>
      </c>
      <c r="G128">
        <v>0</v>
      </c>
      <c r="H128">
        <v>70</v>
      </c>
      <c r="I128">
        <v>150</v>
      </c>
      <c r="J128">
        <v>320</v>
      </c>
      <c r="K128">
        <v>50</v>
      </c>
      <c r="L128">
        <v>100</v>
      </c>
      <c r="M128">
        <v>10</v>
      </c>
      <c r="N128">
        <v>1</v>
      </c>
      <c r="O128">
        <v>0</v>
      </c>
      <c r="P128">
        <v>110</v>
      </c>
      <c r="Q128">
        <v>130</v>
      </c>
      <c r="R128">
        <v>120</v>
      </c>
      <c r="S128">
        <v>10</v>
      </c>
      <c r="T128">
        <v>12</v>
      </c>
      <c r="U128" t="s">
        <v>38</v>
      </c>
      <c r="V128" t="s">
        <v>160</v>
      </c>
      <c r="W128" t="s">
        <v>78</v>
      </c>
      <c r="X128">
        <v>1180</v>
      </c>
      <c r="Y128">
        <v>360</v>
      </c>
      <c r="Z128">
        <v>480</v>
      </c>
      <c r="AA128">
        <v>150</v>
      </c>
      <c r="AB128" t="s">
        <v>41</v>
      </c>
      <c r="AC128" t="s">
        <v>469</v>
      </c>
      <c r="AD128" t="s">
        <v>1117</v>
      </c>
      <c r="AE128" t="s">
        <v>1182</v>
      </c>
      <c r="AF128">
        <v>288</v>
      </c>
      <c r="AG128" t="s">
        <v>477</v>
      </c>
      <c r="AH128">
        <v>0</v>
      </c>
      <c r="AI128">
        <v>0.5</v>
      </c>
      <c r="AJ128">
        <v>1</v>
      </c>
    </row>
    <row r="129" spans="1:36" x14ac:dyDescent="0.4">
      <c r="A129">
        <v>4126</v>
      </c>
      <c r="B129" t="s">
        <v>478</v>
      </c>
      <c r="C129" t="s">
        <v>479</v>
      </c>
      <c r="D129">
        <v>24</v>
      </c>
      <c r="E129">
        <v>100</v>
      </c>
      <c r="F129">
        <v>100</v>
      </c>
      <c r="G129">
        <v>0</v>
      </c>
      <c r="H129">
        <v>70</v>
      </c>
      <c r="I129">
        <v>280</v>
      </c>
      <c r="J129">
        <v>170</v>
      </c>
      <c r="K129">
        <v>0</v>
      </c>
      <c r="L129">
        <v>100</v>
      </c>
      <c r="M129">
        <v>10</v>
      </c>
      <c r="N129">
        <v>1</v>
      </c>
      <c r="O129">
        <v>0</v>
      </c>
      <c r="P129">
        <v>0</v>
      </c>
      <c r="Q129">
        <v>145</v>
      </c>
      <c r="R129">
        <v>90</v>
      </c>
      <c r="S129">
        <v>10</v>
      </c>
      <c r="T129">
        <v>12</v>
      </c>
      <c r="U129" t="s">
        <v>47</v>
      </c>
      <c r="V129" t="s">
        <v>53</v>
      </c>
      <c r="W129" t="s">
        <v>480</v>
      </c>
      <c r="X129">
        <v>1276</v>
      </c>
      <c r="Y129">
        <v>384</v>
      </c>
      <c r="Z129">
        <v>576</v>
      </c>
      <c r="AA129">
        <v>250</v>
      </c>
      <c r="AB129" t="s">
        <v>41</v>
      </c>
      <c r="AC129" t="s">
        <v>41</v>
      </c>
      <c r="AD129" t="s">
        <v>1119</v>
      </c>
      <c r="AF129">
        <v>288</v>
      </c>
      <c r="AG129" t="s">
        <v>481</v>
      </c>
      <c r="AH129">
        <v>0</v>
      </c>
      <c r="AI129">
        <v>0.5</v>
      </c>
      <c r="AJ129">
        <v>1</v>
      </c>
    </row>
    <row r="130" spans="1:36" x14ac:dyDescent="0.4">
      <c r="A130">
        <v>4127</v>
      </c>
      <c r="B130" t="s">
        <v>482</v>
      </c>
      <c r="C130" t="s">
        <v>483</v>
      </c>
      <c r="D130">
        <v>37</v>
      </c>
      <c r="E130">
        <v>100</v>
      </c>
      <c r="F130">
        <v>100</v>
      </c>
      <c r="G130">
        <v>0</v>
      </c>
      <c r="H130">
        <v>120</v>
      </c>
      <c r="I130">
        <v>120</v>
      </c>
      <c r="J130">
        <v>80</v>
      </c>
      <c r="K130">
        <v>130</v>
      </c>
      <c r="L130">
        <v>130</v>
      </c>
      <c r="M130">
        <v>10</v>
      </c>
      <c r="N130">
        <v>1</v>
      </c>
      <c r="O130">
        <v>0</v>
      </c>
      <c r="P130">
        <v>70</v>
      </c>
      <c r="Q130">
        <v>110</v>
      </c>
      <c r="R130">
        <v>125</v>
      </c>
      <c r="S130">
        <v>10</v>
      </c>
      <c r="T130">
        <v>12</v>
      </c>
      <c r="U130" t="s">
        <v>38</v>
      </c>
      <c r="V130" t="s">
        <v>469</v>
      </c>
      <c r="W130" t="s">
        <v>484</v>
      </c>
      <c r="X130">
        <v>1772</v>
      </c>
      <c r="Y130">
        <v>384</v>
      </c>
      <c r="Z130">
        <v>72</v>
      </c>
      <c r="AA130">
        <v>300</v>
      </c>
      <c r="AB130" t="s">
        <v>41</v>
      </c>
      <c r="AC130" t="s">
        <v>1107</v>
      </c>
      <c r="AD130" t="s">
        <v>99</v>
      </c>
      <c r="AF130">
        <v>288</v>
      </c>
      <c r="AG130" t="s">
        <v>485</v>
      </c>
      <c r="AH130">
        <v>0</v>
      </c>
      <c r="AI130">
        <v>0.5</v>
      </c>
      <c r="AJ130">
        <v>1</v>
      </c>
    </row>
    <row r="131" spans="1:36" x14ac:dyDescent="0.4">
      <c r="A131">
        <v>4128</v>
      </c>
      <c r="B131" t="s">
        <v>486</v>
      </c>
      <c r="C131" t="s">
        <v>487</v>
      </c>
      <c r="D131">
        <v>47</v>
      </c>
      <c r="E131">
        <v>110</v>
      </c>
      <c r="F131">
        <v>100</v>
      </c>
      <c r="G131">
        <v>100</v>
      </c>
      <c r="H131">
        <v>90</v>
      </c>
      <c r="I131">
        <v>95</v>
      </c>
      <c r="J131">
        <v>120</v>
      </c>
      <c r="K131">
        <v>60</v>
      </c>
      <c r="L131">
        <v>115</v>
      </c>
      <c r="M131">
        <v>10</v>
      </c>
      <c r="N131">
        <v>1</v>
      </c>
      <c r="O131">
        <v>100</v>
      </c>
      <c r="P131">
        <v>120</v>
      </c>
      <c r="Q131">
        <v>125</v>
      </c>
      <c r="R131">
        <v>105</v>
      </c>
      <c r="S131">
        <v>10</v>
      </c>
      <c r="T131">
        <v>12</v>
      </c>
      <c r="U131" t="s">
        <v>144</v>
      </c>
      <c r="V131" t="s">
        <v>219</v>
      </c>
      <c r="W131" t="s">
        <v>78</v>
      </c>
      <c r="X131">
        <v>1384</v>
      </c>
      <c r="Y131">
        <v>336</v>
      </c>
      <c r="Z131">
        <v>768</v>
      </c>
      <c r="AA131">
        <v>200</v>
      </c>
      <c r="AB131" t="s">
        <v>41</v>
      </c>
      <c r="AC131" t="s">
        <v>1174</v>
      </c>
      <c r="AD131" t="s">
        <v>1119</v>
      </c>
      <c r="AF131">
        <v>480</v>
      </c>
      <c r="AG131" t="s">
        <v>488</v>
      </c>
      <c r="AH131">
        <v>0.4</v>
      </c>
      <c r="AI131">
        <v>0.5</v>
      </c>
      <c r="AJ131">
        <v>1</v>
      </c>
    </row>
    <row r="132" spans="1:36" x14ac:dyDescent="0.4">
      <c r="A132">
        <v>4129</v>
      </c>
      <c r="B132" t="s">
        <v>489</v>
      </c>
      <c r="C132" t="s">
        <v>490</v>
      </c>
      <c r="D132">
        <v>30</v>
      </c>
      <c r="E132">
        <v>100</v>
      </c>
      <c r="F132">
        <v>100</v>
      </c>
      <c r="G132">
        <v>100</v>
      </c>
      <c r="H132">
        <v>100</v>
      </c>
      <c r="I132">
        <v>100</v>
      </c>
      <c r="J132">
        <v>100</v>
      </c>
      <c r="K132">
        <v>100</v>
      </c>
      <c r="L132">
        <v>130</v>
      </c>
      <c r="M132">
        <v>10</v>
      </c>
      <c r="N132">
        <v>1</v>
      </c>
      <c r="O132">
        <v>100</v>
      </c>
      <c r="P132">
        <v>100</v>
      </c>
      <c r="Q132">
        <v>100</v>
      </c>
      <c r="R132">
        <v>110</v>
      </c>
      <c r="S132">
        <v>10</v>
      </c>
      <c r="T132">
        <v>12</v>
      </c>
      <c r="U132" t="s">
        <v>38</v>
      </c>
      <c r="V132" t="s">
        <v>469</v>
      </c>
      <c r="W132" t="s">
        <v>470</v>
      </c>
      <c r="X132">
        <v>2276</v>
      </c>
      <c r="Y132">
        <v>432</v>
      </c>
      <c r="Z132">
        <v>576</v>
      </c>
      <c r="AA132">
        <v>200</v>
      </c>
      <c r="AB132" t="s">
        <v>41</v>
      </c>
      <c r="AC132" t="s">
        <v>469</v>
      </c>
      <c r="AD132" t="s">
        <v>99</v>
      </c>
      <c r="AF132">
        <v>216</v>
      </c>
      <c r="AG132" t="s">
        <v>491</v>
      </c>
      <c r="AH132">
        <v>0</v>
      </c>
      <c r="AI132">
        <v>0.5</v>
      </c>
      <c r="AJ132">
        <v>1</v>
      </c>
    </row>
    <row r="133" spans="1:36" x14ac:dyDescent="0.4">
      <c r="A133">
        <v>4130</v>
      </c>
      <c r="B133" t="s">
        <v>492</v>
      </c>
      <c r="C133" t="s">
        <v>493</v>
      </c>
      <c r="D133">
        <v>31</v>
      </c>
      <c r="E133">
        <v>110</v>
      </c>
      <c r="F133">
        <v>100</v>
      </c>
      <c r="G133">
        <v>100</v>
      </c>
      <c r="H133">
        <v>100</v>
      </c>
      <c r="I133">
        <v>160</v>
      </c>
      <c r="J133">
        <v>100</v>
      </c>
      <c r="K133">
        <v>100</v>
      </c>
      <c r="L133">
        <v>130</v>
      </c>
      <c r="M133">
        <v>10</v>
      </c>
      <c r="N133">
        <v>9</v>
      </c>
      <c r="O133">
        <v>100</v>
      </c>
      <c r="P133">
        <v>100</v>
      </c>
      <c r="Q133">
        <v>100</v>
      </c>
      <c r="R133">
        <v>110</v>
      </c>
      <c r="S133">
        <v>10</v>
      </c>
      <c r="T133">
        <v>12</v>
      </c>
      <c r="U133" t="s">
        <v>38</v>
      </c>
      <c r="V133" t="s">
        <v>469</v>
      </c>
      <c r="W133" t="s">
        <v>470</v>
      </c>
      <c r="X133">
        <v>2864</v>
      </c>
      <c r="Y133">
        <v>576</v>
      </c>
      <c r="Z133">
        <v>864</v>
      </c>
      <c r="AA133">
        <v>300</v>
      </c>
      <c r="AB133" t="s">
        <v>41</v>
      </c>
      <c r="AC133" t="s">
        <v>494</v>
      </c>
      <c r="AD133" t="s">
        <v>99</v>
      </c>
      <c r="AF133">
        <v>672</v>
      </c>
      <c r="AG133" t="s">
        <v>495</v>
      </c>
      <c r="AH133">
        <v>0</v>
      </c>
      <c r="AI133">
        <v>0.5</v>
      </c>
      <c r="AJ133">
        <v>1</v>
      </c>
    </row>
    <row r="134" spans="1:36" x14ac:dyDescent="0.4">
      <c r="A134">
        <v>4131</v>
      </c>
      <c r="B134" t="s">
        <v>496</v>
      </c>
      <c r="C134" t="s">
        <v>497</v>
      </c>
      <c r="D134">
        <v>51</v>
      </c>
      <c r="E134">
        <v>100</v>
      </c>
      <c r="F134">
        <v>50</v>
      </c>
      <c r="G134">
        <v>90</v>
      </c>
      <c r="H134">
        <v>0</v>
      </c>
      <c r="I134">
        <v>160</v>
      </c>
      <c r="J134">
        <v>350</v>
      </c>
      <c r="K134">
        <v>200</v>
      </c>
      <c r="L134">
        <v>140</v>
      </c>
      <c r="M134">
        <v>65</v>
      </c>
      <c r="N134">
        <v>1</v>
      </c>
      <c r="O134">
        <v>30</v>
      </c>
      <c r="P134">
        <v>160</v>
      </c>
      <c r="Q134">
        <v>60</v>
      </c>
      <c r="R134">
        <v>130</v>
      </c>
      <c r="S134">
        <v>10</v>
      </c>
      <c r="T134">
        <v>12</v>
      </c>
      <c r="U134" t="s">
        <v>38</v>
      </c>
      <c r="V134" t="s">
        <v>140</v>
      </c>
      <c r="W134" t="s">
        <v>54</v>
      </c>
      <c r="X134">
        <v>972</v>
      </c>
      <c r="Y134">
        <v>288</v>
      </c>
      <c r="Z134">
        <v>500</v>
      </c>
      <c r="AA134">
        <v>100</v>
      </c>
      <c r="AB134" t="s">
        <v>41</v>
      </c>
      <c r="AC134" t="s">
        <v>41</v>
      </c>
      <c r="AD134" t="s">
        <v>1119</v>
      </c>
      <c r="AF134">
        <v>480</v>
      </c>
      <c r="AG134" t="s">
        <v>498</v>
      </c>
      <c r="AH134">
        <v>0</v>
      </c>
      <c r="AI134">
        <v>0.5</v>
      </c>
      <c r="AJ134">
        <v>1</v>
      </c>
    </row>
    <row r="135" spans="1:36" x14ac:dyDescent="0.4">
      <c r="A135">
        <v>4132</v>
      </c>
      <c r="B135" t="s">
        <v>499</v>
      </c>
      <c r="C135" t="s">
        <v>500</v>
      </c>
      <c r="D135">
        <v>31</v>
      </c>
      <c r="E135">
        <v>110</v>
      </c>
      <c r="F135">
        <v>40</v>
      </c>
      <c r="G135">
        <v>20</v>
      </c>
      <c r="H135">
        <v>100</v>
      </c>
      <c r="I135">
        <v>135</v>
      </c>
      <c r="J135">
        <v>115</v>
      </c>
      <c r="K135">
        <v>30</v>
      </c>
      <c r="L135">
        <v>100</v>
      </c>
      <c r="M135">
        <v>10</v>
      </c>
      <c r="N135">
        <v>1</v>
      </c>
      <c r="O135">
        <v>0</v>
      </c>
      <c r="P135">
        <v>0</v>
      </c>
      <c r="Q135">
        <v>120</v>
      </c>
      <c r="R135">
        <v>105</v>
      </c>
      <c r="S135">
        <v>10</v>
      </c>
      <c r="T135">
        <v>12</v>
      </c>
      <c r="U135" t="s">
        <v>38</v>
      </c>
      <c r="V135" t="s">
        <v>53</v>
      </c>
      <c r="W135" t="s">
        <v>78</v>
      </c>
      <c r="X135">
        <v>432</v>
      </c>
      <c r="Y135">
        <v>360</v>
      </c>
      <c r="Z135">
        <v>432</v>
      </c>
      <c r="AA135">
        <v>150</v>
      </c>
      <c r="AB135" t="s">
        <v>41</v>
      </c>
      <c r="AC135" t="s">
        <v>275</v>
      </c>
      <c r="AD135" t="s">
        <v>1119</v>
      </c>
      <c r="AF135">
        <v>144</v>
      </c>
      <c r="AG135" t="s">
        <v>501</v>
      </c>
      <c r="AH135">
        <v>0</v>
      </c>
      <c r="AI135">
        <v>0.5</v>
      </c>
      <c r="AJ135">
        <v>1</v>
      </c>
    </row>
    <row r="136" spans="1:36" x14ac:dyDescent="0.4">
      <c r="A136">
        <v>4133</v>
      </c>
      <c r="B136" t="s">
        <v>502</v>
      </c>
      <c r="C136" t="s">
        <v>503</v>
      </c>
      <c r="D136">
        <v>38</v>
      </c>
      <c r="E136">
        <v>100</v>
      </c>
      <c r="F136">
        <v>100</v>
      </c>
      <c r="G136">
        <v>0</v>
      </c>
      <c r="H136">
        <v>130</v>
      </c>
      <c r="I136">
        <v>100</v>
      </c>
      <c r="J136">
        <v>100</v>
      </c>
      <c r="K136">
        <v>100</v>
      </c>
      <c r="L136">
        <v>130</v>
      </c>
      <c r="M136">
        <v>10</v>
      </c>
      <c r="N136">
        <v>1</v>
      </c>
      <c r="O136">
        <v>100</v>
      </c>
      <c r="P136">
        <v>60</v>
      </c>
      <c r="Q136">
        <v>100</v>
      </c>
      <c r="R136">
        <v>100</v>
      </c>
      <c r="S136">
        <v>10</v>
      </c>
      <c r="T136">
        <v>12</v>
      </c>
      <c r="U136" t="s">
        <v>38</v>
      </c>
      <c r="V136" t="s">
        <v>469</v>
      </c>
      <c r="W136" t="s">
        <v>470</v>
      </c>
      <c r="X136">
        <v>2468</v>
      </c>
      <c r="Y136">
        <v>480</v>
      </c>
      <c r="Z136">
        <v>768</v>
      </c>
      <c r="AA136">
        <v>250</v>
      </c>
      <c r="AB136" t="s">
        <v>41</v>
      </c>
      <c r="AC136" t="s">
        <v>1107</v>
      </c>
      <c r="AD136" t="s">
        <v>1117</v>
      </c>
      <c r="AF136">
        <v>480</v>
      </c>
      <c r="AG136" t="s">
        <v>504</v>
      </c>
      <c r="AH136">
        <v>0</v>
      </c>
      <c r="AI136">
        <v>0.5</v>
      </c>
      <c r="AJ136">
        <v>1</v>
      </c>
    </row>
    <row r="137" spans="1:36" x14ac:dyDescent="0.4">
      <c r="A137">
        <v>4134</v>
      </c>
      <c r="B137" t="s">
        <v>505</v>
      </c>
      <c r="C137" t="s">
        <v>506</v>
      </c>
      <c r="D137">
        <v>64</v>
      </c>
      <c r="E137">
        <v>130</v>
      </c>
      <c r="F137">
        <v>100</v>
      </c>
      <c r="G137">
        <v>10</v>
      </c>
      <c r="H137">
        <v>100</v>
      </c>
      <c r="I137">
        <v>105</v>
      </c>
      <c r="J137">
        <v>90</v>
      </c>
      <c r="K137">
        <v>240</v>
      </c>
      <c r="L137">
        <v>120</v>
      </c>
      <c r="M137">
        <v>10</v>
      </c>
      <c r="N137">
        <v>1</v>
      </c>
      <c r="O137">
        <v>120</v>
      </c>
      <c r="P137">
        <v>80</v>
      </c>
      <c r="Q137">
        <v>130</v>
      </c>
      <c r="R137">
        <v>100</v>
      </c>
      <c r="S137">
        <v>10</v>
      </c>
      <c r="T137">
        <v>12</v>
      </c>
      <c r="U137" t="s">
        <v>38</v>
      </c>
      <c r="V137" t="s">
        <v>469</v>
      </c>
      <c r="W137" t="s">
        <v>484</v>
      </c>
      <c r="X137">
        <v>1772</v>
      </c>
      <c r="Y137">
        <v>384</v>
      </c>
      <c r="Z137">
        <v>120</v>
      </c>
      <c r="AA137">
        <v>175</v>
      </c>
      <c r="AB137" t="s">
        <v>41</v>
      </c>
      <c r="AC137" t="s">
        <v>507</v>
      </c>
      <c r="AD137" t="s">
        <v>1120</v>
      </c>
      <c r="AF137">
        <v>288</v>
      </c>
      <c r="AG137" t="s">
        <v>508</v>
      </c>
      <c r="AH137">
        <v>0</v>
      </c>
      <c r="AI137">
        <v>0.5</v>
      </c>
      <c r="AJ137">
        <v>1</v>
      </c>
    </row>
    <row r="138" spans="1:36" x14ac:dyDescent="0.4">
      <c r="A138">
        <v>4135</v>
      </c>
      <c r="B138" t="s">
        <v>509</v>
      </c>
      <c r="C138" t="s">
        <v>510</v>
      </c>
      <c r="D138">
        <v>78</v>
      </c>
      <c r="E138">
        <v>100</v>
      </c>
      <c r="F138">
        <v>100</v>
      </c>
      <c r="G138">
        <v>80</v>
      </c>
      <c r="H138">
        <v>90</v>
      </c>
      <c r="I138">
        <v>80</v>
      </c>
      <c r="J138">
        <v>110</v>
      </c>
      <c r="K138">
        <v>240</v>
      </c>
      <c r="L138">
        <v>100</v>
      </c>
      <c r="M138">
        <v>50</v>
      </c>
      <c r="N138">
        <v>1</v>
      </c>
      <c r="O138">
        <v>60</v>
      </c>
      <c r="P138">
        <v>60</v>
      </c>
      <c r="Q138">
        <v>100</v>
      </c>
      <c r="R138">
        <v>100</v>
      </c>
      <c r="S138">
        <v>10</v>
      </c>
      <c r="T138">
        <v>12</v>
      </c>
      <c r="U138" t="s">
        <v>38</v>
      </c>
      <c r="V138" t="s">
        <v>469</v>
      </c>
      <c r="W138" t="s">
        <v>511</v>
      </c>
      <c r="X138">
        <v>1072</v>
      </c>
      <c r="Y138">
        <v>384</v>
      </c>
      <c r="Z138">
        <v>672</v>
      </c>
      <c r="AA138">
        <v>100</v>
      </c>
      <c r="AB138" t="s">
        <v>119</v>
      </c>
      <c r="AC138" t="s">
        <v>512</v>
      </c>
      <c r="AD138" t="s">
        <v>1120</v>
      </c>
      <c r="AF138">
        <v>192</v>
      </c>
      <c r="AG138" t="s">
        <v>513</v>
      </c>
      <c r="AH138">
        <v>0</v>
      </c>
      <c r="AI138">
        <v>0.5</v>
      </c>
      <c r="AJ138">
        <v>1</v>
      </c>
    </row>
    <row r="139" spans="1:36" x14ac:dyDescent="0.4">
      <c r="A139">
        <v>4136</v>
      </c>
      <c r="B139" t="s">
        <v>514</v>
      </c>
      <c r="C139" t="s">
        <v>515</v>
      </c>
      <c r="D139">
        <v>52</v>
      </c>
      <c r="E139">
        <v>95</v>
      </c>
      <c r="F139">
        <v>130</v>
      </c>
      <c r="G139">
        <v>50</v>
      </c>
      <c r="H139">
        <v>100</v>
      </c>
      <c r="I139">
        <v>100</v>
      </c>
      <c r="J139">
        <v>100</v>
      </c>
      <c r="K139">
        <v>100</v>
      </c>
      <c r="L139">
        <v>110</v>
      </c>
      <c r="M139">
        <v>10</v>
      </c>
      <c r="N139">
        <v>1</v>
      </c>
      <c r="O139">
        <v>100</v>
      </c>
      <c r="P139">
        <v>60</v>
      </c>
      <c r="Q139">
        <v>100</v>
      </c>
      <c r="R139">
        <v>100</v>
      </c>
      <c r="S139">
        <v>10</v>
      </c>
      <c r="T139">
        <v>12</v>
      </c>
      <c r="U139" t="s">
        <v>144</v>
      </c>
      <c r="V139" t="s">
        <v>53</v>
      </c>
      <c r="W139" t="s">
        <v>249</v>
      </c>
      <c r="X139">
        <v>1360</v>
      </c>
      <c r="Y139">
        <v>432</v>
      </c>
      <c r="Z139">
        <v>960</v>
      </c>
      <c r="AA139">
        <v>200</v>
      </c>
      <c r="AB139" t="s">
        <v>41</v>
      </c>
      <c r="AC139" t="s">
        <v>516</v>
      </c>
      <c r="AD139" t="s">
        <v>1119</v>
      </c>
      <c r="AF139">
        <v>576</v>
      </c>
      <c r="AG139" t="s">
        <v>517</v>
      </c>
      <c r="AH139">
        <v>0</v>
      </c>
      <c r="AI139">
        <v>1</v>
      </c>
      <c r="AJ139">
        <v>1</v>
      </c>
    </row>
    <row r="140" spans="1:36" x14ac:dyDescent="0.4">
      <c r="A140">
        <v>4137</v>
      </c>
      <c r="B140" t="s">
        <v>518</v>
      </c>
      <c r="C140" t="s">
        <v>519</v>
      </c>
      <c r="D140">
        <v>59</v>
      </c>
      <c r="E140">
        <v>100</v>
      </c>
      <c r="F140">
        <v>100</v>
      </c>
      <c r="G140">
        <v>100</v>
      </c>
      <c r="H140">
        <v>100</v>
      </c>
      <c r="I140">
        <v>110</v>
      </c>
      <c r="J140">
        <v>120</v>
      </c>
      <c r="K140">
        <v>140</v>
      </c>
      <c r="L140">
        <v>85</v>
      </c>
      <c r="M140">
        <v>10</v>
      </c>
      <c r="N140">
        <v>1</v>
      </c>
      <c r="O140">
        <v>40</v>
      </c>
      <c r="P140">
        <v>100</v>
      </c>
      <c r="Q140">
        <v>70</v>
      </c>
      <c r="R140">
        <v>120</v>
      </c>
      <c r="S140">
        <v>10</v>
      </c>
      <c r="T140">
        <v>12</v>
      </c>
      <c r="U140" t="s">
        <v>38</v>
      </c>
      <c r="V140" t="s">
        <v>48</v>
      </c>
      <c r="W140" t="s">
        <v>199</v>
      </c>
      <c r="X140">
        <v>960</v>
      </c>
      <c r="Y140">
        <v>480</v>
      </c>
      <c r="Z140">
        <v>500</v>
      </c>
      <c r="AA140">
        <v>100</v>
      </c>
      <c r="AB140" t="s">
        <v>41</v>
      </c>
      <c r="AC140" t="s">
        <v>48</v>
      </c>
      <c r="AD140" t="s">
        <v>1119</v>
      </c>
      <c r="AF140">
        <v>480</v>
      </c>
      <c r="AG140" t="s">
        <v>520</v>
      </c>
      <c r="AH140">
        <v>0</v>
      </c>
      <c r="AI140">
        <v>0.5</v>
      </c>
      <c r="AJ140">
        <v>1</v>
      </c>
    </row>
    <row r="141" spans="1:36" x14ac:dyDescent="0.4">
      <c r="A141">
        <v>4138</v>
      </c>
      <c r="B141" t="s">
        <v>521</v>
      </c>
      <c r="C141" t="s">
        <v>522</v>
      </c>
      <c r="D141">
        <v>82</v>
      </c>
      <c r="E141">
        <v>150</v>
      </c>
      <c r="F141">
        <v>100</v>
      </c>
      <c r="G141">
        <v>125</v>
      </c>
      <c r="H141">
        <v>110</v>
      </c>
      <c r="I141">
        <v>80</v>
      </c>
      <c r="J141">
        <v>60</v>
      </c>
      <c r="K141">
        <v>80</v>
      </c>
      <c r="L141">
        <v>110</v>
      </c>
      <c r="M141">
        <v>20</v>
      </c>
      <c r="N141">
        <v>3</v>
      </c>
      <c r="O141">
        <v>70</v>
      </c>
      <c r="P141">
        <v>140</v>
      </c>
      <c r="Q141">
        <v>100</v>
      </c>
      <c r="R141">
        <v>105</v>
      </c>
      <c r="S141">
        <v>14</v>
      </c>
      <c r="T141">
        <v>12</v>
      </c>
      <c r="U141" t="s">
        <v>144</v>
      </c>
      <c r="V141" t="s">
        <v>160</v>
      </c>
      <c r="W141" t="s">
        <v>113</v>
      </c>
      <c r="X141">
        <v>854</v>
      </c>
      <c r="Y141">
        <v>480</v>
      </c>
      <c r="Z141">
        <v>2016</v>
      </c>
      <c r="AA141">
        <v>100</v>
      </c>
      <c r="AB141" t="s">
        <v>119</v>
      </c>
      <c r="AC141" t="s">
        <v>279</v>
      </c>
      <c r="AD141" t="s">
        <v>115</v>
      </c>
      <c r="AF141">
        <v>720</v>
      </c>
      <c r="AG141" t="s">
        <v>523</v>
      </c>
      <c r="AH141">
        <v>0</v>
      </c>
      <c r="AI141">
        <v>-1</v>
      </c>
      <c r="AJ141">
        <v>1</v>
      </c>
    </row>
    <row r="142" spans="1:36" x14ac:dyDescent="0.4">
      <c r="A142">
        <v>4139</v>
      </c>
      <c r="B142" t="s">
        <v>524</v>
      </c>
      <c r="C142" t="s">
        <v>525</v>
      </c>
      <c r="D142">
        <v>16</v>
      </c>
      <c r="E142">
        <v>100</v>
      </c>
      <c r="F142">
        <v>100</v>
      </c>
      <c r="G142">
        <v>100</v>
      </c>
      <c r="H142">
        <v>100</v>
      </c>
      <c r="I142">
        <v>100</v>
      </c>
      <c r="J142">
        <v>100</v>
      </c>
      <c r="K142">
        <v>100</v>
      </c>
      <c r="L142">
        <v>140</v>
      </c>
      <c r="M142">
        <v>10</v>
      </c>
      <c r="N142">
        <v>1</v>
      </c>
      <c r="O142">
        <v>100</v>
      </c>
      <c r="P142">
        <v>100</v>
      </c>
      <c r="Q142">
        <v>110</v>
      </c>
      <c r="R142">
        <v>100</v>
      </c>
      <c r="S142">
        <v>10</v>
      </c>
      <c r="T142">
        <v>12</v>
      </c>
      <c r="U142" t="s">
        <v>38</v>
      </c>
      <c r="V142" t="s">
        <v>469</v>
      </c>
      <c r="W142" t="s">
        <v>470</v>
      </c>
      <c r="X142">
        <v>2612</v>
      </c>
      <c r="Y142">
        <v>288</v>
      </c>
      <c r="Z142">
        <v>912</v>
      </c>
      <c r="AA142">
        <v>400</v>
      </c>
      <c r="AB142" t="s">
        <v>41</v>
      </c>
      <c r="AC142" t="s">
        <v>469</v>
      </c>
      <c r="AD142" t="s">
        <v>99</v>
      </c>
      <c r="AF142">
        <v>816</v>
      </c>
      <c r="AG142" t="s">
        <v>526</v>
      </c>
      <c r="AH142">
        <v>0</v>
      </c>
      <c r="AI142">
        <v>0.5</v>
      </c>
      <c r="AJ142">
        <v>1</v>
      </c>
    </row>
    <row r="143" spans="1:36" x14ac:dyDescent="0.4">
      <c r="A143">
        <v>4140</v>
      </c>
      <c r="B143" t="s">
        <v>527</v>
      </c>
      <c r="C143" t="s">
        <v>528</v>
      </c>
      <c r="D143">
        <v>12</v>
      </c>
      <c r="E143">
        <v>100</v>
      </c>
      <c r="F143">
        <v>100</v>
      </c>
      <c r="G143">
        <v>100</v>
      </c>
      <c r="H143">
        <v>100</v>
      </c>
      <c r="I143">
        <v>100</v>
      </c>
      <c r="J143">
        <v>100</v>
      </c>
      <c r="K143">
        <v>100</v>
      </c>
      <c r="L143">
        <v>130</v>
      </c>
      <c r="M143">
        <v>10</v>
      </c>
      <c r="N143">
        <v>1</v>
      </c>
      <c r="O143">
        <v>100</v>
      </c>
      <c r="P143">
        <v>100</v>
      </c>
      <c r="Q143">
        <v>110</v>
      </c>
      <c r="R143">
        <v>100</v>
      </c>
      <c r="S143">
        <v>10</v>
      </c>
      <c r="T143">
        <v>12</v>
      </c>
      <c r="U143" t="s">
        <v>38</v>
      </c>
      <c r="V143" t="s">
        <v>469</v>
      </c>
      <c r="W143" t="s">
        <v>470</v>
      </c>
      <c r="X143">
        <v>2228</v>
      </c>
      <c r="Y143">
        <v>576</v>
      </c>
      <c r="Z143">
        <v>528</v>
      </c>
      <c r="AA143">
        <v>200</v>
      </c>
      <c r="AB143" t="s">
        <v>41</v>
      </c>
      <c r="AC143" t="s">
        <v>469</v>
      </c>
      <c r="AD143" t="s">
        <v>1112</v>
      </c>
      <c r="AF143">
        <v>336</v>
      </c>
      <c r="AG143" t="s">
        <v>529</v>
      </c>
      <c r="AH143">
        <v>0</v>
      </c>
      <c r="AI143">
        <v>0.5</v>
      </c>
      <c r="AJ143">
        <v>1</v>
      </c>
    </row>
    <row r="144" spans="1:36" x14ac:dyDescent="0.4">
      <c r="A144">
        <v>4141</v>
      </c>
      <c r="B144" t="s">
        <v>530</v>
      </c>
      <c r="C144" t="s">
        <v>531</v>
      </c>
      <c r="D144">
        <v>60</v>
      </c>
      <c r="E144">
        <v>140</v>
      </c>
      <c r="F144">
        <v>100</v>
      </c>
      <c r="G144">
        <v>100</v>
      </c>
      <c r="H144">
        <v>100</v>
      </c>
      <c r="I144">
        <v>100</v>
      </c>
      <c r="J144">
        <v>100</v>
      </c>
      <c r="K144">
        <v>100</v>
      </c>
      <c r="L144">
        <v>160</v>
      </c>
      <c r="M144">
        <v>10</v>
      </c>
      <c r="N144">
        <v>1</v>
      </c>
      <c r="O144">
        <v>150</v>
      </c>
      <c r="P144">
        <v>70</v>
      </c>
      <c r="Q144">
        <v>125</v>
      </c>
      <c r="R144">
        <v>100</v>
      </c>
      <c r="S144">
        <v>10</v>
      </c>
      <c r="T144">
        <v>12</v>
      </c>
      <c r="U144" t="s">
        <v>144</v>
      </c>
      <c r="V144" t="s">
        <v>140</v>
      </c>
      <c r="W144" t="s">
        <v>532</v>
      </c>
      <c r="X144">
        <v>861</v>
      </c>
      <c r="Y144">
        <v>144</v>
      </c>
      <c r="Z144">
        <v>660</v>
      </c>
      <c r="AA144">
        <v>250</v>
      </c>
      <c r="AB144" t="s">
        <v>41</v>
      </c>
      <c r="AC144" t="s">
        <v>533</v>
      </c>
      <c r="AD144" t="s">
        <v>99</v>
      </c>
      <c r="AE144" t="s">
        <v>327</v>
      </c>
      <c r="AF144">
        <v>600</v>
      </c>
      <c r="AG144" t="s">
        <v>534</v>
      </c>
      <c r="AH144">
        <v>0.5</v>
      </c>
      <c r="AI144">
        <v>0.75</v>
      </c>
      <c r="AJ144">
        <v>1</v>
      </c>
    </row>
    <row r="145" spans="1:36" x14ac:dyDescent="0.4">
      <c r="A145">
        <v>4142</v>
      </c>
      <c r="B145" t="s">
        <v>535</v>
      </c>
      <c r="C145" t="s">
        <v>536</v>
      </c>
      <c r="D145">
        <v>42</v>
      </c>
      <c r="E145">
        <v>115</v>
      </c>
      <c r="F145">
        <v>120</v>
      </c>
      <c r="G145">
        <v>60</v>
      </c>
      <c r="H145">
        <v>110</v>
      </c>
      <c r="I145">
        <v>110</v>
      </c>
      <c r="J145">
        <v>100</v>
      </c>
      <c r="K145">
        <v>100</v>
      </c>
      <c r="L145">
        <v>140</v>
      </c>
      <c r="M145">
        <v>15</v>
      </c>
      <c r="N145">
        <v>1</v>
      </c>
      <c r="O145">
        <v>120</v>
      </c>
      <c r="P145">
        <v>80</v>
      </c>
      <c r="Q145">
        <v>112</v>
      </c>
      <c r="R145">
        <v>108</v>
      </c>
      <c r="S145">
        <v>10</v>
      </c>
      <c r="T145">
        <v>12</v>
      </c>
      <c r="U145" t="s">
        <v>38</v>
      </c>
      <c r="V145" t="s">
        <v>469</v>
      </c>
      <c r="W145" t="s">
        <v>470</v>
      </c>
      <c r="X145">
        <v>1720</v>
      </c>
      <c r="Y145">
        <v>420</v>
      </c>
      <c r="Z145">
        <v>500</v>
      </c>
      <c r="AA145">
        <v>200</v>
      </c>
      <c r="AB145" t="s">
        <v>41</v>
      </c>
      <c r="AC145" t="s">
        <v>469</v>
      </c>
      <c r="AD145" t="s">
        <v>1119</v>
      </c>
      <c r="AF145">
        <v>672</v>
      </c>
      <c r="AG145" t="s">
        <v>537</v>
      </c>
      <c r="AH145">
        <v>0</v>
      </c>
      <c r="AI145">
        <v>0.5</v>
      </c>
      <c r="AJ145">
        <v>1</v>
      </c>
    </row>
    <row r="146" spans="1:36" x14ac:dyDescent="0.4">
      <c r="A146">
        <v>4143</v>
      </c>
      <c r="B146" t="s">
        <v>538</v>
      </c>
      <c r="C146" t="s">
        <v>539</v>
      </c>
      <c r="D146">
        <v>18</v>
      </c>
      <c r="E146">
        <v>100</v>
      </c>
      <c r="F146">
        <v>100</v>
      </c>
      <c r="G146">
        <v>100</v>
      </c>
      <c r="H146">
        <v>100</v>
      </c>
      <c r="I146">
        <v>120</v>
      </c>
      <c r="J146">
        <v>100</v>
      </c>
      <c r="K146">
        <v>100</v>
      </c>
      <c r="L146">
        <v>100</v>
      </c>
      <c r="M146">
        <v>10</v>
      </c>
      <c r="N146">
        <v>7</v>
      </c>
      <c r="O146">
        <v>100</v>
      </c>
      <c r="P146">
        <v>100</v>
      </c>
      <c r="Q146">
        <v>100</v>
      </c>
      <c r="R146">
        <v>100</v>
      </c>
      <c r="S146">
        <v>10</v>
      </c>
      <c r="T146">
        <v>12</v>
      </c>
      <c r="U146" t="s">
        <v>47</v>
      </c>
      <c r="V146" t="s">
        <v>39</v>
      </c>
      <c r="W146" t="s">
        <v>215</v>
      </c>
      <c r="X146">
        <v>800</v>
      </c>
      <c r="Y146">
        <v>600</v>
      </c>
      <c r="Z146">
        <v>432</v>
      </c>
      <c r="AA146">
        <v>-1</v>
      </c>
      <c r="AB146" t="s">
        <v>41</v>
      </c>
      <c r="AC146" t="s">
        <v>114</v>
      </c>
      <c r="AD146" t="s">
        <v>115</v>
      </c>
      <c r="AF146">
        <v>336</v>
      </c>
      <c r="AG146" t="s">
        <v>540</v>
      </c>
      <c r="AH146">
        <v>0</v>
      </c>
      <c r="AI146">
        <v>0.5</v>
      </c>
      <c r="AJ146">
        <v>1</v>
      </c>
    </row>
    <row r="147" spans="1:36" x14ac:dyDescent="0.4">
      <c r="A147">
        <v>4144</v>
      </c>
      <c r="B147" t="s">
        <v>541</v>
      </c>
      <c r="C147" t="s">
        <v>542</v>
      </c>
      <c r="D147">
        <v>38</v>
      </c>
      <c r="E147">
        <v>100</v>
      </c>
      <c r="F147">
        <v>100</v>
      </c>
      <c r="G147">
        <v>80</v>
      </c>
      <c r="H147">
        <v>90</v>
      </c>
      <c r="I147">
        <v>90</v>
      </c>
      <c r="J147">
        <v>100</v>
      </c>
      <c r="K147">
        <v>100</v>
      </c>
      <c r="L147">
        <v>110</v>
      </c>
      <c r="M147">
        <v>10</v>
      </c>
      <c r="N147">
        <v>1</v>
      </c>
      <c r="O147">
        <v>80</v>
      </c>
      <c r="P147">
        <v>120</v>
      </c>
      <c r="Q147">
        <v>100</v>
      </c>
      <c r="R147">
        <v>100</v>
      </c>
      <c r="S147">
        <v>10</v>
      </c>
      <c r="T147">
        <v>12</v>
      </c>
      <c r="U147" t="s">
        <v>38</v>
      </c>
      <c r="V147" t="s">
        <v>469</v>
      </c>
      <c r="W147" t="s">
        <v>470</v>
      </c>
      <c r="X147">
        <v>2468</v>
      </c>
      <c r="Y147">
        <v>288</v>
      </c>
      <c r="Z147">
        <v>768</v>
      </c>
      <c r="AA147">
        <v>200</v>
      </c>
      <c r="AB147" t="s">
        <v>41</v>
      </c>
      <c r="AC147" t="s">
        <v>469</v>
      </c>
      <c r="AD147" t="s">
        <v>99</v>
      </c>
      <c r="AF147">
        <v>480</v>
      </c>
      <c r="AG147" t="s">
        <v>543</v>
      </c>
      <c r="AH147">
        <v>0</v>
      </c>
      <c r="AI147">
        <v>0.5</v>
      </c>
      <c r="AJ147">
        <v>1</v>
      </c>
    </row>
    <row r="148" spans="1:36" x14ac:dyDescent="0.4">
      <c r="A148">
        <v>4145</v>
      </c>
      <c r="B148" t="s">
        <v>544</v>
      </c>
      <c r="C148" t="s">
        <v>545</v>
      </c>
      <c r="D148">
        <v>34</v>
      </c>
      <c r="E148">
        <v>110</v>
      </c>
      <c r="F148">
        <v>100</v>
      </c>
      <c r="G148">
        <v>0</v>
      </c>
      <c r="H148">
        <v>100</v>
      </c>
      <c r="I148">
        <v>100</v>
      </c>
      <c r="J148">
        <v>120</v>
      </c>
      <c r="K148">
        <v>0</v>
      </c>
      <c r="L148">
        <v>120</v>
      </c>
      <c r="M148">
        <v>10</v>
      </c>
      <c r="N148">
        <v>1</v>
      </c>
      <c r="O148">
        <v>0</v>
      </c>
      <c r="P148">
        <v>150</v>
      </c>
      <c r="Q148">
        <v>100</v>
      </c>
      <c r="R148">
        <v>100</v>
      </c>
      <c r="S148">
        <v>10</v>
      </c>
      <c r="T148">
        <v>12</v>
      </c>
      <c r="U148" t="s">
        <v>47</v>
      </c>
      <c r="V148" t="s">
        <v>219</v>
      </c>
      <c r="W148" t="s">
        <v>546</v>
      </c>
      <c r="X148">
        <v>1960</v>
      </c>
      <c r="Y148">
        <v>504</v>
      </c>
      <c r="Z148">
        <v>960</v>
      </c>
      <c r="AA148">
        <v>150</v>
      </c>
      <c r="AB148" t="s">
        <v>41</v>
      </c>
      <c r="AC148" t="s">
        <v>547</v>
      </c>
      <c r="AD148" t="s">
        <v>1119</v>
      </c>
      <c r="AF148">
        <v>720</v>
      </c>
      <c r="AG148" t="s">
        <v>548</v>
      </c>
      <c r="AH148">
        <v>0</v>
      </c>
      <c r="AI148">
        <v>0.5</v>
      </c>
      <c r="AJ148">
        <v>1</v>
      </c>
    </row>
    <row r="149" spans="1:36" x14ac:dyDescent="0.4">
      <c r="A149">
        <v>4146</v>
      </c>
      <c r="B149" t="s">
        <v>549</v>
      </c>
      <c r="C149" t="s">
        <v>545</v>
      </c>
      <c r="D149">
        <v>34</v>
      </c>
      <c r="E149">
        <v>110</v>
      </c>
      <c r="F149">
        <v>100</v>
      </c>
      <c r="G149">
        <v>0</v>
      </c>
      <c r="H149">
        <v>100</v>
      </c>
      <c r="I149">
        <v>100</v>
      </c>
      <c r="J149">
        <v>120</v>
      </c>
      <c r="K149">
        <v>0</v>
      </c>
      <c r="L149">
        <v>120</v>
      </c>
      <c r="M149">
        <v>10</v>
      </c>
      <c r="N149">
        <v>1</v>
      </c>
      <c r="O149">
        <v>0</v>
      </c>
      <c r="P149">
        <v>150</v>
      </c>
      <c r="Q149">
        <v>100</v>
      </c>
      <c r="R149">
        <v>100</v>
      </c>
      <c r="S149">
        <v>10</v>
      </c>
      <c r="T149">
        <v>12</v>
      </c>
      <c r="U149" t="s">
        <v>47</v>
      </c>
      <c r="V149" t="s">
        <v>469</v>
      </c>
      <c r="W149" t="s">
        <v>550</v>
      </c>
      <c r="X149">
        <v>1960</v>
      </c>
      <c r="Y149">
        <v>504</v>
      </c>
      <c r="Z149">
        <v>960</v>
      </c>
      <c r="AA149">
        <v>150</v>
      </c>
      <c r="AB149" t="s">
        <v>41</v>
      </c>
      <c r="AC149" t="s">
        <v>547</v>
      </c>
      <c r="AD149" t="s">
        <v>59</v>
      </c>
      <c r="AF149">
        <v>720</v>
      </c>
      <c r="AG149" t="s">
        <v>548</v>
      </c>
      <c r="AH149">
        <v>0</v>
      </c>
      <c r="AI149">
        <v>0.5</v>
      </c>
      <c r="AJ149">
        <v>1</v>
      </c>
    </row>
    <row r="150" spans="1:36" x14ac:dyDescent="0.4">
      <c r="A150">
        <v>4147</v>
      </c>
      <c r="B150" t="s">
        <v>551</v>
      </c>
      <c r="C150" t="s">
        <v>545</v>
      </c>
      <c r="D150">
        <v>34</v>
      </c>
      <c r="E150">
        <v>300</v>
      </c>
      <c r="F150">
        <v>100</v>
      </c>
      <c r="G150">
        <v>0</v>
      </c>
      <c r="H150">
        <v>100</v>
      </c>
      <c r="I150">
        <v>100</v>
      </c>
      <c r="J150">
        <v>120</v>
      </c>
      <c r="K150">
        <v>0</v>
      </c>
      <c r="L150">
        <v>150</v>
      </c>
      <c r="M150">
        <v>10</v>
      </c>
      <c r="N150">
        <v>1</v>
      </c>
      <c r="O150">
        <v>0</v>
      </c>
      <c r="P150">
        <v>150</v>
      </c>
      <c r="Q150">
        <v>200</v>
      </c>
      <c r="R150">
        <v>130</v>
      </c>
      <c r="S150">
        <v>10</v>
      </c>
      <c r="T150">
        <v>12</v>
      </c>
      <c r="U150" t="s">
        <v>47</v>
      </c>
      <c r="V150" t="s">
        <v>219</v>
      </c>
      <c r="W150" t="s">
        <v>253</v>
      </c>
      <c r="X150">
        <v>2536</v>
      </c>
      <c r="Y150">
        <v>672</v>
      </c>
      <c r="Z150">
        <v>1536</v>
      </c>
      <c r="AA150">
        <v>250</v>
      </c>
      <c r="AB150" t="s">
        <v>41</v>
      </c>
      <c r="AC150" t="s">
        <v>547</v>
      </c>
      <c r="AD150" t="s">
        <v>1120</v>
      </c>
      <c r="AF150">
        <v>1152</v>
      </c>
      <c r="AG150" t="s">
        <v>552</v>
      </c>
      <c r="AH150">
        <v>0</v>
      </c>
      <c r="AI150">
        <v>0.5</v>
      </c>
      <c r="AJ150">
        <v>1</v>
      </c>
    </row>
    <row r="151" spans="1:36" x14ac:dyDescent="0.4">
      <c r="A151">
        <v>4148</v>
      </c>
      <c r="B151" t="s">
        <v>553</v>
      </c>
      <c r="C151" t="s">
        <v>554</v>
      </c>
      <c r="D151">
        <v>33</v>
      </c>
      <c r="E151">
        <v>100</v>
      </c>
      <c r="F151">
        <v>130</v>
      </c>
      <c r="G151">
        <v>100</v>
      </c>
      <c r="H151">
        <v>130</v>
      </c>
      <c r="I151">
        <v>140</v>
      </c>
      <c r="J151">
        <v>140</v>
      </c>
      <c r="K151">
        <v>170</v>
      </c>
      <c r="L151">
        <v>120</v>
      </c>
      <c r="M151">
        <v>10</v>
      </c>
      <c r="N151">
        <v>1</v>
      </c>
      <c r="O151">
        <v>20</v>
      </c>
      <c r="P151">
        <v>70</v>
      </c>
      <c r="Q151">
        <v>115</v>
      </c>
      <c r="R151">
        <v>110</v>
      </c>
      <c r="S151">
        <v>10</v>
      </c>
      <c r="T151">
        <v>12</v>
      </c>
      <c r="U151" t="s">
        <v>47</v>
      </c>
      <c r="V151" t="s">
        <v>219</v>
      </c>
      <c r="W151" t="s">
        <v>78</v>
      </c>
      <c r="X151">
        <v>1156</v>
      </c>
      <c r="Y151">
        <v>384</v>
      </c>
      <c r="Z151">
        <v>456</v>
      </c>
      <c r="AA151">
        <v>250</v>
      </c>
      <c r="AB151" t="s">
        <v>41</v>
      </c>
      <c r="AC151" t="s">
        <v>219</v>
      </c>
      <c r="AD151" t="s">
        <v>1112</v>
      </c>
      <c r="AF151">
        <v>288</v>
      </c>
      <c r="AG151" t="s">
        <v>555</v>
      </c>
      <c r="AH151">
        <v>0</v>
      </c>
      <c r="AI151">
        <v>0.5</v>
      </c>
      <c r="AJ151">
        <v>1</v>
      </c>
    </row>
    <row r="152" spans="1:36" x14ac:dyDescent="0.4">
      <c r="A152">
        <v>4149</v>
      </c>
      <c r="B152" t="s">
        <v>556</v>
      </c>
      <c r="C152" t="s">
        <v>557</v>
      </c>
      <c r="D152">
        <v>61</v>
      </c>
      <c r="E152">
        <v>100</v>
      </c>
      <c r="F152">
        <v>130</v>
      </c>
      <c r="G152">
        <v>100</v>
      </c>
      <c r="H152">
        <v>100</v>
      </c>
      <c r="I152">
        <v>100</v>
      </c>
      <c r="J152">
        <v>100</v>
      </c>
      <c r="K152">
        <v>130</v>
      </c>
      <c r="L152">
        <v>100</v>
      </c>
      <c r="M152">
        <v>15</v>
      </c>
      <c r="N152">
        <v>1</v>
      </c>
      <c r="O152">
        <v>150</v>
      </c>
      <c r="P152">
        <v>100</v>
      </c>
      <c r="Q152">
        <v>100</v>
      </c>
      <c r="R152">
        <v>100</v>
      </c>
      <c r="S152">
        <v>10</v>
      </c>
      <c r="T152">
        <v>12</v>
      </c>
      <c r="U152" t="s">
        <v>47</v>
      </c>
      <c r="V152" t="s">
        <v>219</v>
      </c>
      <c r="W152" t="s">
        <v>78</v>
      </c>
      <c r="X152">
        <v>1156</v>
      </c>
      <c r="Y152">
        <v>384</v>
      </c>
      <c r="Z152">
        <v>456</v>
      </c>
      <c r="AA152">
        <v>200</v>
      </c>
      <c r="AB152" t="s">
        <v>41</v>
      </c>
      <c r="AC152" t="s">
        <v>558</v>
      </c>
      <c r="AD152" t="s">
        <v>1120</v>
      </c>
      <c r="AF152">
        <v>288</v>
      </c>
      <c r="AG152" t="s">
        <v>559</v>
      </c>
      <c r="AH152">
        <v>0</v>
      </c>
      <c r="AI152">
        <v>0.5</v>
      </c>
      <c r="AJ152">
        <v>1</v>
      </c>
    </row>
    <row r="153" spans="1:36" x14ac:dyDescent="0.4">
      <c r="A153">
        <v>4150</v>
      </c>
      <c r="B153" t="s">
        <v>560</v>
      </c>
      <c r="C153" t="s">
        <v>561</v>
      </c>
      <c r="D153">
        <v>69</v>
      </c>
      <c r="E153">
        <v>130</v>
      </c>
      <c r="F153">
        <v>100</v>
      </c>
      <c r="G153">
        <v>100</v>
      </c>
      <c r="H153">
        <v>100</v>
      </c>
      <c r="I153">
        <v>110</v>
      </c>
      <c r="J153">
        <v>100</v>
      </c>
      <c r="K153">
        <v>200</v>
      </c>
      <c r="L153">
        <v>80</v>
      </c>
      <c r="M153">
        <v>8</v>
      </c>
      <c r="N153">
        <v>1</v>
      </c>
      <c r="O153">
        <v>180</v>
      </c>
      <c r="P153">
        <v>140</v>
      </c>
      <c r="Q153">
        <v>115</v>
      </c>
      <c r="R153">
        <v>110</v>
      </c>
      <c r="S153">
        <v>10</v>
      </c>
      <c r="T153">
        <v>12</v>
      </c>
      <c r="U153" t="s">
        <v>38</v>
      </c>
      <c r="V153" t="s">
        <v>219</v>
      </c>
      <c r="W153" t="s">
        <v>274</v>
      </c>
      <c r="X153">
        <v>1276</v>
      </c>
      <c r="Y153">
        <v>288</v>
      </c>
      <c r="Z153">
        <v>576</v>
      </c>
      <c r="AA153">
        <v>155</v>
      </c>
      <c r="AB153" t="s">
        <v>119</v>
      </c>
      <c r="AC153" t="s">
        <v>562</v>
      </c>
      <c r="AD153" t="s">
        <v>1120</v>
      </c>
      <c r="AF153">
        <v>120</v>
      </c>
      <c r="AG153" t="s">
        <v>563</v>
      </c>
      <c r="AH153">
        <v>0</v>
      </c>
      <c r="AI153">
        <v>0.5</v>
      </c>
      <c r="AJ153">
        <v>1</v>
      </c>
    </row>
    <row r="154" spans="1:36" x14ac:dyDescent="0.4">
      <c r="A154">
        <v>4151</v>
      </c>
      <c r="B154" t="s">
        <v>564</v>
      </c>
      <c r="C154" t="s">
        <v>565</v>
      </c>
      <c r="D154">
        <v>65</v>
      </c>
      <c r="E154">
        <v>100</v>
      </c>
      <c r="F154">
        <v>100</v>
      </c>
      <c r="G154">
        <v>100</v>
      </c>
      <c r="H154">
        <v>100</v>
      </c>
      <c r="I154">
        <v>100</v>
      </c>
      <c r="J154">
        <v>120</v>
      </c>
      <c r="K154">
        <v>200</v>
      </c>
      <c r="L154">
        <v>90</v>
      </c>
      <c r="M154">
        <v>20</v>
      </c>
      <c r="N154">
        <v>1</v>
      </c>
      <c r="O154">
        <v>40</v>
      </c>
      <c r="P154">
        <v>130</v>
      </c>
      <c r="Q154">
        <v>104</v>
      </c>
      <c r="R154">
        <v>96</v>
      </c>
      <c r="S154">
        <v>10</v>
      </c>
      <c r="T154">
        <v>12</v>
      </c>
      <c r="U154" t="s">
        <v>38</v>
      </c>
      <c r="V154" t="s">
        <v>219</v>
      </c>
      <c r="W154" t="s">
        <v>274</v>
      </c>
      <c r="X154">
        <v>1276</v>
      </c>
      <c r="Y154">
        <v>288</v>
      </c>
      <c r="Z154">
        <v>576</v>
      </c>
      <c r="AA154">
        <v>150</v>
      </c>
      <c r="AB154" t="s">
        <v>119</v>
      </c>
      <c r="AC154" t="s">
        <v>566</v>
      </c>
      <c r="AD154" t="s">
        <v>99</v>
      </c>
      <c r="AF154">
        <v>180</v>
      </c>
      <c r="AG154" t="s">
        <v>567</v>
      </c>
      <c r="AH154">
        <v>0</v>
      </c>
      <c r="AI154">
        <v>0.5</v>
      </c>
      <c r="AJ154">
        <v>1</v>
      </c>
    </row>
    <row r="155" spans="1:36" x14ac:dyDescent="0.4">
      <c r="A155">
        <v>4152</v>
      </c>
      <c r="B155" t="s">
        <v>568</v>
      </c>
      <c r="C155" t="s">
        <v>569</v>
      </c>
      <c r="D155">
        <v>73</v>
      </c>
      <c r="E155">
        <v>100</v>
      </c>
      <c r="F155">
        <v>100</v>
      </c>
      <c r="G155">
        <v>100</v>
      </c>
      <c r="H155">
        <v>100</v>
      </c>
      <c r="I155">
        <v>100</v>
      </c>
      <c r="J155">
        <v>100</v>
      </c>
      <c r="K155">
        <v>100</v>
      </c>
      <c r="L155">
        <v>100</v>
      </c>
      <c r="M155">
        <v>10</v>
      </c>
      <c r="N155">
        <v>1</v>
      </c>
      <c r="O155">
        <v>100</v>
      </c>
      <c r="P155">
        <v>100</v>
      </c>
      <c r="Q155">
        <v>100</v>
      </c>
      <c r="R155">
        <v>100</v>
      </c>
      <c r="S155">
        <v>10</v>
      </c>
      <c r="T155">
        <v>12</v>
      </c>
      <c r="U155" t="s">
        <v>38</v>
      </c>
      <c r="V155" t="s">
        <v>469</v>
      </c>
      <c r="W155" t="s">
        <v>470</v>
      </c>
      <c r="X155">
        <v>2276</v>
      </c>
      <c r="Y155">
        <v>432</v>
      </c>
      <c r="Z155">
        <v>576</v>
      </c>
      <c r="AA155">
        <v>150</v>
      </c>
      <c r="AB155" t="s">
        <v>41</v>
      </c>
      <c r="AC155" t="s">
        <v>1085</v>
      </c>
      <c r="AD155" t="s">
        <v>1120</v>
      </c>
      <c r="AF155">
        <v>216</v>
      </c>
      <c r="AG155" t="s">
        <v>570</v>
      </c>
      <c r="AH155">
        <v>0</v>
      </c>
      <c r="AI155">
        <v>0.5</v>
      </c>
      <c r="AJ155">
        <v>1</v>
      </c>
    </row>
    <row r="156" spans="1:36" x14ac:dyDescent="0.4">
      <c r="A156">
        <v>4153</v>
      </c>
      <c r="B156" t="s">
        <v>571</v>
      </c>
      <c r="C156" t="s">
        <v>572</v>
      </c>
      <c r="D156">
        <v>1</v>
      </c>
      <c r="E156">
        <v>100</v>
      </c>
      <c r="F156">
        <v>100</v>
      </c>
      <c r="G156">
        <v>100</v>
      </c>
      <c r="H156">
        <v>100</v>
      </c>
      <c r="I156">
        <v>100</v>
      </c>
      <c r="J156">
        <v>100</v>
      </c>
      <c r="K156">
        <v>100</v>
      </c>
      <c r="L156">
        <v>100</v>
      </c>
      <c r="M156">
        <v>10</v>
      </c>
      <c r="N156">
        <v>1</v>
      </c>
      <c r="O156">
        <v>100</v>
      </c>
      <c r="P156">
        <v>100</v>
      </c>
      <c r="Q156">
        <v>100</v>
      </c>
      <c r="R156">
        <v>100</v>
      </c>
      <c r="S156">
        <v>7</v>
      </c>
      <c r="T156">
        <v>12</v>
      </c>
      <c r="U156" t="s">
        <v>47</v>
      </c>
      <c r="V156" t="s">
        <v>39</v>
      </c>
      <c r="W156" t="s">
        <v>49</v>
      </c>
      <c r="X156">
        <v>1</v>
      </c>
      <c r="Y156">
        <v>1</v>
      </c>
      <c r="Z156">
        <v>1</v>
      </c>
      <c r="AA156">
        <v>-1</v>
      </c>
      <c r="AB156" t="s">
        <v>41</v>
      </c>
      <c r="AC156" t="s">
        <v>85</v>
      </c>
      <c r="AD156" t="s">
        <v>59</v>
      </c>
      <c r="AF156">
        <v>166</v>
      </c>
      <c r="AG156" t="s">
        <v>573</v>
      </c>
      <c r="AH156">
        <v>0</v>
      </c>
      <c r="AI156">
        <v>-1</v>
      </c>
      <c r="AJ156">
        <v>1</v>
      </c>
    </row>
    <row r="157" spans="1:36" x14ac:dyDescent="0.4">
      <c r="A157">
        <v>4154</v>
      </c>
      <c r="B157" t="s">
        <v>574</v>
      </c>
      <c r="C157" t="s">
        <v>575</v>
      </c>
      <c r="D157">
        <v>48</v>
      </c>
      <c r="E157">
        <v>70</v>
      </c>
      <c r="F157">
        <v>100</v>
      </c>
      <c r="G157">
        <v>100</v>
      </c>
      <c r="H157">
        <v>20</v>
      </c>
      <c r="I157">
        <v>175</v>
      </c>
      <c r="J157">
        <v>420</v>
      </c>
      <c r="K157">
        <v>90</v>
      </c>
      <c r="L157">
        <v>110</v>
      </c>
      <c r="M157">
        <v>10</v>
      </c>
      <c r="N157">
        <v>1</v>
      </c>
      <c r="O157">
        <v>0</v>
      </c>
      <c r="P157">
        <v>190</v>
      </c>
      <c r="Q157">
        <v>108</v>
      </c>
      <c r="R157">
        <v>120</v>
      </c>
      <c r="S157">
        <v>10</v>
      </c>
      <c r="T157">
        <v>12</v>
      </c>
      <c r="U157" t="s">
        <v>47</v>
      </c>
      <c r="V157" t="s">
        <v>39</v>
      </c>
      <c r="W157" t="s">
        <v>63</v>
      </c>
      <c r="X157">
        <v>1500</v>
      </c>
      <c r="Y157">
        <v>1000</v>
      </c>
      <c r="Z157">
        <v>500</v>
      </c>
      <c r="AA157">
        <v>300</v>
      </c>
      <c r="AB157" t="s">
        <v>41</v>
      </c>
      <c r="AC157" t="s">
        <v>39</v>
      </c>
      <c r="AD157" t="s">
        <v>1119</v>
      </c>
      <c r="AF157">
        <v>900</v>
      </c>
      <c r="AG157" t="s">
        <v>576</v>
      </c>
      <c r="AH157">
        <v>0</v>
      </c>
      <c r="AI157">
        <v>0.5</v>
      </c>
      <c r="AJ157">
        <v>1</v>
      </c>
    </row>
    <row r="158" spans="1:36" x14ac:dyDescent="0.4">
      <c r="A158">
        <v>4155</v>
      </c>
      <c r="B158" t="s">
        <v>577</v>
      </c>
      <c r="C158" t="s">
        <v>578</v>
      </c>
      <c r="D158">
        <v>59</v>
      </c>
      <c r="E158">
        <v>130</v>
      </c>
      <c r="F158">
        <v>100</v>
      </c>
      <c r="G158">
        <v>60</v>
      </c>
      <c r="H158">
        <v>20</v>
      </c>
      <c r="I158">
        <v>200</v>
      </c>
      <c r="J158">
        <v>140</v>
      </c>
      <c r="K158">
        <v>110</v>
      </c>
      <c r="L158">
        <v>120</v>
      </c>
      <c r="M158">
        <v>10</v>
      </c>
      <c r="N158">
        <v>1</v>
      </c>
      <c r="O158">
        <v>50</v>
      </c>
      <c r="P158">
        <v>150</v>
      </c>
      <c r="Q158">
        <v>100</v>
      </c>
      <c r="R158">
        <v>160</v>
      </c>
      <c r="S158">
        <v>10</v>
      </c>
      <c r="T158">
        <v>12</v>
      </c>
      <c r="U158" t="s">
        <v>47</v>
      </c>
      <c r="V158" t="s">
        <v>140</v>
      </c>
      <c r="W158" t="s">
        <v>54</v>
      </c>
      <c r="X158">
        <v>864</v>
      </c>
      <c r="Y158">
        <v>192</v>
      </c>
      <c r="Z158">
        <v>500</v>
      </c>
      <c r="AA158">
        <v>150</v>
      </c>
      <c r="AB158" t="s">
        <v>41</v>
      </c>
      <c r="AC158" t="s">
        <v>41</v>
      </c>
      <c r="AD158" t="s">
        <v>1120</v>
      </c>
      <c r="AF158">
        <v>468</v>
      </c>
      <c r="AG158" t="s">
        <v>579</v>
      </c>
      <c r="AH158">
        <v>0</v>
      </c>
      <c r="AI158">
        <v>0.5</v>
      </c>
      <c r="AJ158">
        <v>1</v>
      </c>
    </row>
    <row r="159" spans="1:36" x14ac:dyDescent="0.4">
      <c r="A159">
        <v>4156</v>
      </c>
      <c r="B159" t="s">
        <v>580</v>
      </c>
      <c r="C159" t="s">
        <v>581</v>
      </c>
      <c r="D159">
        <v>48</v>
      </c>
      <c r="E159">
        <v>95</v>
      </c>
      <c r="F159">
        <v>100</v>
      </c>
      <c r="G159">
        <v>180</v>
      </c>
      <c r="H159">
        <v>40</v>
      </c>
      <c r="I159">
        <v>100</v>
      </c>
      <c r="J159">
        <v>150</v>
      </c>
      <c r="K159">
        <v>70</v>
      </c>
      <c r="L159">
        <v>100</v>
      </c>
      <c r="M159">
        <v>30</v>
      </c>
      <c r="N159">
        <v>1</v>
      </c>
      <c r="O159">
        <v>0</v>
      </c>
      <c r="P159">
        <v>300</v>
      </c>
      <c r="Q159">
        <v>120</v>
      </c>
      <c r="R159">
        <v>80</v>
      </c>
      <c r="S159">
        <v>10</v>
      </c>
      <c r="T159">
        <v>12</v>
      </c>
      <c r="U159" t="s">
        <v>38</v>
      </c>
      <c r="V159" t="s">
        <v>160</v>
      </c>
      <c r="W159" t="s">
        <v>78</v>
      </c>
      <c r="X159">
        <v>1504</v>
      </c>
      <c r="Y159">
        <v>900</v>
      </c>
      <c r="Z159">
        <v>840</v>
      </c>
      <c r="AA159">
        <v>100</v>
      </c>
      <c r="AB159" t="s">
        <v>41</v>
      </c>
      <c r="AC159" t="s">
        <v>41</v>
      </c>
      <c r="AD159" t="s">
        <v>1120</v>
      </c>
      <c r="AF159">
        <v>288</v>
      </c>
      <c r="AG159" t="s">
        <v>582</v>
      </c>
      <c r="AH159">
        <v>0</v>
      </c>
      <c r="AI159">
        <v>0.5</v>
      </c>
      <c r="AJ159">
        <v>1</v>
      </c>
    </row>
    <row r="160" spans="1:36" x14ac:dyDescent="0.4">
      <c r="A160">
        <v>4157</v>
      </c>
      <c r="B160" t="s">
        <v>583</v>
      </c>
      <c r="C160" t="s">
        <v>584</v>
      </c>
      <c r="D160">
        <v>63</v>
      </c>
      <c r="E160">
        <v>100</v>
      </c>
      <c r="F160">
        <v>90</v>
      </c>
      <c r="G160">
        <v>100</v>
      </c>
      <c r="H160">
        <v>60</v>
      </c>
      <c r="I160">
        <v>100</v>
      </c>
      <c r="J160">
        <v>100</v>
      </c>
      <c r="K160">
        <v>120</v>
      </c>
      <c r="L160">
        <v>120</v>
      </c>
      <c r="M160">
        <v>10</v>
      </c>
      <c r="N160">
        <v>3</v>
      </c>
      <c r="O160">
        <v>100</v>
      </c>
      <c r="P160">
        <v>100</v>
      </c>
      <c r="Q160">
        <v>110</v>
      </c>
      <c r="R160">
        <v>100</v>
      </c>
      <c r="S160">
        <v>10</v>
      </c>
      <c r="T160">
        <v>12</v>
      </c>
      <c r="U160" t="s">
        <v>144</v>
      </c>
      <c r="V160" t="s">
        <v>140</v>
      </c>
      <c r="W160" t="s">
        <v>585</v>
      </c>
      <c r="X160">
        <v>1072</v>
      </c>
      <c r="Y160">
        <v>384</v>
      </c>
      <c r="Z160">
        <v>672</v>
      </c>
      <c r="AA160">
        <v>200</v>
      </c>
      <c r="AB160" t="s">
        <v>41</v>
      </c>
      <c r="AC160" t="s">
        <v>181</v>
      </c>
      <c r="AD160" t="s">
        <v>1112</v>
      </c>
      <c r="AF160">
        <v>384</v>
      </c>
      <c r="AG160" t="s">
        <v>586</v>
      </c>
      <c r="AH160">
        <v>0</v>
      </c>
      <c r="AI160">
        <v>0.5</v>
      </c>
      <c r="AJ160">
        <v>1</v>
      </c>
    </row>
    <row r="161" spans="1:36" x14ac:dyDescent="0.4">
      <c r="A161">
        <v>4158</v>
      </c>
      <c r="B161" t="s">
        <v>587</v>
      </c>
      <c r="C161" t="s">
        <v>588</v>
      </c>
      <c r="D161">
        <v>64</v>
      </c>
      <c r="E161">
        <v>90</v>
      </c>
      <c r="F161">
        <v>100</v>
      </c>
      <c r="G161">
        <v>160</v>
      </c>
      <c r="H161">
        <v>90</v>
      </c>
      <c r="I161">
        <v>85</v>
      </c>
      <c r="J161">
        <v>110</v>
      </c>
      <c r="K161">
        <v>140</v>
      </c>
      <c r="L161">
        <v>70</v>
      </c>
      <c r="M161">
        <v>15</v>
      </c>
      <c r="N161">
        <v>3</v>
      </c>
      <c r="O161">
        <v>120</v>
      </c>
      <c r="P161">
        <v>170</v>
      </c>
      <c r="Q161">
        <v>125</v>
      </c>
      <c r="R161">
        <v>120</v>
      </c>
      <c r="S161">
        <v>10</v>
      </c>
      <c r="T161">
        <v>12</v>
      </c>
      <c r="U161" t="s">
        <v>144</v>
      </c>
      <c r="V161" t="s">
        <v>160</v>
      </c>
      <c r="W161" t="s">
        <v>585</v>
      </c>
      <c r="X161">
        <v>1552</v>
      </c>
      <c r="Y161">
        <v>336</v>
      </c>
      <c r="Z161">
        <v>1152</v>
      </c>
      <c r="AA161">
        <v>165</v>
      </c>
      <c r="AB161" t="s">
        <v>41</v>
      </c>
      <c r="AC161" t="s">
        <v>181</v>
      </c>
      <c r="AD161" t="s">
        <v>99</v>
      </c>
      <c r="AF161">
        <v>720</v>
      </c>
      <c r="AG161" t="s">
        <v>589</v>
      </c>
      <c r="AH161">
        <v>0</v>
      </c>
      <c r="AI161">
        <v>0.5</v>
      </c>
      <c r="AJ161">
        <v>1</v>
      </c>
    </row>
    <row r="162" spans="1:36" x14ac:dyDescent="0.4">
      <c r="A162">
        <v>4159</v>
      </c>
      <c r="B162" t="s">
        <v>590</v>
      </c>
      <c r="C162" t="s">
        <v>591</v>
      </c>
      <c r="D162">
        <v>62</v>
      </c>
      <c r="E162">
        <v>100</v>
      </c>
      <c r="F162">
        <v>100</v>
      </c>
      <c r="G162">
        <v>20</v>
      </c>
      <c r="H162">
        <v>130</v>
      </c>
      <c r="I162">
        <v>110</v>
      </c>
      <c r="J162">
        <v>110</v>
      </c>
      <c r="K162">
        <v>70</v>
      </c>
      <c r="L162">
        <v>100</v>
      </c>
      <c r="M162">
        <v>10</v>
      </c>
      <c r="N162">
        <v>1</v>
      </c>
      <c r="O162">
        <v>90</v>
      </c>
      <c r="P162">
        <v>90</v>
      </c>
      <c r="Q162">
        <v>115</v>
      </c>
      <c r="R162">
        <v>95</v>
      </c>
      <c r="S162">
        <v>10</v>
      </c>
      <c r="T162">
        <v>12</v>
      </c>
      <c r="U162" t="s">
        <v>38</v>
      </c>
      <c r="V162" t="s">
        <v>140</v>
      </c>
      <c r="W162" t="s">
        <v>54</v>
      </c>
      <c r="X162">
        <v>1020</v>
      </c>
      <c r="Y162">
        <v>768</v>
      </c>
      <c r="Z162">
        <v>500</v>
      </c>
      <c r="AA162">
        <v>300</v>
      </c>
      <c r="AB162" t="s">
        <v>41</v>
      </c>
      <c r="AC162" t="s">
        <v>286</v>
      </c>
      <c r="AD162" t="s">
        <v>1120</v>
      </c>
      <c r="AF162">
        <v>540</v>
      </c>
      <c r="AG162" t="s">
        <v>592</v>
      </c>
      <c r="AH162">
        <v>0</v>
      </c>
      <c r="AI162">
        <v>0.5</v>
      </c>
      <c r="AJ162">
        <v>1</v>
      </c>
    </row>
    <row r="163" spans="1:36" x14ac:dyDescent="0.4">
      <c r="A163">
        <v>4160</v>
      </c>
      <c r="B163" t="s">
        <v>593</v>
      </c>
      <c r="C163" t="s">
        <v>594</v>
      </c>
      <c r="D163">
        <v>75</v>
      </c>
      <c r="E163">
        <v>120</v>
      </c>
      <c r="F163">
        <v>100</v>
      </c>
      <c r="G163">
        <v>120</v>
      </c>
      <c r="H163">
        <v>100</v>
      </c>
      <c r="I163">
        <v>85</v>
      </c>
      <c r="J163">
        <v>80</v>
      </c>
      <c r="K163">
        <v>180</v>
      </c>
      <c r="L163">
        <v>90</v>
      </c>
      <c r="M163">
        <v>10</v>
      </c>
      <c r="N163">
        <v>1</v>
      </c>
      <c r="O163">
        <v>90</v>
      </c>
      <c r="P163">
        <v>130</v>
      </c>
      <c r="Q163">
        <v>90</v>
      </c>
      <c r="R163">
        <v>90</v>
      </c>
      <c r="S163">
        <v>10</v>
      </c>
      <c r="T163">
        <v>12</v>
      </c>
      <c r="U163" t="s">
        <v>144</v>
      </c>
      <c r="V163" t="s">
        <v>219</v>
      </c>
      <c r="W163" t="s">
        <v>54</v>
      </c>
      <c r="X163">
        <v>1345</v>
      </c>
      <c r="Y163">
        <v>440</v>
      </c>
      <c r="Z163">
        <v>824</v>
      </c>
      <c r="AA163">
        <v>195</v>
      </c>
      <c r="AB163" t="s">
        <v>119</v>
      </c>
      <c r="AC163" t="s">
        <v>558</v>
      </c>
      <c r="AD163" t="s">
        <v>1120</v>
      </c>
      <c r="AF163">
        <v>768</v>
      </c>
      <c r="AG163" t="s">
        <v>595</v>
      </c>
      <c r="AH163">
        <v>0</v>
      </c>
      <c r="AI163">
        <v>0.5</v>
      </c>
      <c r="AJ163">
        <v>1</v>
      </c>
    </row>
    <row r="164" spans="1:36" x14ac:dyDescent="0.4">
      <c r="A164">
        <v>4161</v>
      </c>
      <c r="B164" t="s">
        <v>596</v>
      </c>
      <c r="C164" t="s">
        <v>597</v>
      </c>
      <c r="D164">
        <v>85</v>
      </c>
      <c r="E164">
        <v>140</v>
      </c>
      <c r="F164">
        <v>100</v>
      </c>
      <c r="G164">
        <v>120</v>
      </c>
      <c r="H164">
        <v>100</v>
      </c>
      <c r="I164">
        <v>85</v>
      </c>
      <c r="J164">
        <v>80</v>
      </c>
      <c r="K164">
        <v>140</v>
      </c>
      <c r="L164">
        <v>90</v>
      </c>
      <c r="M164">
        <v>10</v>
      </c>
      <c r="N164">
        <v>2</v>
      </c>
      <c r="O164">
        <v>130</v>
      </c>
      <c r="P164">
        <v>90</v>
      </c>
      <c r="Q164">
        <v>90</v>
      </c>
      <c r="R164">
        <v>90</v>
      </c>
      <c r="S164">
        <v>10</v>
      </c>
      <c r="T164">
        <v>12</v>
      </c>
      <c r="U164" t="s">
        <v>144</v>
      </c>
      <c r="V164" t="s">
        <v>219</v>
      </c>
      <c r="W164" t="s">
        <v>54</v>
      </c>
      <c r="X164">
        <v>1345</v>
      </c>
      <c r="Y164">
        <v>440</v>
      </c>
      <c r="Z164">
        <v>824</v>
      </c>
      <c r="AA164">
        <v>175</v>
      </c>
      <c r="AB164" t="s">
        <v>119</v>
      </c>
      <c r="AC164" t="s">
        <v>1194</v>
      </c>
      <c r="AD164" t="s">
        <v>1120</v>
      </c>
      <c r="AF164">
        <v>768</v>
      </c>
      <c r="AG164" t="s">
        <v>598</v>
      </c>
      <c r="AH164">
        <v>0</v>
      </c>
      <c r="AI164">
        <v>0.5</v>
      </c>
      <c r="AJ164">
        <v>1</v>
      </c>
    </row>
    <row r="165" spans="1:36" x14ac:dyDescent="0.4">
      <c r="A165">
        <v>4162</v>
      </c>
      <c r="B165" t="s">
        <v>599</v>
      </c>
      <c r="C165" t="s">
        <v>600</v>
      </c>
      <c r="D165">
        <v>65</v>
      </c>
      <c r="E165">
        <v>100</v>
      </c>
      <c r="F165">
        <v>100</v>
      </c>
      <c r="G165">
        <v>100</v>
      </c>
      <c r="H165">
        <v>100</v>
      </c>
      <c r="I165">
        <v>100</v>
      </c>
      <c r="J165">
        <v>100</v>
      </c>
      <c r="K165">
        <v>100</v>
      </c>
      <c r="L165">
        <v>130</v>
      </c>
      <c r="M165">
        <v>10</v>
      </c>
      <c r="N165">
        <v>2</v>
      </c>
      <c r="O165">
        <v>110</v>
      </c>
      <c r="P165">
        <v>100</v>
      </c>
      <c r="Q165">
        <v>105</v>
      </c>
      <c r="R165">
        <v>105</v>
      </c>
      <c r="S165">
        <v>10</v>
      </c>
      <c r="T165">
        <v>12</v>
      </c>
      <c r="U165" t="s">
        <v>144</v>
      </c>
      <c r="V165" t="s">
        <v>140</v>
      </c>
      <c r="W165" t="s">
        <v>480</v>
      </c>
      <c r="X165">
        <v>768</v>
      </c>
      <c r="Y165">
        <v>384</v>
      </c>
      <c r="Z165">
        <v>500</v>
      </c>
      <c r="AA165">
        <v>200</v>
      </c>
      <c r="AB165" t="s">
        <v>119</v>
      </c>
      <c r="AC165" t="s">
        <v>120</v>
      </c>
      <c r="AD165" t="s">
        <v>1120</v>
      </c>
      <c r="AF165">
        <v>480</v>
      </c>
      <c r="AG165" t="s">
        <v>601</v>
      </c>
      <c r="AH165">
        <v>0</v>
      </c>
      <c r="AI165">
        <v>0.5</v>
      </c>
      <c r="AJ165">
        <v>1</v>
      </c>
    </row>
    <row r="166" spans="1:36" x14ac:dyDescent="0.4">
      <c r="A166">
        <v>4163</v>
      </c>
      <c r="B166" t="s">
        <v>602</v>
      </c>
      <c r="C166" t="s">
        <v>603</v>
      </c>
      <c r="D166">
        <v>60</v>
      </c>
      <c r="E166">
        <v>120</v>
      </c>
      <c r="F166">
        <v>100</v>
      </c>
      <c r="G166">
        <v>100</v>
      </c>
      <c r="H166">
        <v>100</v>
      </c>
      <c r="I166">
        <v>100</v>
      </c>
      <c r="J166">
        <v>110</v>
      </c>
      <c r="K166">
        <v>130</v>
      </c>
      <c r="L166">
        <v>120</v>
      </c>
      <c r="M166">
        <v>10</v>
      </c>
      <c r="N166">
        <v>1</v>
      </c>
      <c r="O166">
        <v>90</v>
      </c>
      <c r="P166">
        <v>70</v>
      </c>
      <c r="Q166">
        <v>105</v>
      </c>
      <c r="R166">
        <v>110</v>
      </c>
      <c r="S166">
        <v>10</v>
      </c>
      <c r="T166">
        <v>12</v>
      </c>
      <c r="U166" t="s">
        <v>38</v>
      </c>
      <c r="V166" t="s">
        <v>140</v>
      </c>
      <c r="W166" t="s">
        <v>199</v>
      </c>
      <c r="X166">
        <v>1092</v>
      </c>
      <c r="Y166">
        <v>480</v>
      </c>
      <c r="Z166">
        <v>792</v>
      </c>
      <c r="AA166">
        <v>200</v>
      </c>
      <c r="AB166" t="s">
        <v>41</v>
      </c>
      <c r="AC166" t="s">
        <v>286</v>
      </c>
      <c r="AD166" t="s">
        <v>1112</v>
      </c>
      <c r="AF166">
        <v>432</v>
      </c>
      <c r="AG166" t="s">
        <v>604</v>
      </c>
      <c r="AH166">
        <v>0</v>
      </c>
      <c r="AI166">
        <v>0.5</v>
      </c>
      <c r="AJ166">
        <v>1</v>
      </c>
    </row>
    <row r="167" spans="1:36" x14ac:dyDescent="0.4">
      <c r="A167">
        <v>4164</v>
      </c>
      <c r="B167" t="s">
        <v>605</v>
      </c>
      <c r="C167" t="s">
        <v>606</v>
      </c>
      <c r="D167">
        <v>56</v>
      </c>
      <c r="E167">
        <v>100</v>
      </c>
      <c r="F167">
        <v>100</v>
      </c>
      <c r="G167">
        <v>100</v>
      </c>
      <c r="H167">
        <v>100</v>
      </c>
      <c r="I167">
        <v>140</v>
      </c>
      <c r="J167">
        <v>100</v>
      </c>
      <c r="K167">
        <v>400</v>
      </c>
      <c r="L167">
        <v>100</v>
      </c>
      <c r="M167">
        <v>10</v>
      </c>
      <c r="N167">
        <v>1</v>
      </c>
      <c r="O167">
        <v>0</v>
      </c>
      <c r="P167">
        <v>60</v>
      </c>
      <c r="Q167">
        <v>100</v>
      </c>
      <c r="R167">
        <v>100</v>
      </c>
      <c r="S167">
        <v>10</v>
      </c>
      <c r="T167">
        <v>12</v>
      </c>
      <c r="U167" t="s">
        <v>47</v>
      </c>
      <c r="V167" t="s">
        <v>53</v>
      </c>
      <c r="W167" t="s">
        <v>437</v>
      </c>
      <c r="X167">
        <v>1000</v>
      </c>
      <c r="Y167">
        <v>1000</v>
      </c>
      <c r="Z167">
        <v>500</v>
      </c>
      <c r="AA167">
        <v>100</v>
      </c>
      <c r="AB167" t="s">
        <v>41</v>
      </c>
      <c r="AC167" t="s">
        <v>1084</v>
      </c>
      <c r="AD167" t="s">
        <v>1119</v>
      </c>
      <c r="AF167">
        <v>620</v>
      </c>
      <c r="AG167" t="s">
        <v>607</v>
      </c>
      <c r="AH167">
        <v>0</v>
      </c>
      <c r="AI167">
        <v>0.5</v>
      </c>
      <c r="AJ167">
        <v>1</v>
      </c>
    </row>
    <row r="168" spans="1:36" x14ac:dyDescent="0.4">
      <c r="A168">
        <v>4165</v>
      </c>
      <c r="B168" t="s">
        <v>608</v>
      </c>
      <c r="C168" t="s">
        <v>609</v>
      </c>
      <c r="D168">
        <v>67</v>
      </c>
      <c r="E168">
        <v>100</v>
      </c>
      <c r="F168">
        <v>100</v>
      </c>
      <c r="G168">
        <v>100</v>
      </c>
      <c r="H168">
        <v>30</v>
      </c>
      <c r="I168">
        <v>100</v>
      </c>
      <c r="J168">
        <v>220</v>
      </c>
      <c r="K168">
        <v>500</v>
      </c>
      <c r="L168">
        <v>90</v>
      </c>
      <c r="M168">
        <v>15</v>
      </c>
      <c r="N168">
        <v>1</v>
      </c>
      <c r="O168">
        <v>30</v>
      </c>
      <c r="P168">
        <v>130</v>
      </c>
      <c r="Q168">
        <v>100</v>
      </c>
      <c r="R168">
        <v>100</v>
      </c>
      <c r="S168">
        <v>10</v>
      </c>
      <c r="T168">
        <v>12</v>
      </c>
      <c r="U168" t="s">
        <v>144</v>
      </c>
      <c r="V168" t="s">
        <v>160</v>
      </c>
      <c r="W168" t="s">
        <v>399</v>
      </c>
      <c r="X168">
        <v>1364</v>
      </c>
      <c r="Y168">
        <v>432</v>
      </c>
      <c r="Z168">
        <v>864</v>
      </c>
      <c r="AA168">
        <v>100</v>
      </c>
      <c r="AB168" t="s">
        <v>41</v>
      </c>
      <c r="AC168" t="s">
        <v>41</v>
      </c>
      <c r="AD168" t="s">
        <v>1120</v>
      </c>
      <c r="AF168">
        <v>312</v>
      </c>
      <c r="AG168" t="s">
        <v>610</v>
      </c>
      <c r="AH168">
        <v>0</v>
      </c>
      <c r="AI168">
        <v>0.5</v>
      </c>
      <c r="AJ168">
        <v>1</v>
      </c>
    </row>
    <row r="169" spans="1:36" x14ac:dyDescent="0.4">
      <c r="A169">
        <v>4166</v>
      </c>
      <c r="B169" t="s">
        <v>611</v>
      </c>
      <c r="C169" t="s">
        <v>612</v>
      </c>
      <c r="D169">
        <v>57</v>
      </c>
      <c r="E169">
        <v>100</v>
      </c>
      <c r="F169">
        <v>100</v>
      </c>
      <c r="G169">
        <v>30</v>
      </c>
      <c r="H169">
        <v>70</v>
      </c>
      <c r="I169">
        <v>130</v>
      </c>
      <c r="J169">
        <v>50</v>
      </c>
      <c r="K169">
        <v>100</v>
      </c>
      <c r="L169">
        <v>115</v>
      </c>
      <c r="M169">
        <v>10</v>
      </c>
      <c r="N169">
        <v>7</v>
      </c>
      <c r="O169">
        <v>40</v>
      </c>
      <c r="P169">
        <v>150</v>
      </c>
      <c r="Q169">
        <v>100</v>
      </c>
      <c r="R169">
        <v>100</v>
      </c>
      <c r="S169">
        <v>10</v>
      </c>
      <c r="T169">
        <v>12</v>
      </c>
      <c r="U169" t="s">
        <v>38</v>
      </c>
      <c r="V169" t="s">
        <v>418</v>
      </c>
      <c r="W169" t="s">
        <v>70</v>
      </c>
      <c r="X169">
        <v>832</v>
      </c>
      <c r="Y169">
        <v>600</v>
      </c>
      <c r="Z169">
        <v>500</v>
      </c>
      <c r="AA169">
        <v>400</v>
      </c>
      <c r="AB169" t="s">
        <v>41</v>
      </c>
      <c r="AC169" t="s">
        <v>188</v>
      </c>
      <c r="AD169" t="s">
        <v>1120</v>
      </c>
      <c r="AF169">
        <v>336</v>
      </c>
      <c r="AG169" t="s">
        <v>613</v>
      </c>
      <c r="AH169">
        <v>0</v>
      </c>
      <c r="AI169">
        <v>0.5</v>
      </c>
      <c r="AJ169">
        <v>1</v>
      </c>
    </row>
    <row r="170" spans="1:36" x14ac:dyDescent="0.4">
      <c r="A170">
        <v>4167</v>
      </c>
      <c r="B170" t="s">
        <v>614</v>
      </c>
      <c r="C170" t="s">
        <v>615</v>
      </c>
      <c r="D170">
        <v>76</v>
      </c>
      <c r="E170">
        <v>100</v>
      </c>
      <c r="F170">
        <v>100</v>
      </c>
      <c r="G170">
        <v>100</v>
      </c>
      <c r="H170">
        <v>100</v>
      </c>
      <c r="I170">
        <v>100</v>
      </c>
      <c r="J170">
        <v>100</v>
      </c>
      <c r="K170">
        <v>100</v>
      </c>
      <c r="L170">
        <v>100</v>
      </c>
      <c r="M170">
        <v>15</v>
      </c>
      <c r="N170">
        <v>2</v>
      </c>
      <c r="O170">
        <v>100</v>
      </c>
      <c r="P170">
        <v>100</v>
      </c>
      <c r="Q170">
        <v>100</v>
      </c>
      <c r="R170">
        <v>100</v>
      </c>
      <c r="S170">
        <v>10</v>
      </c>
      <c r="T170">
        <v>12</v>
      </c>
      <c r="U170" t="s">
        <v>144</v>
      </c>
      <c r="V170" t="s">
        <v>140</v>
      </c>
      <c r="W170" t="s">
        <v>235</v>
      </c>
      <c r="X170">
        <v>1152</v>
      </c>
      <c r="Y170">
        <v>240</v>
      </c>
      <c r="Z170">
        <v>500</v>
      </c>
      <c r="AA170">
        <v>250</v>
      </c>
      <c r="AB170" t="s">
        <v>119</v>
      </c>
      <c r="AC170" t="s">
        <v>120</v>
      </c>
      <c r="AD170" t="s">
        <v>1120</v>
      </c>
      <c r="AF170">
        <v>768</v>
      </c>
      <c r="AG170" t="s">
        <v>616</v>
      </c>
      <c r="AH170">
        <v>0</v>
      </c>
      <c r="AI170">
        <v>0.5</v>
      </c>
      <c r="AJ170">
        <v>1</v>
      </c>
    </row>
    <row r="171" spans="1:36" x14ac:dyDescent="0.4">
      <c r="A171">
        <v>4168</v>
      </c>
      <c r="B171" t="s">
        <v>617</v>
      </c>
      <c r="C171" t="s">
        <v>618</v>
      </c>
      <c r="D171">
        <v>71</v>
      </c>
      <c r="E171">
        <v>100</v>
      </c>
      <c r="F171">
        <v>100</v>
      </c>
      <c r="G171">
        <v>100</v>
      </c>
      <c r="H171">
        <v>100</v>
      </c>
      <c r="I171">
        <v>100</v>
      </c>
      <c r="J171">
        <v>100</v>
      </c>
      <c r="K171">
        <v>100</v>
      </c>
      <c r="L171">
        <v>100</v>
      </c>
      <c r="M171">
        <v>15</v>
      </c>
      <c r="N171">
        <v>1</v>
      </c>
      <c r="O171">
        <v>100</v>
      </c>
      <c r="P171">
        <v>100</v>
      </c>
      <c r="Q171">
        <v>100</v>
      </c>
      <c r="R171">
        <v>100</v>
      </c>
      <c r="S171">
        <v>10</v>
      </c>
      <c r="T171">
        <v>12</v>
      </c>
      <c r="U171" t="s">
        <v>38</v>
      </c>
      <c r="V171" t="s">
        <v>140</v>
      </c>
      <c r="W171" t="s">
        <v>619</v>
      </c>
      <c r="X171">
        <v>816</v>
      </c>
      <c r="Y171">
        <v>240</v>
      </c>
      <c r="Z171">
        <v>500</v>
      </c>
      <c r="AA171">
        <v>100</v>
      </c>
      <c r="AB171" t="s">
        <v>119</v>
      </c>
      <c r="AC171" t="s">
        <v>120</v>
      </c>
      <c r="AD171" t="s">
        <v>1120</v>
      </c>
      <c r="AF171">
        <v>576</v>
      </c>
      <c r="AG171" t="s">
        <v>620</v>
      </c>
      <c r="AH171">
        <v>0</v>
      </c>
      <c r="AI171">
        <v>0.5</v>
      </c>
      <c r="AJ171">
        <v>1</v>
      </c>
    </row>
    <row r="172" spans="1:36" x14ac:dyDescent="0.4">
      <c r="A172">
        <v>4169</v>
      </c>
      <c r="B172" t="s">
        <v>621</v>
      </c>
      <c r="C172" t="s">
        <v>622</v>
      </c>
      <c r="D172">
        <v>46</v>
      </c>
      <c r="E172">
        <v>100</v>
      </c>
      <c r="F172">
        <v>100</v>
      </c>
      <c r="G172">
        <v>50</v>
      </c>
      <c r="H172">
        <v>50</v>
      </c>
      <c r="I172">
        <v>100</v>
      </c>
      <c r="J172">
        <v>150</v>
      </c>
      <c r="K172">
        <v>140</v>
      </c>
      <c r="L172">
        <v>100</v>
      </c>
      <c r="M172">
        <v>10</v>
      </c>
      <c r="N172">
        <v>1</v>
      </c>
      <c r="O172">
        <v>100</v>
      </c>
      <c r="P172">
        <v>100</v>
      </c>
      <c r="Q172">
        <v>100</v>
      </c>
      <c r="R172">
        <v>100</v>
      </c>
      <c r="S172">
        <v>10</v>
      </c>
      <c r="T172">
        <v>12</v>
      </c>
      <c r="U172" t="s">
        <v>47</v>
      </c>
      <c r="V172" t="s">
        <v>48</v>
      </c>
      <c r="W172" t="s">
        <v>92</v>
      </c>
      <c r="X172">
        <v>1500</v>
      </c>
      <c r="Y172">
        <v>1000</v>
      </c>
      <c r="Z172">
        <v>500</v>
      </c>
      <c r="AA172">
        <v>200</v>
      </c>
      <c r="AB172" t="s">
        <v>41</v>
      </c>
      <c r="AC172" t="s">
        <v>48</v>
      </c>
      <c r="AD172" t="s">
        <v>1119</v>
      </c>
      <c r="AF172">
        <v>720</v>
      </c>
      <c r="AG172" t="s">
        <v>623</v>
      </c>
      <c r="AH172">
        <v>0</v>
      </c>
      <c r="AI172">
        <v>0.5</v>
      </c>
      <c r="AJ172">
        <v>1</v>
      </c>
    </row>
    <row r="173" spans="1:36" x14ac:dyDescent="0.4">
      <c r="A173">
        <v>4170</v>
      </c>
      <c r="B173" t="s">
        <v>624</v>
      </c>
      <c r="C173" t="s">
        <v>625</v>
      </c>
      <c r="D173">
        <v>28</v>
      </c>
      <c r="E173">
        <v>100</v>
      </c>
      <c r="F173">
        <v>100</v>
      </c>
      <c r="G173">
        <v>100</v>
      </c>
      <c r="H173">
        <v>150</v>
      </c>
      <c r="I173">
        <v>100</v>
      </c>
      <c r="J173">
        <v>100</v>
      </c>
      <c r="K173">
        <v>100</v>
      </c>
      <c r="L173">
        <v>100</v>
      </c>
      <c r="M173">
        <v>10</v>
      </c>
      <c r="N173">
        <v>1</v>
      </c>
      <c r="O173">
        <v>0</v>
      </c>
      <c r="P173">
        <v>100</v>
      </c>
      <c r="Q173">
        <v>100</v>
      </c>
      <c r="R173">
        <v>100</v>
      </c>
      <c r="S173">
        <v>10</v>
      </c>
      <c r="T173">
        <v>12</v>
      </c>
      <c r="U173" t="s">
        <v>47</v>
      </c>
      <c r="V173" t="s">
        <v>53</v>
      </c>
      <c r="W173" t="s">
        <v>199</v>
      </c>
      <c r="X173">
        <v>1480</v>
      </c>
      <c r="Y173">
        <v>480</v>
      </c>
      <c r="Z173">
        <v>480</v>
      </c>
      <c r="AA173">
        <v>300</v>
      </c>
      <c r="AB173" t="s">
        <v>41</v>
      </c>
      <c r="AC173" t="s">
        <v>47</v>
      </c>
      <c r="AD173" t="s">
        <v>42</v>
      </c>
      <c r="AF173">
        <v>192</v>
      </c>
      <c r="AG173" t="s">
        <v>626</v>
      </c>
      <c r="AH173">
        <v>0</v>
      </c>
      <c r="AI173">
        <v>0.5</v>
      </c>
      <c r="AJ173">
        <v>1</v>
      </c>
    </row>
    <row r="174" spans="1:36" x14ac:dyDescent="0.4">
      <c r="A174">
        <v>4171</v>
      </c>
      <c r="B174" t="s">
        <v>627</v>
      </c>
      <c r="C174" t="s">
        <v>628</v>
      </c>
      <c r="D174">
        <v>30</v>
      </c>
      <c r="E174">
        <v>130</v>
      </c>
      <c r="F174">
        <v>100</v>
      </c>
      <c r="G174">
        <v>20</v>
      </c>
      <c r="H174">
        <v>160</v>
      </c>
      <c r="I174">
        <v>80</v>
      </c>
      <c r="J174">
        <v>80</v>
      </c>
      <c r="K174">
        <v>70</v>
      </c>
      <c r="L174">
        <v>130</v>
      </c>
      <c r="M174">
        <v>8</v>
      </c>
      <c r="N174">
        <v>1</v>
      </c>
      <c r="O174">
        <v>100</v>
      </c>
      <c r="P174">
        <v>0</v>
      </c>
      <c r="Q174">
        <v>120</v>
      </c>
      <c r="R174">
        <v>100</v>
      </c>
      <c r="S174">
        <v>10</v>
      </c>
      <c r="T174">
        <v>12</v>
      </c>
      <c r="U174" t="s">
        <v>144</v>
      </c>
      <c r="V174" t="s">
        <v>53</v>
      </c>
      <c r="W174" t="s">
        <v>54</v>
      </c>
      <c r="X174">
        <v>1260</v>
      </c>
      <c r="Y174">
        <v>192</v>
      </c>
      <c r="Z174">
        <v>192</v>
      </c>
      <c r="AA174">
        <v>300</v>
      </c>
      <c r="AB174" t="s">
        <v>41</v>
      </c>
      <c r="AC174" t="s">
        <v>275</v>
      </c>
      <c r="AD174" t="s">
        <v>1120</v>
      </c>
      <c r="AF174">
        <v>840</v>
      </c>
      <c r="AG174" t="s">
        <v>629</v>
      </c>
      <c r="AH174">
        <v>0</v>
      </c>
      <c r="AI174">
        <v>0.5</v>
      </c>
      <c r="AJ174">
        <v>1</v>
      </c>
    </row>
    <row r="175" spans="1:36" x14ac:dyDescent="0.4">
      <c r="A175">
        <v>4172</v>
      </c>
      <c r="B175" t="s">
        <v>630</v>
      </c>
      <c r="C175" t="s">
        <v>631</v>
      </c>
      <c r="D175">
        <v>58</v>
      </c>
      <c r="E175">
        <v>130</v>
      </c>
      <c r="F175">
        <v>100</v>
      </c>
      <c r="G175">
        <v>20</v>
      </c>
      <c r="H175">
        <v>160</v>
      </c>
      <c r="I175">
        <v>80</v>
      </c>
      <c r="J175">
        <v>80</v>
      </c>
      <c r="K175">
        <v>70</v>
      </c>
      <c r="L175">
        <v>150</v>
      </c>
      <c r="M175">
        <v>8</v>
      </c>
      <c r="N175">
        <v>1</v>
      </c>
      <c r="O175">
        <v>130</v>
      </c>
      <c r="P175">
        <v>130</v>
      </c>
      <c r="Q175">
        <v>110</v>
      </c>
      <c r="R175">
        <v>100</v>
      </c>
      <c r="S175">
        <v>10</v>
      </c>
      <c r="T175">
        <v>12</v>
      </c>
      <c r="U175" t="s">
        <v>144</v>
      </c>
      <c r="V175" t="s">
        <v>53</v>
      </c>
      <c r="W175" t="s">
        <v>49</v>
      </c>
      <c r="X175">
        <v>1260</v>
      </c>
      <c r="Y175">
        <v>192</v>
      </c>
      <c r="Z175">
        <v>230</v>
      </c>
      <c r="AA175">
        <v>175</v>
      </c>
      <c r="AB175" t="s">
        <v>41</v>
      </c>
      <c r="AC175" t="s">
        <v>130</v>
      </c>
      <c r="AD175" t="s">
        <v>1120</v>
      </c>
      <c r="AF175">
        <v>1080</v>
      </c>
      <c r="AG175" t="s">
        <v>632</v>
      </c>
      <c r="AH175">
        <v>0</v>
      </c>
      <c r="AI175">
        <v>0.5</v>
      </c>
      <c r="AJ175">
        <v>1</v>
      </c>
    </row>
    <row r="176" spans="1:36" x14ac:dyDescent="0.4">
      <c r="A176">
        <v>4173</v>
      </c>
      <c r="B176" t="s">
        <v>633</v>
      </c>
      <c r="C176" t="s">
        <v>634</v>
      </c>
      <c r="D176">
        <v>56</v>
      </c>
      <c r="E176">
        <v>100</v>
      </c>
      <c r="F176">
        <v>100</v>
      </c>
      <c r="G176">
        <v>20</v>
      </c>
      <c r="H176">
        <v>60</v>
      </c>
      <c r="I176">
        <v>100</v>
      </c>
      <c r="J176">
        <v>100</v>
      </c>
      <c r="K176">
        <v>100</v>
      </c>
      <c r="L176">
        <v>120</v>
      </c>
      <c r="M176">
        <v>10</v>
      </c>
      <c r="N176">
        <v>1</v>
      </c>
      <c r="O176">
        <v>130</v>
      </c>
      <c r="P176">
        <v>100</v>
      </c>
      <c r="Q176">
        <v>100</v>
      </c>
      <c r="R176">
        <v>100</v>
      </c>
      <c r="S176">
        <v>10</v>
      </c>
      <c r="T176">
        <v>12</v>
      </c>
      <c r="U176" t="s">
        <v>38</v>
      </c>
      <c r="V176" t="s">
        <v>48</v>
      </c>
      <c r="W176" t="s">
        <v>49</v>
      </c>
      <c r="X176">
        <v>1528</v>
      </c>
      <c r="Y176">
        <v>432</v>
      </c>
      <c r="Z176">
        <v>660</v>
      </c>
      <c r="AA176">
        <v>175</v>
      </c>
      <c r="AB176" t="s">
        <v>41</v>
      </c>
      <c r="AC176" t="s">
        <v>181</v>
      </c>
      <c r="AD176" t="s">
        <v>1120</v>
      </c>
      <c r="AF176">
        <v>240</v>
      </c>
      <c r="AG176" t="s">
        <v>635</v>
      </c>
      <c r="AH176">
        <v>0</v>
      </c>
      <c r="AI176">
        <v>0.5</v>
      </c>
      <c r="AJ176">
        <v>1</v>
      </c>
    </row>
    <row r="177" spans="1:37" x14ac:dyDescent="0.4">
      <c r="A177">
        <v>4174</v>
      </c>
      <c r="B177" t="s">
        <v>636</v>
      </c>
      <c r="C177" t="s">
        <v>637</v>
      </c>
      <c r="D177">
        <v>81</v>
      </c>
      <c r="E177">
        <v>120</v>
      </c>
      <c r="F177">
        <v>100</v>
      </c>
      <c r="G177">
        <v>80</v>
      </c>
      <c r="H177">
        <v>100</v>
      </c>
      <c r="I177">
        <v>100</v>
      </c>
      <c r="J177">
        <v>110</v>
      </c>
      <c r="K177">
        <v>120</v>
      </c>
      <c r="L177">
        <v>120</v>
      </c>
      <c r="M177">
        <v>20</v>
      </c>
      <c r="N177">
        <v>2</v>
      </c>
      <c r="O177">
        <v>100</v>
      </c>
      <c r="P177">
        <v>100</v>
      </c>
      <c r="Q177">
        <v>100</v>
      </c>
      <c r="R177">
        <v>100</v>
      </c>
      <c r="S177">
        <v>10</v>
      </c>
      <c r="T177">
        <v>12</v>
      </c>
      <c r="U177" t="s">
        <v>144</v>
      </c>
      <c r="V177" t="s">
        <v>219</v>
      </c>
      <c r="W177" t="s">
        <v>619</v>
      </c>
      <c r="X177">
        <v>768</v>
      </c>
      <c r="Y177">
        <v>576</v>
      </c>
      <c r="Z177">
        <v>768</v>
      </c>
      <c r="AA177">
        <v>100</v>
      </c>
      <c r="AB177" t="s">
        <v>119</v>
      </c>
      <c r="AC177" t="s">
        <v>1166</v>
      </c>
      <c r="AD177" t="s">
        <v>1120</v>
      </c>
      <c r="AF177">
        <v>384</v>
      </c>
      <c r="AG177" t="s">
        <v>638</v>
      </c>
      <c r="AH177">
        <v>0</v>
      </c>
      <c r="AI177">
        <v>0.5</v>
      </c>
      <c r="AJ177">
        <v>1</v>
      </c>
    </row>
    <row r="178" spans="1:37" x14ac:dyDescent="0.4">
      <c r="A178">
        <v>4175</v>
      </c>
      <c r="B178" t="s">
        <v>639</v>
      </c>
      <c r="C178" t="s">
        <v>640</v>
      </c>
      <c r="D178">
        <v>50</v>
      </c>
      <c r="E178">
        <v>120</v>
      </c>
      <c r="F178">
        <v>100</v>
      </c>
      <c r="G178">
        <v>5</v>
      </c>
      <c r="H178">
        <v>70</v>
      </c>
      <c r="I178">
        <v>110</v>
      </c>
      <c r="J178">
        <v>120</v>
      </c>
      <c r="K178">
        <v>70</v>
      </c>
      <c r="L178">
        <v>100</v>
      </c>
      <c r="M178">
        <v>10</v>
      </c>
      <c r="N178">
        <v>1</v>
      </c>
      <c r="O178">
        <v>100</v>
      </c>
      <c r="P178">
        <v>125</v>
      </c>
      <c r="Q178">
        <v>100</v>
      </c>
      <c r="R178">
        <v>100</v>
      </c>
      <c r="S178">
        <v>10</v>
      </c>
      <c r="T178">
        <v>12</v>
      </c>
      <c r="U178" t="s">
        <v>47</v>
      </c>
      <c r="V178" t="s">
        <v>219</v>
      </c>
      <c r="W178" t="s">
        <v>78</v>
      </c>
      <c r="X178">
        <v>868</v>
      </c>
      <c r="Y178">
        <v>120</v>
      </c>
      <c r="Z178">
        <v>480</v>
      </c>
      <c r="AA178">
        <v>100</v>
      </c>
      <c r="AB178" t="s">
        <v>41</v>
      </c>
      <c r="AC178" t="s">
        <v>1191</v>
      </c>
      <c r="AD178" t="s">
        <v>1120</v>
      </c>
      <c r="AF178">
        <v>216</v>
      </c>
      <c r="AG178" t="s">
        <v>642</v>
      </c>
      <c r="AH178">
        <v>0</v>
      </c>
      <c r="AI178">
        <v>0.5</v>
      </c>
      <c r="AJ178">
        <v>1</v>
      </c>
    </row>
    <row r="179" spans="1:37" x14ac:dyDescent="0.4">
      <c r="A179">
        <v>4176</v>
      </c>
      <c r="B179" t="s">
        <v>643</v>
      </c>
      <c r="C179" t="s">
        <v>644</v>
      </c>
      <c r="D179">
        <v>49</v>
      </c>
      <c r="E179">
        <v>100</v>
      </c>
      <c r="F179">
        <v>100</v>
      </c>
      <c r="G179">
        <v>100</v>
      </c>
      <c r="H179">
        <v>100</v>
      </c>
      <c r="I179">
        <v>120</v>
      </c>
      <c r="J179">
        <v>100</v>
      </c>
      <c r="K179">
        <v>100</v>
      </c>
      <c r="L179">
        <v>120</v>
      </c>
      <c r="M179">
        <v>10</v>
      </c>
      <c r="N179">
        <v>1</v>
      </c>
      <c r="O179">
        <v>0</v>
      </c>
      <c r="P179">
        <v>150</v>
      </c>
      <c r="Q179">
        <v>120</v>
      </c>
      <c r="R179">
        <v>125</v>
      </c>
      <c r="S179">
        <v>10</v>
      </c>
      <c r="T179">
        <v>12</v>
      </c>
      <c r="U179" t="s">
        <v>144</v>
      </c>
      <c r="V179" t="s">
        <v>219</v>
      </c>
      <c r="W179" t="s">
        <v>546</v>
      </c>
      <c r="X179">
        <v>1816</v>
      </c>
      <c r="Y179">
        <v>432</v>
      </c>
      <c r="Z179">
        <v>816</v>
      </c>
      <c r="AA179">
        <v>150</v>
      </c>
      <c r="AB179" t="s">
        <v>41</v>
      </c>
      <c r="AC179" t="s">
        <v>219</v>
      </c>
      <c r="AD179" t="s">
        <v>1121</v>
      </c>
      <c r="AF179">
        <v>720</v>
      </c>
      <c r="AG179" t="s">
        <v>645</v>
      </c>
      <c r="AH179">
        <v>0</v>
      </c>
      <c r="AI179">
        <v>0.5</v>
      </c>
      <c r="AJ179">
        <v>1</v>
      </c>
    </row>
    <row r="180" spans="1:37" x14ac:dyDescent="0.4">
      <c r="A180">
        <v>4177</v>
      </c>
      <c r="B180" t="s">
        <v>646</v>
      </c>
      <c r="C180" t="s">
        <v>647</v>
      </c>
      <c r="D180">
        <v>40</v>
      </c>
      <c r="E180">
        <v>125</v>
      </c>
      <c r="F180">
        <v>80</v>
      </c>
      <c r="G180">
        <v>0</v>
      </c>
      <c r="H180">
        <v>100</v>
      </c>
      <c r="I180">
        <v>80</v>
      </c>
      <c r="J180">
        <v>70</v>
      </c>
      <c r="K180">
        <v>40</v>
      </c>
      <c r="L180">
        <v>170</v>
      </c>
      <c r="M180">
        <v>10</v>
      </c>
      <c r="N180">
        <v>1</v>
      </c>
      <c r="O180">
        <v>20</v>
      </c>
      <c r="P180">
        <v>100</v>
      </c>
      <c r="Q180">
        <v>100</v>
      </c>
      <c r="R180">
        <v>100</v>
      </c>
      <c r="S180">
        <v>10</v>
      </c>
      <c r="T180">
        <v>12</v>
      </c>
      <c r="U180" t="s">
        <v>38</v>
      </c>
      <c r="V180" t="s">
        <v>469</v>
      </c>
      <c r="W180" t="s">
        <v>484</v>
      </c>
      <c r="X180">
        <v>2456</v>
      </c>
      <c r="Y180">
        <v>504</v>
      </c>
      <c r="Z180">
        <v>912</v>
      </c>
      <c r="AA180">
        <v>250</v>
      </c>
      <c r="AB180" t="s">
        <v>41</v>
      </c>
      <c r="AC180" t="s">
        <v>469</v>
      </c>
      <c r="AD180" t="s">
        <v>99</v>
      </c>
      <c r="AF180">
        <v>408</v>
      </c>
      <c r="AG180" t="s">
        <v>648</v>
      </c>
      <c r="AH180">
        <v>0</v>
      </c>
      <c r="AI180">
        <v>0.5</v>
      </c>
      <c r="AJ180">
        <v>1</v>
      </c>
    </row>
    <row r="181" spans="1:37" x14ac:dyDescent="0.4">
      <c r="A181">
        <v>4178</v>
      </c>
      <c r="B181" t="s">
        <v>649</v>
      </c>
      <c r="C181" t="s">
        <v>650</v>
      </c>
      <c r="D181">
        <v>38</v>
      </c>
      <c r="E181">
        <v>110</v>
      </c>
      <c r="F181">
        <v>100</v>
      </c>
      <c r="G181">
        <v>140</v>
      </c>
      <c r="H181">
        <v>100</v>
      </c>
      <c r="I181">
        <v>130</v>
      </c>
      <c r="J181">
        <v>100</v>
      </c>
      <c r="K181">
        <v>100</v>
      </c>
      <c r="L181">
        <v>130</v>
      </c>
      <c r="M181">
        <v>10</v>
      </c>
      <c r="N181">
        <v>1</v>
      </c>
      <c r="O181">
        <v>50</v>
      </c>
      <c r="P181">
        <v>100</v>
      </c>
      <c r="Q181">
        <v>110</v>
      </c>
      <c r="R181">
        <v>110</v>
      </c>
      <c r="S181">
        <v>10</v>
      </c>
      <c r="T181">
        <v>12</v>
      </c>
      <c r="U181" t="s">
        <v>38</v>
      </c>
      <c r="V181" t="s">
        <v>140</v>
      </c>
      <c r="W181" t="s">
        <v>249</v>
      </c>
      <c r="X181">
        <v>1180</v>
      </c>
      <c r="Y181">
        <v>648</v>
      </c>
      <c r="Z181">
        <v>480</v>
      </c>
      <c r="AA181">
        <v>200</v>
      </c>
      <c r="AB181" t="s">
        <v>41</v>
      </c>
      <c r="AC181" t="s">
        <v>41</v>
      </c>
      <c r="AD181" t="s">
        <v>1120</v>
      </c>
      <c r="AF181">
        <v>192</v>
      </c>
      <c r="AG181" t="s">
        <v>651</v>
      </c>
      <c r="AH181">
        <v>0</v>
      </c>
      <c r="AI181">
        <v>0.5</v>
      </c>
      <c r="AJ181">
        <v>1</v>
      </c>
    </row>
    <row r="182" spans="1:37" x14ac:dyDescent="0.4">
      <c r="A182">
        <v>4179</v>
      </c>
      <c r="B182" t="s">
        <v>652</v>
      </c>
      <c r="C182" t="s">
        <v>653</v>
      </c>
      <c r="D182">
        <v>55</v>
      </c>
      <c r="E182">
        <v>160</v>
      </c>
      <c r="F182">
        <v>100</v>
      </c>
      <c r="G182">
        <v>100</v>
      </c>
      <c r="H182">
        <v>100</v>
      </c>
      <c r="I182">
        <v>115</v>
      </c>
      <c r="J182">
        <v>125</v>
      </c>
      <c r="K182">
        <v>100</v>
      </c>
      <c r="L182">
        <v>112</v>
      </c>
      <c r="M182">
        <v>30</v>
      </c>
      <c r="N182">
        <v>3</v>
      </c>
      <c r="O182">
        <v>150</v>
      </c>
      <c r="P182">
        <v>200</v>
      </c>
      <c r="Q182">
        <v>100</v>
      </c>
      <c r="R182">
        <v>100</v>
      </c>
      <c r="S182">
        <v>10</v>
      </c>
      <c r="T182">
        <v>12</v>
      </c>
      <c r="U182" t="s">
        <v>144</v>
      </c>
      <c r="V182" t="s">
        <v>219</v>
      </c>
      <c r="W182" t="s">
        <v>235</v>
      </c>
      <c r="X182">
        <v>1290</v>
      </c>
      <c r="Y182">
        <v>576</v>
      </c>
      <c r="Z182">
        <v>1140</v>
      </c>
      <c r="AA182">
        <v>145</v>
      </c>
      <c r="AB182" t="s">
        <v>119</v>
      </c>
      <c r="AC182" t="s">
        <v>566</v>
      </c>
      <c r="AD182" t="s">
        <v>99</v>
      </c>
      <c r="AF182">
        <v>780</v>
      </c>
      <c r="AG182" t="s">
        <v>654</v>
      </c>
      <c r="AH182">
        <v>0</v>
      </c>
      <c r="AI182">
        <v>0.5</v>
      </c>
      <c r="AJ182">
        <v>1</v>
      </c>
    </row>
    <row r="183" spans="1:37" x14ac:dyDescent="0.4">
      <c r="A183">
        <v>4180</v>
      </c>
      <c r="B183" t="s">
        <v>655</v>
      </c>
      <c r="C183" t="s">
        <v>656</v>
      </c>
      <c r="D183">
        <v>41</v>
      </c>
      <c r="E183">
        <v>110</v>
      </c>
      <c r="F183">
        <v>100</v>
      </c>
      <c r="G183">
        <v>140</v>
      </c>
      <c r="H183">
        <v>100</v>
      </c>
      <c r="I183">
        <v>120</v>
      </c>
      <c r="J183">
        <v>120</v>
      </c>
      <c r="K183">
        <v>140</v>
      </c>
      <c r="L183">
        <v>130</v>
      </c>
      <c r="M183">
        <v>10</v>
      </c>
      <c r="N183">
        <v>1</v>
      </c>
      <c r="O183">
        <v>0</v>
      </c>
      <c r="P183">
        <v>130</v>
      </c>
      <c r="Q183">
        <v>100</v>
      </c>
      <c r="R183">
        <v>110</v>
      </c>
      <c r="S183">
        <v>10</v>
      </c>
      <c r="T183">
        <v>12</v>
      </c>
      <c r="U183" t="s">
        <v>47</v>
      </c>
      <c r="V183" t="s">
        <v>219</v>
      </c>
      <c r="W183" t="s">
        <v>546</v>
      </c>
      <c r="X183">
        <v>1480</v>
      </c>
      <c r="Y183">
        <v>1056</v>
      </c>
      <c r="Z183">
        <v>480</v>
      </c>
      <c r="AA183">
        <v>300</v>
      </c>
      <c r="AB183" t="s">
        <v>41</v>
      </c>
      <c r="AC183" t="s">
        <v>1192</v>
      </c>
      <c r="AD183" t="s">
        <v>1119</v>
      </c>
      <c r="AF183">
        <v>240</v>
      </c>
      <c r="AG183" t="s">
        <v>657</v>
      </c>
      <c r="AH183">
        <v>0</v>
      </c>
      <c r="AI183">
        <v>0.5</v>
      </c>
      <c r="AJ183">
        <v>1</v>
      </c>
    </row>
    <row r="184" spans="1:37" x14ac:dyDescent="0.4">
      <c r="A184">
        <v>4181</v>
      </c>
      <c r="B184" t="s">
        <v>658</v>
      </c>
      <c r="C184" t="s">
        <v>659</v>
      </c>
      <c r="D184">
        <v>51</v>
      </c>
      <c r="E184">
        <v>100</v>
      </c>
      <c r="F184">
        <v>100</v>
      </c>
      <c r="G184">
        <v>100</v>
      </c>
      <c r="H184">
        <v>100</v>
      </c>
      <c r="I184">
        <v>130</v>
      </c>
      <c r="J184">
        <v>120</v>
      </c>
      <c r="K184">
        <v>120</v>
      </c>
      <c r="L184">
        <v>130</v>
      </c>
      <c r="M184">
        <v>10</v>
      </c>
      <c r="N184">
        <v>1</v>
      </c>
      <c r="O184">
        <v>50</v>
      </c>
      <c r="P184">
        <v>120</v>
      </c>
      <c r="Q184">
        <v>120</v>
      </c>
      <c r="R184">
        <v>110</v>
      </c>
      <c r="S184">
        <v>10</v>
      </c>
      <c r="T184">
        <v>12</v>
      </c>
      <c r="U184" t="s">
        <v>47</v>
      </c>
      <c r="V184" t="s">
        <v>219</v>
      </c>
      <c r="W184" t="s">
        <v>78</v>
      </c>
      <c r="X184">
        <v>980</v>
      </c>
      <c r="Y184">
        <v>384</v>
      </c>
      <c r="Z184">
        <v>600</v>
      </c>
      <c r="AA184">
        <v>150</v>
      </c>
      <c r="AB184" t="s">
        <v>41</v>
      </c>
      <c r="AC184" t="s">
        <v>219</v>
      </c>
      <c r="AD184" t="s">
        <v>1120</v>
      </c>
      <c r="AF184">
        <v>288</v>
      </c>
      <c r="AG184" t="s">
        <v>660</v>
      </c>
      <c r="AH184">
        <v>0</v>
      </c>
      <c r="AI184">
        <v>0.5</v>
      </c>
      <c r="AJ184">
        <v>1</v>
      </c>
      <c r="AK184" t="s">
        <v>1189</v>
      </c>
    </row>
    <row r="185" spans="1:37" x14ac:dyDescent="0.4">
      <c r="A185">
        <v>4182</v>
      </c>
      <c r="B185" t="s">
        <v>661</v>
      </c>
      <c r="C185" t="s">
        <v>662</v>
      </c>
      <c r="D185">
        <v>72</v>
      </c>
      <c r="E185">
        <v>100</v>
      </c>
      <c r="F185">
        <v>100</v>
      </c>
      <c r="G185">
        <v>100</v>
      </c>
      <c r="H185">
        <v>100</v>
      </c>
      <c r="I185">
        <v>100</v>
      </c>
      <c r="J185">
        <v>110</v>
      </c>
      <c r="K185">
        <v>100</v>
      </c>
      <c r="L185">
        <v>80</v>
      </c>
      <c r="M185">
        <v>15</v>
      </c>
      <c r="N185">
        <v>1</v>
      </c>
      <c r="O185">
        <v>130</v>
      </c>
      <c r="P185">
        <v>100</v>
      </c>
      <c r="Q185">
        <v>100</v>
      </c>
      <c r="R185">
        <v>100</v>
      </c>
      <c r="S185">
        <v>10</v>
      </c>
      <c r="T185">
        <v>12</v>
      </c>
      <c r="U185" t="s">
        <v>38</v>
      </c>
      <c r="V185" t="s">
        <v>219</v>
      </c>
      <c r="W185" t="s">
        <v>619</v>
      </c>
      <c r="X185">
        <v>480</v>
      </c>
      <c r="Y185">
        <v>288</v>
      </c>
      <c r="Z185">
        <v>480</v>
      </c>
      <c r="AA185">
        <v>100</v>
      </c>
      <c r="AB185" t="s">
        <v>119</v>
      </c>
      <c r="AC185" t="s">
        <v>566</v>
      </c>
      <c r="AD185" t="s">
        <v>1120</v>
      </c>
      <c r="AF185">
        <v>192</v>
      </c>
      <c r="AG185" t="s">
        <v>663</v>
      </c>
      <c r="AH185">
        <v>0</v>
      </c>
      <c r="AI185">
        <v>0.5</v>
      </c>
      <c r="AJ185">
        <v>1</v>
      </c>
    </row>
    <row r="186" spans="1:37" x14ac:dyDescent="0.4">
      <c r="A186">
        <v>4183</v>
      </c>
      <c r="B186" t="s">
        <v>664</v>
      </c>
      <c r="C186" t="s">
        <v>665</v>
      </c>
      <c r="D186">
        <v>70</v>
      </c>
      <c r="E186">
        <v>100</v>
      </c>
      <c r="F186">
        <v>100</v>
      </c>
      <c r="G186">
        <v>130</v>
      </c>
      <c r="H186">
        <v>30</v>
      </c>
      <c r="I186">
        <v>100</v>
      </c>
      <c r="J186">
        <v>100</v>
      </c>
      <c r="K186">
        <v>60</v>
      </c>
      <c r="L186">
        <v>110</v>
      </c>
      <c r="M186">
        <v>10</v>
      </c>
      <c r="N186">
        <v>1</v>
      </c>
      <c r="O186">
        <v>130</v>
      </c>
      <c r="P186">
        <v>80</v>
      </c>
      <c r="Q186">
        <v>100</v>
      </c>
      <c r="R186">
        <v>100</v>
      </c>
      <c r="S186">
        <v>10</v>
      </c>
      <c r="T186">
        <v>12</v>
      </c>
      <c r="U186" t="s">
        <v>144</v>
      </c>
      <c r="V186" t="s">
        <v>160</v>
      </c>
      <c r="W186" t="s">
        <v>484</v>
      </c>
      <c r="X186">
        <v>1250</v>
      </c>
      <c r="Y186">
        <v>360</v>
      </c>
      <c r="Z186">
        <v>768</v>
      </c>
      <c r="AA186">
        <v>150</v>
      </c>
      <c r="AB186" t="s">
        <v>41</v>
      </c>
      <c r="AC186" t="s">
        <v>507</v>
      </c>
      <c r="AD186" t="s">
        <v>1120</v>
      </c>
      <c r="AF186">
        <v>480</v>
      </c>
      <c r="AG186" t="s">
        <v>666</v>
      </c>
      <c r="AH186">
        <v>0</v>
      </c>
      <c r="AI186">
        <v>0.5</v>
      </c>
      <c r="AJ186">
        <v>1</v>
      </c>
    </row>
    <row r="187" spans="1:37" x14ac:dyDescent="0.4">
      <c r="A187">
        <v>4184</v>
      </c>
      <c r="B187" t="s">
        <v>667</v>
      </c>
      <c r="C187" t="s">
        <v>668</v>
      </c>
      <c r="D187">
        <v>41</v>
      </c>
      <c r="E187">
        <v>100</v>
      </c>
      <c r="F187">
        <v>100</v>
      </c>
      <c r="G187">
        <v>30</v>
      </c>
      <c r="H187">
        <v>100</v>
      </c>
      <c r="I187">
        <v>100</v>
      </c>
      <c r="J187">
        <v>100</v>
      </c>
      <c r="K187">
        <v>20</v>
      </c>
      <c r="L187">
        <v>110</v>
      </c>
      <c r="M187">
        <v>10</v>
      </c>
      <c r="N187">
        <v>1</v>
      </c>
      <c r="O187">
        <v>0</v>
      </c>
      <c r="P187">
        <v>100</v>
      </c>
      <c r="Q187">
        <v>100</v>
      </c>
      <c r="R187">
        <v>100</v>
      </c>
      <c r="S187">
        <v>10</v>
      </c>
      <c r="T187">
        <v>12</v>
      </c>
      <c r="U187" t="s">
        <v>38</v>
      </c>
      <c r="V187" t="s">
        <v>160</v>
      </c>
      <c r="W187" t="s">
        <v>78</v>
      </c>
      <c r="X187">
        <v>1516</v>
      </c>
      <c r="Y187">
        <v>432</v>
      </c>
      <c r="Z187">
        <v>816</v>
      </c>
      <c r="AA187">
        <v>400</v>
      </c>
      <c r="AB187" t="s">
        <v>41</v>
      </c>
      <c r="AC187" t="s">
        <v>286</v>
      </c>
      <c r="AD187" t="s">
        <v>99</v>
      </c>
      <c r="AF187">
        <v>432</v>
      </c>
      <c r="AG187" t="s">
        <v>669</v>
      </c>
      <c r="AH187">
        <v>0</v>
      </c>
      <c r="AI187">
        <v>0.5</v>
      </c>
      <c r="AJ187">
        <v>1</v>
      </c>
    </row>
    <row r="188" spans="1:37" x14ac:dyDescent="0.4">
      <c r="A188">
        <v>4185</v>
      </c>
      <c r="B188" t="s">
        <v>670</v>
      </c>
      <c r="C188" t="s">
        <v>671</v>
      </c>
      <c r="D188">
        <v>32</v>
      </c>
      <c r="E188">
        <v>100</v>
      </c>
      <c r="F188">
        <v>100</v>
      </c>
      <c r="G188">
        <v>30</v>
      </c>
      <c r="H188">
        <v>100</v>
      </c>
      <c r="I188">
        <v>100</v>
      </c>
      <c r="J188">
        <v>100</v>
      </c>
      <c r="K188">
        <v>0</v>
      </c>
      <c r="L188">
        <v>100</v>
      </c>
      <c r="M188">
        <v>10</v>
      </c>
      <c r="N188">
        <v>1</v>
      </c>
      <c r="O188">
        <v>0</v>
      </c>
      <c r="P188">
        <v>100</v>
      </c>
      <c r="Q188">
        <v>100</v>
      </c>
      <c r="R188">
        <v>100</v>
      </c>
      <c r="S188">
        <v>10</v>
      </c>
      <c r="T188">
        <v>12</v>
      </c>
      <c r="U188" t="s">
        <v>38</v>
      </c>
      <c r="V188" t="s">
        <v>160</v>
      </c>
      <c r="W188" t="s">
        <v>92</v>
      </c>
      <c r="X188">
        <v>1780</v>
      </c>
      <c r="Y188">
        <v>432</v>
      </c>
      <c r="Z188">
        <v>1080</v>
      </c>
      <c r="AA188">
        <v>200</v>
      </c>
      <c r="AB188" t="s">
        <v>41</v>
      </c>
      <c r="AC188" t="s">
        <v>41</v>
      </c>
      <c r="AD188" t="s">
        <v>99</v>
      </c>
      <c r="AF188">
        <v>720</v>
      </c>
      <c r="AG188" t="s">
        <v>672</v>
      </c>
      <c r="AH188">
        <v>0</v>
      </c>
      <c r="AI188">
        <v>0.5</v>
      </c>
      <c r="AJ188">
        <v>1</v>
      </c>
    </row>
    <row r="189" spans="1:37" x14ac:dyDescent="0.4">
      <c r="A189">
        <v>4186</v>
      </c>
      <c r="B189" t="s">
        <v>673</v>
      </c>
      <c r="C189" t="s">
        <v>674</v>
      </c>
      <c r="D189">
        <v>61</v>
      </c>
      <c r="E189">
        <v>100</v>
      </c>
      <c r="F189">
        <v>100</v>
      </c>
      <c r="G189">
        <v>100</v>
      </c>
      <c r="H189">
        <v>90</v>
      </c>
      <c r="I189">
        <v>105</v>
      </c>
      <c r="J189">
        <v>115</v>
      </c>
      <c r="K189">
        <v>100</v>
      </c>
      <c r="L189">
        <v>100</v>
      </c>
      <c r="M189">
        <v>10</v>
      </c>
      <c r="N189">
        <v>1</v>
      </c>
      <c r="O189">
        <v>100</v>
      </c>
      <c r="P189">
        <v>100</v>
      </c>
      <c r="Q189">
        <v>100</v>
      </c>
      <c r="R189">
        <v>100</v>
      </c>
      <c r="S189">
        <v>10</v>
      </c>
      <c r="T189">
        <v>12</v>
      </c>
      <c r="U189" t="s">
        <v>38</v>
      </c>
      <c r="V189" t="s">
        <v>160</v>
      </c>
      <c r="W189" t="s">
        <v>249</v>
      </c>
      <c r="X189">
        <v>976</v>
      </c>
      <c r="Y189">
        <v>288</v>
      </c>
      <c r="Z189">
        <v>576</v>
      </c>
      <c r="AA189">
        <v>165</v>
      </c>
      <c r="AB189" t="s">
        <v>41</v>
      </c>
      <c r="AC189" t="s">
        <v>1190</v>
      </c>
      <c r="AD189" t="s">
        <v>1119</v>
      </c>
      <c r="AF189">
        <v>288</v>
      </c>
      <c r="AG189" t="s">
        <v>675</v>
      </c>
      <c r="AH189">
        <v>0</v>
      </c>
      <c r="AI189">
        <v>0.5</v>
      </c>
      <c r="AJ189">
        <v>1</v>
      </c>
    </row>
    <row r="190" spans="1:37" x14ac:dyDescent="0.4">
      <c r="A190">
        <v>4187</v>
      </c>
      <c r="B190" t="s">
        <v>676</v>
      </c>
      <c r="C190" t="s">
        <v>677</v>
      </c>
      <c r="D190">
        <v>46</v>
      </c>
      <c r="E190">
        <v>100</v>
      </c>
      <c r="F190">
        <v>100</v>
      </c>
      <c r="G190">
        <v>120</v>
      </c>
      <c r="H190">
        <v>100</v>
      </c>
      <c r="I190">
        <v>100</v>
      </c>
      <c r="J190">
        <v>100</v>
      </c>
      <c r="K190">
        <v>100</v>
      </c>
      <c r="L190">
        <v>100</v>
      </c>
      <c r="M190">
        <v>10</v>
      </c>
      <c r="N190">
        <v>1</v>
      </c>
      <c r="O190">
        <v>100</v>
      </c>
      <c r="P190">
        <v>100</v>
      </c>
      <c r="Q190">
        <v>100</v>
      </c>
      <c r="R190">
        <v>100</v>
      </c>
      <c r="S190">
        <v>10</v>
      </c>
      <c r="T190">
        <v>12</v>
      </c>
      <c r="U190" t="s">
        <v>144</v>
      </c>
      <c r="V190" t="s">
        <v>160</v>
      </c>
      <c r="W190" t="s">
        <v>92</v>
      </c>
      <c r="X190">
        <v>1540</v>
      </c>
      <c r="Y190">
        <v>504</v>
      </c>
      <c r="Z190">
        <v>840</v>
      </c>
      <c r="AA190">
        <v>300</v>
      </c>
      <c r="AB190" t="s">
        <v>41</v>
      </c>
      <c r="AC190" t="s">
        <v>286</v>
      </c>
      <c r="AD190" t="s">
        <v>1119</v>
      </c>
      <c r="AF190">
        <v>432</v>
      </c>
      <c r="AG190" t="s">
        <v>678</v>
      </c>
      <c r="AH190">
        <v>0</v>
      </c>
      <c r="AI190">
        <v>0.5</v>
      </c>
      <c r="AJ190">
        <v>1</v>
      </c>
    </row>
    <row r="191" spans="1:37" x14ac:dyDescent="0.4">
      <c r="A191">
        <v>4188</v>
      </c>
      <c r="B191" t="s">
        <v>679</v>
      </c>
      <c r="C191" t="s">
        <v>680</v>
      </c>
      <c r="D191">
        <v>79</v>
      </c>
      <c r="E191">
        <v>130</v>
      </c>
      <c r="F191">
        <v>30</v>
      </c>
      <c r="G191">
        <v>100</v>
      </c>
      <c r="H191">
        <v>100</v>
      </c>
      <c r="I191">
        <v>90</v>
      </c>
      <c r="J191">
        <v>85</v>
      </c>
      <c r="K191">
        <v>130</v>
      </c>
      <c r="L191">
        <v>110</v>
      </c>
      <c r="M191">
        <v>20</v>
      </c>
      <c r="N191">
        <v>1</v>
      </c>
      <c r="O191">
        <v>120</v>
      </c>
      <c r="P191">
        <v>130</v>
      </c>
      <c r="Q191">
        <v>100</v>
      </c>
      <c r="R191">
        <v>100</v>
      </c>
      <c r="S191">
        <v>10</v>
      </c>
      <c r="T191">
        <v>12</v>
      </c>
      <c r="U191" t="s">
        <v>144</v>
      </c>
      <c r="V191" t="s">
        <v>160</v>
      </c>
      <c r="W191" t="s">
        <v>619</v>
      </c>
      <c r="X191">
        <v>210</v>
      </c>
      <c r="Y191">
        <v>288</v>
      </c>
      <c r="Z191">
        <v>768</v>
      </c>
      <c r="AA191">
        <v>100</v>
      </c>
      <c r="AB191" t="s">
        <v>119</v>
      </c>
      <c r="AC191" t="s">
        <v>681</v>
      </c>
      <c r="AD191" t="s">
        <v>1120</v>
      </c>
      <c r="AF191">
        <v>576</v>
      </c>
      <c r="AG191" t="s">
        <v>682</v>
      </c>
      <c r="AH191">
        <v>2.5</v>
      </c>
      <c r="AI191">
        <v>0.5</v>
      </c>
      <c r="AJ191">
        <v>1</v>
      </c>
    </row>
    <row r="192" spans="1:37" x14ac:dyDescent="0.4">
      <c r="A192">
        <v>4189</v>
      </c>
      <c r="B192" t="s">
        <v>683</v>
      </c>
      <c r="C192" t="s">
        <v>684</v>
      </c>
      <c r="D192">
        <v>14</v>
      </c>
      <c r="E192">
        <v>100</v>
      </c>
      <c r="F192">
        <v>100</v>
      </c>
      <c r="G192">
        <v>0</v>
      </c>
      <c r="H192">
        <v>30</v>
      </c>
      <c r="I192">
        <v>80</v>
      </c>
      <c r="J192">
        <v>80</v>
      </c>
      <c r="K192">
        <v>0</v>
      </c>
      <c r="L192">
        <v>100</v>
      </c>
      <c r="M192">
        <v>8</v>
      </c>
      <c r="N192">
        <v>1</v>
      </c>
      <c r="O192">
        <v>30</v>
      </c>
      <c r="P192">
        <v>100</v>
      </c>
      <c r="Q192">
        <v>100</v>
      </c>
      <c r="R192">
        <v>100</v>
      </c>
      <c r="S192">
        <v>10</v>
      </c>
      <c r="T192">
        <v>12</v>
      </c>
      <c r="U192" t="s">
        <v>47</v>
      </c>
      <c r="V192" t="s">
        <v>39</v>
      </c>
      <c r="W192" t="s">
        <v>532</v>
      </c>
      <c r="X192">
        <v>2208</v>
      </c>
      <c r="Y192">
        <v>324</v>
      </c>
      <c r="Z192">
        <v>1008</v>
      </c>
      <c r="AA192">
        <v>400</v>
      </c>
      <c r="AB192" t="s">
        <v>41</v>
      </c>
      <c r="AC192" t="s">
        <v>39</v>
      </c>
      <c r="AD192" t="s">
        <v>42</v>
      </c>
      <c r="AF192">
        <v>576</v>
      </c>
      <c r="AG192" t="s">
        <v>685</v>
      </c>
      <c r="AH192">
        <v>0</v>
      </c>
      <c r="AI192">
        <v>0.5</v>
      </c>
      <c r="AJ192">
        <v>1</v>
      </c>
    </row>
    <row r="193" spans="1:36" x14ac:dyDescent="0.4">
      <c r="A193">
        <v>4190</v>
      </c>
      <c r="B193" t="s">
        <v>686</v>
      </c>
      <c r="C193" t="s">
        <v>687</v>
      </c>
      <c r="D193">
        <v>24</v>
      </c>
      <c r="E193">
        <v>115</v>
      </c>
      <c r="F193">
        <v>100</v>
      </c>
      <c r="G193">
        <v>0</v>
      </c>
      <c r="H193">
        <v>100</v>
      </c>
      <c r="I193">
        <v>90</v>
      </c>
      <c r="J193">
        <v>100</v>
      </c>
      <c r="K193">
        <v>100</v>
      </c>
      <c r="L193">
        <v>110</v>
      </c>
      <c r="M193">
        <v>14</v>
      </c>
      <c r="N193">
        <v>1</v>
      </c>
      <c r="O193">
        <v>100</v>
      </c>
      <c r="P193">
        <v>100</v>
      </c>
      <c r="Q193">
        <v>100</v>
      </c>
      <c r="R193">
        <v>100</v>
      </c>
      <c r="S193">
        <v>10</v>
      </c>
      <c r="T193">
        <v>12</v>
      </c>
      <c r="U193" t="s">
        <v>47</v>
      </c>
      <c r="V193" t="s">
        <v>39</v>
      </c>
      <c r="W193" t="s">
        <v>215</v>
      </c>
      <c r="X193">
        <v>2280</v>
      </c>
      <c r="Y193">
        <v>864</v>
      </c>
      <c r="Z193">
        <v>1080</v>
      </c>
      <c r="AA193">
        <v>400</v>
      </c>
      <c r="AB193" t="s">
        <v>41</v>
      </c>
      <c r="AC193" t="s">
        <v>41</v>
      </c>
      <c r="AD193" t="s">
        <v>42</v>
      </c>
      <c r="AF193">
        <v>720</v>
      </c>
      <c r="AG193" t="s">
        <v>688</v>
      </c>
      <c r="AH193">
        <v>0</v>
      </c>
      <c r="AI193">
        <v>0.5</v>
      </c>
      <c r="AJ193">
        <v>1</v>
      </c>
    </row>
    <row r="194" spans="1:36" x14ac:dyDescent="0.4">
      <c r="A194">
        <v>4191</v>
      </c>
      <c r="B194" t="s">
        <v>689</v>
      </c>
      <c r="C194" t="s">
        <v>690</v>
      </c>
      <c r="D194">
        <v>16</v>
      </c>
      <c r="E194">
        <v>100</v>
      </c>
      <c r="F194">
        <v>100</v>
      </c>
      <c r="G194">
        <v>100</v>
      </c>
      <c r="H194">
        <v>100</v>
      </c>
      <c r="I194">
        <v>90</v>
      </c>
      <c r="J194">
        <v>100</v>
      </c>
      <c r="K194">
        <v>100</v>
      </c>
      <c r="L194">
        <v>100</v>
      </c>
      <c r="M194">
        <v>10</v>
      </c>
      <c r="N194">
        <v>1</v>
      </c>
      <c r="O194">
        <v>100</v>
      </c>
      <c r="P194">
        <v>100</v>
      </c>
      <c r="Q194">
        <v>100</v>
      </c>
      <c r="R194">
        <v>100</v>
      </c>
      <c r="S194">
        <v>10</v>
      </c>
      <c r="T194">
        <v>12</v>
      </c>
      <c r="U194" t="s">
        <v>47</v>
      </c>
      <c r="V194" t="s">
        <v>418</v>
      </c>
      <c r="W194" t="s">
        <v>40</v>
      </c>
      <c r="X194">
        <v>1776</v>
      </c>
      <c r="Y194">
        <v>288</v>
      </c>
      <c r="Z194">
        <v>576</v>
      </c>
      <c r="AA194">
        <v>150</v>
      </c>
      <c r="AB194" t="s">
        <v>41</v>
      </c>
      <c r="AC194" t="s">
        <v>41</v>
      </c>
      <c r="AD194" t="s">
        <v>1117</v>
      </c>
      <c r="AF194">
        <v>480</v>
      </c>
      <c r="AG194" t="s">
        <v>691</v>
      </c>
      <c r="AH194">
        <v>0</v>
      </c>
      <c r="AI194">
        <v>0.5</v>
      </c>
      <c r="AJ194">
        <v>1</v>
      </c>
    </row>
    <row r="195" spans="1:36" x14ac:dyDescent="0.4">
      <c r="A195">
        <v>4192</v>
      </c>
      <c r="B195" t="s">
        <v>692</v>
      </c>
      <c r="C195" t="s">
        <v>693</v>
      </c>
      <c r="D195">
        <v>24</v>
      </c>
      <c r="E195">
        <v>100</v>
      </c>
      <c r="F195">
        <v>100</v>
      </c>
      <c r="G195">
        <v>100</v>
      </c>
      <c r="H195">
        <v>100</v>
      </c>
      <c r="I195">
        <v>90</v>
      </c>
      <c r="J195">
        <v>100</v>
      </c>
      <c r="K195">
        <v>100</v>
      </c>
      <c r="L195">
        <v>100</v>
      </c>
      <c r="M195">
        <v>10</v>
      </c>
      <c r="N195">
        <v>1</v>
      </c>
      <c r="O195">
        <v>100</v>
      </c>
      <c r="P195">
        <v>0</v>
      </c>
      <c r="Q195">
        <v>100</v>
      </c>
      <c r="R195">
        <v>100</v>
      </c>
      <c r="S195">
        <v>10</v>
      </c>
      <c r="T195">
        <v>12</v>
      </c>
      <c r="U195" t="s">
        <v>47</v>
      </c>
      <c r="V195" t="s">
        <v>418</v>
      </c>
      <c r="W195" t="s">
        <v>40</v>
      </c>
      <c r="X195">
        <v>1632</v>
      </c>
      <c r="Y195">
        <v>540</v>
      </c>
      <c r="Z195">
        <v>432</v>
      </c>
      <c r="AA195">
        <v>300</v>
      </c>
      <c r="AB195" t="s">
        <v>41</v>
      </c>
      <c r="AC195" t="s">
        <v>41</v>
      </c>
      <c r="AD195" t="s">
        <v>1112</v>
      </c>
      <c r="AF195">
        <v>420</v>
      </c>
      <c r="AG195" t="s">
        <v>694</v>
      </c>
      <c r="AH195">
        <v>0</v>
      </c>
      <c r="AI195">
        <v>0.5</v>
      </c>
      <c r="AJ195">
        <v>1</v>
      </c>
    </row>
    <row r="196" spans="1:36" x14ac:dyDescent="0.4">
      <c r="A196">
        <v>4193</v>
      </c>
      <c r="B196" t="s">
        <v>695</v>
      </c>
      <c r="C196" t="s">
        <v>696</v>
      </c>
      <c r="D196">
        <v>28</v>
      </c>
      <c r="E196">
        <v>100</v>
      </c>
      <c r="F196">
        <v>100</v>
      </c>
      <c r="G196">
        <v>40</v>
      </c>
      <c r="H196">
        <v>110</v>
      </c>
      <c r="I196">
        <v>90</v>
      </c>
      <c r="J196">
        <v>80</v>
      </c>
      <c r="K196">
        <v>100</v>
      </c>
      <c r="L196">
        <v>100</v>
      </c>
      <c r="M196">
        <v>10</v>
      </c>
      <c r="N196">
        <v>1</v>
      </c>
      <c r="O196">
        <v>200</v>
      </c>
      <c r="P196">
        <v>0</v>
      </c>
      <c r="Q196">
        <v>100</v>
      </c>
      <c r="R196">
        <v>100</v>
      </c>
      <c r="S196">
        <v>10</v>
      </c>
      <c r="T196">
        <v>12</v>
      </c>
      <c r="U196" t="s">
        <v>47</v>
      </c>
      <c r="V196" t="s">
        <v>418</v>
      </c>
      <c r="W196" t="s">
        <v>40</v>
      </c>
      <c r="X196">
        <v>1248</v>
      </c>
      <c r="Y196">
        <v>480</v>
      </c>
      <c r="Z196">
        <v>48</v>
      </c>
      <c r="AA196">
        <v>200</v>
      </c>
      <c r="AB196" t="s">
        <v>41</v>
      </c>
      <c r="AC196" t="s">
        <v>41</v>
      </c>
      <c r="AD196" t="s">
        <v>1112</v>
      </c>
      <c r="AF196">
        <v>192</v>
      </c>
      <c r="AG196" t="s">
        <v>697</v>
      </c>
      <c r="AH196">
        <v>0</v>
      </c>
      <c r="AI196">
        <v>0.5</v>
      </c>
      <c r="AJ196">
        <v>1</v>
      </c>
    </row>
    <row r="197" spans="1:36" x14ac:dyDescent="0.4">
      <c r="A197">
        <v>4194</v>
      </c>
      <c r="B197" t="s">
        <v>698</v>
      </c>
      <c r="C197" t="s">
        <v>699</v>
      </c>
      <c r="D197">
        <v>31</v>
      </c>
      <c r="E197">
        <v>140</v>
      </c>
      <c r="F197">
        <v>100</v>
      </c>
      <c r="G197">
        <v>30</v>
      </c>
      <c r="H197">
        <v>80</v>
      </c>
      <c r="I197">
        <v>100</v>
      </c>
      <c r="J197">
        <v>120</v>
      </c>
      <c r="K197">
        <v>120</v>
      </c>
      <c r="L197">
        <v>110</v>
      </c>
      <c r="M197">
        <v>10</v>
      </c>
      <c r="N197">
        <v>1</v>
      </c>
      <c r="O197">
        <v>0</v>
      </c>
      <c r="P197">
        <v>50</v>
      </c>
      <c r="Q197">
        <v>110</v>
      </c>
      <c r="R197">
        <v>100</v>
      </c>
      <c r="S197">
        <v>10</v>
      </c>
      <c r="T197">
        <v>12</v>
      </c>
      <c r="U197" t="s">
        <v>47</v>
      </c>
      <c r="V197" t="s">
        <v>418</v>
      </c>
      <c r="W197" t="s">
        <v>215</v>
      </c>
      <c r="X197">
        <v>1956</v>
      </c>
      <c r="Y197">
        <v>528</v>
      </c>
      <c r="Z197">
        <v>756</v>
      </c>
      <c r="AA197">
        <v>300</v>
      </c>
      <c r="AB197" t="s">
        <v>41</v>
      </c>
      <c r="AC197" t="s">
        <v>41</v>
      </c>
      <c r="AD197" t="s">
        <v>1112</v>
      </c>
      <c r="AF197">
        <v>468</v>
      </c>
      <c r="AG197" t="s">
        <v>700</v>
      </c>
      <c r="AH197">
        <v>0</v>
      </c>
      <c r="AI197">
        <v>0.5</v>
      </c>
      <c r="AJ197">
        <v>1</v>
      </c>
    </row>
    <row r="198" spans="1:36" x14ac:dyDescent="0.4">
      <c r="A198">
        <v>4195</v>
      </c>
      <c r="B198" t="s">
        <v>701</v>
      </c>
      <c r="C198" t="s">
        <v>702</v>
      </c>
      <c r="D198">
        <v>32</v>
      </c>
      <c r="E198">
        <v>110</v>
      </c>
      <c r="F198">
        <v>100</v>
      </c>
      <c r="G198">
        <v>100</v>
      </c>
      <c r="H198">
        <v>100</v>
      </c>
      <c r="I198">
        <v>110</v>
      </c>
      <c r="J198">
        <v>100</v>
      </c>
      <c r="K198">
        <v>160</v>
      </c>
      <c r="L198">
        <v>110</v>
      </c>
      <c r="M198">
        <v>10</v>
      </c>
      <c r="N198">
        <v>1</v>
      </c>
      <c r="O198">
        <v>0</v>
      </c>
      <c r="P198">
        <v>150</v>
      </c>
      <c r="Q198">
        <v>100</v>
      </c>
      <c r="R198">
        <v>100</v>
      </c>
      <c r="S198">
        <v>10</v>
      </c>
      <c r="T198">
        <v>12</v>
      </c>
      <c r="U198" t="s">
        <v>38</v>
      </c>
      <c r="V198" t="s">
        <v>418</v>
      </c>
      <c r="W198" t="s">
        <v>215</v>
      </c>
      <c r="X198">
        <v>1872</v>
      </c>
      <c r="Y198">
        <v>288</v>
      </c>
      <c r="Z198">
        <v>672</v>
      </c>
      <c r="AA198">
        <v>200</v>
      </c>
      <c r="AB198" t="s">
        <v>41</v>
      </c>
      <c r="AC198" t="s">
        <v>41</v>
      </c>
      <c r="AD198" t="s">
        <v>1119</v>
      </c>
      <c r="AF198">
        <v>384</v>
      </c>
      <c r="AG198" t="s">
        <v>703</v>
      </c>
      <c r="AH198">
        <v>0</v>
      </c>
      <c r="AI198">
        <v>0.5</v>
      </c>
      <c r="AJ198">
        <v>1</v>
      </c>
    </row>
    <row r="199" spans="1:36" x14ac:dyDescent="0.4">
      <c r="A199">
        <v>4196</v>
      </c>
      <c r="B199" t="s">
        <v>704</v>
      </c>
      <c r="C199" t="s">
        <v>705</v>
      </c>
      <c r="D199">
        <v>53</v>
      </c>
      <c r="E199">
        <v>140</v>
      </c>
      <c r="F199">
        <v>100</v>
      </c>
      <c r="G199">
        <v>100</v>
      </c>
      <c r="H199">
        <v>100</v>
      </c>
      <c r="I199">
        <v>100</v>
      </c>
      <c r="J199">
        <v>100</v>
      </c>
      <c r="K199">
        <v>160</v>
      </c>
      <c r="L199">
        <v>135</v>
      </c>
      <c r="M199">
        <v>15</v>
      </c>
      <c r="N199">
        <v>2</v>
      </c>
      <c r="O199">
        <v>70</v>
      </c>
      <c r="P199">
        <v>160</v>
      </c>
      <c r="Q199">
        <v>115</v>
      </c>
      <c r="R199">
        <v>105</v>
      </c>
      <c r="S199">
        <v>10</v>
      </c>
      <c r="T199">
        <v>12</v>
      </c>
      <c r="U199" t="s">
        <v>38</v>
      </c>
      <c r="V199" t="s">
        <v>160</v>
      </c>
      <c r="W199" t="s">
        <v>532</v>
      </c>
      <c r="X199">
        <v>916</v>
      </c>
      <c r="Y199">
        <v>336</v>
      </c>
      <c r="Z199">
        <v>816</v>
      </c>
      <c r="AA199">
        <v>220</v>
      </c>
      <c r="AB199" t="s">
        <v>41</v>
      </c>
      <c r="AC199" t="s">
        <v>456</v>
      </c>
      <c r="AD199" t="s">
        <v>1120</v>
      </c>
      <c r="AF199">
        <v>384</v>
      </c>
      <c r="AG199" t="s">
        <v>706</v>
      </c>
      <c r="AH199">
        <v>0</v>
      </c>
      <c r="AI199">
        <v>0.5</v>
      </c>
      <c r="AJ199">
        <v>1</v>
      </c>
    </row>
    <row r="200" spans="1:36" x14ac:dyDescent="0.4">
      <c r="A200">
        <v>4197</v>
      </c>
      <c r="B200" t="s">
        <v>707</v>
      </c>
      <c r="C200" t="s">
        <v>708</v>
      </c>
      <c r="D200">
        <v>34</v>
      </c>
      <c r="E200">
        <v>120</v>
      </c>
      <c r="F200">
        <v>100</v>
      </c>
      <c r="G200">
        <v>100</v>
      </c>
      <c r="H200">
        <v>100</v>
      </c>
      <c r="I200">
        <v>100</v>
      </c>
      <c r="J200">
        <v>100</v>
      </c>
      <c r="K200">
        <v>100</v>
      </c>
      <c r="L200">
        <v>100</v>
      </c>
      <c r="M200">
        <v>10</v>
      </c>
      <c r="N200">
        <v>1</v>
      </c>
      <c r="O200">
        <v>100</v>
      </c>
      <c r="P200">
        <v>100</v>
      </c>
      <c r="Q200">
        <v>100</v>
      </c>
      <c r="R200">
        <v>100</v>
      </c>
      <c r="S200">
        <v>10</v>
      </c>
      <c r="T200">
        <v>12</v>
      </c>
      <c r="U200" t="s">
        <v>38</v>
      </c>
      <c r="V200" t="s">
        <v>418</v>
      </c>
      <c r="W200" t="s">
        <v>215</v>
      </c>
      <c r="X200">
        <v>2544</v>
      </c>
      <c r="Y200">
        <v>1152</v>
      </c>
      <c r="Z200">
        <v>1344</v>
      </c>
      <c r="AA200">
        <v>150</v>
      </c>
      <c r="AB200" t="s">
        <v>41</v>
      </c>
      <c r="AC200" t="s">
        <v>41</v>
      </c>
      <c r="AD200" t="s">
        <v>1112</v>
      </c>
      <c r="AF200">
        <v>432</v>
      </c>
      <c r="AG200" t="s">
        <v>709</v>
      </c>
      <c r="AH200">
        <v>0</v>
      </c>
      <c r="AI200">
        <v>0.5</v>
      </c>
      <c r="AJ200">
        <v>1</v>
      </c>
    </row>
    <row r="201" spans="1:36" x14ac:dyDescent="0.4">
      <c r="A201">
        <v>4198</v>
      </c>
      <c r="B201" t="s">
        <v>710</v>
      </c>
      <c r="C201" t="s">
        <v>711</v>
      </c>
      <c r="D201">
        <v>35</v>
      </c>
      <c r="E201">
        <v>120</v>
      </c>
      <c r="F201">
        <v>0</v>
      </c>
      <c r="G201">
        <v>0</v>
      </c>
      <c r="H201">
        <v>30</v>
      </c>
      <c r="I201">
        <v>30</v>
      </c>
      <c r="J201">
        <v>30</v>
      </c>
      <c r="K201">
        <v>200</v>
      </c>
      <c r="L201">
        <v>30</v>
      </c>
      <c r="M201">
        <v>5</v>
      </c>
      <c r="N201">
        <v>1</v>
      </c>
      <c r="O201">
        <v>0</v>
      </c>
      <c r="P201">
        <v>150</v>
      </c>
      <c r="Q201">
        <v>70</v>
      </c>
      <c r="R201">
        <v>70</v>
      </c>
      <c r="S201">
        <v>10</v>
      </c>
      <c r="T201">
        <v>12</v>
      </c>
      <c r="U201" t="s">
        <v>47</v>
      </c>
      <c r="V201" t="s">
        <v>39</v>
      </c>
      <c r="W201" t="s">
        <v>215</v>
      </c>
      <c r="X201">
        <v>1201</v>
      </c>
      <c r="Y201">
        <v>1</v>
      </c>
      <c r="Z201">
        <v>1</v>
      </c>
      <c r="AA201">
        <v>800</v>
      </c>
      <c r="AB201" t="s">
        <v>41</v>
      </c>
      <c r="AC201" t="s">
        <v>39</v>
      </c>
      <c r="AD201" t="s">
        <v>59</v>
      </c>
      <c r="AF201">
        <v>240</v>
      </c>
      <c r="AG201" t="s">
        <v>712</v>
      </c>
      <c r="AH201">
        <v>0</v>
      </c>
      <c r="AI201">
        <v>0.5</v>
      </c>
      <c r="AJ201">
        <v>1</v>
      </c>
    </row>
    <row r="202" spans="1:36" x14ac:dyDescent="0.4">
      <c r="A202">
        <v>4199</v>
      </c>
      <c r="B202" t="s">
        <v>713</v>
      </c>
      <c r="C202" t="s">
        <v>714</v>
      </c>
      <c r="D202">
        <v>41</v>
      </c>
      <c r="E202">
        <v>130</v>
      </c>
      <c r="F202">
        <v>100</v>
      </c>
      <c r="G202">
        <v>100</v>
      </c>
      <c r="H202">
        <v>120</v>
      </c>
      <c r="I202">
        <v>100</v>
      </c>
      <c r="J202">
        <v>100</v>
      </c>
      <c r="K202">
        <v>100</v>
      </c>
      <c r="L202">
        <v>100</v>
      </c>
      <c r="M202">
        <v>15</v>
      </c>
      <c r="N202">
        <v>1</v>
      </c>
      <c r="O202">
        <v>50</v>
      </c>
      <c r="P202">
        <v>100</v>
      </c>
      <c r="Q202">
        <v>110</v>
      </c>
      <c r="R202">
        <v>100</v>
      </c>
      <c r="S202">
        <v>10</v>
      </c>
      <c r="T202">
        <v>12</v>
      </c>
      <c r="U202" t="s">
        <v>38</v>
      </c>
      <c r="V202" t="s">
        <v>418</v>
      </c>
      <c r="W202" t="s">
        <v>215</v>
      </c>
      <c r="X202">
        <v>1272</v>
      </c>
      <c r="Y202">
        <v>480</v>
      </c>
      <c r="Z202">
        <v>72</v>
      </c>
      <c r="AA202">
        <v>150</v>
      </c>
      <c r="AB202" t="s">
        <v>41</v>
      </c>
      <c r="AC202" t="s">
        <v>41</v>
      </c>
      <c r="AD202" t="s">
        <v>99</v>
      </c>
      <c r="AF202">
        <v>216</v>
      </c>
      <c r="AG202" t="s">
        <v>715</v>
      </c>
      <c r="AH202">
        <v>0</v>
      </c>
      <c r="AI202">
        <v>0.5</v>
      </c>
      <c r="AJ202">
        <v>1</v>
      </c>
    </row>
    <row r="203" spans="1:36" x14ac:dyDescent="0.4">
      <c r="A203">
        <v>4200</v>
      </c>
      <c r="B203" t="s">
        <v>716</v>
      </c>
      <c r="C203" t="s">
        <v>717</v>
      </c>
      <c r="D203">
        <v>38</v>
      </c>
      <c r="E203">
        <v>115</v>
      </c>
      <c r="F203">
        <v>50</v>
      </c>
      <c r="G203">
        <v>80</v>
      </c>
      <c r="H203">
        <v>100</v>
      </c>
      <c r="I203">
        <v>100</v>
      </c>
      <c r="J203">
        <v>100</v>
      </c>
      <c r="K203">
        <v>100</v>
      </c>
      <c r="L203">
        <v>100</v>
      </c>
      <c r="M203">
        <v>15</v>
      </c>
      <c r="N203">
        <v>1</v>
      </c>
      <c r="O203">
        <v>100</v>
      </c>
      <c r="P203">
        <v>100</v>
      </c>
      <c r="Q203">
        <v>100</v>
      </c>
      <c r="R203">
        <v>100</v>
      </c>
      <c r="S203">
        <v>10</v>
      </c>
      <c r="T203">
        <v>12</v>
      </c>
      <c r="U203" t="s">
        <v>144</v>
      </c>
      <c r="V203" t="s">
        <v>418</v>
      </c>
      <c r="W203" t="s">
        <v>215</v>
      </c>
      <c r="X203">
        <v>1968</v>
      </c>
      <c r="Y203">
        <v>384</v>
      </c>
      <c r="Z203">
        <v>768</v>
      </c>
      <c r="AA203">
        <v>200</v>
      </c>
      <c r="AB203" t="s">
        <v>41</v>
      </c>
      <c r="AC203" t="s">
        <v>41</v>
      </c>
      <c r="AD203" t="s">
        <v>99</v>
      </c>
      <c r="AF203">
        <v>192</v>
      </c>
      <c r="AG203" t="s">
        <v>718</v>
      </c>
      <c r="AH203">
        <v>0</v>
      </c>
      <c r="AI203">
        <v>0.5</v>
      </c>
      <c r="AJ203">
        <v>1</v>
      </c>
    </row>
    <row r="204" spans="1:36" x14ac:dyDescent="0.4">
      <c r="A204">
        <v>4201</v>
      </c>
      <c r="B204" t="s">
        <v>719</v>
      </c>
      <c r="C204" t="s">
        <v>720</v>
      </c>
      <c r="D204">
        <v>53</v>
      </c>
      <c r="E204">
        <v>110</v>
      </c>
      <c r="F204">
        <v>100</v>
      </c>
      <c r="G204">
        <v>190</v>
      </c>
      <c r="H204">
        <v>100</v>
      </c>
      <c r="I204">
        <v>80</v>
      </c>
      <c r="J204">
        <v>100</v>
      </c>
      <c r="K204">
        <v>150</v>
      </c>
      <c r="L204">
        <v>150</v>
      </c>
      <c r="M204">
        <v>60</v>
      </c>
      <c r="N204">
        <v>1</v>
      </c>
      <c r="O204">
        <v>0</v>
      </c>
      <c r="P204">
        <v>240</v>
      </c>
      <c r="Q204">
        <v>110</v>
      </c>
      <c r="R204">
        <v>120</v>
      </c>
      <c r="S204">
        <v>10</v>
      </c>
      <c r="T204">
        <v>12</v>
      </c>
      <c r="U204" t="s">
        <v>144</v>
      </c>
      <c r="V204" t="s">
        <v>418</v>
      </c>
      <c r="W204" t="s">
        <v>532</v>
      </c>
      <c r="X204">
        <v>1872</v>
      </c>
      <c r="Y204">
        <v>384</v>
      </c>
      <c r="Z204">
        <v>672</v>
      </c>
      <c r="AA204">
        <v>150</v>
      </c>
      <c r="AB204" t="s">
        <v>41</v>
      </c>
      <c r="AC204" t="s">
        <v>456</v>
      </c>
      <c r="AD204" t="s">
        <v>99</v>
      </c>
      <c r="AF204">
        <v>108</v>
      </c>
      <c r="AG204" t="s">
        <v>721</v>
      </c>
      <c r="AH204">
        <v>0</v>
      </c>
      <c r="AI204">
        <v>0.5</v>
      </c>
      <c r="AJ204">
        <v>1</v>
      </c>
    </row>
    <row r="205" spans="1:36" x14ac:dyDescent="0.4">
      <c r="A205">
        <v>4202</v>
      </c>
      <c r="B205" t="s">
        <v>722</v>
      </c>
      <c r="C205" t="s">
        <v>723</v>
      </c>
      <c r="D205">
        <v>55</v>
      </c>
      <c r="E205">
        <v>90</v>
      </c>
      <c r="F205">
        <v>100</v>
      </c>
      <c r="G205">
        <v>100</v>
      </c>
      <c r="H205">
        <v>100</v>
      </c>
      <c r="I205">
        <v>80</v>
      </c>
      <c r="J205">
        <v>100</v>
      </c>
      <c r="K205">
        <v>80</v>
      </c>
      <c r="L205">
        <v>125</v>
      </c>
      <c r="M205">
        <v>15</v>
      </c>
      <c r="N205">
        <v>1</v>
      </c>
      <c r="O205">
        <v>60</v>
      </c>
      <c r="P205">
        <v>100</v>
      </c>
      <c r="Q205">
        <v>90</v>
      </c>
      <c r="R205">
        <v>90</v>
      </c>
      <c r="S205">
        <v>10</v>
      </c>
      <c r="T205">
        <v>12</v>
      </c>
      <c r="U205" t="s">
        <v>38</v>
      </c>
      <c r="V205" t="s">
        <v>418</v>
      </c>
      <c r="W205" t="s">
        <v>724</v>
      </c>
      <c r="X205">
        <v>1680</v>
      </c>
      <c r="Y205">
        <v>384</v>
      </c>
      <c r="Z205">
        <v>480</v>
      </c>
      <c r="AA205">
        <v>400</v>
      </c>
      <c r="AB205" t="s">
        <v>41</v>
      </c>
      <c r="AC205" t="s">
        <v>192</v>
      </c>
      <c r="AD205" t="s">
        <v>1112</v>
      </c>
      <c r="AF205">
        <v>288</v>
      </c>
      <c r="AG205" t="s">
        <v>725</v>
      </c>
      <c r="AH205">
        <v>0</v>
      </c>
      <c r="AI205">
        <v>0.5</v>
      </c>
      <c r="AJ205">
        <v>1</v>
      </c>
    </row>
    <row r="206" spans="1:36" x14ac:dyDescent="0.4">
      <c r="A206">
        <v>4203</v>
      </c>
      <c r="B206" t="s">
        <v>726</v>
      </c>
      <c r="C206" t="s">
        <v>727</v>
      </c>
      <c r="D206">
        <v>53</v>
      </c>
      <c r="E206">
        <v>90</v>
      </c>
      <c r="F206">
        <v>100</v>
      </c>
      <c r="G206">
        <v>200</v>
      </c>
      <c r="H206">
        <v>60</v>
      </c>
      <c r="I206">
        <v>100</v>
      </c>
      <c r="J206">
        <v>100</v>
      </c>
      <c r="K206">
        <v>180</v>
      </c>
      <c r="L206">
        <v>80</v>
      </c>
      <c r="M206">
        <v>15</v>
      </c>
      <c r="N206">
        <v>1</v>
      </c>
      <c r="O206">
        <v>0</v>
      </c>
      <c r="P206">
        <v>200</v>
      </c>
      <c r="Q206">
        <v>100</v>
      </c>
      <c r="R206">
        <v>100</v>
      </c>
      <c r="S206">
        <v>10</v>
      </c>
      <c r="T206">
        <v>12</v>
      </c>
      <c r="U206" t="s">
        <v>47</v>
      </c>
      <c r="V206" t="s">
        <v>53</v>
      </c>
      <c r="W206" t="s">
        <v>54</v>
      </c>
      <c r="X206">
        <v>936</v>
      </c>
      <c r="Y206">
        <v>288</v>
      </c>
      <c r="Z206">
        <v>936</v>
      </c>
      <c r="AA206">
        <v>200</v>
      </c>
      <c r="AB206" t="s">
        <v>41</v>
      </c>
      <c r="AC206" t="s">
        <v>41</v>
      </c>
      <c r="AD206" t="s">
        <v>1112</v>
      </c>
      <c r="AF206">
        <v>504</v>
      </c>
      <c r="AG206" t="s">
        <v>728</v>
      </c>
      <c r="AH206">
        <v>0</v>
      </c>
      <c r="AI206">
        <v>0.5</v>
      </c>
      <c r="AJ206">
        <v>1</v>
      </c>
    </row>
    <row r="207" spans="1:36" x14ac:dyDescent="0.4">
      <c r="A207">
        <v>4204</v>
      </c>
      <c r="B207" t="s">
        <v>729</v>
      </c>
      <c r="C207" t="s">
        <v>730</v>
      </c>
      <c r="D207">
        <v>55</v>
      </c>
      <c r="E207">
        <v>100</v>
      </c>
      <c r="F207">
        <v>100</v>
      </c>
      <c r="G207">
        <v>20</v>
      </c>
      <c r="H207">
        <v>100</v>
      </c>
      <c r="I207">
        <v>115</v>
      </c>
      <c r="J207">
        <v>100</v>
      </c>
      <c r="K207">
        <v>500</v>
      </c>
      <c r="L207">
        <v>100</v>
      </c>
      <c r="M207">
        <v>15</v>
      </c>
      <c r="N207">
        <v>1</v>
      </c>
      <c r="O207">
        <v>0</v>
      </c>
      <c r="P207">
        <v>100</v>
      </c>
      <c r="Q207">
        <v>100</v>
      </c>
      <c r="R207">
        <v>100</v>
      </c>
      <c r="S207">
        <v>10</v>
      </c>
      <c r="T207">
        <v>12</v>
      </c>
      <c r="U207" t="s">
        <v>38</v>
      </c>
      <c r="V207" t="s">
        <v>219</v>
      </c>
      <c r="W207" t="s">
        <v>180</v>
      </c>
      <c r="X207">
        <v>1078</v>
      </c>
      <c r="Y207">
        <v>384</v>
      </c>
      <c r="Z207">
        <v>768</v>
      </c>
      <c r="AA207">
        <v>200</v>
      </c>
      <c r="AB207" t="s">
        <v>41</v>
      </c>
      <c r="AC207" t="s">
        <v>41</v>
      </c>
      <c r="AD207" t="s">
        <v>1120</v>
      </c>
      <c r="AF207">
        <v>576</v>
      </c>
      <c r="AG207" t="s">
        <v>731</v>
      </c>
      <c r="AH207">
        <v>0</v>
      </c>
      <c r="AI207">
        <v>0.5</v>
      </c>
      <c r="AJ207">
        <v>1</v>
      </c>
    </row>
    <row r="208" spans="1:36" x14ac:dyDescent="0.4">
      <c r="A208">
        <v>4205</v>
      </c>
      <c r="B208" t="s">
        <v>732</v>
      </c>
      <c r="C208" t="s">
        <v>733</v>
      </c>
      <c r="D208">
        <v>59</v>
      </c>
      <c r="E208">
        <v>100</v>
      </c>
      <c r="F208">
        <v>100</v>
      </c>
      <c r="G208">
        <v>100</v>
      </c>
      <c r="H208">
        <v>70</v>
      </c>
      <c r="I208">
        <v>100</v>
      </c>
      <c r="J208">
        <v>120</v>
      </c>
      <c r="K208">
        <v>100</v>
      </c>
      <c r="L208">
        <v>140</v>
      </c>
      <c r="M208">
        <v>15</v>
      </c>
      <c r="N208">
        <v>1</v>
      </c>
      <c r="O208">
        <v>60</v>
      </c>
      <c r="P208">
        <v>140</v>
      </c>
      <c r="Q208">
        <v>120</v>
      </c>
      <c r="R208">
        <v>125</v>
      </c>
      <c r="S208">
        <v>10</v>
      </c>
      <c r="T208">
        <v>12</v>
      </c>
      <c r="U208" t="s">
        <v>38</v>
      </c>
      <c r="V208" t="s">
        <v>219</v>
      </c>
      <c r="W208" t="s">
        <v>619</v>
      </c>
      <c r="X208">
        <v>920</v>
      </c>
      <c r="Y208">
        <v>200</v>
      </c>
      <c r="Z208">
        <v>720</v>
      </c>
      <c r="AA208">
        <v>200</v>
      </c>
      <c r="AB208" t="s">
        <v>41</v>
      </c>
      <c r="AC208" t="s">
        <v>456</v>
      </c>
      <c r="AD208" t="s">
        <v>1120</v>
      </c>
      <c r="AF208">
        <v>360</v>
      </c>
      <c r="AG208" t="s">
        <v>734</v>
      </c>
      <c r="AH208">
        <v>0</v>
      </c>
      <c r="AI208">
        <v>0.5</v>
      </c>
      <c r="AJ208">
        <v>1</v>
      </c>
    </row>
    <row r="209" spans="1:36" x14ac:dyDescent="0.4">
      <c r="A209">
        <v>4206</v>
      </c>
      <c r="B209" t="s">
        <v>735</v>
      </c>
      <c r="C209" t="s">
        <v>736</v>
      </c>
      <c r="D209">
        <v>64</v>
      </c>
      <c r="E209">
        <v>200</v>
      </c>
      <c r="F209">
        <v>100</v>
      </c>
      <c r="G209">
        <v>180</v>
      </c>
      <c r="H209">
        <v>100</v>
      </c>
      <c r="I209">
        <v>130</v>
      </c>
      <c r="J209">
        <v>80</v>
      </c>
      <c r="K209">
        <v>350</v>
      </c>
      <c r="L209">
        <v>80</v>
      </c>
      <c r="M209">
        <v>15</v>
      </c>
      <c r="N209">
        <v>1</v>
      </c>
      <c r="O209">
        <v>30</v>
      </c>
      <c r="P209">
        <v>30</v>
      </c>
      <c r="Q209">
        <v>120</v>
      </c>
      <c r="R209">
        <v>110</v>
      </c>
      <c r="S209">
        <v>10</v>
      </c>
      <c r="T209">
        <v>12</v>
      </c>
      <c r="U209" t="s">
        <v>38</v>
      </c>
      <c r="V209" t="s">
        <v>160</v>
      </c>
      <c r="W209" t="s">
        <v>54</v>
      </c>
      <c r="X209">
        <v>502</v>
      </c>
      <c r="Y209">
        <v>480</v>
      </c>
      <c r="Z209">
        <v>2304</v>
      </c>
      <c r="AA209">
        <v>200</v>
      </c>
      <c r="AB209" t="s">
        <v>41</v>
      </c>
      <c r="AC209" t="s">
        <v>286</v>
      </c>
      <c r="AD209" t="s">
        <v>1112</v>
      </c>
      <c r="AF209">
        <v>2112</v>
      </c>
      <c r="AG209" t="s">
        <v>737</v>
      </c>
      <c r="AH209">
        <v>0</v>
      </c>
      <c r="AI209">
        <v>0.5</v>
      </c>
      <c r="AJ209">
        <v>1</v>
      </c>
    </row>
    <row r="210" spans="1:36" x14ac:dyDescent="0.4">
      <c r="A210">
        <v>4207</v>
      </c>
      <c r="B210" t="s">
        <v>738</v>
      </c>
      <c r="C210" t="s">
        <v>739</v>
      </c>
      <c r="D210">
        <v>62</v>
      </c>
      <c r="E210">
        <v>120</v>
      </c>
      <c r="F210">
        <v>100</v>
      </c>
      <c r="G210">
        <v>10</v>
      </c>
      <c r="H210">
        <v>80</v>
      </c>
      <c r="I210">
        <v>100</v>
      </c>
      <c r="J210">
        <v>100</v>
      </c>
      <c r="K210">
        <v>100</v>
      </c>
      <c r="L210">
        <v>120</v>
      </c>
      <c r="M210">
        <v>15</v>
      </c>
      <c r="N210">
        <v>1</v>
      </c>
      <c r="O210">
        <v>130</v>
      </c>
      <c r="P210">
        <v>90</v>
      </c>
      <c r="Q210">
        <v>110</v>
      </c>
      <c r="R210">
        <v>100</v>
      </c>
      <c r="S210">
        <v>10</v>
      </c>
      <c r="T210">
        <v>12</v>
      </c>
      <c r="U210" t="s">
        <v>144</v>
      </c>
      <c r="V210" t="s">
        <v>160</v>
      </c>
      <c r="W210" t="s">
        <v>480</v>
      </c>
      <c r="X210">
        <v>824</v>
      </c>
      <c r="Y210">
        <v>420</v>
      </c>
      <c r="Z210">
        <v>780</v>
      </c>
      <c r="AA210">
        <v>150</v>
      </c>
      <c r="AB210" t="s">
        <v>41</v>
      </c>
      <c r="AC210" t="s">
        <v>286</v>
      </c>
      <c r="AD210" t="s">
        <v>1119</v>
      </c>
      <c r="AF210">
        <v>384</v>
      </c>
      <c r="AG210" t="s">
        <v>740</v>
      </c>
      <c r="AH210">
        <v>0</v>
      </c>
      <c r="AI210">
        <v>0.5</v>
      </c>
      <c r="AJ210">
        <v>1</v>
      </c>
    </row>
    <row r="211" spans="1:36" x14ac:dyDescent="0.4">
      <c r="A211">
        <v>4208</v>
      </c>
      <c r="B211" t="s">
        <v>741</v>
      </c>
      <c r="C211" t="s">
        <v>742</v>
      </c>
      <c r="D211">
        <v>62</v>
      </c>
      <c r="E211">
        <v>60</v>
      </c>
      <c r="F211">
        <v>100</v>
      </c>
      <c r="G211">
        <v>10</v>
      </c>
      <c r="H211">
        <v>30</v>
      </c>
      <c r="I211">
        <v>130</v>
      </c>
      <c r="J211">
        <v>100</v>
      </c>
      <c r="K211">
        <v>100</v>
      </c>
      <c r="L211">
        <v>80</v>
      </c>
      <c r="M211">
        <v>15</v>
      </c>
      <c r="N211">
        <v>9</v>
      </c>
      <c r="O211">
        <v>120</v>
      </c>
      <c r="P211">
        <v>30</v>
      </c>
      <c r="Q211">
        <v>90</v>
      </c>
      <c r="R211">
        <v>90</v>
      </c>
      <c r="S211">
        <v>10</v>
      </c>
      <c r="T211">
        <v>12</v>
      </c>
      <c r="U211" t="s">
        <v>38</v>
      </c>
      <c r="V211" t="s">
        <v>219</v>
      </c>
      <c r="W211" t="s">
        <v>480</v>
      </c>
      <c r="X211">
        <v>1152</v>
      </c>
      <c r="Y211">
        <v>480</v>
      </c>
      <c r="Z211">
        <v>1152</v>
      </c>
      <c r="AA211">
        <v>200</v>
      </c>
      <c r="AB211" t="s">
        <v>41</v>
      </c>
      <c r="AC211" t="s">
        <v>1113</v>
      </c>
      <c r="AD211" t="s">
        <v>99</v>
      </c>
      <c r="AF211">
        <v>972</v>
      </c>
      <c r="AG211" t="s">
        <v>743</v>
      </c>
      <c r="AH211">
        <v>0</v>
      </c>
      <c r="AI211">
        <v>0.5</v>
      </c>
      <c r="AJ211">
        <v>1</v>
      </c>
    </row>
    <row r="212" spans="1:36" x14ac:dyDescent="0.4">
      <c r="A212">
        <v>4209</v>
      </c>
      <c r="B212" t="s">
        <v>744</v>
      </c>
      <c r="C212" t="s">
        <v>745</v>
      </c>
      <c r="D212">
        <v>72</v>
      </c>
      <c r="E212">
        <v>100</v>
      </c>
      <c r="F212">
        <v>100</v>
      </c>
      <c r="G212">
        <v>100</v>
      </c>
      <c r="H212">
        <v>130</v>
      </c>
      <c r="I212">
        <v>90</v>
      </c>
      <c r="J212">
        <v>90</v>
      </c>
      <c r="K212">
        <v>140</v>
      </c>
      <c r="L212">
        <v>100</v>
      </c>
      <c r="M212">
        <v>15</v>
      </c>
      <c r="N212">
        <v>1</v>
      </c>
      <c r="O212">
        <v>100</v>
      </c>
      <c r="P212">
        <v>60</v>
      </c>
      <c r="Q212">
        <v>100</v>
      </c>
      <c r="R212">
        <v>100</v>
      </c>
      <c r="S212">
        <v>10</v>
      </c>
      <c r="T212">
        <v>12</v>
      </c>
      <c r="U212" t="s">
        <v>144</v>
      </c>
      <c r="V212" t="s">
        <v>53</v>
      </c>
      <c r="W212" t="s">
        <v>274</v>
      </c>
      <c r="X212">
        <v>772</v>
      </c>
      <c r="Y212">
        <v>360</v>
      </c>
      <c r="Z212">
        <v>672</v>
      </c>
      <c r="AA212">
        <v>200</v>
      </c>
      <c r="AB212" t="s">
        <v>119</v>
      </c>
      <c r="AC212" t="s">
        <v>746</v>
      </c>
      <c r="AD212" t="s">
        <v>1120</v>
      </c>
      <c r="AF212">
        <v>384</v>
      </c>
      <c r="AG212" t="s">
        <v>747</v>
      </c>
      <c r="AH212">
        <v>0</v>
      </c>
      <c r="AI212">
        <v>1</v>
      </c>
      <c r="AJ212">
        <v>1</v>
      </c>
    </row>
    <row r="213" spans="1:36" x14ac:dyDescent="0.4">
      <c r="A213">
        <v>4210</v>
      </c>
      <c r="B213" t="s">
        <v>748</v>
      </c>
      <c r="C213" t="s">
        <v>749</v>
      </c>
      <c r="D213">
        <v>58</v>
      </c>
      <c r="E213">
        <v>120</v>
      </c>
      <c r="F213">
        <v>100</v>
      </c>
      <c r="G213">
        <v>130</v>
      </c>
      <c r="H213">
        <v>150</v>
      </c>
      <c r="I213">
        <v>100</v>
      </c>
      <c r="J213">
        <v>80</v>
      </c>
      <c r="K213">
        <v>100</v>
      </c>
      <c r="L213">
        <v>105</v>
      </c>
      <c r="M213">
        <v>20</v>
      </c>
      <c r="N213">
        <v>1</v>
      </c>
      <c r="O213">
        <v>30</v>
      </c>
      <c r="P213">
        <v>110</v>
      </c>
      <c r="Q213">
        <v>100</v>
      </c>
      <c r="R213">
        <v>100</v>
      </c>
      <c r="S213">
        <v>10</v>
      </c>
      <c r="T213">
        <v>12</v>
      </c>
      <c r="U213" t="s">
        <v>144</v>
      </c>
      <c r="V213" t="s">
        <v>469</v>
      </c>
      <c r="W213" t="s">
        <v>511</v>
      </c>
      <c r="X213">
        <v>2276</v>
      </c>
      <c r="Y213">
        <v>336</v>
      </c>
      <c r="Z213">
        <v>576</v>
      </c>
      <c r="AA213">
        <v>300</v>
      </c>
      <c r="AB213" t="s">
        <v>41</v>
      </c>
      <c r="AC213" t="s">
        <v>1109</v>
      </c>
      <c r="AD213" t="s">
        <v>1120</v>
      </c>
      <c r="AF213">
        <v>168</v>
      </c>
      <c r="AG213" t="s">
        <v>750</v>
      </c>
      <c r="AH213">
        <v>0</v>
      </c>
      <c r="AI213">
        <v>0.5</v>
      </c>
      <c r="AJ213">
        <v>1</v>
      </c>
    </row>
    <row r="214" spans="1:36" x14ac:dyDescent="0.4">
      <c r="A214">
        <v>4211</v>
      </c>
      <c r="B214" t="s">
        <v>751</v>
      </c>
      <c r="C214" t="s">
        <v>752</v>
      </c>
      <c r="D214">
        <v>79</v>
      </c>
      <c r="E214">
        <v>120</v>
      </c>
      <c r="F214">
        <v>100</v>
      </c>
      <c r="G214">
        <v>40</v>
      </c>
      <c r="H214">
        <v>95</v>
      </c>
      <c r="I214">
        <v>130</v>
      </c>
      <c r="J214">
        <v>80</v>
      </c>
      <c r="K214">
        <v>80</v>
      </c>
      <c r="L214">
        <v>135</v>
      </c>
      <c r="M214">
        <v>20</v>
      </c>
      <c r="N214">
        <v>1</v>
      </c>
      <c r="O214">
        <v>140</v>
      </c>
      <c r="P214">
        <v>140</v>
      </c>
      <c r="Q214">
        <v>120</v>
      </c>
      <c r="R214">
        <v>100</v>
      </c>
      <c r="S214">
        <v>10</v>
      </c>
      <c r="T214">
        <v>12</v>
      </c>
      <c r="U214" t="s">
        <v>144</v>
      </c>
      <c r="V214" t="s">
        <v>160</v>
      </c>
      <c r="W214" t="s">
        <v>235</v>
      </c>
      <c r="X214">
        <v>1500</v>
      </c>
      <c r="Y214">
        <v>1000</v>
      </c>
      <c r="Z214">
        <v>500</v>
      </c>
      <c r="AA214">
        <v>300</v>
      </c>
      <c r="AB214" t="s">
        <v>41</v>
      </c>
      <c r="AC214" t="s">
        <v>753</v>
      </c>
      <c r="AD214" t="s">
        <v>1120</v>
      </c>
      <c r="AF214">
        <v>720</v>
      </c>
      <c r="AG214" t="s">
        <v>754</v>
      </c>
      <c r="AH214">
        <v>0</v>
      </c>
      <c r="AI214">
        <v>1</v>
      </c>
      <c r="AJ214">
        <v>1</v>
      </c>
    </row>
    <row r="215" spans="1:36" x14ac:dyDescent="0.4">
      <c r="A215">
        <v>4212</v>
      </c>
      <c r="B215" t="s">
        <v>755</v>
      </c>
      <c r="C215" t="s">
        <v>756</v>
      </c>
      <c r="D215">
        <v>65</v>
      </c>
      <c r="E215">
        <v>90</v>
      </c>
      <c r="F215">
        <v>100</v>
      </c>
      <c r="G215">
        <v>10</v>
      </c>
      <c r="H215">
        <v>100</v>
      </c>
      <c r="I215">
        <v>95</v>
      </c>
      <c r="J215">
        <v>105</v>
      </c>
      <c r="K215">
        <v>140</v>
      </c>
      <c r="L215">
        <v>110</v>
      </c>
      <c r="M215">
        <v>15</v>
      </c>
      <c r="N215">
        <v>1</v>
      </c>
      <c r="O215">
        <v>150</v>
      </c>
      <c r="P215">
        <v>50</v>
      </c>
      <c r="Q215">
        <v>110</v>
      </c>
      <c r="R215">
        <v>100</v>
      </c>
      <c r="S215">
        <v>10</v>
      </c>
      <c r="T215">
        <v>12</v>
      </c>
      <c r="U215" t="s">
        <v>144</v>
      </c>
      <c r="V215" t="s">
        <v>469</v>
      </c>
      <c r="W215" t="s">
        <v>470</v>
      </c>
      <c r="X215">
        <v>528</v>
      </c>
      <c r="Y215">
        <v>396</v>
      </c>
      <c r="Z215">
        <v>1000</v>
      </c>
      <c r="AA215">
        <v>350</v>
      </c>
      <c r="AB215" t="s">
        <v>41</v>
      </c>
      <c r="AC215" t="s">
        <v>507</v>
      </c>
      <c r="AD215" t="s">
        <v>1120</v>
      </c>
      <c r="AF215">
        <v>240</v>
      </c>
      <c r="AG215" t="s">
        <v>757</v>
      </c>
      <c r="AH215">
        <v>0</v>
      </c>
      <c r="AI215">
        <v>0.5</v>
      </c>
      <c r="AJ215">
        <v>1</v>
      </c>
    </row>
    <row r="216" spans="1:36" x14ac:dyDescent="0.4">
      <c r="A216">
        <v>4213</v>
      </c>
      <c r="B216" t="s">
        <v>758</v>
      </c>
      <c r="C216" t="s">
        <v>759</v>
      </c>
      <c r="D216">
        <v>53</v>
      </c>
      <c r="E216">
        <v>120</v>
      </c>
      <c r="F216">
        <v>100</v>
      </c>
      <c r="G216">
        <v>130</v>
      </c>
      <c r="H216">
        <v>60</v>
      </c>
      <c r="I216">
        <v>120</v>
      </c>
      <c r="J216">
        <v>110</v>
      </c>
      <c r="K216">
        <v>100</v>
      </c>
      <c r="L216">
        <v>110</v>
      </c>
      <c r="M216">
        <v>15</v>
      </c>
      <c r="N216">
        <v>1</v>
      </c>
      <c r="O216">
        <v>40</v>
      </c>
      <c r="P216">
        <v>100</v>
      </c>
      <c r="Q216">
        <v>115</v>
      </c>
      <c r="R216">
        <v>100</v>
      </c>
      <c r="S216">
        <v>10</v>
      </c>
      <c r="T216">
        <v>12</v>
      </c>
      <c r="U216" t="s">
        <v>144</v>
      </c>
      <c r="V216" t="s">
        <v>469</v>
      </c>
      <c r="W216" t="s">
        <v>511</v>
      </c>
      <c r="X216">
        <v>1816</v>
      </c>
      <c r="Y216">
        <v>240</v>
      </c>
      <c r="Z216">
        <v>576</v>
      </c>
      <c r="AA216">
        <v>300</v>
      </c>
      <c r="AB216" t="s">
        <v>41</v>
      </c>
      <c r="AC216" t="s">
        <v>469</v>
      </c>
      <c r="AD216" t="s">
        <v>1120</v>
      </c>
      <c r="AF216">
        <v>384</v>
      </c>
      <c r="AG216" t="s">
        <v>760</v>
      </c>
      <c r="AH216">
        <v>0</v>
      </c>
      <c r="AI216">
        <v>0.5</v>
      </c>
      <c r="AJ216">
        <v>1</v>
      </c>
    </row>
    <row r="217" spans="1:36" x14ac:dyDescent="0.4">
      <c r="A217">
        <v>4214</v>
      </c>
      <c r="B217" t="s">
        <v>761</v>
      </c>
      <c r="C217" t="s">
        <v>762</v>
      </c>
      <c r="D217">
        <v>77</v>
      </c>
      <c r="E217">
        <v>100</v>
      </c>
      <c r="F217">
        <v>100</v>
      </c>
      <c r="G217">
        <v>120</v>
      </c>
      <c r="H217">
        <v>100</v>
      </c>
      <c r="I217">
        <v>100</v>
      </c>
      <c r="J217">
        <v>100</v>
      </c>
      <c r="K217">
        <v>200</v>
      </c>
      <c r="L217">
        <v>100</v>
      </c>
      <c r="M217">
        <v>20</v>
      </c>
      <c r="N217">
        <v>2</v>
      </c>
      <c r="O217">
        <v>150</v>
      </c>
      <c r="P217">
        <v>100</v>
      </c>
      <c r="Q217">
        <v>100</v>
      </c>
      <c r="R217">
        <v>100</v>
      </c>
      <c r="S217">
        <v>10</v>
      </c>
      <c r="T217">
        <v>12</v>
      </c>
      <c r="U217" t="s">
        <v>144</v>
      </c>
      <c r="V217" t="s">
        <v>219</v>
      </c>
      <c r="W217" t="s">
        <v>511</v>
      </c>
      <c r="X217">
        <v>1024</v>
      </c>
      <c r="Y217">
        <v>480</v>
      </c>
      <c r="Z217">
        <v>768</v>
      </c>
      <c r="AA217">
        <v>145</v>
      </c>
      <c r="AB217" t="s">
        <v>119</v>
      </c>
      <c r="AC217" t="s">
        <v>763</v>
      </c>
      <c r="AD217" t="s">
        <v>1120</v>
      </c>
      <c r="AF217">
        <v>269</v>
      </c>
      <c r="AG217" t="s">
        <v>764</v>
      </c>
      <c r="AH217">
        <v>0</v>
      </c>
      <c r="AI217">
        <v>1</v>
      </c>
      <c r="AJ217">
        <v>1</v>
      </c>
    </row>
    <row r="218" spans="1:36" x14ac:dyDescent="0.4">
      <c r="A218">
        <v>4215</v>
      </c>
      <c r="B218" t="s">
        <v>765</v>
      </c>
      <c r="C218" t="s">
        <v>766</v>
      </c>
      <c r="D218">
        <v>80</v>
      </c>
      <c r="E218">
        <v>100</v>
      </c>
      <c r="F218">
        <v>100</v>
      </c>
      <c r="G218">
        <v>100</v>
      </c>
      <c r="H218">
        <v>100</v>
      </c>
      <c r="I218">
        <v>90</v>
      </c>
      <c r="J218">
        <v>100</v>
      </c>
      <c r="K218">
        <v>200</v>
      </c>
      <c r="L218">
        <v>110</v>
      </c>
      <c r="M218">
        <v>20</v>
      </c>
      <c r="N218">
        <v>2</v>
      </c>
      <c r="O218">
        <v>90</v>
      </c>
      <c r="P218">
        <v>100</v>
      </c>
      <c r="Q218">
        <v>100</v>
      </c>
      <c r="R218">
        <v>100</v>
      </c>
      <c r="S218">
        <v>10</v>
      </c>
      <c r="T218">
        <v>12</v>
      </c>
      <c r="U218" t="s">
        <v>144</v>
      </c>
      <c r="V218" t="s">
        <v>219</v>
      </c>
      <c r="W218" t="s">
        <v>511</v>
      </c>
      <c r="X218">
        <v>368</v>
      </c>
      <c r="Y218">
        <v>480</v>
      </c>
      <c r="Z218">
        <v>768</v>
      </c>
      <c r="AA218">
        <v>100</v>
      </c>
      <c r="AB218" t="s">
        <v>119</v>
      </c>
      <c r="AC218" t="s">
        <v>1167</v>
      </c>
      <c r="AD218" t="s">
        <v>1120</v>
      </c>
      <c r="AF218">
        <v>408</v>
      </c>
      <c r="AG218" t="s">
        <v>767</v>
      </c>
      <c r="AH218">
        <v>0</v>
      </c>
      <c r="AI218">
        <v>1</v>
      </c>
      <c r="AJ218">
        <v>1</v>
      </c>
    </row>
    <row r="219" spans="1:36" x14ac:dyDescent="0.4">
      <c r="A219">
        <v>4216</v>
      </c>
      <c r="B219" t="s">
        <v>768</v>
      </c>
      <c r="C219" t="s">
        <v>769</v>
      </c>
      <c r="D219">
        <v>52</v>
      </c>
      <c r="E219">
        <v>95</v>
      </c>
      <c r="F219">
        <v>100</v>
      </c>
      <c r="G219">
        <v>0</v>
      </c>
      <c r="H219">
        <v>100</v>
      </c>
      <c r="I219">
        <v>115</v>
      </c>
      <c r="J219">
        <v>70</v>
      </c>
      <c r="K219">
        <v>140</v>
      </c>
      <c r="L219">
        <v>150</v>
      </c>
      <c r="M219">
        <v>15</v>
      </c>
      <c r="N219">
        <v>1</v>
      </c>
      <c r="O219">
        <v>105</v>
      </c>
      <c r="P219">
        <v>105</v>
      </c>
      <c r="Q219">
        <v>115</v>
      </c>
      <c r="R219">
        <v>110</v>
      </c>
      <c r="S219">
        <v>10</v>
      </c>
      <c r="T219">
        <v>12</v>
      </c>
      <c r="U219" t="s">
        <v>38</v>
      </c>
      <c r="V219" t="s">
        <v>469</v>
      </c>
      <c r="W219" t="s">
        <v>770</v>
      </c>
      <c r="X219">
        <v>1848</v>
      </c>
      <c r="Y219">
        <v>576</v>
      </c>
      <c r="Z219">
        <v>500</v>
      </c>
      <c r="AA219">
        <v>350</v>
      </c>
      <c r="AB219" t="s">
        <v>41</v>
      </c>
      <c r="AC219" t="s">
        <v>1107</v>
      </c>
      <c r="AD219" t="s">
        <v>1097</v>
      </c>
      <c r="AF219">
        <v>864</v>
      </c>
      <c r="AG219" t="s">
        <v>771</v>
      </c>
      <c r="AH219">
        <v>0</v>
      </c>
      <c r="AI219">
        <v>0.5</v>
      </c>
      <c r="AJ219">
        <v>1</v>
      </c>
    </row>
    <row r="220" spans="1:36" x14ac:dyDescent="0.4">
      <c r="A220">
        <v>4217</v>
      </c>
      <c r="B220" t="s">
        <v>772</v>
      </c>
      <c r="C220" t="s">
        <v>773</v>
      </c>
      <c r="D220">
        <v>53</v>
      </c>
      <c r="E220">
        <v>110</v>
      </c>
      <c r="F220">
        <v>100</v>
      </c>
      <c r="G220">
        <v>0</v>
      </c>
      <c r="H220">
        <v>100</v>
      </c>
      <c r="I220">
        <v>120</v>
      </c>
      <c r="J220">
        <v>75</v>
      </c>
      <c r="K220">
        <v>140</v>
      </c>
      <c r="L220">
        <v>160</v>
      </c>
      <c r="M220">
        <v>15</v>
      </c>
      <c r="N220">
        <v>1</v>
      </c>
      <c r="O220">
        <v>95</v>
      </c>
      <c r="P220">
        <v>95</v>
      </c>
      <c r="Q220">
        <v>125</v>
      </c>
      <c r="R220">
        <v>115</v>
      </c>
      <c r="S220">
        <v>10</v>
      </c>
      <c r="T220">
        <v>12</v>
      </c>
      <c r="U220" t="s">
        <v>38</v>
      </c>
      <c r="V220" t="s">
        <v>469</v>
      </c>
      <c r="W220" t="s">
        <v>770</v>
      </c>
      <c r="X220">
        <v>1768</v>
      </c>
      <c r="Y220">
        <v>192</v>
      </c>
      <c r="Z220">
        <v>500</v>
      </c>
      <c r="AA220">
        <v>350</v>
      </c>
      <c r="AB220" t="s">
        <v>41</v>
      </c>
      <c r="AC220" t="s">
        <v>1107</v>
      </c>
      <c r="AD220" t="s">
        <v>1097</v>
      </c>
      <c r="AF220">
        <v>480</v>
      </c>
      <c r="AG220" t="s">
        <v>774</v>
      </c>
      <c r="AH220">
        <v>0</v>
      </c>
      <c r="AI220">
        <v>0.5</v>
      </c>
      <c r="AJ220">
        <v>1</v>
      </c>
    </row>
    <row r="221" spans="1:36" x14ac:dyDescent="0.4">
      <c r="A221">
        <v>4218</v>
      </c>
      <c r="B221" t="s">
        <v>775</v>
      </c>
      <c r="C221" t="s">
        <v>776</v>
      </c>
      <c r="D221">
        <v>61</v>
      </c>
      <c r="E221">
        <v>95</v>
      </c>
      <c r="F221">
        <v>100</v>
      </c>
      <c r="G221">
        <v>5</v>
      </c>
      <c r="H221">
        <v>100</v>
      </c>
      <c r="I221">
        <v>130</v>
      </c>
      <c r="J221">
        <v>70</v>
      </c>
      <c r="K221">
        <v>200</v>
      </c>
      <c r="L221">
        <v>110</v>
      </c>
      <c r="M221">
        <v>15</v>
      </c>
      <c r="N221">
        <v>1</v>
      </c>
      <c r="O221">
        <v>25</v>
      </c>
      <c r="P221">
        <v>130</v>
      </c>
      <c r="Q221">
        <v>110</v>
      </c>
      <c r="R221">
        <v>100</v>
      </c>
      <c r="S221">
        <v>10</v>
      </c>
      <c r="T221">
        <v>12</v>
      </c>
      <c r="U221" t="s">
        <v>38</v>
      </c>
      <c r="V221" t="s">
        <v>140</v>
      </c>
      <c r="W221" t="s">
        <v>113</v>
      </c>
      <c r="X221">
        <v>528</v>
      </c>
      <c r="Y221">
        <v>240</v>
      </c>
      <c r="Z221">
        <v>500</v>
      </c>
      <c r="AA221">
        <v>300</v>
      </c>
      <c r="AB221" t="s">
        <v>41</v>
      </c>
      <c r="AC221" t="s">
        <v>286</v>
      </c>
      <c r="AD221" t="s">
        <v>1120</v>
      </c>
      <c r="AF221">
        <v>336</v>
      </c>
      <c r="AG221" t="s">
        <v>777</v>
      </c>
      <c r="AH221">
        <v>0</v>
      </c>
      <c r="AI221">
        <v>0.5</v>
      </c>
      <c r="AJ221">
        <v>1</v>
      </c>
    </row>
    <row r="222" spans="1:36" x14ac:dyDescent="0.4">
      <c r="A222">
        <v>4219</v>
      </c>
      <c r="B222" t="s">
        <v>778</v>
      </c>
      <c r="C222" t="s">
        <v>779</v>
      </c>
      <c r="D222">
        <v>66</v>
      </c>
      <c r="E222">
        <v>150</v>
      </c>
      <c r="F222">
        <v>130</v>
      </c>
      <c r="G222">
        <v>100</v>
      </c>
      <c r="H222">
        <v>100</v>
      </c>
      <c r="I222">
        <v>100</v>
      </c>
      <c r="J222">
        <v>100</v>
      </c>
      <c r="K222">
        <v>100</v>
      </c>
      <c r="L222">
        <v>100</v>
      </c>
      <c r="M222">
        <v>15</v>
      </c>
      <c r="N222">
        <v>1</v>
      </c>
      <c r="O222">
        <v>100</v>
      </c>
      <c r="P222">
        <v>60</v>
      </c>
      <c r="Q222">
        <v>120</v>
      </c>
      <c r="R222">
        <v>100</v>
      </c>
      <c r="S222">
        <v>10</v>
      </c>
      <c r="T222">
        <v>12</v>
      </c>
      <c r="U222" t="s">
        <v>144</v>
      </c>
      <c r="V222" t="s">
        <v>53</v>
      </c>
      <c r="W222" t="s">
        <v>249</v>
      </c>
      <c r="X222">
        <v>1100</v>
      </c>
      <c r="Y222">
        <v>780</v>
      </c>
      <c r="Z222">
        <v>960</v>
      </c>
      <c r="AA222">
        <v>250</v>
      </c>
      <c r="AB222" t="s">
        <v>41</v>
      </c>
      <c r="AC222" t="s">
        <v>780</v>
      </c>
      <c r="AD222" t="s">
        <v>1120</v>
      </c>
      <c r="AF222">
        <v>660</v>
      </c>
      <c r="AG222" t="s">
        <v>781</v>
      </c>
      <c r="AH222">
        <v>0</v>
      </c>
      <c r="AI222">
        <v>1</v>
      </c>
      <c r="AJ222">
        <v>1</v>
      </c>
    </row>
    <row r="223" spans="1:36" x14ac:dyDescent="0.4">
      <c r="A223">
        <v>4220</v>
      </c>
      <c r="B223" t="s">
        <v>782</v>
      </c>
      <c r="C223" t="s">
        <v>783</v>
      </c>
      <c r="D223">
        <v>48</v>
      </c>
      <c r="E223">
        <v>105</v>
      </c>
      <c r="F223">
        <v>100</v>
      </c>
      <c r="G223">
        <v>30</v>
      </c>
      <c r="H223">
        <v>60</v>
      </c>
      <c r="I223">
        <v>140</v>
      </c>
      <c r="J223">
        <v>140</v>
      </c>
      <c r="K223">
        <v>170</v>
      </c>
      <c r="L223">
        <v>100</v>
      </c>
      <c r="M223">
        <v>15</v>
      </c>
      <c r="N223">
        <v>9</v>
      </c>
      <c r="O223">
        <v>60</v>
      </c>
      <c r="P223">
        <v>60</v>
      </c>
      <c r="Q223">
        <v>110</v>
      </c>
      <c r="R223">
        <v>140</v>
      </c>
      <c r="S223">
        <v>10</v>
      </c>
      <c r="T223">
        <v>12</v>
      </c>
      <c r="U223" t="s">
        <v>38</v>
      </c>
      <c r="V223" t="s">
        <v>219</v>
      </c>
      <c r="W223" t="s">
        <v>784</v>
      </c>
      <c r="X223">
        <v>1020</v>
      </c>
      <c r="Y223">
        <v>384</v>
      </c>
      <c r="Z223">
        <v>720</v>
      </c>
      <c r="AA223">
        <v>200</v>
      </c>
      <c r="AB223" t="s">
        <v>41</v>
      </c>
      <c r="AC223" t="s">
        <v>1114</v>
      </c>
      <c r="AD223" t="s">
        <v>99</v>
      </c>
      <c r="AF223">
        <v>600</v>
      </c>
      <c r="AG223" t="s">
        <v>785</v>
      </c>
      <c r="AH223">
        <v>0</v>
      </c>
      <c r="AI223">
        <v>0.5</v>
      </c>
      <c r="AJ223">
        <v>1</v>
      </c>
    </row>
    <row r="224" spans="1:36" x14ac:dyDescent="0.4">
      <c r="A224">
        <v>4221</v>
      </c>
      <c r="B224" t="s">
        <v>786</v>
      </c>
      <c r="C224" t="s">
        <v>787</v>
      </c>
      <c r="D224">
        <v>82</v>
      </c>
      <c r="E224">
        <v>100</v>
      </c>
      <c r="F224">
        <v>100</v>
      </c>
      <c r="G224">
        <v>100</v>
      </c>
      <c r="H224">
        <v>100</v>
      </c>
      <c r="I224">
        <v>100</v>
      </c>
      <c r="J224">
        <v>100</v>
      </c>
      <c r="K224">
        <v>100</v>
      </c>
      <c r="L224">
        <v>100</v>
      </c>
      <c r="M224">
        <v>15</v>
      </c>
      <c r="N224">
        <v>3</v>
      </c>
      <c r="O224">
        <v>130</v>
      </c>
      <c r="P224">
        <v>100</v>
      </c>
      <c r="Q224">
        <v>80</v>
      </c>
      <c r="R224">
        <v>80</v>
      </c>
      <c r="S224">
        <v>10</v>
      </c>
      <c r="T224">
        <v>12</v>
      </c>
      <c r="U224" t="s">
        <v>144</v>
      </c>
      <c r="V224" t="s">
        <v>140</v>
      </c>
      <c r="W224" t="s">
        <v>235</v>
      </c>
      <c r="X224">
        <v>828</v>
      </c>
      <c r="Y224">
        <v>192</v>
      </c>
      <c r="Z224">
        <v>528</v>
      </c>
      <c r="AA224">
        <v>250</v>
      </c>
      <c r="AB224" t="s">
        <v>119</v>
      </c>
      <c r="AC224" t="s">
        <v>192</v>
      </c>
      <c r="AD224" t="s">
        <v>1120</v>
      </c>
      <c r="AF224">
        <v>288</v>
      </c>
      <c r="AG224" t="s">
        <v>788</v>
      </c>
      <c r="AH224">
        <v>0</v>
      </c>
      <c r="AI224">
        <v>0.5</v>
      </c>
      <c r="AJ224">
        <v>1</v>
      </c>
    </row>
    <row r="225" spans="1:36" x14ac:dyDescent="0.4">
      <c r="A225">
        <v>4222</v>
      </c>
      <c r="B225" t="s">
        <v>789</v>
      </c>
      <c r="C225" t="s">
        <v>790</v>
      </c>
      <c r="D225">
        <v>51</v>
      </c>
      <c r="E225">
        <v>100</v>
      </c>
      <c r="F225">
        <v>100</v>
      </c>
      <c r="G225">
        <v>0</v>
      </c>
      <c r="H225">
        <v>80</v>
      </c>
      <c r="I225">
        <v>110</v>
      </c>
      <c r="J225">
        <v>110</v>
      </c>
      <c r="K225">
        <v>150</v>
      </c>
      <c r="L225">
        <v>110</v>
      </c>
      <c r="M225">
        <v>15</v>
      </c>
      <c r="N225">
        <v>1</v>
      </c>
      <c r="O225">
        <v>0</v>
      </c>
      <c r="P225">
        <v>0</v>
      </c>
      <c r="Q225">
        <v>100</v>
      </c>
      <c r="R225">
        <v>100</v>
      </c>
      <c r="S225">
        <v>10</v>
      </c>
      <c r="T225">
        <v>12</v>
      </c>
      <c r="U225" t="s">
        <v>38</v>
      </c>
      <c r="V225" t="s">
        <v>469</v>
      </c>
      <c r="W225" t="s">
        <v>480</v>
      </c>
      <c r="X225">
        <v>770</v>
      </c>
      <c r="Y225">
        <v>336</v>
      </c>
      <c r="Z225">
        <v>720</v>
      </c>
      <c r="AA225">
        <v>400</v>
      </c>
      <c r="AB225" t="s">
        <v>41</v>
      </c>
      <c r="AC225" t="s">
        <v>286</v>
      </c>
      <c r="AD225" t="s">
        <v>1120</v>
      </c>
      <c r="AF225">
        <v>540</v>
      </c>
      <c r="AG225" t="s">
        <v>791</v>
      </c>
      <c r="AH225">
        <v>0</v>
      </c>
      <c r="AI225">
        <v>0.5</v>
      </c>
      <c r="AJ225">
        <v>1</v>
      </c>
    </row>
    <row r="226" spans="1:36" x14ac:dyDescent="0.4">
      <c r="A226">
        <v>4223</v>
      </c>
      <c r="B226" t="s">
        <v>792</v>
      </c>
      <c r="C226" t="s">
        <v>793</v>
      </c>
      <c r="D226">
        <v>71</v>
      </c>
      <c r="E226">
        <v>80</v>
      </c>
      <c r="F226">
        <v>100</v>
      </c>
      <c r="G226">
        <v>120</v>
      </c>
      <c r="H226">
        <v>120</v>
      </c>
      <c r="I226">
        <v>95</v>
      </c>
      <c r="J226">
        <v>120</v>
      </c>
      <c r="K226">
        <v>250</v>
      </c>
      <c r="L226">
        <v>100</v>
      </c>
      <c r="M226">
        <v>15</v>
      </c>
      <c r="N226">
        <v>1</v>
      </c>
      <c r="O226">
        <v>170</v>
      </c>
      <c r="P226">
        <v>150</v>
      </c>
      <c r="Q226">
        <v>100</v>
      </c>
      <c r="R226">
        <v>80</v>
      </c>
      <c r="S226">
        <v>10</v>
      </c>
      <c r="T226">
        <v>12</v>
      </c>
      <c r="U226" t="s">
        <v>144</v>
      </c>
      <c r="V226" t="s">
        <v>219</v>
      </c>
      <c r="W226" t="s">
        <v>794</v>
      </c>
      <c r="X226">
        <v>1790</v>
      </c>
      <c r="Y226">
        <v>540</v>
      </c>
      <c r="Z226">
        <v>1440</v>
      </c>
      <c r="AA226">
        <v>200</v>
      </c>
      <c r="AB226" t="s">
        <v>41</v>
      </c>
      <c r="AC226" t="s">
        <v>286</v>
      </c>
      <c r="AD226" t="s">
        <v>1097</v>
      </c>
      <c r="AF226">
        <v>900</v>
      </c>
      <c r="AG226" t="s">
        <v>795</v>
      </c>
      <c r="AH226">
        <v>0</v>
      </c>
      <c r="AI226">
        <v>0.5</v>
      </c>
      <c r="AJ226">
        <v>1</v>
      </c>
    </row>
    <row r="227" spans="1:36" x14ac:dyDescent="0.4">
      <c r="A227">
        <v>4224</v>
      </c>
      <c r="B227" t="s">
        <v>796</v>
      </c>
      <c r="C227" t="s">
        <v>797</v>
      </c>
      <c r="D227">
        <v>73</v>
      </c>
      <c r="E227">
        <v>80</v>
      </c>
      <c r="F227">
        <v>100</v>
      </c>
      <c r="G227">
        <v>40</v>
      </c>
      <c r="H227">
        <v>60</v>
      </c>
      <c r="I227">
        <v>100</v>
      </c>
      <c r="J227">
        <v>120</v>
      </c>
      <c r="K227">
        <v>150</v>
      </c>
      <c r="L227">
        <v>100</v>
      </c>
      <c r="M227">
        <v>20</v>
      </c>
      <c r="N227">
        <v>1</v>
      </c>
      <c r="O227">
        <v>30</v>
      </c>
      <c r="P227">
        <v>50</v>
      </c>
      <c r="Q227">
        <v>80</v>
      </c>
      <c r="R227">
        <v>80</v>
      </c>
      <c r="S227">
        <v>10</v>
      </c>
      <c r="T227">
        <v>12</v>
      </c>
      <c r="U227" t="s">
        <v>38</v>
      </c>
      <c r="V227" t="s">
        <v>160</v>
      </c>
      <c r="W227" t="s">
        <v>54</v>
      </c>
      <c r="X227">
        <v>800</v>
      </c>
      <c r="Y227">
        <v>768</v>
      </c>
      <c r="Z227">
        <v>1112</v>
      </c>
      <c r="AA227">
        <v>200</v>
      </c>
      <c r="AB227" t="s">
        <v>41</v>
      </c>
      <c r="AC227" t="s">
        <v>192</v>
      </c>
      <c r="AD227" t="s">
        <v>1097</v>
      </c>
      <c r="AF227">
        <v>1920</v>
      </c>
      <c r="AG227" t="s">
        <v>798</v>
      </c>
      <c r="AH227">
        <v>0</v>
      </c>
      <c r="AI227">
        <v>0.5</v>
      </c>
      <c r="AJ227">
        <v>1</v>
      </c>
    </row>
    <row r="228" spans="1:36" x14ac:dyDescent="0.4">
      <c r="A228">
        <v>4225</v>
      </c>
      <c r="B228" t="s">
        <v>799</v>
      </c>
      <c r="C228" t="s">
        <v>800</v>
      </c>
      <c r="D228">
        <v>73</v>
      </c>
      <c r="E228">
        <v>110</v>
      </c>
      <c r="F228">
        <v>100</v>
      </c>
      <c r="G228">
        <v>110</v>
      </c>
      <c r="H228">
        <v>160</v>
      </c>
      <c r="I228">
        <v>90</v>
      </c>
      <c r="J228">
        <v>105</v>
      </c>
      <c r="K228">
        <v>140</v>
      </c>
      <c r="L228">
        <v>100</v>
      </c>
      <c r="M228">
        <v>10</v>
      </c>
      <c r="N228">
        <v>2</v>
      </c>
      <c r="O228">
        <v>140</v>
      </c>
      <c r="P228">
        <v>130</v>
      </c>
      <c r="Q228">
        <v>110</v>
      </c>
      <c r="R228">
        <v>95</v>
      </c>
      <c r="S228">
        <v>10</v>
      </c>
      <c r="T228">
        <v>12</v>
      </c>
      <c r="U228" t="s">
        <v>144</v>
      </c>
      <c r="V228" t="s">
        <v>160</v>
      </c>
      <c r="W228" t="s">
        <v>794</v>
      </c>
      <c r="X228">
        <v>1744</v>
      </c>
      <c r="Y228">
        <v>600</v>
      </c>
      <c r="Z228">
        <v>1344</v>
      </c>
      <c r="AA228">
        <v>175</v>
      </c>
      <c r="AB228" t="s">
        <v>41</v>
      </c>
      <c r="AC228" t="s">
        <v>456</v>
      </c>
      <c r="AD228" t="s">
        <v>1097</v>
      </c>
      <c r="AF228">
        <v>960</v>
      </c>
      <c r="AG228" t="s">
        <v>801</v>
      </c>
      <c r="AH228">
        <v>0</v>
      </c>
      <c r="AI228">
        <v>0.5</v>
      </c>
      <c r="AJ228">
        <v>1</v>
      </c>
    </row>
    <row r="229" spans="1:36" x14ac:dyDescent="0.4">
      <c r="A229">
        <v>4226</v>
      </c>
      <c r="B229" t="s">
        <v>802</v>
      </c>
      <c r="C229" t="s">
        <v>803</v>
      </c>
      <c r="D229">
        <v>61</v>
      </c>
      <c r="E229">
        <v>115</v>
      </c>
      <c r="F229">
        <v>100</v>
      </c>
      <c r="G229">
        <v>50</v>
      </c>
      <c r="H229">
        <v>70</v>
      </c>
      <c r="I229">
        <v>105</v>
      </c>
      <c r="J229">
        <v>80</v>
      </c>
      <c r="K229">
        <v>200</v>
      </c>
      <c r="L229">
        <v>100</v>
      </c>
      <c r="M229">
        <v>15</v>
      </c>
      <c r="N229">
        <v>1</v>
      </c>
      <c r="O229">
        <v>85</v>
      </c>
      <c r="P229">
        <v>85</v>
      </c>
      <c r="Q229">
        <v>120</v>
      </c>
      <c r="R229">
        <v>106</v>
      </c>
      <c r="S229">
        <v>10</v>
      </c>
      <c r="T229">
        <v>12</v>
      </c>
      <c r="U229" t="s">
        <v>38</v>
      </c>
      <c r="V229" t="s">
        <v>418</v>
      </c>
      <c r="W229" t="s">
        <v>215</v>
      </c>
      <c r="X229">
        <v>900</v>
      </c>
      <c r="Y229">
        <v>864</v>
      </c>
      <c r="Z229">
        <v>500</v>
      </c>
      <c r="AA229">
        <v>190</v>
      </c>
      <c r="AB229" t="s">
        <v>41</v>
      </c>
      <c r="AC229" t="s">
        <v>130</v>
      </c>
      <c r="AD229" t="s">
        <v>1120</v>
      </c>
      <c r="AF229">
        <v>660</v>
      </c>
      <c r="AG229" t="s">
        <v>804</v>
      </c>
      <c r="AH229">
        <v>0</v>
      </c>
      <c r="AI229">
        <v>0.5</v>
      </c>
      <c r="AJ229">
        <v>1</v>
      </c>
    </row>
    <row r="230" spans="1:36" x14ac:dyDescent="0.4">
      <c r="A230">
        <v>4227</v>
      </c>
      <c r="B230" t="s">
        <v>805</v>
      </c>
      <c r="C230" t="s">
        <v>806</v>
      </c>
      <c r="D230">
        <v>51</v>
      </c>
      <c r="E230">
        <v>80</v>
      </c>
      <c r="F230">
        <v>80</v>
      </c>
      <c r="G230">
        <v>170</v>
      </c>
      <c r="H230">
        <v>50</v>
      </c>
      <c r="I230">
        <v>120</v>
      </c>
      <c r="J230">
        <v>80</v>
      </c>
      <c r="K230">
        <v>30</v>
      </c>
      <c r="L230">
        <v>100</v>
      </c>
      <c r="M230">
        <v>15</v>
      </c>
      <c r="N230">
        <v>2</v>
      </c>
      <c r="O230">
        <v>0</v>
      </c>
      <c r="P230">
        <v>200</v>
      </c>
      <c r="Q230">
        <v>100</v>
      </c>
      <c r="R230">
        <v>110</v>
      </c>
      <c r="S230">
        <v>10</v>
      </c>
      <c r="T230">
        <v>12</v>
      </c>
      <c r="U230" t="s">
        <v>38</v>
      </c>
      <c r="V230" t="s">
        <v>219</v>
      </c>
      <c r="W230" t="s">
        <v>784</v>
      </c>
      <c r="X230">
        <v>1056</v>
      </c>
      <c r="Y230">
        <v>336</v>
      </c>
      <c r="Z230">
        <v>1056</v>
      </c>
      <c r="AA230">
        <v>150</v>
      </c>
      <c r="AB230" t="s">
        <v>41</v>
      </c>
      <c r="AC230" t="s">
        <v>1115</v>
      </c>
      <c r="AD230" t="s">
        <v>1120</v>
      </c>
      <c r="AF230">
        <v>720</v>
      </c>
      <c r="AG230" t="s">
        <v>807</v>
      </c>
      <c r="AH230">
        <v>0</v>
      </c>
      <c r="AI230">
        <v>0.5</v>
      </c>
      <c r="AJ230">
        <v>1</v>
      </c>
    </row>
    <row r="231" spans="1:36" x14ac:dyDescent="0.4">
      <c r="A231">
        <v>4228</v>
      </c>
      <c r="B231" t="s">
        <v>808</v>
      </c>
      <c r="C231" t="s">
        <v>809</v>
      </c>
      <c r="D231">
        <v>42</v>
      </c>
      <c r="E231">
        <v>100</v>
      </c>
      <c r="F231">
        <v>100</v>
      </c>
      <c r="G231">
        <v>20</v>
      </c>
      <c r="H231">
        <v>100</v>
      </c>
      <c r="I231">
        <v>90</v>
      </c>
      <c r="J231">
        <v>90</v>
      </c>
      <c r="K231">
        <v>100</v>
      </c>
      <c r="L231">
        <v>110</v>
      </c>
      <c r="M231">
        <v>15</v>
      </c>
      <c r="N231">
        <v>1</v>
      </c>
      <c r="O231">
        <v>0</v>
      </c>
      <c r="P231">
        <v>100</v>
      </c>
      <c r="Q231">
        <v>110</v>
      </c>
      <c r="R231">
        <v>100</v>
      </c>
      <c r="S231">
        <v>10</v>
      </c>
      <c r="T231">
        <v>12</v>
      </c>
      <c r="U231" t="s">
        <v>38</v>
      </c>
      <c r="V231" t="s">
        <v>469</v>
      </c>
      <c r="W231" t="s">
        <v>470</v>
      </c>
      <c r="X231">
        <v>2420</v>
      </c>
      <c r="Y231">
        <v>384</v>
      </c>
      <c r="Z231">
        <v>720</v>
      </c>
      <c r="AA231">
        <v>400</v>
      </c>
      <c r="AB231" t="s">
        <v>41</v>
      </c>
      <c r="AC231" t="s">
        <v>1085</v>
      </c>
      <c r="AD231" t="s">
        <v>99</v>
      </c>
      <c r="AF231">
        <v>432</v>
      </c>
      <c r="AG231" t="s">
        <v>810</v>
      </c>
      <c r="AH231">
        <v>0</v>
      </c>
      <c r="AI231">
        <v>0.5</v>
      </c>
      <c r="AJ231">
        <v>1</v>
      </c>
    </row>
    <row r="232" spans="1:36" x14ac:dyDescent="0.4">
      <c r="A232">
        <v>4229</v>
      </c>
      <c r="B232" t="s">
        <v>811</v>
      </c>
      <c r="C232" t="s">
        <v>812</v>
      </c>
      <c r="D232">
        <v>46</v>
      </c>
      <c r="E232">
        <v>100</v>
      </c>
      <c r="F232">
        <v>100</v>
      </c>
      <c r="G232">
        <v>0</v>
      </c>
      <c r="H232">
        <v>100</v>
      </c>
      <c r="I232">
        <v>100</v>
      </c>
      <c r="J232">
        <v>100</v>
      </c>
      <c r="K232">
        <v>100</v>
      </c>
      <c r="L232">
        <v>100</v>
      </c>
      <c r="M232">
        <v>15</v>
      </c>
      <c r="N232">
        <v>1</v>
      </c>
      <c r="O232">
        <v>0</v>
      </c>
      <c r="P232">
        <v>200</v>
      </c>
      <c r="Q232">
        <v>100</v>
      </c>
      <c r="R232">
        <v>100</v>
      </c>
      <c r="S232">
        <v>10</v>
      </c>
      <c r="T232">
        <v>12</v>
      </c>
      <c r="U232" t="s">
        <v>144</v>
      </c>
      <c r="V232" t="s">
        <v>140</v>
      </c>
      <c r="W232" t="s">
        <v>70</v>
      </c>
      <c r="X232">
        <v>1576</v>
      </c>
      <c r="Y232">
        <v>384</v>
      </c>
      <c r="Z232">
        <v>576</v>
      </c>
      <c r="AA232">
        <v>200</v>
      </c>
      <c r="AB232" t="s">
        <v>41</v>
      </c>
      <c r="AC232" t="s">
        <v>286</v>
      </c>
      <c r="AD232" t="s">
        <v>1120</v>
      </c>
      <c r="AF232">
        <v>336</v>
      </c>
      <c r="AG232" t="s">
        <v>813</v>
      </c>
      <c r="AH232">
        <v>0</v>
      </c>
      <c r="AI232">
        <v>0.5</v>
      </c>
      <c r="AJ232">
        <v>1</v>
      </c>
    </row>
    <row r="233" spans="1:36" x14ac:dyDescent="0.4">
      <c r="A233">
        <v>4230</v>
      </c>
      <c r="B233" t="s">
        <v>814</v>
      </c>
      <c r="C233" t="s">
        <v>815</v>
      </c>
      <c r="D233">
        <v>35</v>
      </c>
      <c r="E233">
        <v>75</v>
      </c>
      <c r="F233">
        <v>100</v>
      </c>
      <c r="G233">
        <v>30</v>
      </c>
      <c r="H233">
        <v>120</v>
      </c>
      <c r="I233">
        <v>100</v>
      </c>
      <c r="J233">
        <v>70</v>
      </c>
      <c r="K233">
        <v>100</v>
      </c>
      <c r="L233">
        <v>115</v>
      </c>
      <c r="M233">
        <v>15</v>
      </c>
      <c r="N233">
        <v>1</v>
      </c>
      <c r="O233">
        <v>100</v>
      </c>
      <c r="P233">
        <v>100</v>
      </c>
      <c r="Q233">
        <v>100</v>
      </c>
      <c r="R233">
        <v>100</v>
      </c>
      <c r="S233">
        <v>10</v>
      </c>
      <c r="T233">
        <v>12</v>
      </c>
      <c r="U233" t="s">
        <v>38</v>
      </c>
      <c r="V233" t="s">
        <v>469</v>
      </c>
      <c r="W233" t="s">
        <v>470</v>
      </c>
      <c r="X233">
        <v>1754</v>
      </c>
      <c r="Y233">
        <v>288</v>
      </c>
      <c r="Z233">
        <v>554</v>
      </c>
      <c r="AA233">
        <v>200</v>
      </c>
      <c r="AB233" t="s">
        <v>41</v>
      </c>
      <c r="AC233" t="s">
        <v>469</v>
      </c>
      <c r="AD233" t="s">
        <v>99</v>
      </c>
      <c r="AF233">
        <v>360</v>
      </c>
      <c r="AG233" t="s">
        <v>816</v>
      </c>
      <c r="AH233">
        <v>0</v>
      </c>
      <c r="AI233">
        <v>0.5</v>
      </c>
      <c r="AJ233">
        <v>1</v>
      </c>
    </row>
    <row r="234" spans="1:36" x14ac:dyDescent="0.4">
      <c r="A234">
        <v>4231</v>
      </c>
      <c r="B234" t="s">
        <v>817</v>
      </c>
      <c r="C234" t="s">
        <v>818</v>
      </c>
      <c r="D234">
        <v>70</v>
      </c>
      <c r="E234">
        <v>100</v>
      </c>
      <c r="F234">
        <v>100</v>
      </c>
      <c r="G234">
        <v>100</v>
      </c>
      <c r="H234">
        <v>100</v>
      </c>
      <c r="I234">
        <v>90</v>
      </c>
      <c r="J234">
        <v>100</v>
      </c>
      <c r="K234">
        <v>200</v>
      </c>
      <c r="L234">
        <v>100</v>
      </c>
      <c r="M234">
        <v>15</v>
      </c>
      <c r="N234">
        <v>1</v>
      </c>
      <c r="O234">
        <v>100</v>
      </c>
      <c r="P234">
        <v>100</v>
      </c>
      <c r="Q234">
        <v>100</v>
      </c>
      <c r="R234">
        <v>100</v>
      </c>
      <c r="S234">
        <v>10</v>
      </c>
      <c r="T234">
        <v>12</v>
      </c>
      <c r="U234" t="s">
        <v>38</v>
      </c>
      <c r="V234" t="s">
        <v>469</v>
      </c>
      <c r="W234" t="s">
        <v>470</v>
      </c>
      <c r="X234">
        <v>220</v>
      </c>
      <c r="Y234">
        <v>360</v>
      </c>
      <c r="Z234">
        <v>420</v>
      </c>
      <c r="AA234">
        <v>200</v>
      </c>
      <c r="AB234" t="s">
        <v>119</v>
      </c>
      <c r="AC234" t="s">
        <v>512</v>
      </c>
      <c r="AD234" t="s">
        <v>1120</v>
      </c>
      <c r="AF234">
        <v>108</v>
      </c>
      <c r="AG234" t="s">
        <v>819</v>
      </c>
      <c r="AH234">
        <v>0</v>
      </c>
      <c r="AI234">
        <v>0.5</v>
      </c>
      <c r="AJ234">
        <v>1</v>
      </c>
    </row>
    <row r="235" spans="1:36" x14ac:dyDescent="0.4">
      <c r="A235">
        <v>4232</v>
      </c>
      <c r="B235" t="s">
        <v>820</v>
      </c>
      <c r="C235" t="s">
        <v>821</v>
      </c>
      <c r="D235">
        <v>58</v>
      </c>
      <c r="E235">
        <v>95</v>
      </c>
      <c r="F235">
        <v>100</v>
      </c>
      <c r="G235">
        <v>50</v>
      </c>
      <c r="H235">
        <v>5</v>
      </c>
      <c r="I235">
        <v>120</v>
      </c>
      <c r="J235">
        <v>110</v>
      </c>
      <c r="K235">
        <v>300</v>
      </c>
      <c r="L235">
        <v>110</v>
      </c>
      <c r="M235">
        <v>15</v>
      </c>
      <c r="N235">
        <v>1</v>
      </c>
      <c r="O235">
        <v>130</v>
      </c>
      <c r="P235">
        <v>130</v>
      </c>
      <c r="Q235">
        <v>110</v>
      </c>
      <c r="R235">
        <v>100</v>
      </c>
      <c r="S235">
        <v>10</v>
      </c>
      <c r="T235">
        <v>12</v>
      </c>
      <c r="U235" t="s">
        <v>38</v>
      </c>
      <c r="V235" t="s">
        <v>53</v>
      </c>
      <c r="W235" t="s">
        <v>199</v>
      </c>
      <c r="X235">
        <v>1120</v>
      </c>
      <c r="Y235">
        <v>511</v>
      </c>
      <c r="Z235">
        <v>552</v>
      </c>
      <c r="AA235">
        <v>160</v>
      </c>
      <c r="AB235" t="s">
        <v>41</v>
      </c>
      <c r="AC235" t="s">
        <v>1116</v>
      </c>
      <c r="AD235" t="s">
        <v>1117</v>
      </c>
      <c r="AF235">
        <v>756</v>
      </c>
      <c r="AG235" t="s">
        <v>822</v>
      </c>
      <c r="AH235">
        <v>0</v>
      </c>
      <c r="AI235">
        <v>0.5</v>
      </c>
      <c r="AJ235">
        <v>1</v>
      </c>
    </row>
    <row r="236" spans="1:36" x14ac:dyDescent="0.4">
      <c r="A236">
        <v>4233</v>
      </c>
      <c r="B236" t="s">
        <v>823</v>
      </c>
      <c r="C236" t="s">
        <v>824</v>
      </c>
      <c r="D236">
        <v>49</v>
      </c>
      <c r="E236">
        <v>80</v>
      </c>
      <c r="F236">
        <v>100</v>
      </c>
      <c r="G236">
        <v>10</v>
      </c>
      <c r="H236">
        <v>70</v>
      </c>
      <c r="I236">
        <v>130</v>
      </c>
      <c r="J236">
        <v>130</v>
      </c>
      <c r="K236">
        <v>30</v>
      </c>
      <c r="L236">
        <v>100</v>
      </c>
      <c r="M236">
        <v>15</v>
      </c>
      <c r="N236">
        <v>1</v>
      </c>
      <c r="O236">
        <v>0</v>
      </c>
      <c r="P236">
        <v>50</v>
      </c>
      <c r="Q236">
        <v>100</v>
      </c>
      <c r="R236">
        <v>100</v>
      </c>
      <c r="S236">
        <v>10</v>
      </c>
      <c r="T236">
        <v>12</v>
      </c>
      <c r="U236" t="s">
        <v>47</v>
      </c>
      <c r="V236" t="s">
        <v>53</v>
      </c>
      <c r="W236" t="s">
        <v>480</v>
      </c>
      <c r="X236">
        <v>700</v>
      </c>
      <c r="Y236">
        <v>480</v>
      </c>
      <c r="Z236">
        <v>648</v>
      </c>
      <c r="AA236">
        <v>165</v>
      </c>
      <c r="AB236" t="s">
        <v>41</v>
      </c>
      <c r="AC236" t="s">
        <v>48</v>
      </c>
      <c r="AD236" t="s">
        <v>1120</v>
      </c>
      <c r="AF236">
        <v>396</v>
      </c>
      <c r="AG236" t="s">
        <v>825</v>
      </c>
      <c r="AH236">
        <v>0</v>
      </c>
      <c r="AI236">
        <v>0.5</v>
      </c>
      <c r="AJ236">
        <v>1</v>
      </c>
    </row>
    <row r="237" spans="1:36" x14ac:dyDescent="0.4">
      <c r="A237">
        <v>4234</v>
      </c>
      <c r="B237" t="s">
        <v>826</v>
      </c>
      <c r="C237" t="s">
        <v>827</v>
      </c>
      <c r="D237">
        <v>63</v>
      </c>
      <c r="E237">
        <v>100</v>
      </c>
      <c r="F237">
        <v>100</v>
      </c>
      <c r="G237">
        <v>150</v>
      </c>
      <c r="H237">
        <v>100</v>
      </c>
      <c r="I237">
        <v>100</v>
      </c>
      <c r="J237">
        <v>100</v>
      </c>
      <c r="K237">
        <v>100</v>
      </c>
      <c r="L237">
        <v>100</v>
      </c>
      <c r="M237">
        <v>15</v>
      </c>
      <c r="N237">
        <v>2</v>
      </c>
      <c r="O237">
        <v>130</v>
      </c>
      <c r="P237">
        <v>130</v>
      </c>
      <c r="Q237">
        <v>100</v>
      </c>
      <c r="R237">
        <v>100</v>
      </c>
      <c r="S237">
        <v>10</v>
      </c>
      <c r="T237">
        <v>12</v>
      </c>
      <c r="U237" t="s">
        <v>38</v>
      </c>
      <c r="V237" t="s">
        <v>53</v>
      </c>
      <c r="W237" t="s">
        <v>794</v>
      </c>
      <c r="X237">
        <v>1100</v>
      </c>
      <c r="Y237">
        <v>528</v>
      </c>
      <c r="Z237">
        <v>483</v>
      </c>
      <c r="AA237">
        <v>250</v>
      </c>
      <c r="AB237" t="s">
        <v>41</v>
      </c>
      <c r="AC237" t="s">
        <v>828</v>
      </c>
      <c r="AD237" t="s">
        <v>1112</v>
      </c>
      <c r="AF237">
        <v>720</v>
      </c>
      <c r="AG237" t="s">
        <v>829</v>
      </c>
      <c r="AH237">
        <v>0</v>
      </c>
      <c r="AI237">
        <v>0.5</v>
      </c>
      <c r="AJ237">
        <v>1</v>
      </c>
    </row>
    <row r="238" spans="1:36" x14ac:dyDescent="0.4">
      <c r="A238">
        <v>4235</v>
      </c>
      <c r="B238" t="s">
        <v>830</v>
      </c>
      <c r="C238" t="s">
        <v>831</v>
      </c>
      <c r="D238">
        <v>70</v>
      </c>
      <c r="E238">
        <v>110</v>
      </c>
      <c r="F238">
        <v>100</v>
      </c>
      <c r="G238">
        <v>15</v>
      </c>
      <c r="H238">
        <v>140</v>
      </c>
      <c r="I238">
        <v>105</v>
      </c>
      <c r="J238">
        <v>100</v>
      </c>
      <c r="K238">
        <v>100</v>
      </c>
      <c r="L238">
        <v>100</v>
      </c>
      <c r="M238">
        <v>15</v>
      </c>
      <c r="N238">
        <v>2</v>
      </c>
      <c r="O238">
        <v>130</v>
      </c>
      <c r="P238">
        <v>90</v>
      </c>
      <c r="Q238">
        <v>85</v>
      </c>
      <c r="R238">
        <v>100</v>
      </c>
      <c r="S238">
        <v>10</v>
      </c>
      <c r="T238">
        <v>12</v>
      </c>
      <c r="U238" t="s">
        <v>38</v>
      </c>
      <c r="V238" t="s">
        <v>53</v>
      </c>
      <c r="W238" t="s">
        <v>199</v>
      </c>
      <c r="X238">
        <v>1452</v>
      </c>
      <c r="Y238">
        <v>528</v>
      </c>
      <c r="Z238">
        <v>483</v>
      </c>
      <c r="AA238">
        <v>250</v>
      </c>
      <c r="AB238" t="s">
        <v>41</v>
      </c>
      <c r="AC238" t="s">
        <v>828</v>
      </c>
      <c r="AD238" t="s">
        <v>1112</v>
      </c>
      <c r="AF238">
        <v>1248</v>
      </c>
      <c r="AG238" t="s">
        <v>832</v>
      </c>
      <c r="AH238">
        <v>0</v>
      </c>
      <c r="AI238">
        <v>0.5</v>
      </c>
      <c r="AJ238">
        <v>1</v>
      </c>
    </row>
    <row r="239" spans="1:36" x14ac:dyDescent="0.4">
      <c r="A239">
        <v>4236</v>
      </c>
      <c r="B239" t="s">
        <v>833</v>
      </c>
      <c r="C239" t="s">
        <v>834</v>
      </c>
      <c r="D239">
        <v>72</v>
      </c>
      <c r="E239">
        <v>80</v>
      </c>
      <c r="F239">
        <v>100</v>
      </c>
      <c r="G239">
        <v>80</v>
      </c>
      <c r="H239">
        <v>70</v>
      </c>
      <c r="I239">
        <v>100</v>
      </c>
      <c r="J239">
        <v>100</v>
      </c>
      <c r="K239">
        <v>100</v>
      </c>
      <c r="L239">
        <v>100</v>
      </c>
      <c r="M239">
        <v>15</v>
      </c>
      <c r="N239">
        <v>2</v>
      </c>
      <c r="O239">
        <v>120</v>
      </c>
      <c r="P239">
        <v>110</v>
      </c>
      <c r="Q239">
        <v>75</v>
      </c>
      <c r="R239">
        <v>100</v>
      </c>
      <c r="S239">
        <v>10</v>
      </c>
      <c r="T239">
        <v>12</v>
      </c>
      <c r="U239" t="s">
        <v>38</v>
      </c>
      <c r="V239" t="s">
        <v>53</v>
      </c>
      <c r="W239" t="s">
        <v>215</v>
      </c>
      <c r="X239">
        <v>1452</v>
      </c>
      <c r="Y239">
        <v>528</v>
      </c>
      <c r="Z239">
        <v>483</v>
      </c>
      <c r="AA239">
        <v>250</v>
      </c>
      <c r="AB239" t="s">
        <v>41</v>
      </c>
      <c r="AC239" t="s">
        <v>828</v>
      </c>
      <c r="AD239" t="s">
        <v>1120</v>
      </c>
      <c r="AF239">
        <v>522</v>
      </c>
      <c r="AG239" t="s">
        <v>835</v>
      </c>
      <c r="AH239">
        <v>0</v>
      </c>
      <c r="AI239">
        <v>0.5</v>
      </c>
      <c r="AJ239">
        <v>1</v>
      </c>
    </row>
    <row r="240" spans="1:36" x14ac:dyDescent="0.4">
      <c r="A240">
        <v>4237</v>
      </c>
      <c r="B240" t="s">
        <v>836</v>
      </c>
      <c r="C240" t="s">
        <v>837</v>
      </c>
      <c r="D240">
        <v>68</v>
      </c>
      <c r="E240">
        <v>110</v>
      </c>
      <c r="F240">
        <v>100</v>
      </c>
      <c r="G240">
        <v>10</v>
      </c>
      <c r="H240">
        <v>50</v>
      </c>
      <c r="I240">
        <v>100</v>
      </c>
      <c r="J240">
        <v>100</v>
      </c>
      <c r="K240">
        <v>100</v>
      </c>
      <c r="L240">
        <v>100</v>
      </c>
      <c r="M240">
        <v>15</v>
      </c>
      <c r="N240">
        <v>2</v>
      </c>
      <c r="O240">
        <v>100</v>
      </c>
      <c r="P240">
        <v>110</v>
      </c>
      <c r="Q240">
        <v>120</v>
      </c>
      <c r="R240">
        <v>120</v>
      </c>
      <c r="S240">
        <v>10</v>
      </c>
      <c r="T240">
        <v>12</v>
      </c>
      <c r="U240" t="s">
        <v>38</v>
      </c>
      <c r="V240" t="s">
        <v>53</v>
      </c>
      <c r="W240" t="s">
        <v>249</v>
      </c>
      <c r="X240">
        <v>1452</v>
      </c>
      <c r="Y240">
        <v>528</v>
      </c>
      <c r="Z240">
        <v>483</v>
      </c>
      <c r="AA240">
        <v>250</v>
      </c>
      <c r="AB240" t="s">
        <v>41</v>
      </c>
      <c r="AC240" t="s">
        <v>828</v>
      </c>
      <c r="AD240" t="s">
        <v>1120</v>
      </c>
      <c r="AF240">
        <v>1200</v>
      </c>
      <c r="AG240" t="s">
        <v>838</v>
      </c>
      <c r="AH240">
        <v>0</v>
      </c>
      <c r="AI240">
        <v>0.5</v>
      </c>
      <c r="AJ240">
        <v>1</v>
      </c>
    </row>
    <row r="241" spans="1:36" x14ac:dyDescent="0.4">
      <c r="A241">
        <v>4238</v>
      </c>
      <c r="B241" t="s">
        <v>839</v>
      </c>
      <c r="C241" t="s">
        <v>840</v>
      </c>
      <c r="D241">
        <v>71</v>
      </c>
      <c r="E241">
        <v>90</v>
      </c>
      <c r="F241">
        <v>100</v>
      </c>
      <c r="G241">
        <v>60</v>
      </c>
      <c r="H241">
        <v>100</v>
      </c>
      <c r="I241">
        <v>110</v>
      </c>
      <c r="J241">
        <v>160</v>
      </c>
      <c r="K241">
        <v>100</v>
      </c>
      <c r="L241">
        <v>120</v>
      </c>
      <c r="M241">
        <v>15</v>
      </c>
      <c r="N241">
        <v>2</v>
      </c>
      <c r="O241">
        <v>70</v>
      </c>
      <c r="P241">
        <v>80</v>
      </c>
      <c r="Q241">
        <v>110</v>
      </c>
      <c r="R241">
        <v>100</v>
      </c>
      <c r="S241">
        <v>10</v>
      </c>
      <c r="T241">
        <v>12</v>
      </c>
      <c r="U241" t="s">
        <v>38</v>
      </c>
      <c r="V241" t="s">
        <v>160</v>
      </c>
      <c r="W241" t="s">
        <v>180</v>
      </c>
      <c r="X241">
        <v>1000</v>
      </c>
      <c r="Y241">
        <v>432</v>
      </c>
      <c r="Z241">
        <v>900</v>
      </c>
      <c r="AA241">
        <v>155</v>
      </c>
      <c r="AB241" t="s">
        <v>41</v>
      </c>
      <c r="AC241" t="s">
        <v>841</v>
      </c>
      <c r="AD241" t="s">
        <v>1120</v>
      </c>
      <c r="AF241">
        <v>540</v>
      </c>
      <c r="AG241" t="s">
        <v>842</v>
      </c>
      <c r="AH241">
        <v>0</v>
      </c>
      <c r="AI241">
        <v>0.5</v>
      </c>
      <c r="AJ241">
        <v>1</v>
      </c>
    </row>
    <row r="242" spans="1:36" x14ac:dyDescent="0.4">
      <c r="A242">
        <v>4239</v>
      </c>
      <c r="B242" t="s">
        <v>843</v>
      </c>
      <c r="C242" t="s">
        <v>844</v>
      </c>
      <c r="D242">
        <v>84</v>
      </c>
      <c r="E242">
        <v>100</v>
      </c>
      <c r="F242">
        <v>100</v>
      </c>
      <c r="G242">
        <v>80</v>
      </c>
      <c r="H242">
        <v>60</v>
      </c>
      <c r="I242">
        <v>100</v>
      </c>
      <c r="J242">
        <v>100</v>
      </c>
      <c r="K242">
        <v>120</v>
      </c>
      <c r="L242">
        <v>100</v>
      </c>
      <c r="M242">
        <v>20</v>
      </c>
      <c r="N242">
        <v>2</v>
      </c>
      <c r="O242">
        <v>80</v>
      </c>
      <c r="P242">
        <v>120</v>
      </c>
      <c r="Q242">
        <v>100</v>
      </c>
      <c r="R242">
        <v>100</v>
      </c>
      <c r="S242">
        <v>10</v>
      </c>
      <c r="T242">
        <v>12</v>
      </c>
      <c r="U242" t="s">
        <v>144</v>
      </c>
      <c r="V242" t="s">
        <v>53</v>
      </c>
      <c r="W242" t="s">
        <v>199</v>
      </c>
      <c r="X242">
        <v>900</v>
      </c>
      <c r="Y242">
        <v>500</v>
      </c>
      <c r="Z242">
        <v>1000</v>
      </c>
      <c r="AA242">
        <v>200</v>
      </c>
      <c r="AB242" t="s">
        <v>119</v>
      </c>
      <c r="AC242" t="s">
        <v>845</v>
      </c>
      <c r="AD242" t="s">
        <v>1120</v>
      </c>
      <c r="AF242">
        <v>624</v>
      </c>
      <c r="AG242" t="s">
        <v>846</v>
      </c>
      <c r="AH242">
        <v>0</v>
      </c>
      <c r="AI242">
        <v>0.5</v>
      </c>
      <c r="AJ242">
        <v>1</v>
      </c>
    </row>
    <row r="243" spans="1:36" x14ac:dyDescent="0.4">
      <c r="A243">
        <v>4240</v>
      </c>
      <c r="B243" t="s">
        <v>847</v>
      </c>
      <c r="C243" t="s">
        <v>848</v>
      </c>
      <c r="D243">
        <v>58</v>
      </c>
      <c r="E243">
        <v>120</v>
      </c>
      <c r="F243">
        <v>100</v>
      </c>
      <c r="G243">
        <v>130</v>
      </c>
      <c r="H243">
        <v>90</v>
      </c>
      <c r="I243">
        <v>100</v>
      </c>
      <c r="J243">
        <v>100</v>
      </c>
      <c r="K243">
        <v>250</v>
      </c>
      <c r="L243">
        <v>110</v>
      </c>
      <c r="M243">
        <v>10</v>
      </c>
      <c r="N243">
        <v>2</v>
      </c>
      <c r="O243">
        <v>200</v>
      </c>
      <c r="P243">
        <v>200</v>
      </c>
      <c r="Q243">
        <v>78</v>
      </c>
      <c r="R243">
        <v>85</v>
      </c>
      <c r="S243">
        <v>10</v>
      </c>
      <c r="T243">
        <v>12</v>
      </c>
      <c r="U243" t="s">
        <v>144</v>
      </c>
      <c r="V243" t="s">
        <v>53</v>
      </c>
      <c r="W243" t="s">
        <v>249</v>
      </c>
      <c r="X243">
        <v>1460</v>
      </c>
      <c r="Y243">
        <v>432</v>
      </c>
      <c r="Z243">
        <v>960</v>
      </c>
      <c r="AA243">
        <v>165</v>
      </c>
      <c r="AB243" t="s">
        <v>41</v>
      </c>
      <c r="AC243" t="s">
        <v>275</v>
      </c>
      <c r="AD243" t="s">
        <v>74</v>
      </c>
      <c r="AF243">
        <v>432</v>
      </c>
      <c r="AG243" t="s">
        <v>849</v>
      </c>
      <c r="AH243">
        <v>0</v>
      </c>
      <c r="AI243">
        <v>0.5</v>
      </c>
      <c r="AJ243">
        <v>1</v>
      </c>
    </row>
    <row r="244" spans="1:36" x14ac:dyDescent="0.4">
      <c r="A244">
        <v>4241</v>
      </c>
      <c r="B244" t="s">
        <v>850</v>
      </c>
      <c r="C244" t="s">
        <v>851</v>
      </c>
      <c r="D244">
        <v>34</v>
      </c>
      <c r="E244">
        <v>100</v>
      </c>
      <c r="F244">
        <v>100</v>
      </c>
      <c r="G244">
        <v>100</v>
      </c>
      <c r="H244">
        <v>100</v>
      </c>
      <c r="I244">
        <v>100</v>
      </c>
      <c r="J244">
        <v>100</v>
      </c>
      <c r="K244">
        <v>100</v>
      </c>
      <c r="L244">
        <v>100</v>
      </c>
      <c r="M244">
        <v>10</v>
      </c>
      <c r="N244">
        <v>1</v>
      </c>
      <c r="O244">
        <v>100</v>
      </c>
      <c r="P244">
        <v>100</v>
      </c>
      <c r="Q244">
        <v>100</v>
      </c>
      <c r="R244">
        <v>100</v>
      </c>
      <c r="S244">
        <v>10</v>
      </c>
      <c r="T244">
        <v>12</v>
      </c>
      <c r="U244" t="s">
        <v>47</v>
      </c>
      <c r="V244" t="s">
        <v>48</v>
      </c>
      <c r="W244" t="s">
        <v>49</v>
      </c>
      <c r="X244">
        <v>1247</v>
      </c>
      <c r="Y244">
        <v>576</v>
      </c>
      <c r="Z244">
        <v>768</v>
      </c>
      <c r="AA244">
        <v>165</v>
      </c>
      <c r="AB244" t="s">
        <v>41</v>
      </c>
      <c r="AC244" t="s">
        <v>41</v>
      </c>
      <c r="AD244" t="s">
        <v>42</v>
      </c>
      <c r="AF244">
        <v>240</v>
      </c>
      <c r="AG244" t="s">
        <v>852</v>
      </c>
      <c r="AH244">
        <v>0</v>
      </c>
      <c r="AI244">
        <v>0.5</v>
      </c>
      <c r="AJ244">
        <v>1</v>
      </c>
    </row>
    <row r="245" spans="1:36" x14ac:dyDescent="0.4">
      <c r="A245">
        <v>4242</v>
      </c>
      <c r="B245" t="s">
        <v>853</v>
      </c>
      <c r="C245" t="s">
        <v>854</v>
      </c>
      <c r="D245">
        <v>66</v>
      </c>
      <c r="E245">
        <v>150</v>
      </c>
      <c r="F245">
        <v>100</v>
      </c>
      <c r="G245">
        <v>125</v>
      </c>
      <c r="H245">
        <v>80</v>
      </c>
      <c r="I245">
        <v>100</v>
      </c>
      <c r="J245">
        <v>100</v>
      </c>
      <c r="K245">
        <v>130</v>
      </c>
      <c r="L245">
        <v>75</v>
      </c>
      <c r="M245">
        <v>10</v>
      </c>
      <c r="N245">
        <v>1</v>
      </c>
      <c r="O245">
        <v>140</v>
      </c>
      <c r="P245">
        <v>160</v>
      </c>
      <c r="Q245">
        <v>90</v>
      </c>
      <c r="R245">
        <v>90</v>
      </c>
      <c r="S245">
        <v>10</v>
      </c>
      <c r="T245">
        <v>12</v>
      </c>
      <c r="U245" t="s">
        <v>38</v>
      </c>
      <c r="V245" t="s">
        <v>379</v>
      </c>
      <c r="W245" t="s">
        <v>249</v>
      </c>
      <c r="X245">
        <v>1020</v>
      </c>
      <c r="Y245">
        <v>384</v>
      </c>
      <c r="Z245">
        <v>720</v>
      </c>
      <c r="AA245">
        <v>175</v>
      </c>
      <c r="AB245" t="s">
        <v>41</v>
      </c>
      <c r="AC245" t="s">
        <v>379</v>
      </c>
      <c r="AD245" t="s">
        <v>1097</v>
      </c>
      <c r="AF245">
        <v>336</v>
      </c>
      <c r="AG245" t="s">
        <v>855</v>
      </c>
      <c r="AH245">
        <v>0</v>
      </c>
      <c r="AI245">
        <v>0.5</v>
      </c>
      <c r="AJ245">
        <v>1</v>
      </c>
    </row>
    <row r="246" spans="1:36" x14ac:dyDescent="0.4">
      <c r="A246">
        <v>4243</v>
      </c>
      <c r="B246" t="s">
        <v>856</v>
      </c>
      <c r="C246" t="s">
        <v>854</v>
      </c>
      <c r="D246">
        <v>65</v>
      </c>
      <c r="E246">
        <v>130</v>
      </c>
      <c r="F246">
        <v>100</v>
      </c>
      <c r="G246">
        <v>125</v>
      </c>
      <c r="H246">
        <v>120</v>
      </c>
      <c r="I246">
        <v>100</v>
      </c>
      <c r="J246">
        <v>100</v>
      </c>
      <c r="K246">
        <v>130</v>
      </c>
      <c r="L246">
        <v>75</v>
      </c>
      <c r="M246">
        <v>10</v>
      </c>
      <c r="N246">
        <v>1</v>
      </c>
      <c r="O246">
        <v>140</v>
      </c>
      <c r="P246">
        <v>160</v>
      </c>
      <c r="Q246">
        <v>90</v>
      </c>
      <c r="R246">
        <v>90</v>
      </c>
      <c r="S246">
        <v>10</v>
      </c>
      <c r="T246">
        <v>12</v>
      </c>
      <c r="U246" t="s">
        <v>38</v>
      </c>
      <c r="V246" t="s">
        <v>379</v>
      </c>
      <c r="W246" t="s">
        <v>249</v>
      </c>
      <c r="X246">
        <v>1024</v>
      </c>
      <c r="Y246">
        <v>336</v>
      </c>
      <c r="Z246">
        <v>624</v>
      </c>
      <c r="AA246">
        <v>175</v>
      </c>
      <c r="AB246" t="s">
        <v>41</v>
      </c>
      <c r="AC246" t="s">
        <v>379</v>
      </c>
      <c r="AD246" t="s">
        <v>1097</v>
      </c>
      <c r="AF246">
        <v>336</v>
      </c>
      <c r="AG246" t="s">
        <v>857</v>
      </c>
      <c r="AH246">
        <v>0</v>
      </c>
      <c r="AI246">
        <v>0.5</v>
      </c>
      <c r="AJ246">
        <v>1</v>
      </c>
    </row>
    <row r="247" spans="1:36" x14ac:dyDescent="0.4">
      <c r="A247">
        <v>4244</v>
      </c>
      <c r="B247" t="s">
        <v>858</v>
      </c>
      <c r="C247" t="s">
        <v>859</v>
      </c>
      <c r="D247">
        <v>56</v>
      </c>
      <c r="E247">
        <v>90</v>
      </c>
      <c r="F247">
        <v>100</v>
      </c>
      <c r="G247">
        <v>260</v>
      </c>
      <c r="H247">
        <v>120</v>
      </c>
      <c r="I247">
        <v>125</v>
      </c>
      <c r="J247">
        <v>125</v>
      </c>
      <c r="K247">
        <v>100</v>
      </c>
      <c r="L247">
        <v>100</v>
      </c>
      <c r="M247">
        <v>10</v>
      </c>
      <c r="N247">
        <v>3</v>
      </c>
      <c r="O247">
        <v>110</v>
      </c>
      <c r="P247">
        <v>120</v>
      </c>
      <c r="Q247">
        <v>90</v>
      </c>
      <c r="R247">
        <v>90</v>
      </c>
      <c r="S247">
        <v>10</v>
      </c>
      <c r="T247">
        <v>12</v>
      </c>
      <c r="U247" t="s">
        <v>38</v>
      </c>
      <c r="V247" t="s">
        <v>39</v>
      </c>
      <c r="W247" t="s">
        <v>113</v>
      </c>
      <c r="X247">
        <v>1308</v>
      </c>
      <c r="Y247">
        <v>480</v>
      </c>
      <c r="Z247">
        <v>1008</v>
      </c>
      <c r="AA247">
        <v>-1</v>
      </c>
      <c r="AB247" t="s">
        <v>41</v>
      </c>
      <c r="AC247" t="s">
        <v>1095</v>
      </c>
      <c r="AD247" t="s">
        <v>115</v>
      </c>
      <c r="AF247">
        <v>480</v>
      </c>
      <c r="AG247" t="s">
        <v>860</v>
      </c>
      <c r="AH247">
        <v>0</v>
      </c>
      <c r="AI247">
        <v>0.5</v>
      </c>
      <c r="AJ247">
        <v>1</v>
      </c>
    </row>
    <row r="248" spans="1:36" x14ac:dyDescent="0.4">
      <c r="A248">
        <v>4245</v>
      </c>
      <c r="B248" t="s">
        <v>861</v>
      </c>
      <c r="C248" t="s">
        <v>862</v>
      </c>
      <c r="D248">
        <v>37</v>
      </c>
      <c r="E248">
        <v>100</v>
      </c>
      <c r="F248">
        <v>100</v>
      </c>
      <c r="G248">
        <v>30</v>
      </c>
      <c r="H248">
        <v>100</v>
      </c>
      <c r="I248">
        <v>100</v>
      </c>
      <c r="J248">
        <v>100</v>
      </c>
      <c r="K248">
        <v>60</v>
      </c>
      <c r="L248">
        <v>100</v>
      </c>
      <c r="M248">
        <v>10</v>
      </c>
      <c r="N248">
        <v>3</v>
      </c>
      <c r="O248">
        <v>0</v>
      </c>
      <c r="P248">
        <v>20</v>
      </c>
      <c r="Q248">
        <v>100</v>
      </c>
      <c r="R248">
        <v>100</v>
      </c>
      <c r="S248">
        <v>10</v>
      </c>
      <c r="T248">
        <v>12</v>
      </c>
      <c r="U248" t="s">
        <v>47</v>
      </c>
      <c r="V248" t="s">
        <v>39</v>
      </c>
      <c r="W248" t="s">
        <v>49</v>
      </c>
      <c r="X248">
        <v>512</v>
      </c>
      <c r="Y248">
        <v>240</v>
      </c>
      <c r="Z248">
        <v>528</v>
      </c>
      <c r="AA248">
        <v>150</v>
      </c>
      <c r="AB248" t="s">
        <v>41</v>
      </c>
      <c r="AC248" t="s">
        <v>41</v>
      </c>
      <c r="AD248" t="s">
        <v>99</v>
      </c>
      <c r="AF248">
        <v>432</v>
      </c>
      <c r="AG248" t="s">
        <v>863</v>
      </c>
      <c r="AH248">
        <v>0</v>
      </c>
      <c r="AI248">
        <v>0.5</v>
      </c>
      <c r="AJ248">
        <v>1</v>
      </c>
    </row>
    <row r="249" spans="1:36" x14ac:dyDescent="0.4">
      <c r="A249">
        <v>4246</v>
      </c>
      <c r="B249" t="s">
        <v>864</v>
      </c>
      <c r="C249" t="s">
        <v>865</v>
      </c>
      <c r="D249">
        <v>60</v>
      </c>
      <c r="E249">
        <v>120</v>
      </c>
      <c r="F249">
        <v>100</v>
      </c>
      <c r="G249">
        <v>90</v>
      </c>
      <c r="H249">
        <v>100</v>
      </c>
      <c r="I249">
        <v>80</v>
      </c>
      <c r="J249">
        <v>110</v>
      </c>
      <c r="K249">
        <v>200</v>
      </c>
      <c r="L249">
        <v>95</v>
      </c>
      <c r="M249">
        <v>10</v>
      </c>
      <c r="N249">
        <v>1</v>
      </c>
      <c r="O249">
        <v>130</v>
      </c>
      <c r="P249">
        <v>130</v>
      </c>
      <c r="Q249">
        <v>100</v>
      </c>
      <c r="R249">
        <v>100</v>
      </c>
      <c r="S249">
        <v>10</v>
      </c>
      <c r="T249">
        <v>12</v>
      </c>
      <c r="U249" t="s">
        <v>38</v>
      </c>
      <c r="V249" t="s">
        <v>229</v>
      </c>
      <c r="W249" t="s">
        <v>866</v>
      </c>
      <c r="X249">
        <v>1072</v>
      </c>
      <c r="Y249">
        <v>480</v>
      </c>
      <c r="Z249">
        <v>672</v>
      </c>
      <c r="AA249">
        <v>180</v>
      </c>
      <c r="AB249" t="s">
        <v>119</v>
      </c>
      <c r="AC249" t="s">
        <v>231</v>
      </c>
      <c r="AD249" t="s">
        <v>99</v>
      </c>
      <c r="AF249">
        <v>312</v>
      </c>
      <c r="AG249" t="s">
        <v>867</v>
      </c>
      <c r="AH249">
        <v>0</v>
      </c>
      <c r="AI249">
        <v>0.5</v>
      </c>
      <c r="AJ249">
        <v>1</v>
      </c>
    </row>
    <row r="250" spans="1:36" x14ac:dyDescent="0.4">
      <c r="A250">
        <v>4247</v>
      </c>
      <c r="B250" t="s">
        <v>868</v>
      </c>
      <c r="C250" t="s">
        <v>869</v>
      </c>
      <c r="D250">
        <v>67</v>
      </c>
      <c r="E250">
        <v>100</v>
      </c>
      <c r="F250">
        <v>100</v>
      </c>
      <c r="G250">
        <v>100</v>
      </c>
      <c r="H250">
        <v>150</v>
      </c>
      <c r="I250">
        <v>110</v>
      </c>
      <c r="J250">
        <v>110</v>
      </c>
      <c r="K250">
        <v>100</v>
      </c>
      <c r="L250">
        <v>110</v>
      </c>
      <c r="M250">
        <v>10</v>
      </c>
      <c r="N250">
        <v>1</v>
      </c>
      <c r="O250">
        <v>200</v>
      </c>
      <c r="P250">
        <v>120</v>
      </c>
      <c r="Q250">
        <v>80</v>
      </c>
      <c r="R250">
        <v>90</v>
      </c>
      <c r="S250">
        <v>10</v>
      </c>
      <c r="T250">
        <v>12</v>
      </c>
      <c r="U250" t="s">
        <v>38</v>
      </c>
      <c r="V250" t="s">
        <v>140</v>
      </c>
      <c r="W250" t="s">
        <v>199</v>
      </c>
      <c r="X250">
        <v>1350</v>
      </c>
      <c r="Y250">
        <v>432</v>
      </c>
      <c r="Z250">
        <v>1200</v>
      </c>
      <c r="AA250">
        <v>195</v>
      </c>
      <c r="AB250" t="s">
        <v>41</v>
      </c>
      <c r="AC250" t="s">
        <v>41</v>
      </c>
      <c r="AD250" t="s">
        <v>99</v>
      </c>
      <c r="AF250">
        <v>720</v>
      </c>
      <c r="AG250" t="s">
        <v>870</v>
      </c>
      <c r="AH250">
        <v>0</v>
      </c>
      <c r="AI250">
        <v>0.5</v>
      </c>
      <c r="AJ250">
        <v>1</v>
      </c>
    </row>
    <row r="251" spans="1:36" x14ac:dyDescent="0.4">
      <c r="A251">
        <v>4248</v>
      </c>
      <c r="B251" t="s">
        <v>871</v>
      </c>
      <c r="C251" t="s">
        <v>872</v>
      </c>
      <c r="D251">
        <v>64</v>
      </c>
      <c r="E251">
        <v>125</v>
      </c>
      <c r="F251">
        <v>100</v>
      </c>
      <c r="G251">
        <v>100</v>
      </c>
      <c r="H251">
        <v>100</v>
      </c>
      <c r="I251">
        <v>110</v>
      </c>
      <c r="J251">
        <v>120</v>
      </c>
      <c r="K251">
        <v>100</v>
      </c>
      <c r="L251">
        <v>80</v>
      </c>
      <c r="M251">
        <v>10</v>
      </c>
      <c r="N251">
        <v>1</v>
      </c>
      <c r="O251">
        <v>300</v>
      </c>
      <c r="P251">
        <v>140</v>
      </c>
      <c r="Q251">
        <v>75</v>
      </c>
      <c r="R251">
        <v>90</v>
      </c>
      <c r="S251">
        <v>10</v>
      </c>
      <c r="T251">
        <v>12</v>
      </c>
      <c r="U251" t="s">
        <v>38</v>
      </c>
      <c r="V251" t="s">
        <v>53</v>
      </c>
      <c r="W251" t="s">
        <v>274</v>
      </c>
      <c r="X251">
        <v>1380</v>
      </c>
      <c r="Y251">
        <v>336</v>
      </c>
      <c r="Z251">
        <v>1080</v>
      </c>
      <c r="AA251">
        <v>165</v>
      </c>
      <c r="AB251" t="s">
        <v>41</v>
      </c>
      <c r="AC251" t="s">
        <v>275</v>
      </c>
      <c r="AD251" t="s">
        <v>74</v>
      </c>
      <c r="AF251">
        <v>720</v>
      </c>
      <c r="AG251" t="s">
        <v>873</v>
      </c>
      <c r="AH251">
        <v>0</v>
      </c>
      <c r="AI251">
        <v>0.5</v>
      </c>
      <c r="AJ251">
        <v>1</v>
      </c>
    </row>
    <row r="252" spans="1:36" x14ac:dyDescent="0.4">
      <c r="A252">
        <v>4249</v>
      </c>
      <c r="B252" t="s">
        <v>874</v>
      </c>
      <c r="C252" t="s">
        <v>875</v>
      </c>
      <c r="D252">
        <v>59</v>
      </c>
      <c r="E252">
        <v>120</v>
      </c>
      <c r="F252">
        <v>100</v>
      </c>
      <c r="G252">
        <v>100</v>
      </c>
      <c r="H252">
        <v>120</v>
      </c>
      <c r="I252">
        <v>100</v>
      </c>
      <c r="J252">
        <v>220</v>
      </c>
      <c r="K252">
        <v>130</v>
      </c>
      <c r="L252">
        <v>90</v>
      </c>
      <c r="M252">
        <v>10</v>
      </c>
      <c r="N252">
        <v>1</v>
      </c>
      <c r="O252">
        <v>250</v>
      </c>
      <c r="P252">
        <v>150</v>
      </c>
      <c r="Q252">
        <v>100</v>
      </c>
      <c r="R252">
        <v>90</v>
      </c>
      <c r="S252">
        <v>10</v>
      </c>
      <c r="T252">
        <v>12</v>
      </c>
      <c r="U252" t="s">
        <v>47</v>
      </c>
      <c r="V252" t="s">
        <v>219</v>
      </c>
      <c r="W252" t="s">
        <v>876</v>
      </c>
      <c r="X252">
        <v>1260</v>
      </c>
      <c r="Y252">
        <v>672</v>
      </c>
      <c r="Z252">
        <v>960</v>
      </c>
      <c r="AA252">
        <v>170</v>
      </c>
      <c r="AB252" t="s">
        <v>41</v>
      </c>
      <c r="AC252" t="s">
        <v>219</v>
      </c>
      <c r="AD252" t="s">
        <v>99</v>
      </c>
      <c r="AF252">
        <v>672</v>
      </c>
      <c r="AG252" t="s">
        <v>877</v>
      </c>
      <c r="AH252">
        <v>0</v>
      </c>
      <c r="AI252">
        <v>0.5</v>
      </c>
      <c r="AJ252">
        <v>1</v>
      </c>
    </row>
    <row r="253" spans="1:36" x14ac:dyDescent="0.4">
      <c r="A253">
        <v>4250</v>
      </c>
      <c r="B253" t="s">
        <v>878</v>
      </c>
      <c r="C253" t="s">
        <v>879</v>
      </c>
      <c r="D253">
        <v>57</v>
      </c>
      <c r="E253">
        <v>100</v>
      </c>
      <c r="F253">
        <v>100</v>
      </c>
      <c r="G253">
        <v>150</v>
      </c>
      <c r="H253">
        <v>100</v>
      </c>
      <c r="I253">
        <v>100</v>
      </c>
      <c r="J253">
        <v>130</v>
      </c>
      <c r="K253">
        <v>200</v>
      </c>
      <c r="L253">
        <v>130</v>
      </c>
      <c r="M253">
        <v>10</v>
      </c>
      <c r="N253">
        <v>1</v>
      </c>
      <c r="O253">
        <v>180</v>
      </c>
      <c r="P253">
        <v>100</v>
      </c>
      <c r="Q253">
        <v>120</v>
      </c>
      <c r="R253">
        <v>100</v>
      </c>
      <c r="S253">
        <v>10</v>
      </c>
      <c r="T253">
        <v>12</v>
      </c>
      <c r="U253" t="s">
        <v>38</v>
      </c>
      <c r="V253" t="s">
        <v>53</v>
      </c>
      <c r="W253" t="s">
        <v>49</v>
      </c>
      <c r="X253">
        <v>1300</v>
      </c>
      <c r="Y253">
        <v>336</v>
      </c>
      <c r="Z253">
        <v>900</v>
      </c>
      <c r="AA253">
        <v>165</v>
      </c>
      <c r="AB253" t="s">
        <v>41</v>
      </c>
      <c r="AC253" t="s">
        <v>1098</v>
      </c>
      <c r="AD253" t="s">
        <v>99</v>
      </c>
      <c r="AF253">
        <v>540</v>
      </c>
      <c r="AG253" t="s">
        <v>880</v>
      </c>
      <c r="AH253">
        <v>0</v>
      </c>
      <c r="AI253">
        <v>0.5</v>
      </c>
      <c r="AJ253">
        <v>1</v>
      </c>
    </row>
    <row r="254" spans="1:36" x14ac:dyDescent="0.4">
      <c r="A254">
        <v>4251</v>
      </c>
      <c r="B254" t="s">
        <v>881</v>
      </c>
      <c r="C254" t="s">
        <v>882</v>
      </c>
      <c r="D254">
        <v>65</v>
      </c>
      <c r="E254">
        <v>120</v>
      </c>
      <c r="F254">
        <v>100</v>
      </c>
      <c r="G254">
        <v>100</v>
      </c>
      <c r="H254">
        <v>125</v>
      </c>
      <c r="I254">
        <v>100</v>
      </c>
      <c r="J254">
        <v>135</v>
      </c>
      <c r="K254">
        <v>200</v>
      </c>
      <c r="L254">
        <v>110</v>
      </c>
      <c r="M254">
        <v>10</v>
      </c>
      <c r="N254">
        <v>1</v>
      </c>
      <c r="O254">
        <v>150</v>
      </c>
      <c r="P254">
        <v>180</v>
      </c>
      <c r="Q254">
        <v>75</v>
      </c>
      <c r="R254">
        <v>90</v>
      </c>
      <c r="S254">
        <v>10</v>
      </c>
      <c r="T254">
        <v>12</v>
      </c>
      <c r="U254" t="s">
        <v>38</v>
      </c>
      <c r="V254" t="s">
        <v>219</v>
      </c>
      <c r="W254" t="s">
        <v>784</v>
      </c>
      <c r="X254">
        <v>972</v>
      </c>
      <c r="Y254">
        <v>470</v>
      </c>
      <c r="Z254">
        <v>672</v>
      </c>
      <c r="AA254">
        <v>155</v>
      </c>
      <c r="AB254" t="s">
        <v>41</v>
      </c>
      <c r="AC254" t="s">
        <v>641</v>
      </c>
      <c r="AD254" t="s">
        <v>99</v>
      </c>
      <c r="AF254">
        <v>384</v>
      </c>
      <c r="AG254" t="s">
        <v>883</v>
      </c>
      <c r="AH254">
        <v>0</v>
      </c>
      <c r="AI254">
        <v>0.5</v>
      </c>
      <c r="AJ254">
        <v>1</v>
      </c>
    </row>
    <row r="255" spans="1:36" x14ac:dyDescent="0.4">
      <c r="A255">
        <v>4252</v>
      </c>
      <c r="B255" t="s">
        <v>884</v>
      </c>
      <c r="C255" t="s">
        <v>885</v>
      </c>
      <c r="D255">
        <v>72</v>
      </c>
      <c r="E255">
        <v>100</v>
      </c>
      <c r="F255">
        <v>100</v>
      </c>
      <c r="G255">
        <v>100</v>
      </c>
      <c r="H255">
        <v>100</v>
      </c>
      <c r="I255">
        <v>120</v>
      </c>
      <c r="J255">
        <v>100</v>
      </c>
      <c r="K255">
        <v>100</v>
      </c>
      <c r="L255">
        <v>120</v>
      </c>
      <c r="M255">
        <v>10</v>
      </c>
      <c r="N255">
        <v>2</v>
      </c>
      <c r="O255">
        <v>100</v>
      </c>
      <c r="P255">
        <v>100</v>
      </c>
      <c r="Q255">
        <v>95</v>
      </c>
      <c r="R255">
        <v>90</v>
      </c>
      <c r="S255">
        <v>10</v>
      </c>
      <c r="T255">
        <v>12</v>
      </c>
      <c r="U255" t="s">
        <v>38</v>
      </c>
      <c r="V255" t="s">
        <v>140</v>
      </c>
      <c r="W255" t="s">
        <v>794</v>
      </c>
      <c r="X255">
        <v>504</v>
      </c>
      <c r="Y255">
        <v>360</v>
      </c>
      <c r="Z255">
        <v>1020</v>
      </c>
      <c r="AA255">
        <v>150</v>
      </c>
      <c r="AB255" t="s">
        <v>41</v>
      </c>
      <c r="AC255" t="s">
        <v>47</v>
      </c>
      <c r="AD255" t="s">
        <v>99</v>
      </c>
      <c r="AF255">
        <v>420</v>
      </c>
      <c r="AG255" t="s">
        <v>886</v>
      </c>
      <c r="AH255">
        <v>0</v>
      </c>
      <c r="AI255">
        <v>0.5</v>
      </c>
      <c r="AJ255">
        <v>1</v>
      </c>
    </row>
    <row r="256" spans="1:36" x14ac:dyDescent="0.4">
      <c r="A256">
        <v>4253</v>
      </c>
      <c r="B256" t="s">
        <v>887</v>
      </c>
      <c r="C256" t="s">
        <v>885</v>
      </c>
      <c r="D256">
        <v>80</v>
      </c>
      <c r="E256">
        <v>100</v>
      </c>
      <c r="F256">
        <v>100</v>
      </c>
      <c r="G256">
        <v>100</v>
      </c>
      <c r="H256">
        <v>100</v>
      </c>
      <c r="I256">
        <v>100</v>
      </c>
      <c r="J256">
        <v>120</v>
      </c>
      <c r="K256">
        <v>100</v>
      </c>
      <c r="L256">
        <v>120</v>
      </c>
      <c r="M256">
        <v>10</v>
      </c>
      <c r="N256">
        <v>2</v>
      </c>
      <c r="O256">
        <v>70</v>
      </c>
      <c r="P256">
        <v>100</v>
      </c>
      <c r="Q256">
        <v>95</v>
      </c>
      <c r="R256">
        <v>90</v>
      </c>
      <c r="S256">
        <v>10</v>
      </c>
      <c r="T256">
        <v>12</v>
      </c>
      <c r="U256" t="s">
        <v>38</v>
      </c>
      <c r="V256" t="s">
        <v>140</v>
      </c>
      <c r="W256" t="s">
        <v>180</v>
      </c>
      <c r="X256">
        <v>504</v>
      </c>
      <c r="Y256">
        <v>360</v>
      </c>
      <c r="Z256">
        <v>1020</v>
      </c>
      <c r="AA256">
        <v>150</v>
      </c>
      <c r="AB256" t="s">
        <v>41</v>
      </c>
      <c r="AC256" t="s">
        <v>47</v>
      </c>
      <c r="AD256" t="s">
        <v>99</v>
      </c>
      <c r="AF256">
        <v>420</v>
      </c>
      <c r="AG256" t="s">
        <v>888</v>
      </c>
      <c r="AH256">
        <v>0</v>
      </c>
      <c r="AI256">
        <v>0.5</v>
      </c>
      <c r="AJ256">
        <v>1</v>
      </c>
    </row>
    <row r="257" spans="1:36" x14ac:dyDescent="0.4">
      <c r="A257">
        <v>4254</v>
      </c>
      <c r="B257" t="s">
        <v>889</v>
      </c>
      <c r="C257" t="s">
        <v>885</v>
      </c>
      <c r="D257">
        <v>78</v>
      </c>
      <c r="E257">
        <v>100</v>
      </c>
      <c r="F257">
        <v>100</v>
      </c>
      <c r="G257">
        <v>100</v>
      </c>
      <c r="H257">
        <v>100</v>
      </c>
      <c r="I257">
        <v>100</v>
      </c>
      <c r="J257">
        <v>100</v>
      </c>
      <c r="K257">
        <v>100</v>
      </c>
      <c r="L257">
        <v>120</v>
      </c>
      <c r="M257">
        <v>10</v>
      </c>
      <c r="N257">
        <v>2</v>
      </c>
      <c r="O257">
        <v>130</v>
      </c>
      <c r="P257">
        <v>100</v>
      </c>
      <c r="Q257">
        <v>95</v>
      </c>
      <c r="R257">
        <v>90</v>
      </c>
      <c r="S257">
        <v>10</v>
      </c>
      <c r="T257">
        <v>12</v>
      </c>
      <c r="U257" t="s">
        <v>38</v>
      </c>
      <c r="V257" t="s">
        <v>140</v>
      </c>
      <c r="W257" t="s">
        <v>199</v>
      </c>
      <c r="X257">
        <v>504</v>
      </c>
      <c r="Y257">
        <v>360</v>
      </c>
      <c r="Z257">
        <v>1020</v>
      </c>
      <c r="AA257">
        <v>150</v>
      </c>
      <c r="AB257" t="s">
        <v>41</v>
      </c>
      <c r="AC257" t="s">
        <v>47</v>
      </c>
      <c r="AD257" t="s">
        <v>99</v>
      </c>
      <c r="AF257">
        <v>420</v>
      </c>
      <c r="AG257" t="s">
        <v>890</v>
      </c>
      <c r="AH257">
        <v>0</v>
      </c>
      <c r="AI257">
        <v>0.5</v>
      </c>
      <c r="AJ257">
        <v>1</v>
      </c>
    </row>
    <row r="258" spans="1:36" x14ac:dyDescent="0.4">
      <c r="A258">
        <v>4255</v>
      </c>
      <c r="B258" t="s">
        <v>891</v>
      </c>
      <c r="C258" t="s">
        <v>885</v>
      </c>
      <c r="D258">
        <v>75</v>
      </c>
      <c r="E258">
        <v>100</v>
      </c>
      <c r="F258">
        <v>100</v>
      </c>
      <c r="G258">
        <v>100</v>
      </c>
      <c r="H258">
        <v>100</v>
      </c>
      <c r="I258">
        <v>100</v>
      </c>
      <c r="J258">
        <v>100</v>
      </c>
      <c r="K258">
        <v>100</v>
      </c>
      <c r="L258">
        <v>120</v>
      </c>
      <c r="M258">
        <v>10</v>
      </c>
      <c r="N258">
        <v>2</v>
      </c>
      <c r="O258">
        <v>100</v>
      </c>
      <c r="P258">
        <v>130</v>
      </c>
      <c r="Q258">
        <v>95</v>
      </c>
      <c r="R258">
        <v>90</v>
      </c>
      <c r="S258">
        <v>10</v>
      </c>
      <c r="T258">
        <v>12</v>
      </c>
      <c r="U258" t="s">
        <v>38</v>
      </c>
      <c r="V258" t="s">
        <v>140</v>
      </c>
      <c r="W258" t="s">
        <v>215</v>
      </c>
      <c r="X258">
        <v>504</v>
      </c>
      <c r="Y258">
        <v>360</v>
      </c>
      <c r="Z258">
        <v>1020</v>
      </c>
      <c r="AA258">
        <v>150</v>
      </c>
      <c r="AB258" t="s">
        <v>41</v>
      </c>
      <c r="AC258" t="s">
        <v>47</v>
      </c>
      <c r="AD258" t="s">
        <v>99</v>
      </c>
      <c r="AF258">
        <v>420</v>
      </c>
      <c r="AG258" t="s">
        <v>892</v>
      </c>
      <c r="AH258">
        <v>0</v>
      </c>
      <c r="AI258">
        <v>0.5</v>
      </c>
      <c r="AJ258">
        <v>1</v>
      </c>
    </row>
    <row r="259" spans="1:36" x14ac:dyDescent="0.4">
      <c r="A259">
        <v>4256</v>
      </c>
      <c r="B259" t="s">
        <v>893</v>
      </c>
      <c r="C259" t="s">
        <v>894</v>
      </c>
      <c r="D259">
        <v>25</v>
      </c>
      <c r="E259">
        <v>100</v>
      </c>
      <c r="F259">
        <v>100</v>
      </c>
      <c r="G259">
        <v>250</v>
      </c>
      <c r="H259">
        <v>100</v>
      </c>
      <c r="I259">
        <v>100</v>
      </c>
      <c r="J259">
        <v>100</v>
      </c>
      <c r="K259">
        <v>600</v>
      </c>
      <c r="L259">
        <v>110</v>
      </c>
      <c r="M259">
        <v>10</v>
      </c>
      <c r="N259">
        <v>1</v>
      </c>
      <c r="O259">
        <v>0</v>
      </c>
      <c r="P259">
        <v>100</v>
      </c>
      <c r="Q259">
        <v>105</v>
      </c>
      <c r="R259">
        <v>100</v>
      </c>
      <c r="S259">
        <v>10</v>
      </c>
      <c r="T259">
        <v>12</v>
      </c>
      <c r="U259" t="s">
        <v>47</v>
      </c>
      <c r="V259" t="s">
        <v>160</v>
      </c>
      <c r="W259" t="s">
        <v>54</v>
      </c>
      <c r="X259">
        <v>1036</v>
      </c>
      <c r="Y259">
        <v>240</v>
      </c>
      <c r="Z259">
        <v>936</v>
      </c>
      <c r="AA259">
        <v>200</v>
      </c>
      <c r="AB259" t="s">
        <v>41</v>
      </c>
      <c r="AC259" t="s">
        <v>41</v>
      </c>
      <c r="AD259" t="s">
        <v>1112</v>
      </c>
      <c r="AF259">
        <v>108</v>
      </c>
      <c r="AG259" t="s">
        <v>895</v>
      </c>
      <c r="AH259">
        <v>0</v>
      </c>
      <c r="AI259">
        <v>0.5</v>
      </c>
      <c r="AJ259">
        <v>1</v>
      </c>
    </row>
    <row r="260" spans="1:36" x14ac:dyDescent="0.4">
      <c r="A260">
        <v>4257</v>
      </c>
      <c r="B260" t="s">
        <v>896</v>
      </c>
      <c r="C260" t="s">
        <v>894</v>
      </c>
      <c r="D260">
        <v>28</v>
      </c>
      <c r="E260">
        <v>90</v>
      </c>
      <c r="F260">
        <v>100</v>
      </c>
      <c r="G260">
        <v>250</v>
      </c>
      <c r="H260">
        <v>100</v>
      </c>
      <c r="I260">
        <v>100</v>
      </c>
      <c r="J260">
        <v>100</v>
      </c>
      <c r="K260">
        <v>600</v>
      </c>
      <c r="L260">
        <v>100</v>
      </c>
      <c r="M260">
        <v>10</v>
      </c>
      <c r="N260">
        <v>1</v>
      </c>
      <c r="O260">
        <v>0</v>
      </c>
      <c r="P260">
        <v>100</v>
      </c>
      <c r="Q260">
        <v>100</v>
      </c>
      <c r="R260">
        <v>110</v>
      </c>
      <c r="S260">
        <v>10</v>
      </c>
      <c r="T260">
        <v>12</v>
      </c>
      <c r="U260" t="s">
        <v>47</v>
      </c>
      <c r="V260" t="s">
        <v>160</v>
      </c>
      <c r="W260" t="s">
        <v>897</v>
      </c>
      <c r="X260">
        <v>1248</v>
      </c>
      <c r="Y260">
        <v>240</v>
      </c>
      <c r="Z260">
        <v>1248</v>
      </c>
      <c r="AA260">
        <v>400</v>
      </c>
      <c r="AB260" t="s">
        <v>41</v>
      </c>
      <c r="AC260" t="s">
        <v>41</v>
      </c>
      <c r="AD260" t="s">
        <v>1112</v>
      </c>
      <c r="AF260">
        <v>336</v>
      </c>
      <c r="AG260" t="s">
        <v>898</v>
      </c>
      <c r="AH260">
        <v>0</v>
      </c>
      <c r="AI260">
        <v>0.5</v>
      </c>
      <c r="AJ260">
        <v>1</v>
      </c>
    </row>
    <row r="261" spans="1:36" x14ac:dyDescent="0.4">
      <c r="A261">
        <v>4258</v>
      </c>
      <c r="B261" t="s">
        <v>899</v>
      </c>
      <c r="C261" t="s">
        <v>900</v>
      </c>
      <c r="D261">
        <v>40</v>
      </c>
      <c r="E261">
        <v>100</v>
      </c>
      <c r="F261">
        <v>100</v>
      </c>
      <c r="G261">
        <v>25</v>
      </c>
      <c r="H261">
        <v>25</v>
      </c>
      <c r="I261">
        <v>140</v>
      </c>
      <c r="J261">
        <v>120</v>
      </c>
      <c r="K261">
        <v>150</v>
      </c>
      <c r="L261">
        <v>105</v>
      </c>
      <c r="M261">
        <v>10</v>
      </c>
      <c r="N261">
        <v>7</v>
      </c>
      <c r="O261">
        <v>50</v>
      </c>
      <c r="P261">
        <v>50</v>
      </c>
      <c r="Q261">
        <v>105</v>
      </c>
      <c r="R261">
        <v>80</v>
      </c>
      <c r="S261">
        <v>10</v>
      </c>
      <c r="T261">
        <v>12</v>
      </c>
      <c r="U261" t="s">
        <v>38</v>
      </c>
      <c r="V261" t="s">
        <v>140</v>
      </c>
      <c r="W261" t="s">
        <v>54</v>
      </c>
      <c r="X261">
        <v>1296</v>
      </c>
      <c r="Y261">
        <v>432</v>
      </c>
      <c r="Z261">
        <v>1296</v>
      </c>
      <c r="AA261">
        <v>400</v>
      </c>
      <c r="AB261" t="s">
        <v>41</v>
      </c>
      <c r="AC261" t="s">
        <v>188</v>
      </c>
      <c r="AD261" t="s">
        <v>99</v>
      </c>
      <c r="AF261">
        <v>1224</v>
      </c>
      <c r="AG261" t="s">
        <v>901</v>
      </c>
      <c r="AH261">
        <v>0</v>
      </c>
      <c r="AI261">
        <v>0.5</v>
      </c>
      <c r="AJ261">
        <v>1</v>
      </c>
    </row>
    <row r="262" spans="1:36" x14ac:dyDescent="0.4">
      <c r="A262">
        <v>4259</v>
      </c>
      <c r="B262" t="s">
        <v>902</v>
      </c>
      <c r="C262" t="s">
        <v>903</v>
      </c>
      <c r="D262">
        <v>42</v>
      </c>
      <c r="E262">
        <v>100</v>
      </c>
      <c r="F262">
        <v>100</v>
      </c>
      <c r="G262">
        <v>250</v>
      </c>
      <c r="H262">
        <v>90</v>
      </c>
      <c r="I262">
        <v>110</v>
      </c>
      <c r="J262">
        <v>140</v>
      </c>
      <c r="K262">
        <v>500</v>
      </c>
      <c r="L262">
        <v>105</v>
      </c>
      <c r="M262">
        <v>10</v>
      </c>
      <c r="N262">
        <v>1</v>
      </c>
      <c r="O262">
        <v>0</v>
      </c>
      <c r="P262">
        <v>130</v>
      </c>
      <c r="Q262">
        <v>120</v>
      </c>
      <c r="R262">
        <v>70</v>
      </c>
      <c r="S262">
        <v>10</v>
      </c>
      <c r="T262">
        <v>12</v>
      </c>
      <c r="U262" t="s">
        <v>38</v>
      </c>
      <c r="V262" t="s">
        <v>160</v>
      </c>
      <c r="W262" t="s">
        <v>92</v>
      </c>
      <c r="X262">
        <v>672</v>
      </c>
      <c r="Y262">
        <v>288</v>
      </c>
      <c r="Z262">
        <v>672</v>
      </c>
      <c r="AA262">
        <v>400</v>
      </c>
      <c r="AB262" t="s">
        <v>41</v>
      </c>
      <c r="AC262" t="s">
        <v>120</v>
      </c>
      <c r="AD262" t="s">
        <v>1120</v>
      </c>
      <c r="AF262">
        <v>336</v>
      </c>
      <c r="AG262" t="s">
        <v>904</v>
      </c>
      <c r="AH262">
        <v>0</v>
      </c>
      <c r="AI262">
        <v>0.5</v>
      </c>
      <c r="AJ262">
        <v>1</v>
      </c>
    </row>
    <row r="263" spans="1:36" x14ac:dyDescent="0.4">
      <c r="A263">
        <v>4260</v>
      </c>
      <c r="B263" t="s">
        <v>905</v>
      </c>
      <c r="C263" t="s">
        <v>906</v>
      </c>
      <c r="D263">
        <v>25</v>
      </c>
      <c r="E263">
        <v>100</v>
      </c>
      <c r="F263">
        <v>100</v>
      </c>
      <c r="G263">
        <v>100</v>
      </c>
      <c r="H263">
        <v>100</v>
      </c>
      <c r="I263">
        <v>100</v>
      </c>
      <c r="J263">
        <v>100</v>
      </c>
      <c r="K263">
        <v>100</v>
      </c>
      <c r="L263">
        <v>100</v>
      </c>
      <c r="M263">
        <v>10</v>
      </c>
      <c r="N263">
        <v>1</v>
      </c>
      <c r="O263">
        <v>100</v>
      </c>
      <c r="P263">
        <v>100</v>
      </c>
      <c r="Q263">
        <v>100</v>
      </c>
      <c r="R263">
        <v>100</v>
      </c>
      <c r="S263">
        <v>10</v>
      </c>
      <c r="T263">
        <v>12</v>
      </c>
      <c r="U263" t="s">
        <v>38</v>
      </c>
      <c r="V263" t="s">
        <v>160</v>
      </c>
      <c r="W263" t="s">
        <v>63</v>
      </c>
      <c r="X263">
        <v>1120</v>
      </c>
      <c r="Y263">
        <v>240</v>
      </c>
      <c r="Z263">
        <v>620</v>
      </c>
      <c r="AA263">
        <v>100</v>
      </c>
      <c r="AB263" t="s">
        <v>41</v>
      </c>
      <c r="AC263" t="s">
        <v>41</v>
      </c>
      <c r="AD263" t="s">
        <v>1120</v>
      </c>
      <c r="AF263">
        <v>384</v>
      </c>
      <c r="AG263" t="s">
        <v>907</v>
      </c>
      <c r="AH263">
        <v>0</v>
      </c>
      <c r="AI263">
        <v>0.5</v>
      </c>
      <c r="AJ263">
        <v>1</v>
      </c>
    </row>
    <row r="264" spans="1:36" x14ac:dyDescent="0.4">
      <c r="A264">
        <v>4261</v>
      </c>
      <c r="B264" t="s">
        <v>908</v>
      </c>
      <c r="C264" t="s">
        <v>909</v>
      </c>
      <c r="D264">
        <v>73</v>
      </c>
      <c r="E264">
        <v>100</v>
      </c>
      <c r="F264">
        <v>100</v>
      </c>
      <c r="G264">
        <v>100</v>
      </c>
      <c r="H264">
        <v>80</v>
      </c>
      <c r="I264">
        <v>90</v>
      </c>
      <c r="J264">
        <v>110</v>
      </c>
      <c r="K264">
        <v>130</v>
      </c>
      <c r="L264">
        <v>150</v>
      </c>
      <c r="M264">
        <v>10</v>
      </c>
      <c r="N264">
        <v>3</v>
      </c>
      <c r="O264">
        <v>160</v>
      </c>
      <c r="P264">
        <v>130</v>
      </c>
      <c r="Q264">
        <v>100</v>
      </c>
      <c r="R264">
        <v>100</v>
      </c>
      <c r="S264">
        <v>10</v>
      </c>
      <c r="T264">
        <v>12</v>
      </c>
      <c r="U264" t="s">
        <v>144</v>
      </c>
      <c r="V264" t="s">
        <v>53</v>
      </c>
      <c r="W264" t="s">
        <v>724</v>
      </c>
      <c r="X264">
        <v>608</v>
      </c>
      <c r="Y264">
        <v>336</v>
      </c>
      <c r="Z264">
        <v>408</v>
      </c>
      <c r="AA264">
        <v>400</v>
      </c>
      <c r="AB264" t="s">
        <v>119</v>
      </c>
      <c r="AC264" t="s">
        <v>1106</v>
      </c>
      <c r="AD264" t="s">
        <v>1120</v>
      </c>
      <c r="AF264">
        <v>312</v>
      </c>
      <c r="AG264" t="s">
        <v>910</v>
      </c>
      <c r="AH264">
        <v>0</v>
      </c>
      <c r="AI264">
        <v>1</v>
      </c>
      <c r="AJ264">
        <v>1</v>
      </c>
    </row>
    <row r="265" spans="1:36" x14ac:dyDescent="0.4">
      <c r="A265">
        <v>4262</v>
      </c>
      <c r="B265" t="s">
        <v>911</v>
      </c>
      <c r="C265" t="s">
        <v>912</v>
      </c>
      <c r="D265">
        <v>61</v>
      </c>
      <c r="E265">
        <v>100</v>
      </c>
      <c r="F265">
        <v>100</v>
      </c>
      <c r="G265">
        <v>100</v>
      </c>
      <c r="H265">
        <v>100</v>
      </c>
      <c r="I265">
        <v>100</v>
      </c>
      <c r="J265">
        <v>100</v>
      </c>
      <c r="K265">
        <v>100</v>
      </c>
      <c r="L265">
        <v>100</v>
      </c>
      <c r="M265">
        <v>10</v>
      </c>
      <c r="N265">
        <v>1</v>
      </c>
      <c r="O265">
        <v>100</v>
      </c>
      <c r="P265">
        <v>100</v>
      </c>
      <c r="Q265">
        <v>100</v>
      </c>
      <c r="R265">
        <v>100</v>
      </c>
      <c r="S265">
        <v>10</v>
      </c>
      <c r="T265">
        <v>12</v>
      </c>
      <c r="U265" t="s">
        <v>38</v>
      </c>
      <c r="V265" t="s">
        <v>53</v>
      </c>
      <c r="W265" t="s">
        <v>215</v>
      </c>
      <c r="X265">
        <v>879</v>
      </c>
      <c r="Y265">
        <v>576</v>
      </c>
      <c r="Z265">
        <v>672</v>
      </c>
      <c r="AA265">
        <v>450</v>
      </c>
      <c r="AB265" t="s">
        <v>41</v>
      </c>
      <c r="AC265" t="s">
        <v>456</v>
      </c>
      <c r="AD265" t="s">
        <v>99</v>
      </c>
      <c r="AF265">
        <v>288</v>
      </c>
      <c r="AG265" t="s">
        <v>913</v>
      </c>
      <c r="AH265">
        <v>0</v>
      </c>
      <c r="AI265">
        <v>0.5</v>
      </c>
      <c r="AJ265">
        <v>1</v>
      </c>
    </row>
    <row r="266" spans="1:36" x14ac:dyDescent="0.4">
      <c r="A266">
        <v>4263</v>
      </c>
      <c r="B266" t="s">
        <v>914</v>
      </c>
      <c r="C266" t="s">
        <v>915</v>
      </c>
      <c r="D266">
        <v>77</v>
      </c>
      <c r="E266">
        <v>100</v>
      </c>
      <c r="F266">
        <v>100</v>
      </c>
      <c r="G266">
        <v>80</v>
      </c>
      <c r="H266">
        <v>100</v>
      </c>
      <c r="I266">
        <v>100</v>
      </c>
      <c r="J266">
        <v>140</v>
      </c>
      <c r="K266">
        <v>100</v>
      </c>
      <c r="L266">
        <v>100</v>
      </c>
      <c r="M266">
        <v>10</v>
      </c>
      <c r="N266">
        <v>2</v>
      </c>
      <c r="O266">
        <v>100</v>
      </c>
      <c r="P266">
        <v>120</v>
      </c>
      <c r="Q266">
        <v>100</v>
      </c>
      <c r="R266">
        <v>100</v>
      </c>
      <c r="S266">
        <v>10</v>
      </c>
      <c r="T266">
        <v>12</v>
      </c>
      <c r="U266" t="s">
        <v>144</v>
      </c>
      <c r="V266" t="s">
        <v>140</v>
      </c>
      <c r="W266" t="s">
        <v>399</v>
      </c>
      <c r="X266">
        <v>468</v>
      </c>
      <c r="Y266">
        <v>288</v>
      </c>
      <c r="Z266">
        <v>468</v>
      </c>
      <c r="AA266">
        <v>200</v>
      </c>
      <c r="AB266" t="s">
        <v>119</v>
      </c>
      <c r="AC266" t="s">
        <v>1168</v>
      </c>
      <c r="AD266" t="s">
        <v>1120</v>
      </c>
      <c r="AF266">
        <v>252</v>
      </c>
      <c r="AG266" t="s">
        <v>916</v>
      </c>
      <c r="AH266">
        <v>0</v>
      </c>
      <c r="AI266">
        <v>0.5</v>
      </c>
      <c r="AJ266">
        <v>1</v>
      </c>
    </row>
    <row r="267" spans="1:36" x14ac:dyDescent="0.4">
      <c r="A267">
        <v>4264</v>
      </c>
      <c r="B267" t="s">
        <v>917</v>
      </c>
      <c r="C267" t="s">
        <v>918</v>
      </c>
      <c r="D267">
        <v>40</v>
      </c>
      <c r="E267">
        <v>100</v>
      </c>
      <c r="F267">
        <v>100</v>
      </c>
      <c r="G267">
        <v>100</v>
      </c>
      <c r="H267">
        <v>100</v>
      </c>
      <c r="I267">
        <v>100</v>
      </c>
      <c r="J267">
        <v>100</v>
      </c>
      <c r="K267">
        <v>100</v>
      </c>
      <c r="L267">
        <v>120</v>
      </c>
      <c r="M267">
        <v>10</v>
      </c>
      <c r="N267">
        <v>1</v>
      </c>
      <c r="O267">
        <v>40</v>
      </c>
      <c r="P267">
        <v>80</v>
      </c>
      <c r="Q267">
        <v>115</v>
      </c>
      <c r="R267">
        <v>80</v>
      </c>
      <c r="S267">
        <v>10</v>
      </c>
      <c r="T267">
        <v>12</v>
      </c>
      <c r="U267" t="s">
        <v>38</v>
      </c>
      <c r="V267" t="s">
        <v>140</v>
      </c>
      <c r="W267" t="s">
        <v>54</v>
      </c>
      <c r="X267">
        <v>1248</v>
      </c>
      <c r="Y267">
        <v>432</v>
      </c>
      <c r="Z267">
        <v>1248</v>
      </c>
      <c r="AA267">
        <v>400</v>
      </c>
      <c r="AB267" t="s">
        <v>41</v>
      </c>
      <c r="AC267" t="s">
        <v>41</v>
      </c>
      <c r="AD267" t="s">
        <v>1112</v>
      </c>
      <c r="AF267">
        <v>432</v>
      </c>
      <c r="AG267" t="s">
        <v>919</v>
      </c>
      <c r="AH267">
        <v>0</v>
      </c>
      <c r="AI267">
        <v>0.5</v>
      </c>
      <c r="AJ267">
        <v>1</v>
      </c>
    </row>
    <row r="268" spans="1:36" x14ac:dyDescent="0.4">
      <c r="A268">
        <v>4265</v>
      </c>
      <c r="B268" t="s">
        <v>920</v>
      </c>
      <c r="C268" t="s">
        <v>921</v>
      </c>
      <c r="D268">
        <v>74</v>
      </c>
      <c r="E268">
        <v>110</v>
      </c>
      <c r="F268">
        <v>100</v>
      </c>
      <c r="G268">
        <v>120</v>
      </c>
      <c r="H268">
        <v>60</v>
      </c>
      <c r="I268">
        <v>120</v>
      </c>
      <c r="J268">
        <v>120</v>
      </c>
      <c r="K268">
        <v>300</v>
      </c>
      <c r="L268">
        <v>120</v>
      </c>
      <c r="M268">
        <v>8</v>
      </c>
      <c r="N268">
        <v>2</v>
      </c>
      <c r="O268">
        <v>70</v>
      </c>
      <c r="P268">
        <v>100</v>
      </c>
      <c r="Q268">
        <v>100</v>
      </c>
      <c r="R268">
        <v>60</v>
      </c>
      <c r="S268">
        <v>10</v>
      </c>
      <c r="T268">
        <v>12</v>
      </c>
      <c r="U268" t="s">
        <v>144</v>
      </c>
      <c r="V268" t="s">
        <v>469</v>
      </c>
      <c r="W268" t="s">
        <v>511</v>
      </c>
      <c r="X268">
        <v>1816</v>
      </c>
      <c r="Y268">
        <v>240</v>
      </c>
      <c r="Z268">
        <v>576</v>
      </c>
      <c r="AA268">
        <v>175</v>
      </c>
      <c r="AB268" t="s">
        <v>41</v>
      </c>
      <c r="AC268" t="s">
        <v>922</v>
      </c>
      <c r="AD268" t="s">
        <v>1120</v>
      </c>
      <c r="AF268">
        <v>720</v>
      </c>
      <c r="AG268" t="s">
        <v>923</v>
      </c>
      <c r="AH268">
        <v>0</v>
      </c>
      <c r="AI268">
        <v>0.5</v>
      </c>
      <c r="AJ268">
        <v>1</v>
      </c>
    </row>
    <row r="269" spans="1:36" x14ac:dyDescent="0.4">
      <c r="A269">
        <v>4266</v>
      </c>
      <c r="B269" t="s">
        <v>924</v>
      </c>
      <c r="C269" t="s">
        <v>925</v>
      </c>
      <c r="D269">
        <v>25</v>
      </c>
      <c r="E269">
        <v>100</v>
      </c>
      <c r="F269">
        <v>100</v>
      </c>
      <c r="G269">
        <v>0</v>
      </c>
      <c r="H269">
        <v>100</v>
      </c>
      <c r="I269">
        <v>100</v>
      </c>
      <c r="J269">
        <v>100</v>
      </c>
      <c r="K269">
        <v>100</v>
      </c>
      <c r="L269">
        <v>100</v>
      </c>
      <c r="M269">
        <v>10</v>
      </c>
      <c r="N269">
        <v>1</v>
      </c>
      <c r="O269">
        <v>400</v>
      </c>
      <c r="P269">
        <v>0</v>
      </c>
      <c r="Q269">
        <v>100</v>
      </c>
      <c r="R269">
        <v>100</v>
      </c>
      <c r="S269">
        <v>10</v>
      </c>
      <c r="T269">
        <v>12</v>
      </c>
      <c r="U269" t="s">
        <v>47</v>
      </c>
      <c r="V269" t="s">
        <v>418</v>
      </c>
      <c r="W269" t="s">
        <v>40</v>
      </c>
      <c r="X269">
        <v>864</v>
      </c>
      <c r="Y269">
        <v>384</v>
      </c>
      <c r="Z269">
        <v>864</v>
      </c>
      <c r="AA269">
        <v>200</v>
      </c>
      <c r="AB269" t="s">
        <v>41</v>
      </c>
      <c r="AC269" t="s">
        <v>41</v>
      </c>
      <c r="AD269" t="s">
        <v>1112</v>
      </c>
      <c r="AF269">
        <v>468</v>
      </c>
      <c r="AG269" t="s">
        <v>926</v>
      </c>
      <c r="AH269">
        <v>0</v>
      </c>
      <c r="AI269">
        <v>-1</v>
      </c>
      <c r="AJ269">
        <v>1</v>
      </c>
    </row>
    <row r="270" spans="1:36" x14ac:dyDescent="0.4">
      <c r="A270">
        <v>4267</v>
      </c>
      <c r="B270" t="s">
        <v>927</v>
      </c>
      <c r="C270" t="s">
        <v>928</v>
      </c>
      <c r="D270">
        <v>42</v>
      </c>
      <c r="E270">
        <v>110</v>
      </c>
      <c r="F270">
        <v>100</v>
      </c>
      <c r="G270">
        <v>100</v>
      </c>
      <c r="H270">
        <v>100</v>
      </c>
      <c r="I270">
        <v>100</v>
      </c>
      <c r="J270">
        <v>100</v>
      </c>
      <c r="K270">
        <v>100</v>
      </c>
      <c r="L270">
        <v>100</v>
      </c>
      <c r="M270">
        <v>10</v>
      </c>
      <c r="N270">
        <v>1</v>
      </c>
      <c r="O270">
        <v>100</v>
      </c>
      <c r="P270">
        <v>100</v>
      </c>
      <c r="Q270">
        <v>100</v>
      </c>
      <c r="R270">
        <v>100</v>
      </c>
      <c r="S270">
        <v>10</v>
      </c>
      <c r="T270">
        <v>12</v>
      </c>
      <c r="U270" t="s">
        <v>38</v>
      </c>
      <c r="V270" t="s">
        <v>53</v>
      </c>
      <c r="W270" t="s">
        <v>40</v>
      </c>
      <c r="X270">
        <v>1100</v>
      </c>
      <c r="Y270">
        <v>480</v>
      </c>
      <c r="Z270">
        <v>900</v>
      </c>
      <c r="AA270">
        <v>200</v>
      </c>
      <c r="AB270" t="s">
        <v>41</v>
      </c>
      <c r="AC270" t="s">
        <v>516</v>
      </c>
      <c r="AD270" t="s">
        <v>1112</v>
      </c>
      <c r="AF270">
        <v>540</v>
      </c>
      <c r="AG270" t="s">
        <v>929</v>
      </c>
      <c r="AH270">
        <v>0</v>
      </c>
      <c r="AI270">
        <v>0.5</v>
      </c>
      <c r="AJ270">
        <v>1</v>
      </c>
    </row>
    <row r="271" spans="1:36" x14ac:dyDescent="0.4">
      <c r="A271">
        <v>4268</v>
      </c>
      <c r="B271" t="s">
        <v>930</v>
      </c>
      <c r="C271" t="s">
        <v>931</v>
      </c>
      <c r="D271">
        <v>28</v>
      </c>
      <c r="E271">
        <v>80</v>
      </c>
      <c r="F271">
        <v>100</v>
      </c>
      <c r="G271">
        <v>0</v>
      </c>
      <c r="H271">
        <v>50</v>
      </c>
      <c r="I271">
        <v>100</v>
      </c>
      <c r="J271">
        <v>100</v>
      </c>
      <c r="K271">
        <v>100</v>
      </c>
      <c r="L271">
        <v>100</v>
      </c>
      <c r="M271">
        <v>10</v>
      </c>
      <c r="N271">
        <v>1</v>
      </c>
      <c r="O271">
        <v>0</v>
      </c>
      <c r="P271">
        <v>100</v>
      </c>
      <c r="Q271">
        <v>100</v>
      </c>
      <c r="R271">
        <v>100</v>
      </c>
      <c r="S271">
        <v>10</v>
      </c>
      <c r="T271">
        <v>12</v>
      </c>
      <c r="U271" t="s">
        <v>47</v>
      </c>
      <c r="V271" t="s">
        <v>418</v>
      </c>
      <c r="W271" t="s">
        <v>49</v>
      </c>
      <c r="X271">
        <v>1264</v>
      </c>
      <c r="Y271">
        <v>216</v>
      </c>
      <c r="Z271">
        <v>864</v>
      </c>
      <c r="AA271">
        <v>400</v>
      </c>
      <c r="AB271" t="s">
        <v>41</v>
      </c>
      <c r="AC271" t="s">
        <v>41</v>
      </c>
      <c r="AD271" t="s">
        <v>1112</v>
      </c>
      <c r="AF271">
        <v>336</v>
      </c>
      <c r="AG271" t="s">
        <v>932</v>
      </c>
      <c r="AH271">
        <v>0</v>
      </c>
      <c r="AI271">
        <v>0.5</v>
      </c>
      <c r="AJ271">
        <v>1</v>
      </c>
    </row>
    <row r="272" spans="1:36" x14ac:dyDescent="0.4">
      <c r="A272">
        <v>4269</v>
      </c>
      <c r="B272" t="s">
        <v>933</v>
      </c>
      <c r="C272" t="s">
        <v>934</v>
      </c>
      <c r="D272">
        <v>30</v>
      </c>
      <c r="E272">
        <v>110</v>
      </c>
      <c r="F272">
        <v>100</v>
      </c>
      <c r="G272">
        <v>0</v>
      </c>
      <c r="H272">
        <v>60</v>
      </c>
      <c r="I272">
        <v>115</v>
      </c>
      <c r="J272">
        <v>100</v>
      </c>
      <c r="K272">
        <v>100</v>
      </c>
      <c r="L272">
        <v>120</v>
      </c>
      <c r="M272">
        <v>10</v>
      </c>
      <c r="N272">
        <v>1</v>
      </c>
      <c r="O272">
        <v>350</v>
      </c>
      <c r="P272">
        <v>0</v>
      </c>
      <c r="Q272">
        <v>100</v>
      </c>
      <c r="R272">
        <v>100</v>
      </c>
      <c r="S272">
        <v>7</v>
      </c>
      <c r="T272">
        <v>12</v>
      </c>
      <c r="U272" t="s">
        <v>47</v>
      </c>
      <c r="V272" t="s">
        <v>418</v>
      </c>
      <c r="W272" t="s">
        <v>40</v>
      </c>
      <c r="X272">
        <v>992</v>
      </c>
      <c r="Y272">
        <v>360</v>
      </c>
      <c r="Z272">
        <v>792</v>
      </c>
      <c r="AA272">
        <v>200</v>
      </c>
      <c r="AB272" t="s">
        <v>41</v>
      </c>
      <c r="AC272" t="s">
        <v>41</v>
      </c>
      <c r="AD272" t="s">
        <v>42</v>
      </c>
      <c r="AF272">
        <v>288</v>
      </c>
      <c r="AG272" t="s">
        <v>935</v>
      </c>
      <c r="AH272">
        <v>0</v>
      </c>
      <c r="AI272">
        <v>0.5</v>
      </c>
      <c r="AJ272">
        <v>1</v>
      </c>
    </row>
    <row r="273" spans="1:37" x14ac:dyDescent="0.4">
      <c r="A273">
        <v>4270</v>
      </c>
      <c r="B273" t="s">
        <v>936</v>
      </c>
      <c r="C273" t="s">
        <v>937</v>
      </c>
      <c r="D273">
        <v>31</v>
      </c>
      <c r="E273">
        <v>100</v>
      </c>
      <c r="F273">
        <v>100</v>
      </c>
      <c r="G273">
        <v>80</v>
      </c>
      <c r="H273">
        <v>100</v>
      </c>
      <c r="I273">
        <v>100</v>
      </c>
      <c r="J273">
        <v>100</v>
      </c>
      <c r="K273">
        <v>100</v>
      </c>
      <c r="L273">
        <v>110</v>
      </c>
      <c r="M273">
        <v>10</v>
      </c>
      <c r="N273">
        <v>1</v>
      </c>
      <c r="O273">
        <v>0</v>
      </c>
      <c r="P273">
        <v>50</v>
      </c>
      <c r="Q273">
        <v>100</v>
      </c>
      <c r="R273">
        <v>120</v>
      </c>
      <c r="S273">
        <v>10</v>
      </c>
      <c r="T273">
        <v>12</v>
      </c>
      <c r="U273" t="s">
        <v>47</v>
      </c>
      <c r="V273" t="s">
        <v>53</v>
      </c>
      <c r="W273" t="s">
        <v>63</v>
      </c>
      <c r="X273">
        <v>1000</v>
      </c>
      <c r="Y273">
        <v>384</v>
      </c>
      <c r="Z273">
        <v>900</v>
      </c>
      <c r="AA273">
        <v>200</v>
      </c>
      <c r="AB273" t="s">
        <v>41</v>
      </c>
      <c r="AC273" t="s">
        <v>41</v>
      </c>
      <c r="AD273" t="s">
        <v>1120</v>
      </c>
      <c r="AF273">
        <v>252</v>
      </c>
      <c r="AG273" t="s">
        <v>938</v>
      </c>
      <c r="AH273">
        <v>0</v>
      </c>
      <c r="AI273">
        <v>0.5</v>
      </c>
      <c r="AJ273">
        <v>1</v>
      </c>
    </row>
    <row r="274" spans="1:37" x14ac:dyDescent="0.4">
      <c r="A274">
        <v>4271</v>
      </c>
      <c r="B274" t="s">
        <v>939</v>
      </c>
      <c r="C274" t="s">
        <v>940</v>
      </c>
      <c r="D274">
        <v>61</v>
      </c>
      <c r="E274">
        <v>90</v>
      </c>
      <c r="F274">
        <v>100</v>
      </c>
      <c r="G274">
        <v>60</v>
      </c>
      <c r="H274">
        <v>30</v>
      </c>
      <c r="I274">
        <v>100</v>
      </c>
      <c r="J274">
        <v>100</v>
      </c>
      <c r="K274">
        <v>140</v>
      </c>
      <c r="L274">
        <v>120</v>
      </c>
      <c r="M274">
        <v>10</v>
      </c>
      <c r="N274">
        <v>1</v>
      </c>
      <c r="O274">
        <v>150</v>
      </c>
      <c r="P274">
        <v>130</v>
      </c>
      <c r="Q274">
        <v>90</v>
      </c>
      <c r="R274">
        <v>100</v>
      </c>
      <c r="S274">
        <v>10</v>
      </c>
      <c r="T274">
        <v>12</v>
      </c>
      <c r="U274" t="s">
        <v>38</v>
      </c>
      <c r="V274" t="s">
        <v>160</v>
      </c>
      <c r="W274" t="s">
        <v>941</v>
      </c>
      <c r="X274">
        <v>1100</v>
      </c>
      <c r="Y274">
        <v>580</v>
      </c>
      <c r="Z274">
        <v>560</v>
      </c>
      <c r="AA274">
        <v>250</v>
      </c>
      <c r="AB274" t="s">
        <v>41</v>
      </c>
      <c r="AC274" t="s">
        <v>181</v>
      </c>
      <c r="AD274" t="s">
        <v>1120</v>
      </c>
      <c r="AF274">
        <v>576</v>
      </c>
      <c r="AG274" t="s">
        <v>942</v>
      </c>
      <c r="AH274">
        <v>0</v>
      </c>
      <c r="AI274">
        <v>0.5</v>
      </c>
      <c r="AJ274">
        <v>1</v>
      </c>
    </row>
    <row r="275" spans="1:37" x14ac:dyDescent="0.4">
      <c r="A275">
        <v>4272</v>
      </c>
      <c r="B275" t="s">
        <v>943</v>
      </c>
      <c r="C275" t="s">
        <v>944</v>
      </c>
      <c r="D275">
        <v>65</v>
      </c>
      <c r="E275">
        <v>80</v>
      </c>
      <c r="F275">
        <v>100</v>
      </c>
      <c r="G275">
        <v>25</v>
      </c>
      <c r="H275">
        <v>30</v>
      </c>
      <c r="I275">
        <v>100</v>
      </c>
      <c r="J275">
        <v>100</v>
      </c>
      <c r="K275">
        <v>340</v>
      </c>
      <c r="L275">
        <v>125</v>
      </c>
      <c r="M275">
        <v>10</v>
      </c>
      <c r="N275">
        <v>1</v>
      </c>
      <c r="O275">
        <v>120</v>
      </c>
      <c r="P275">
        <v>140</v>
      </c>
      <c r="Q275">
        <v>85</v>
      </c>
      <c r="R275">
        <v>80</v>
      </c>
      <c r="S275">
        <v>10</v>
      </c>
      <c r="T275">
        <v>12</v>
      </c>
      <c r="U275" t="s">
        <v>38</v>
      </c>
      <c r="V275" t="s">
        <v>53</v>
      </c>
      <c r="W275" t="s">
        <v>40</v>
      </c>
      <c r="X275">
        <v>1612</v>
      </c>
      <c r="Y275">
        <v>583</v>
      </c>
      <c r="Z275">
        <v>622</v>
      </c>
      <c r="AA275">
        <v>200</v>
      </c>
      <c r="AB275" t="s">
        <v>41</v>
      </c>
      <c r="AC275" t="s">
        <v>516</v>
      </c>
      <c r="AD275" t="s">
        <v>1119</v>
      </c>
      <c r="AF275">
        <v>576</v>
      </c>
      <c r="AG275" t="s">
        <v>945</v>
      </c>
      <c r="AH275">
        <v>0</v>
      </c>
      <c r="AI275">
        <v>0.5</v>
      </c>
      <c r="AJ275">
        <v>1</v>
      </c>
    </row>
    <row r="276" spans="1:37" x14ac:dyDescent="0.4">
      <c r="A276">
        <v>4273</v>
      </c>
      <c r="B276" t="s">
        <v>946</v>
      </c>
      <c r="C276" t="s">
        <v>947</v>
      </c>
      <c r="D276">
        <v>61</v>
      </c>
      <c r="E276">
        <v>110</v>
      </c>
      <c r="F276">
        <v>100</v>
      </c>
      <c r="G276">
        <v>100</v>
      </c>
      <c r="H276">
        <v>100</v>
      </c>
      <c r="I276">
        <v>100</v>
      </c>
      <c r="J276">
        <v>100</v>
      </c>
      <c r="K276">
        <v>100</v>
      </c>
      <c r="L276">
        <v>100</v>
      </c>
      <c r="M276">
        <v>10</v>
      </c>
      <c r="N276">
        <v>1</v>
      </c>
      <c r="O276">
        <v>100</v>
      </c>
      <c r="P276">
        <v>100</v>
      </c>
      <c r="Q276">
        <v>85</v>
      </c>
      <c r="R276">
        <v>100</v>
      </c>
      <c r="S276">
        <v>10</v>
      </c>
      <c r="T276">
        <v>12</v>
      </c>
      <c r="U276" t="s">
        <v>47</v>
      </c>
      <c r="V276" t="s">
        <v>53</v>
      </c>
      <c r="W276" t="s">
        <v>49</v>
      </c>
      <c r="X276">
        <v>1430</v>
      </c>
      <c r="Y276">
        <v>1080</v>
      </c>
      <c r="Z276">
        <v>1080</v>
      </c>
      <c r="AA276">
        <v>165</v>
      </c>
      <c r="AB276" t="s">
        <v>41</v>
      </c>
      <c r="AC276" t="s">
        <v>41</v>
      </c>
      <c r="AD276" t="s">
        <v>1118</v>
      </c>
      <c r="AF276">
        <v>480</v>
      </c>
      <c r="AG276" t="s">
        <v>948</v>
      </c>
      <c r="AH276">
        <v>0</v>
      </c>
      <c r="AI276">
        <v>0.5</v>
      </c>
      <c r="AJ276">
        <v>1</v>
      </c>
    </row>
    <row r="277" spans="1:37" x14ac:dyDescent="0.4">
      <c r="A277">
        <v>4274</v>
      </c>
      <c r="B277" t="s">
        <v>949</v>
      </c>
      <c r="C277" t="s">
        <v>950</v>
      </c>
      <c r="D277">
        <v>65</v>
      </c>
      <c r="E277">
        <v>100</v>
      </c>
      <c r="F277">
        <v>100</v>
      </c>
      <c r="G277">
        <v>110</v>
      </c>
      <c r="H277">
        <v>50</v>
      </c>
      <c r="I277">
        <v>70</v>
      </c>
      <c r="J277">
        <v>80</v>
      </c>
      <c r="K277">
        <v>90</v>
      </c>
      <c r="L277">
        <v>180</v>
      </c>
      <c r="M277">
        <v>10</v>
      </c>
      <c r="N277">
        <v>4</v>
      </c>
      <c r="O277">
        <v>100</v>
      </c>
      <c r="P277">
        <v>100</v>
      </c>
      <c r="Q277">
        <v>100</v>
      </c>
      <c r="R277">
        <v>100</v>
      </c>
      <c r="S277">
        <v>10</v>
      </c>
      <c r="T277">
        <v>12</v>
      </c>
      <c r="U277" t="s">
        <v>144</v>
      </c>
      <c r="V277" t="s">
        <v>379</v>
      </c>
      <c r="W277" t="s">
        <v>249</v>
      </c>
      <c r="X277">
        <v>1280</v>
      </c>
      <c r="Y277">
        <v>240</v>
      </c>
      <c r="Z277">
        <v>1080</v>
      </c>
      <c r="AA277">
        <v>250</v>
      </c>
      <c r="AB277" t="s">
        <v>119</v>
      </c>
      <c r="AC277" t="s">
        <v>746</v>
      </c>
      <c r="AD277" t="s">
        <v>1120</v>
      </c>
      <c r="AF277">
        <v>900</v>
      </c>
      <c r="AG277" t="s">
        <v>951</v>
      </c>
      <c r="AH277">
        <v>0</v>
      </c>
      <c r="AI277">
        <v>0.5</v>
      </c>
      <c r="AJ277">
        <v>1</v>
      </c>
    </row>
    <row r="278" spans="1:37" x14ac:dyDescent="0.4">
      <c r="A278">
        <v>4275</v>
      </c>
      <c r="B278" t="s">
        <v>952</v>
      </c>
      <c r="C278" t="s">
        <v>953</v>
      </c>
      <c r="D278">
        <v>61</v>
      </c>
      <c r="E278">
        <v>80</v>
      </c>
      <c r="F278">
        <v>100</v>
      </c>
      <c r="G278">
        <v>60</v>
      </c>
      <c r="H278">
        <v>60</v>
      </c>
      <c r="I278">
        <v>120</v>
      </c>
      <c r="J278">
        <v>100</v>
      </c>
      <c r="K278">
        <v>100</v>
      </c>
      <c r="L278">
        <v>110</v>
      </c>
      <c r="M278">
        <v>10</v>
      </c>
      <c r="N278">
        <v>1</v>
      </c>
      <c r="O278">
        <v>180</v>
      </c>
      <c r="P278">
        <v>180</v>
      </c>
      <c r="Q278">
        <v>85</v>
      </c>
      <c r="R278">
        <v>80</v>
      </c>
      <c r="S278">
        <v>10</v>
      </c>
      <c r="T278">
        <v>12</v>
      </c>
      <c r="U278" t="s">
        <v>38</v>
      </c>
      <c r="V278" t="s">
        <v>53</v>
      </c>
      <c r="W278" t="s">
        <v>532</v>
      </c>
      <c r="X278">
        <v>1132</v>
      </c>
      <c r="Y278">
        <v>532</v>
      </c>
      <c r="Z278">
        <v>583</v>
      </c>
      <c r="AA278">
        <v>190</v>
      </c>
      <c r="AB278" t="s">
        <v>41</v>
      </c>
      <c r="AC278" t="s">
        <v>516</v>
      </c>
      <c r="AD278" t="s">
        <v>1119</v>
      </c>
      <c r="AF278">
        <v>432</v>
      </c>
      <c r="AG278" t="s">
        <v>954</v>
      </c>
      <c r="AH278">
        <v>0</v>
      </c>
      <c r="AI278">
        <v>0.5</v>
      </c>
      <c r="AJ278">
        <v>1</v>
      </c>
    </row>
    <row r="279" spans="1:37" x14ac:dyDescent="0.4">
      <c r="A279">
        <v>4276</v>
      </c>
      <c r="B279" t="s">
        <v>955</v>
      </c>
      <c r="C279" t="s">
        <v>956</v>
      </c>
      <c r="D279">
        <v>72</v>
      </c>
      <c r="E279">
        <v>90</v>
      </c>
      <c r="F279">
        <v>100</v>
      </c>
      <c r="G279">
        <v>100</v>
      </c>
      <c r="H279">
        <v>100</v>
      </c>
      <c r="I279">
        <v>100</v>
      </c>
      <c r="J279">
        <v>100</v>
      </c>
      <c r="K279">
        <v>100</v>
      </c>
      <c r="L279">
        <v>100</v>
      </c>
      <c r="M279">
        <v>10</v>
      </c>
      <c r="N279">
        <v>1</v>
      </c>
      <c r="O279">
        <v>120</v>
      </c>
      <c r="P279">
        <v>120</v>
      </c>
      <c r="Q279">
        <v>80</v>
      </c>
      <c r="R279">
        <v>110</v>
      </c>
      <c r="S279">
        <v>10</v>
      </c>
      <c r="T279">
        <v>12</v>
      </c>
      <c r="U279" t="s">
        <v>144</v>
      </c>
      <c r="V279" t="s">
        <v>53</v>
      </c>
      <c r="W279" t="s">
        <v>399</v>
      </c>
      <c r="X279">
        <v>704</v>
      </c>
      <c r="Y279">
        <v>432</v>
      </c>
      <c r="Z279">
        <v>504</v>
      </c>
      <c r="AA279">
        <v>100</v>
      </c>
      <c r="AB279" t="s">
        <v>119</v>
      </c>
      <c r="AC279" t="s">
        <v>746</v>
      </c>
      <c r="AD279" t="s">
        <v>1120</v>
      </c>
      <c r="AF279">
        <v>288</v>
      </c>
      <c r="AG279" t="s">
        <v>957</v>
      </c>
      <c r="AH279">
        <v>0</v>
      </c>
      <c r="AI279">
        <v>0.5</v>
      </c>
      <c r="AJ279">
        <v>1</v>
      </c>
    </row>
    <row r="280" spans="1:37" x14ac:dyDescent="0.4">
      <c r="A280">
        <v>4277</v>
      </c>
      <c r="B280" t="s">
        <v>958</v>
      </c>
      <c r="C280" t="s">
        <v>959</v>
      </c>
      <c r="D280">
        <v>79</v>
      </c>
      <c r="E280">
        <v>100</v>
      </c>
      <c r="F280">
        <v>100</v>
      </c>
      <c r="G280">
        <v>100</v>
      </c>
      <c r="H280">
        <v>100</v>
      </c>
      <c r="I280">
        <v>100</v>
      </c>
      <c r="J280">
        <v>100</v>
      </c>
      <c r="K280">
        <v>200</v>
      </c>
      <c r="L280">
        <v>100</v>
      </c>
      <c r="M280">
        <v>10</v>
      </c>
      <c r="N280">
        <v>1</v>
      </c>
      <c r="O280">
        <v>100</v>
      </c>
      <c r="P280">
        <v>80</v>
      </c>
      <c r="Q280">
        <v>100</v>
      </c>
      <c r="R280">
        <v>100</v>
      </c>
      <c r="S280">
        <v>10</v>
      </c>
      <c r="T280">
        <v>12</v>
      </c>
      <c r="U280" t="s">
        <v>38</v>
      </c>
      <c r="V280" t="s">
        <v>219</v>
      </c>
      <c r="W280" t="s">
        <v>794</v>
      </c>
      <c r="X280">
        <v>1720</v>
      </c>
      <c r="Y280">
        <v>360</v>
      </c>
      <c r="Z280">
        <v>1320</v>
      </c>
      <c r="AA280">
        <v>180</v>
      </c>
      <c r="AB280" t="s">
        <v>41</v>
      </c>
      <c r="AC280" t="s">
        <v>641</v>
      </c>
      <c r="AD280" t="s">
        <v>1120</v>
      </c>
      <c r="AF280">
        <v>1080</v>
      </c>
      <c r="AG280" t="s">
        <v>960</v>
      </c>
      <c r="AH280">
        <v>0</v>
      </c>
      <c r="AI280">
        <v>0.5</v>
      </c>
      <c r="AJ280">
        <v>1</v>
      </c>
    </row>
    <row r="281" spans="1:37" x14ac:dyDescent="0.4">
      <c r="A281">
        <v>4278</v>
      </c>
      <c r="B281" t="s">
        <v>961</v>
      </c>
      <c r="C281" t="s">
        <v>962</v>
      </c>
      <c r="D281">
        <v>45</v>
      </c>
      <c r="E281">
        <v>100</v>
      </c>
      <c r="F281">
        <v>100</v>
      </c>
      <c r="G281">
        <v>20</v>
      </c>
      <c r="H281">
        <v>120</v>
      </c>
      <c r="I281">
        <v>120</v>
      </c>
      <c r="J281">
        <v>120</v>
      </c>
      <c r="K281">
        <v>25</v>
      </c>
      <c r="L281">
        <v>115</v>
      </c>
      <c r="M281">
        <v>10</v>
      </c>
      <c r="N281">
        <v>1</v>
      </c>
      <c r="O281">
        <v>0</v>
      </c>
      <c r="P281">
        <v>80</v>
      </c>
      <c r="Q281">
        <v>100</v>
      </c>
      <c r="R281">
        <v>80</v>
      </c>
      <c r="S281">
        <v>10</v>
      </c>
      <c r="T281">
        <v>12</v>
      </c>
      <c r="U281" t="s">
        <v>47</v>
      </c>
      <c r="V281" t="s">
        <v>53</v>
      </c>
      <c r="W281" t="s">
        <v>49</v>
      </c>
      <c r="X281">
        <v>776</v>
      </c>
      <c r="Y281">
        <v>288</v>
      </c>
      <c r="Z281">
        <v>576</v>
      </c>
      <c r="AA281">
        <v>200</v>
      </c>
      <c r="AB281" t="s">
        <v>41</v>
      </c>
      <c r="AC281" t="s">
        <v>41</v>
      </c>
      <c r="AD281" t="s">
        <v>1120</v>
      </c>
      <c r="AF281">
        <v>384</v>
      </c>
      <c r="AG281" t="s">
        <v>963</v>
      </c>
      <c r="AH281">
        <v>0</v>
      </c>
      <c r="AI281">
        <v>0.5</v>
      </c>
      <c r="AJ281">
        <v>1</v>
      </c>
    </row>
    <row r="282" spans="1:37" x14ac:dyDescent="0.4">
      <c r="A282">
        <v>4279</v>
      </c>
      <c r="B282" t="s">
        <v>964</v>
      </c>
      <c r="C282" t="s">
        <v>965</v>
      </c>
      <c r="D282">
        <v>37</v>
      </c>
      <c r="E282">
        <v>100</v>
      </c>
      <c r="F282">
        <v>100</v>
      </c>
      <c r="G282">
        <v>20</v>
      </c>
      <c r="H282">
        <v>100</v>
      </c>
      <c r="I282">
        <v>100</v>
      </c>
      <c r="J282">
        <v>100</v>
      </c>
      <c r="K282">
        <v>100</v>
      </c>
      <c r="L282">
        <v>100</v>
      </c>
      <c r="M282">
        <v>10</v>
      </c>
      <c r="N282">
        <v>1</v>
      </c>
      <c r="O282">
        <v>100</v>
      </c>
      <c r="P282">
        <v>100</v>
      </c>
      <c r="Q282">
        <v>100</v>
      </c>
      <c r="R282">
        <v>100</v>
      </c>
      <c r="S282">
        <v>10</v>
      </c>
      <c r="T282">
        <v>12</v>
      </c>
      <c r="U282" t="s">
        <v>47</v>
      </c>
      <c r="V282" t="s">
        <v>48</v>
      </c>
      <c r="W282" t="s">
        <v>49</v>
      </c>
      <c r="X282">
        <v>860</v>
      </c>
      <c r="Y282">
        <v>624</v>
      </c>
      <c r="Z282">
        <v>660</v>
      </c>
      <c r="AA282">
        <v>200</v>
      </c>
      <c r="AB282" t="s">
        <v>41</v>
      </c>
      <c r="AC282" t="s">
        <v>48</v>
      </c>
      <c r="AD282" t="s">
        <v>1120</v>
      </c>
      <c r="AF282">
        <v>540</v>
      </c>
      <c r="AG282" t="s">
        <v>966</v>
      </c>
      <c r="AH282">
        <v>0</v>
      </c>
      <c r="AI282">
        <v>0.5</v>
      </c>
      <c r="AJ282">
        <v>1</v>
      </c>
    </row>
    <row r="283" spans="1:37" x14ac:dyDescent="0.4">
      <c r="A283">
        <v>4280</v>
      </c>
      <c r="B283" t="s">
        <v>967</v>
      </c>
      <c r="C283" t="s">
        <v>968</v>
      </c>
      <c r="D283">
        <v>60</v>
      </c>
      <c r="E283">
        <v>140</v>
      </c>
      <c r="F283">
        <v>100</v>
      </c>
      <c r="G283">
        <v>20</v>
      </c>
      <c r="H283">
        <v>100</v>
      </c>
      <c r="I283">
        <v>105</v>
      </c>
      <c r="J283">
        <v>105</v>
      </c>
      <c r="K283">
        <v>100</v>
      </c>
      <c r="L283">
        <v>130</v>
      </c>
      <c r="M283">
        <v>15</v>
      </c>
      <c r="N283">
        <v>1</v>
      </c>
      <c r="O283">
        <v>140</v>
      </c>
      <c r="P283">
        <v>20</v>
      </c>
      <c r="Q283">
        <v>110</v>
      </c>
      <c r="R283">
        <v>80</v>
      </c>
      <c r="S283">
        <v>10</v>
      </c>
      <c r="T283">
        <v>12</v>
      </c>
      <c r="U283" t="s">
        <v>144</v>
      </c>
      <c r="V283" t="s">
        <v>140</v>
      </c>
      <c r="W283" t="s">
        <v>585</v>
      </c>
      <c r="X283">
        <v>1264</v>
      </c>
      <c r="Y283">
        <v>288</v>
      </c>
      <c r="Z283">
        <v>864</v>
      </c>
      <c r="AA283">
        <v>200</v>
      </c>
      <c r="AB283" t="s">
        <v>41</v>
      </c>
      <c r="AC283" t="s">
        <v>1195</v>
      </c>
      <c r="AD283" t="s">
        <v>1112</v>
      </c>
      <c r="AE283" t="s">
        <v>327</v>
      </c>
      <c r="AF283">
        <v>720</v>
      </c>
      <c r="AG283" t="s">
        <v>969</v>
      </c>
      <c r="AH283">
        <v>0</v>
      </c>
      <c r="AI283">
        <v>1</v>
      </c>
      <c r="AJ283">
        <v>1</v>
      </c>
    </row>
    <row r="284" spans="1:37" x14ac:dyDescent="0.4">
      <c r="A284">
        <v>4281</v>
      </c>
      <c r="B284" t="s">
        <v>970</v>
      </c>
      <c r="C284" t="s">
        <v>971</v>
      </c>
      <c r="D284">
        <v>34</v>
      </c>
      <c r="E284">
        <v>100</v>
      </c>
      <c r="F284">
        <v>100</v>
      </c>
      <c r="G284">
        <v>100</v>
      </c>
      <c r="H284">
        <v>100</v>
      </c>
      <c r="I284">
        <v>100</v>
      </c>
      <c r="J284">
        <v>100</v>
      </c>
      <c r="K284">
        <v>100</v>
      </c>
      <c r="L284">
        <v>100</v>
      </c>
      <c r="M284">
        <v>10</v>
      </c>
      <c r="N284">
        <v>1</v>
      </c>
      <c r="O284">
        <v>100</v>
      </c>
      <c r="P284">
        <v>100</v>
      </c>
      <c r="Q284">
        <v>100</v>
      </c>
      <c r="R284">
        <v>100</v>
      </c>
      <c r="S284">
        <v>10</v>
      </c>
      <c r="T284">
        <v>12</v>
      </c>
      <c r="U284" t="s">
        <v>38</v>
      </c>
      <c r="V284" t="s">
        <v>469</v>
      </c>
      <c r="W284" t="s">
        <v>470</v>
      </c>
      <c r="X284">
        <v>2492</v>
      </c>
      <c r="Y284">
        <v>432</v>
      </c>
      <c r="Z284">
        <v>792</v>
      </c>
      <c r="AA284">
        <v>200</v>
      </c>
      <c r="AB284" t="s">
        <v>41</v>
      </c>
      <c r="AC284" t="s">
        <v>469</v>
      </c>
      <c r="AD284" t="s">
        <v>42</v>
      </c>
      <c r="AF284">
        <v>696</v>
      </c>
      <c r="AG284" t="s">
        <v>972</v>
      </c>
      <c r="AH284">
        <v>0</v>
      </c>
      <c r="AI284">
        <v>0.5</v>
      </c>
      <c r="AJ284">
        <v>1</v>
      </c>
    </row>
    <row r="285" spans="1:37" x14ac:dyDescent="0.4">
      <c r="A285">
        <v>4282</v>
      </c>
      <c r="B285" t="s">
        <v>973</v>
      </c>
      <c r="C285" t="s">
        <v>974</v>
      </c>
      <c r="D285">
        <v>45</v>
      </c>
      <c r="E285">
        <v>100</v>
      </c>
      <c r="F285">
        <v>100</v>
      </c>
      <c r="G285">
        <v>100</v>
      </c>
      <c r="H285">
        <v>100</v>
      </c>
      <c r="I285">
        <v>100</v>
      </c>
      <c r="J285">
        <v>100</v>
      </c>
      <c r="K285">
        <v>100</v>
      </c>
      <c r="L285">
        <v>100</v>
      </c>
      <c r="M285">
        <v>10</v>
      </c>
      <c r="N285">
        <v>9</v>
      </c>
      <c r="O285">
        <v>100</v>
      </c>
      <c r="P285">
        <v>100</v>
      </c>
      <c r="Q285">
        <v>100</v>
      </c>
      <c r="R285">
        <v>100</v>
      </c>
      <c r="S285">
        <v>10</v>
      </c>
      <c r="T285">
        <v>12</v>
      </c>
      <c r="U285" t="s">
        <v>144</v>
      </c>
      <c r="V285" t="s">
        <v>140</v>
      </c>
      <c r="W285" t="s">
        <v>585</v>
      </c>
      <c r="X285">
        <v>1332</v>
      </c>
      <c r="Y285">
        <v>672</v>
      </c>
      <c r="Z285">
        <v>1332</v>
      </c>
      <c r="AA285">
        <v>-1</v>
      </c>
      <c r="AB285" t="s">
        <v>41</v>
      </c>
      <c r="AC285" t="s">
        <v>1092</v>
      </c>
      <c r="AD285" t="s">
        <v>115</v>
      </c>
      <c r="AE285" t="s">
        <v>327</v>
      </c>
      <c r="AF285">
        <v>936</v>
      </c>
      <c r="AG285" t="s">
        <v>975</v>
      </c>
      <c r="AH285">
        <v>0</v>
      </c>
      <c r="AI285">
        <v>-1</v>
      </c>
      <c r="AJ285">
        <v>1</v>
      </c>
    </row>
    <row r="286" spans="1:37" x14ac:dyDescent="0.4">
      <c r="A286">
        <v>4283</v>
      </c>
      <c r="B286" t="s">
        <v>976</v>
      </c>
      <c r="C286" t="s">
        <v>977</v>
      </c>
      <c r="D286">
        <v>70</v>
      </c>
      <c r="E286">
        <v>120</v>
      </c>
      <c r="F286">
        <v>5</v>
      </c>
      <c r="G286">
        <v>60</v>
      </c>
      <c r="H286">
        <v>110</v>
      </c>
      <c r="I286">
        <v>120</v>
      </c>
      <c r="J286">
        <v>100</v>
      </c>
      <c r="K286">
        <v>100</v>
      </c>
      <c r="L286">
        <v>100</v>
      </c>
      <c r="M286">
        <v>10</v>
      </c>
      <c r="N286">
        <v>2</v>
      </c>
      <c r="O286">
        <v>80</v>
      </c>
      <c r="P286">
        <v>80</v>
      </c>
      <c r="Q286">
        <v>100</v>
      </c>
      <c r="R286">
        <v>100</v>
      </c>
      <c r="S286">
        <v>10</v>
      </c>
      <c r="T286">
        <v>12</v>
      </c>
      <c r="U286" t="s">
        <v>144</v>
      </c>
      <c r="V286" t="s">
        <v>219</v>
      </c>
      <c r="W286" t="s">
        <v>54</v>
      </c>
      <c r="X286">
        <v>1020</v>
      </c>
      <c r="Y286">
        <v>144</v>
      </c>
      <c r="Z286">
        <v>288</v>
      </c>
      <c r="AA286">
        <v>150</v>
      </c>
      <c r="AB286" t="s">
        <v>119</v>
      </c>
      <c r="AC286" t="s">
        <v>566</v>
      </c>
      <c r="AD286" t="s">
        <v>99</v>
      </c>
      <c r="AE286" t="s">
        <v>327</v>
      </c>
      <c r="AF286">
        <v>384</v>
      </c>
      <c r="AG286" t="s">
        <v>978</v>
      </c>
      <c r="AH286">
        <v>0</v>
      </c>
      <c r="AI286">
        <v>0.5</v>
      </c>
      <c r="AJ286">
        <v>1</v>
      </c>
    </row>
    <row r="287" spans="1:37" x14ac:dyDescent="0.4">
      <c r="A287">
        <v>4284</v>
      </c>
      <c r="B287" t="s">
        <v>979</v>
      </c>
      <c r="C287" t="s">
        <v>980</v>
      </c>
      <c r="D287">
        <v>1</v>
      </c>
      <c r="E287">
        <v>100</v>
      </c>
      <c r="F287">
        <v>100</v>
      </c>
      <c r="G287">
        <v>100</v>
      </c>
      <c r="H287">
        <v>0</v>
      </c>
      <c r="I287">
        <v>0</v>
      </c>
      <c r="J287">
        <v>0</v>
      </c>
      <c r="K287">
        <v>0</v>
      </c>
      <c r="L287">
        <v>100</v>
      </c>
      <c r="M287">
        <v>10</v>
      </c>
      <c r="N287">
        <v>0</v>
      </c>
      <c r="O287">
        <v>100</v>
      </c>
      <c r="P287">
        <v>100</v>
      </c>
      <c r="Q287">
        <v>0</v>
      </c>
      <c r="R287">
        <v>0</v>
      </c>
      <c r="S287">
        <v>10</v>
      </c>
      <c r="T287">
        <v>12</v>
      </c>
      <c r="U287" t="s">
        <v>144</v>
      </c>
      <c r="V287" t="s">
        <v>140</v>
      </c>
      <c r="W287" t="s">
        <v>585</v>
      </c>
      <c r="X287">
        <v>1001</v>
      </c>
      <c r="Y287">
        <v>1</v>
      </c>
      <c r="Z287">
        <v>1000</v>
      </c>
      <c r="AA287">
        <v>-1</v>
      </c>
      <c r="AB287" t="s">
        <v>119</v>
      </c>
      <c r="AC287" t="s">
        <v>58</v>
      </c>
      <c r="AD287" t="s">
        <v>59</v>
      </c>
      <c r="AF287">
        <v>0</v>
      </c>
      <c r="AG287" t="s">
        <v>981</v>
      </c>
      <c r="AH287">
        <v>0</v>
      </c>
      <c r="AI287">
        <v>-1</v>
      </c>
      <c r="AJ287">
        <v>1</v>
      </c>
      <c r="AK287" t="s">
        <v>1171</v>
      </c>
    </row>
    <row r="288" spans="1:37" x14ac:dyDescent="0.4">
      <c r="A288">
        <v>4285</v>
      </c>
      <c r="B288" t="s">
        <v>982</v>
      </c>
      <c r="C288" t="s">
        <v>983</v>
      </c>
      <c r="D288">
        <v>1</v>
      </c>
      <c r="E288">
        <v>100</v>
      </c>
      <c r="F288">
        <v>100</v>
      </c>
      <c r="G288">
        <v>100</v>
      </c>
      <c r="H288">
        <v>0</v>
      </c>
      <c r="I288">
        <v>0</v>
      </c>
      <c r="J288">
        <v>0</v>
      </c>
      <c r="K288">
        <v>0</v>
      </c>
      <c r="L288">
        <v>100</v>
      </c>
      <c r="M288">
        <v>10</v>
      </c>
      <c r="N288">
        <v>1</v>
      </c>
      <c r="O288">
        <v>100</v>
      </c>
      <c r="P288">
        <v>100</v>
      </c>
      <c r="Q288">
        <v>0</v>
      </c>
      <c r="R288">
        <v>0</v>
      </c>
      <c r="S288">
        <v>10</v>
      </c>
      <c r="T288">
        <v>12</v>
      </c>
      <c r="U288" t="s">
        <v>47</v>
      </c>
      <c r="V288" t="s">
        <v>140</v>
      </c>
      <c r="W288" t="s">
        <v>619</v>
      </c>
      <c r="X288">
        <v>1000</v>
      </c>
      <c r="Y288">
        <v>500</v>
      </c>
      <c r="Z288">
        <v>1000</v>
      </c>
      <c r="AA288">
        <v>150</v>
      </c>
      <c r="AB288" t="s">
        <v>41</v>
      </c>
      <c r="AC288" t="s">
        <v>41</v>
      </c>
      <c r="AD288" t="s">
        <v>984</v>
      </c>
      <c r="AF288">
        <v>216</v>
      </c>
      <c r="AG288" t="s">
        <v>985</v>
      </c>
      <c r="AH288">
        <v>0</v>
      </c>
      <c r="AI288">
        <v>0.5</v>
      </c>
      <c r="AJ288">
        <v>1</v>
      </c>
      <c r="AK288" t="s">
        <v>1171</v>
      </c>
    </row>
    <row r="289" spans="1:37" x14ac:dyDescent="0.4">
      <c r="A289">
        <v>4286</v>
      </c>
      <c r="B289" t="s">
        <v>986</v>
      </c>
      <c r="C289" t="s">
        <v>987</v>
      </c>
      <c r="D289">
        <v>99</v>
      </c>
      <c r="E289">
        <v>150</v>
      </c>
      <c r="F289">
        <v>100</v>
      </c>
      <c r="G289">
        <v>60</v>
      </c>
      <c r="H289">
        <v>70</v>
      </c>
      <c r="I289">
        <v>100</v>
      </c>
      <c r="J289">
        <v>100</v>
      </c>
      <c r="K289">
        <v>170</v>
      </c>
      <c r="L289">
        <v>100</v>
      </c>
      <c r="M289">
        <v>10</v>
      </c>
      <c r="N289">
        <v>3</v>
      </c>
      <c r="O289">
        <v>50</v>
      </c>
      <c r="P289">
        <v>60</v>
      </c>
      <c r="Q289">
        <v>100</v>
      </c>
      <c r="R289">
        <v>100</v>
      </c>
      <c r="S289">
        <v>10</v>
      </c>
      <c r="T289">
        <v>12</v>
      </c>
      <c r="U289" t="s">
        <v>144</v>
      </c>
      <c r="V289" t="s">
        <v>229</v>
      </c>
      <c r="W289" t="s">
        <v>230</v>
      </c>
      <c r="X289">
        <v>576</v>
      </c>
      <c r="Y289">
        <v>480</v>
      </c>
      <c r="Z289">
        <v>576</v>
      </c>
      <c r="AA289">
        <v>100</v>
      </c>
      <c r="AB289" t="s">
        <v>119</v>
      </c>
      <c r="AC289" t="s">
        <v>1165</v>
      </c>
      <c r="AD289" t="s">
        <v>99</v>
      </c>
      <c r="AF289">
        <v>504</v>
      </c>
      <c r="AG289" t="s">
        <v>988</v>
      </c>
      <c r="AH289">
        <v>0</v>
      </c>
      <c r="AI289">
        <v>0.5</v>
      </c>
      <c r="AJ289">
        <v>1</v>
      </c>
    </row>
    <row r="290" spans="1:37" x14ac:dyDescent="0.4">
      <c r="A290">
        <v>4287</v>
      </c>
      <c r="B290" t="s">
        <v>989</v>
      </c>
      <c r="C290" t="s">
        <v>990</v>
      </c>
      <c r="D290">
        <v>99</v>
      </c>
      <c r="E290">
        <v>100</v>
      </c>
      <c r="F290">
        <v>100</v>
      </c>
      <c r="G290">
        <v>100</v>
      </c>
      <c r="H290">
        <v>100</v>
      </c>
      <c r="I290">
        <v>100</v>
      </c>
      <c r="J290">
        <v>100</v>
      </c>
      <c r="K290">
        <v>100</v>
      </c>
      <c r="L290">
        <v>50</v>
      </c>
      <c r="M290">
        <v>10</v>
      </c>
      <c r="N290">
        <v>3</v>
      </c>
      <c r="O290">
        <v>100</v>
      </c>
      <c r="P290">
        <v>100</v>
      </c>
      <c r="Q290">
        <v>100</v>
      </c>
      <c r="R290">
        <v>100</v>
      </c>
      <c r="S290">
        <v>10</v>
      </c>
      <c r="T290">
        <v>12</v>
      </c>
      <c r="U290" t="s">
        <v>144</v>
      </c>
      <c r="V290" t="s">
        <v>229</v>
      </c>
      <c r="W290" t="s">
        <v>230</v>
      </c>
      <c r="X290">
        <v>576</v>
      </c>
      <c r="Y290">
        <v>480</v>
      </c>
      <c r="Z290">
        <v>576</v>
      </c>
      <c r="AA290">
        <v>100</v>
      </c>
      <c r="AB290" t="s">
        <v>119</v>
      </c>
      <c r="AC290" t="s">
        <v>231</v>
      </c>
      <c r="AD290" t="s">
        <v>99</v>
      </c>
      <c r="AF290">
        <v>504</v>
      </c>
      <c r="AG290" t="s">
        <v>991</v>
      </c>
      <c r="AH290">
        <v>0</v>
      </c>
      <c r="AI290">
        <v>0.5</v>
      </c>
      <c r="AJ290">
        <v>1</v>
      </c>
    </row>
    <row r="291" spans="1:37" x14ac:dyDescent="0.4">
      <c r="A291">
        <v>4288</v>
      </c>
      <c r="B291" t="s">
        <v>992</v>
      </c>
      <c r="C291" t="s">
        <v>993</v>
      </c>
      <c r="D291">
        <v>43</v>
      </c>
      <c r="E291">
        <v>90</v>
      </c>
      <c r="F291">
        <v>100</v>
      </c>
      <c r="G291">
        <v>100</v>
      </c>
      <c r="H291">
        <v>100</v>
      </c>
      <c r="I291">
        <v>100</v>
      </c>
      <c r="J291">
        <v>100</v>
      </c>
      <c r="K291">
        <v>100</v>
      </c>
      <c r="L291">
        <v>130</v>
      </c>
      <c r="M291">
        <v>10</v>
      </c>
      <c r="N291">
        <v>1</v>
      </c>
      <c r="O291">
        <v>110</v>
      </c>
      <c r="P291">
        <v>90</v>
      </c>
      <c r="Q291">
        <v>115</v>
      </c>
      <c r="R291">
        <v>100</v>
      </c>
      <c r="S291">
        <v>5</v>
      </c>
      <c r="T291">
        <v>12</v>
      </c>
      <c r="U291" t="s">
        <v>38</v>
      </c>
      <c r="V291" t="s">
        <v>48</v>
      </c>
      <c r="W291" t="s">
        <v>54</v>
      </c>
      <c r="X291">
        <v>1500</v>
      </c>
      <c r="Y291">
        <v>1000</v>
      </c>
      <c r="Z291">
        <v>500</v>
      </c>
      <c r="AA291">
        <v>200</v>
      </c>
      <c r="AB291" t="s">
        <v>41</v>
      </c>
      <c r="AC291" t="s">
        <v>48</v>
      </c>
      <c r="AD291" t="s">
        <v>1119</v>
      </c>
      <c r="AF291">
        <v>384</v>
      </c>
      <c r="AG291" t="s">
        <v>994</v>
      </c>
      <c r="AH291">
        <v>0</v>
      </c>
      <c r="AI291">
        <v>0.5</v>
      </c>
      <c r="AJ291">
        <v>1</v>
      </c>
    </row>
    <row r="292" spans="1:37" x14ac:dyDescent="0.4">
      <c r="A292">
        <v>4289</v>
      </c>
      <c r="B292" t="s">
        <v>995</v>
      </c>
      <c r="C292" t="s">
        <v>996</v>
      </c>
      <c r="D292">
        <v>69</v>
      </c>
      <c r="E292">
        <v>105</v>
      </c>
      <c r="F292">
        <v>100</v>
      </c>
      <c r="G292">
        <v>50</v>
      </c>
      <c r="H292">
        <v>50</v>
      </c>
      <c r="I292">
        <v>110</v>
      </c>
      <c r="J292">
        <v>130</v>
      </c>
      <c r="K292">
        <v>100</v>
      </c>
      <c r="L292">
        <v>110</v>
      </c>
      <c r="M292">
        <v>25</v>
      </c>
      <c r="N292">
        <v>2</v>
      </c>
      <c r="O292">
        <v>70</v>
      </c>
      <c r="P292">
        <v>100</v>
      </c>
      <c r="Q292">
        <v>105</v>
      </c>
      <c r="R292">
        <v>95</v>
      </c>
      <c r="S292">
        <v>10</v>
      </c>
      <c r="T292">
        <v>12</v>
      </c>
      <c r="U292" t="s">
        <v>38</v>
      </c>
      <c r="V292" t="s">
        <v>160</v>
      </c>
      <c r="W292" t="s">
        <v>619</v>
      </c>
      <c r="X292">
        <v>1003</v>
      </c>
      <c r="Y292">
        <v>336</v>
      </c>
      <c r="Z292">
        <v>1152</v>
      </c>
      <c r="AA292">
        <v>150</v>
      </c>
      <c r="AB292" t="s">
        <v>41</v>
      </c>
      <c r="AC292" t="s">
        <v>41</v>
      </c>
      <c r="AD292" t="s">
        <v>99</v>
      </c>
      <c r="AF292">
        <v>480</v>
      </c>
      <c r="AG292" t="s">
        <v>997</v>
      </c>
      <c r="AH292">
        <v>0</v>
      </c>
      <c r="AI292">
        <v>0.5</v>
      </c>
      <c r="AJ292">
        <v>1</v>
      </c>
    </row>
    <row r="293" spans="1:37" x14ac:dyDescent="0.4">
      <c r="A293">
        <v>4290</v>
      </c>
      <c r="B293" t="s">
        <v>998</v>
      </c>
      <c r="C293" t="s">
        <v>999</v>
      </c>
      <c r="D293">
        <v>51</v>
      </c>
      <c r="E293">
        <v>120</v>
      </c>
      <c r="F293">
        <v>100</v>
      </c>
      <c r="G293">
        <v>50</v>
      </c>
      <c r="H293">
        <v>100</v>
      </c>
      <c r="I293">
        <v>100</v>
      </c>
      <c r="J293">
        <v>100</v>
      </c>
      <c r="K293">
        <v>180</v>
      </c>
      <c r="L293">
        <v>140</v>
      </c>
      <c r="M293">
        <v>10</v>
      </c>
      <c r="N293">
        <v>3</v>
      </c>
      <c r="O293">
        <v>100</v>
      </c>
      <c r="P293">
        <v>130</v>
      </c>
      <c r="Q293">
        <v>120</v>
      </c>
      <c r="R293">
        <v>100</v>
      </c>
      <c r="S293">
        <v>10</v>
      </c>
      <c r="T293">
        <v>12</v>
      </c>
      <c r="U293" t="s">
        <v>38</v>
      </c>
      <c r="V293" t="s">
        <v>418</v>
      </c>
      <c r="W293" t="s">
        <v>40</v>
      </c>
      <c r="X293">
        <v>2012</v>
      </c>
      <c r="Y293">
        <v>672</v>
      </c>
      <c r="Z293">
        <v>1728</v>
      </c>
      <c r="AA293">
        <v>165</v>
      </c>
      <c r="AB293" t="s">
        <v>41</v>
      </c>
      <c r="AC293" t="s">
        <v>41</v>
      </c>
      <c r="AD293" t="s">
        <v>99</v>
      </c>
      <c r="AF293">
        <v>576</v>
      </c>
      <c r="AG293" t="s">
        <v>1000</v>
      </c>
      <c r="AH293">
        <v>0</v>
      </c>
      <c r="AI293">
        <v>0.5</v>
      </c>
      <c r="AJ293">
        <v>1</v>
      </c>
    </row>
    <row r="294" spans="1:37" x14ac:dyDescent="0.4">
      <c r="A294">
        <v>4291</v>
      </c>
      <c r="B294" t="s">
        <v>1001</v>
      </c>
      <c r="C294" t="s">
        <v>1002</v>
      </c>
      <c r="D294">
        <v>40</v>
      </c>
      <c r="E294">
        <v>100</v>
      </c>
      <c r="F294">
        <v>100</v>
      </c>
      <c r="G294">
        <v>100</v>
      </c>
      <c r="H294">
        <v>100</v>
      </c>
      <c r="I294">
        <v>100</v>
      </c>
      <c r="J294">
        <v>100</v>
      </c>
      <c r="K294">
        <v>100</v>
      </c>
      <c r="L294">
        <v>100</v>
      </c>
      <c r="M294">
        <v>10</v>
      </c>
      <c r="N294">
        <v>1</v>
      </c>
      <c r="O294">
        <v>100</v>
      </c>
      <c r="P294">
        <v>100</v>
      </c>
      <c r="Q294">
        <v>100</v>
      </c>
      <c r="R294">
        <v>100</v>
      </c>
      <c r="S294">
        <v>10</v>
      </c>
      <c r="T294">
        <v>12</v>
      </c>
      <c r="U294" t="s">
        <v>38</v>
      </c>
      <c r="V294" t="s">
        <v>140</v>
      </c>
      <c r="W294" t="s">
        <v>54</v>
      </c>
      <c r="X294">
        <v>1638</v>
      </c>
      <c r="Y294">
        <v>576</v>
      </c>
      <c r="Z294">
        <v>2016</v>
      </c>
      <c r="AA294">
        <v>155</v>
      </c>
      <c r="AB294" t="s">
        <v>41</v>
      </c>
      <c r="AC294" t="s">
        <v>41</v>
      </c>
      <c r="AD294" t="s">
        <v>42</v>
      </c>
      <c r="AF294">
        <v>432</v>
      </c>
      <c r="AG294" t="s">
        <v>1003</v>
      </c>
      <c r="AH294">
        <v>0</v>
      </c>
      <c r="AI294">
        <v>0.5</v>
      </c>
      <c r="AJ294">
        <v>1</v>
      </c>
    </row>
    <row r="295" spans="1:37" x14ac:dyDescent="0.4">
      <c r="A295">
        <v>4292</v>
      </c>
      <c r="B295" t="s">
        <v>1004</v>
      </c>
      <c r="C295" t="s">
        <v>1005</v>
      </c>
      <c r="D295">
        <v>65</v>
      </c>
      <c r="E295">
        <v>135</v>
      </c>
      <c r="F295">
        <v>100</v>
      </c>
      <c r="G295">
        <v>100</v>
      </c>
      <c r="H295">
        <v>100</v>
      </c>
      <c r="I295">
        <v>100</v>
      </c>
      <c r="J295">
        <v>100</v>
      </c>
      <c r="K295">
        <v>250</v>
      </c>
      <c r="L295">
        <v>115</v>
      </c>
      <c r="M295">
        <v>10</v>
      </c>
      <c r="N295">
        <v>2</v>
      </c>
      <c r="O295">
        <v>50</v>
      </c>
      <c r="P295">
        <v>300</v>
      </c>
      <c r="Q295">
        <v>115</v>
      </c>
      <c r="R295">
        <v>90</v>
      </c>
      <c r="S295">
        <v>10</v>
      </c>
      <c r="T295">
        <v>12</v>
      </c>
      <c r="U295" t="s">
        <v>144</v>
      </c>
      <c r="V295" t="s">
        <v>219</v>
      </c>
      <c r="W295" t="s">
        <v>199</v>
      </c>
      <c r="X295">
        <v>1439</v>
      </c>
      <c r="Y295">
        <v>672</v>
      </c>
      <c r="Z295">
        <v>1920</v>
      </c>
      <c r="AA295">
        <v>200</v>
      </c>
      <c r="AB295" t="s">
        <v>41</v>
      </c>
      <c r="AC295" t="s">
        <v>41</v>
      </c>
      <c r="AD295" t="s">
        <v>99</v>
      </c>
      <c r="AF295">
        <v>624</v>
      </c>
      <c r="AG295" t="s">
        <v>1006</v>
      </c>
      <c r="AH295">
        <v>0</v>
      </c>
      <c r="AI295">
        <v>0.5</v>
      </c>
      <c r="AJ295">
        <v>1</v>
      </c>
    </row>
    <row r="296" spans="1:37" x14ac:dyDescent="0.4">
      <c r="A296">
        <v>4293</v>
      </c>
      <c r="B296" t="s">
        <v>1007</v>
      </c>
      <c r="C296" t="s">
        <v>1008</v>
      </c>
      <c r="D296">
        <v>47</v>
      </c>
      <c r="E296">
        <v>80</v>
      </c>
      <c r="F296">
        <v>100</v>
      </c>
      <c r="G296">
        <v>100</v>
      </c>
      <c r="H296">
        <v>100</v>
      </c>
      <c r="I296">
        <v>170</v>
      </c>
      <c r="J296">
        <v>110</v>
      </c>
      <c r="K296">
        <v>400</v>
      </c>
      <c r="L296">
        <v>150</v>
      </c>
      <c r="M296">
        <v>10</v>
      </c>
      <c r="N296">
        <v>10</v>
      </c>
      <c r="O296">
        <v>100</v>
      </c>
      <c r="P296">
        <v>100</v>
      </c>
      <c r="Q296">
        <v>115</v>
      </c>
      <c r="R296">
        <v>140</v>
      </c>
      <c r="S296">
        <v>10</v>
      </c>
      <c r="T296">
        <v>12</v>
      </c>
      <c r="U296" t="s">
        <v>38</v>
      </c>
      <c r="V296" t="s">
        <v>469</v>
      </c>
      <c r="W296" t="s">
        <v>484</v>
      </c>
      <c r="X296">
        <v>1084</v>
      </c>
      <c r="Y296">
        <v>576</v>
      </c>
      <c r="Z296">
        <v>2304</v>
      </c>
      <c r="AA296">
        <v>170</v>
      </c>
      <c r="AB296" t="s">
        <v>41</v>
      </c>
      <c r="AC296" t="s">
        <v>494</v>
      </c>
      <c r="AD296" t="s">
        <v>99</v>
      </c>
      <c r="AF296">
        <v>480</v>
      </c>
      <c r="AG296" t="s">
        <v>1009</v>
      </c>
      <c r="AH296">
        <v>0</v>
      </c>
      <c r="AI296">
        <v>0.5</v>
      </c>
      <c r="AJ296">
        <v>1</v>
      </c>
    </row>
    <row r="297" spans="1:37" x14ac:dyDescent="0.4">
      <c r="A297">
        <v>4294</v>
      </c>
      <c r="B297" t="s">
        <v>1010</v>
      </c>
      <c r="C297" t="s">
        <v>1011</v>
      </c>
      <c r="D297">
        <v>71</v>
      </c>
      <c r="E297">
        <v>100</v>
      </c>
      <c r="F297">
        <v>100</v>
      </c>
      <c r="G297">
        <v>100</v>
      </c>
      <c r="H297">
        <v>100</v>
      </c>
      <c r="I297">
        <v>100</v>
      </c>
      <c r="J297">
        <v>100</v>
      </c>
      <c r="K297">
        <v>100</v>
      </c>
      <c r="L297">
        <v>130</v>
      </c>
      <c r="M297">
        <v>20</v>
      </c>
      <c r="N297">
        <v>3</v>
      </c>
      <c r="O297">
        <v>30</v>
      </c>
      <c r="P297">
        <v>100</v>
      </c>
      <c r="Q297">
        <v>100</v>
      </c>
      <c r="R297">
        <v>100</v>
      </c>
      <c r="S297">
        <v>10</v>
      </c>
      <c r="T297">
        <v>12</v>
      </c>
      <c r="U297" t="s">
        <v>144</v>
      </c>
      <c r="V297" t="s">
        <v>160</v>
      </c>
      <c r="W297" t="s">
        <v>619</v>
      </c>
      <c r="X297">
        <v>150</v>
      </c>
      <c r="Y297">
        <v>576</v>
      </c>
      <c r="Z297">
        <v>744</v>
      </c>
      <c r="AA297">
        <v>100</v>
      </c>
      <c r="AB297" t="s">
        <v>119</v>
      </c>
      <c r="AC297" t="s">
        <v>279</v>
      </c>
      <c r="AD297" t="s">
        <v>99</v>
      </c>
      <c r="AF297">
        <v>425</v>
      </c>
      <c r="AG297" t="s">
        <v>1012</v>
      </c>
      <c r="AH297">
        <v>0</v>
      </c>
      <c r="AI297">
        <v>0.5</v>
      </c>
      <c r="AJ297">
        <v>1</v>
      </c>
    </row>
    <row r="298" spans="1:37" x14ac:dyDescent="0.4">
      <c r="A298">
        <v>4295</v>
      </c>
      <c r="B298" t="s">
        <v>1013</v>
      </c>
      <c r="C298" t="s">
        <v>1014</v>
      </c>
      <c r="D298">
        <v>43</v>
      </c>
      <c r="E298">
        <v>130</v>
      </c>
      <c r="F298">
        <v>100</v>
      </c>
      <c r="G298">
        <v>40</v>
      </c>
      <c r="H298">
        <v>50</v>
      </c>
      <c r="I298">
        <v>100</v>
      </c>
      <c r="J298">
        <v>110</v>
      </c>
      <c r="K298">
        <v>80</v>
      </c>
      <c r="L298">
        <v>120</v>
      </c>
      <c r="M298">
        <v>10</v>
      </c>
      <c r="N298">
        <v>1</v>
      </c>
      <c r="O298">
        <v>5</v>
      </c>
      <c r="P298">
        <v>100</v>
      </c>
      <c r="Q298">
        <v>100</v>
      </c>
      <c r="R298">
        <v>110</v>
      </c>
      <c r="S298">
        <v>10</v>
      </c>
      <c r="T298">
        <v>12</v>
      </c>
      <c r="U298" t="s">
        <v>38</v>
      </c>
      <c r="V298" t="s">
        <v>219</v>
      </c>
      <c r="W298" t="s">
        <v>78</v>
      </c>
      <c r="X298">
        <v>1938</v>
      </c>
      <c r="Y298">
        <v>768</v>
      </c>
      <c r="Z298">
        <v>2112</v>
      </c>
      <c r="AA298">
        <v>250</v>
      </c>
      <c r="AB298" t="s">
        <v>41</v>
      </c>
      <c r="AC298" t="s">
        <v>41</v>
      </c>
      <c r="AD298" t="s">
        <v>1112</v>
      </c>
      <c r="AF298">
        <v>672</v>
      </c>
      <c r="AG298" t="s">
        <v>1015</v>
      </c>
      <c r="AH298">
        <v>0</v>
      </c>
      <c r="AI298">
        <v>0.5</v>
      </c>
      <c r="AJ298">
        <v>1</v>
      </c>
    </row>
    <row r="299" spans="1:37" x14ac:dyDescent="0.4">
      <c r="A299">
        <v>4296</v>
      </c>
      <c r="B299" t="s">
        <v>1016</v>
      </c>
      <c r="C299" t="s">
        <v>1096</v>
      </c>
      <c r="D299">
        <v>61</v>
      </c>
      <c r="E299">
        <v>120</v>
      </c>
      <c r="F299">
        <v>100</v>
      </c>
      <c r="G299">
        <v>120</v>
      </c>
      <c r="H299">
        <v>100</v>
      </c>
      <c r="I299">
        <v>95</v>
      </c>
      <c r="J299">
        <v>120</v>
      </c>
      <c r="K299">
        <v>200</v>
      </c>
      <c r="L299">
        <v>120</v>
      </c>
      <c r="M299">
        <v>10</v>
      </c>
      <c r="N299">
        <v>1</v>
      </c>
      <c r="O299">
        <v>70</v>
      </c>
      <c r="P299">
        <v>70</v>
      </c>
      <c r="Q299">
        <v>110</v>
      </c>
      <c r="R299">
        <v>120</v>
      </c>
      <c r="S299">
        <v>10</v>
      </c>
      <c r="T299">
        <v>12</v>
      </c>
      <c r="U299" t="s">
        <v>38</v>
      </c>
      <c r="V299" t="s">
        <v>140</v>
      </c>
      <c r="W299" t="s">
        <v>54</v>
      </c>
      <c r="X299">
        <v>1160</v>
      </c>
      <c r="Y299">
        <v>336</v>
      </c>
      <c r="Z299">
        <v>960</v>
      </c>
      <c r="AA299">
        <v>170</v>
      </c>
      <c r="AB299" t="s">
        <v>41</v>
      </c>
      <c r="AC299" t="s">
        <v>456</v>
      </c>
      <c r="AD299" t="s">
        <v>99</v>
      </c>
      <c r="AF299">
        <v>540</v>
      </c>
      <c r="AG299" t="s">
        <v>1017</v>
      </c>
      <c r="AH299">
        <v>0</v>
      </c>
      <c r="AI299">
        <v>0.5</v>
      </c>
      <c r="AJ299">
        <v>1</v>
      </c>
    </row>
    <row r="300" spans="1:37" x14ac:dyDescent="0.4">
      <c r="A300">
        <v>4297</v>
      </c>
      <c r="B300" t="s">
        <v>1018</v>
      </c>
      <c r="C300" t="s">
        <v>1019</v>
      </c>
      <c r="D300">
        <v>46</v>
      </c>
      <c r="E300">
        <v>100</v>
      </c>
      <c r="F300">
        <v>100</v>
      </c>
      <c r="G300">
        <v>30</v>
      </c>
      <c r="H300">
        <v>40</v>
      </c>
      <c r="I300">
        <v>110</v>
      </c>
      <c r="J300">
        <v>90</v>
      </c>
      <c r="K300">
        <v>200</v>
      </c>
      <c r="L300">
        <v>100</v>
      </c>
      <c r="M300">
        <v>15</v>
      </c>
      <c r="N300">
        <v>3</v>
      </c>
      <c r="O300">
        <v>30</v>
      </c>
      <c r="P300">
        <v>60</v>
      </c>
      <c r="Q300">
        <v>120</v>
      </c>
      <c r="R300">
        <v>100</v>
      </c>
      <c r="S300">
        <v>10</v>
      </c>
      <c r="T300">
        <v>12</v>
      </c>
      <c r="U300" t="s">
        <v>38</v>
      </c>
      <c r="V300" t="s">
        <v>53</v>
      </c>
      <c r="W300" t="s">
        <v>437</v>
      </c>
      <c r="X300">
        <v>1148</v>
      </c>
      <c r="Y300">
        <v>864</v>
      </c>
      <c r="Z300">
        <v>1728</v>
      </c>
      <c r="AA300">
        <v>160</v>
      </c>
      <c r="AB300" t="s">
        <v>41</v>
      </c>
      <c r="AC300" t="s">
        <v>1098</v>
      </c>
      <c r="AD300" t="s">
        <v>42</v>
      </c>
      <c r="AF300">
        <v>624</v>
      </c>
      <c r="AG300" t="s">
        <v>1020</v>
      </c>
      <c r="AH300">
        <v>0</v>
      </c>
      <c r="AI300">
        <v>0.5</v>
      </c>
      <c r="AJ300">
        <v>1</v>
      </c>
    </row>
    <row r="301" spans="1:37" x14ac:dyDescent="0.4">
      <c r="A301">
        <v>4298</v>
      </c>
      <c r="B301" t="s">
        <v>1176</v>
      </c>
      <c r="C301" t="s">
        <v>1177</v>
      </c>
      <c r="D301">
        <v>99</v>
      </c>
      <c r="E301">
        <v>100</v>
      </c>
      <c r="F301">
        <v>100</v>
      </c>
      <c r="G301">
        <v>100</v>
      </c>
      <c r="H301">
        <v>0</v>
      </c>
      <c r="I301">
        <v>0</v>
      </c>
      <c r="J301">
        <v>0</v>
      </c>
      <c r="K301">
        <v>0</v>
      </c>
      <c r="L301">
        <v>100</v>
      </c>
      <c r="M301">
        <v>10</v>
      </c>
      <c r="N301">
        <v>3</v>
      </c>
      <c r="O301">
        <v>100</v>
      </c>
      <c r="P301">
        <v>100</v>
      </c>
      <c r="Q301">
        <v>0</v>
      </c>
      <c r="R301">
        <v>0</v>
      </c>
      <c r="S301">
        <v>10</v>
      </c>
      <c r="T301">
        <v>12</v>
      </c>
      <c r="U301" t="s">
        <v>144</v>
      </c>
      <c r="V301" t="s">
        <v>219</v>
      </c>
      <c r="W301" t="s">
        <v>321</v>
      </c>
      <c r="X301">
        <v>1000</v>
      </c>
      <c r="Y301">
        <v>1</v>
      </c>
      <c r="Z301">
        <v>200</v>
      </c>
      <c r="AA301">
        <v>-1</v>
      </c>
      <c r="AB301" t="s">
        <v>119</v>
      </c>
      <c r="AC301" t="s">
        <v>58</v>
      </c>
      <c r="AD301" t="s">
        <v>115</v>
      </c>
      <c r="AF301">
        <v>200</v>
      </c>
      <c r="AG301" t="s">
        <v>981</v>
      </c>
      <c r="AH301">
        <v>0</v>
      </c>
      <c r="AI301">
        <v>-1</v>
      </c>
      <c r="AJ301">
        <v>1</v>
      </c>
      <c r="AK301" t="s">
        <v>1178</v>
      </c>
    </row>
    <row r="302" spans="1:37" x14ac:dyDescent="0.4">
      <c r="A302">
        <v>4299</v>
      </c>
      <c r="B302" t="s">
        <v>1186</v>
      </c>
      <c r="C302" t="s">
        <v>1188</v>
      </c>
      <c r="D302">
        <v>56</v>
      </c>
      <c r="E302">
        <v>100</v>
      </c>
      <c r="F302">
        <v>100</v>
      </c>
      <c r="G302">
        <v>100</v>
      </c>
      <c r="H302">
        <v>100</v>
      </c>
      <c r="I302">
        <v>100</v>
      </c>
      <c r="J302">
        <v>100</v>
      </c>
      <c r="K302">
        <v>100</v>
      </c>
      <c r="L302">
        <v>100</v>
      </c>
      <c r="M302">
        <v>10</v>
      </c>
      <c r="N302">
        <v>1</v>
      </c>
      <c r="O302">
        <v>100</v>
      </c>
      <c r="P302">
        <v>100</v>
      </c>
      <c r="Q302">
        <v>100</v>
      </c>
      <c r="R302">
        <v>100</v>
      </c>
      <c r="S302">
        <v>10</v>
      </c>
      <c r="T302">
        <v>12</v>
      </c>
      <c r="U302" t="s">
        <v>47</v>
      </c>
      <c r="V302" t="s">
        <v>48</v>
      </c>
      <c r="W302" t="s">
        <v>63</v>
      </c>
      <c r="X302">
        <v>1292</v>
      </c>
      <c r="Y302">
        <v>340</v>
      </c>
      <c r="Z302">
        <v>792</v>
      </c>
      <c r="AA302">
        <v>155</v>
      </c>
      <c r="AB302" t="s">
        <v>41</v>
      </c>
      <c r="AC302" t="s">
        <v>181</v>
      </c>
      <c r="AD302" t="s">
        <v>42</v>
      </c>
      <c r="AF302">
        <v>825</v>
      </c>
      <c r="AG302" t="s">
        <v>1187</v>
      </c>
      <c r="AH302">
        <v>0</v>
      </c>
      <c r="AI302">
        <v>0.5</v>
      </c>
      <c r="AJ302">
        <v>1</v>
      </c>
    </row>
    <row r="303" spans="1:37" x14ac:dyDescent="0.4">
      <c r="A303">
        <v>5000</v>
      </c>
      <c r="B303" t="s">
        <v>44</v>
      </c>
      <c r="C303" t="s">
        <v>37</v>
      </c>
      <c r="D303">
        <v>50</v>
      </c>
      <c r="E303">
        <v>80</v>
      </c>
      <c r="F303">
        <v>80</v>
      </c>
      <c r="G303">
        <v>80</v>
      </c>
      <c r="H303">
        <v>80</v>
      </c>
      <c r="I303">
        <v>80</v>
      </c>
      <c r="J303">
        <v>80</v>
      </c>
      <c r="K303">
        <v>80</v>
      </c>
      <c r="L303">
        <v>100</v>
      </c>
      <c r="M303">
        <v>5</v>
      </c>
      <c r="N303">
        <v>1</v>
      </c>
      <c r="O303">
        <v>50</v>
      </c>
      <c r="P303">
        <v>50</v>
      </c>
      <c r="Q303">
        <v>100</v>
      </c>
      <c r="R303">
        <v>100</v>
      </c>
      <c r="S303">
        <v>10</v>
      </c>
      <c r="T303">
        <v>12</v>
      </c>
      <c r="U303" t="s">
        <v>38</v>
      </c>
      <c r="V303" t="s">
        <v>39</v>
      </c>
      <c r="W303" t="s">
        <v>40</v>
      </c>
      <c r="X303">
        <v>1872</v>
      </c>
      <c r="Y303">
        <v>480</v>
      </c>
      <c r="Z303">
        <v>672</v>
      </c>
      <c r="AA303">
        <v>400</v>
      </c>
      <c r="AB303" t="s">
        <v>41</v>
      </c>
      <c r="AC303" t="s">
        <v>39</v>
      </c>
      <c r="AD303" t="s">
        <v>1117</v>
      </c>
      <c r="AF303">
        <v>288</v>
      </c>
      <c r="AG303" t="s">
        <v>43</v>
      </c>
      <c r="AH303">
        <v>0</v>
      </c>
      <c r="AI303">
        <v>0.5</v>
      </c>
      <c r="AJ303">
        <v>1.1000000000000001</v>
      </c>
    </row>
    <row r="304" spans="1:37" x14ac:dyDescent="0.4">
      <c r="A304">
        <v>6000</v>
      </c>
      <c r="B304" t="s">
        <v>1093</v>
      </c>
      <c r="C304" t="s">
        <v>565</v>
      </c>
      <c r="D304">
        <v>65</v>
      </c>
      <c r="E304">
        <v>15</v>
      </c>
      <c r="F304">
        <v>100</v>
      </c>
      <c r="G304">
        <v>100</v>
      </c>
      <c r="H304">
        <v>100</v>
      </c>
      <c r="I304">
        <v>120</v>
      </c>
      <c r="J304">
        <v>120</v>
      </c>
      <c r="K304">
        <v>200</v>
      </c>
      <c r="L304">
        <v>75</v>
      </c>
      <c r="M304">
        <v>15</v>
      </c>
      <c r="N304">
        <v>1</v>
      </c>
      <c r="O304">
        <v>40</v>
      </c>
      <c r="P304">
        <v>130</v>
      </c>
      <c r="Q304">
        <v>0</v>
      </c>
      <c r="R304">
        <v>0</v>
      </c>
      <c r="S304">
        <v>10</v>
      </c>
      <c r="T304">
        <v>12</v>
      </c>
      <c r="U304" t="s">
        <v>38</v>
      </c>
      <c r="V304" t="s">
        <v>219</v>
      </c>
      <c r="W304" t="s">
        <v>274</v>
      </c>
      <c r="X304">
        <v>1276</v>
      </c>
      <c r="Y304">
        <v>288</v>
      </c>
      <c r="Z304">
        <v>576</v>
      </c>
      <c r="AA304">
        <v>150</v>
      </c>
      <c r="AB304" t="s">
        <v>119</v>
      </c>
      <c r="AC304" t="s">
        <v>566</v>
      </c>
      <c r="AD304" t="s">
        <v>1120</v>
      </c>
      <c r="AF304">
        <v>180</v>
      </c>
      <c r="AG304" t="s">
        <v>567</v>
      </c>
      <c r="AH304">
        <v>0</v>
      </c>
      <c r="AI304">
        <v>0.5</v>
      </c>
      <c r="AJ304">
        <v>1</v>
      </c>
      <c r="AK304" t="s">
        <v>1094</v>
      </c>
    </row>
    <row r="305" spans="1:37" x14ac:dyDescent="0.4">
      <c r="A305">
        <v>6001</v>
      </c>
      <c r="B305" t="s">
        <v>1102</v>
      </c>
      <c r="C305" t="s">
        <v>77</v>
      </c>
      <c r="D305">
        <v>13</v>
      </c>
      <c r="E305">
        <v>100</v>
      </c>
      <c r="F305">
        <v>100</v>
      </c>
      <c r="G305">
        <v>100</v>
      </c>
      <c r="H305">
        <v>80</v>
      </c>
      <c r="I305">
        <v>100</v>
      </c>
      <c r="J305">
        <v>100</v>
      </c>
      <c r="K305">
        <v>100</v>
      </c>
      <c r="L305">
        <v>100</v>
      </c>
      <c r="M305">
        <v>10</v>
      </c>
      <c r="N305">
        <v>0</v>
      </c>
      <c r="O305">
        <v>100</v>
      </c>
      <c r="P305">
        <v>100</v>
      </c>
      <c r="Q305">
        <v>0</v>
      </c>
      <c r="R305">
        <v>0</v>
      </c>
      <c r="S305">
        <v>1</v>
      </c>
      <c r="T305">
        <v>1</v>
      </c>
      <c r="U305" t="s">
        <v>47</v>
      </c>
      <c r="V305" t="s">
        <v>48</v>
      </c>
      <c r="W305" t="s">
        <v>619</v>
      </c>
      <c r="X305">
        <v>701</v>
      </c>
      <c r="Y305">
        <v>1</v>
      </c>
      <c r="Z305">
        <v>1</v>
      </c>
      <c r="AA305">
        <v>-1</v>
      </c>
      <c r="AB305" t="s">
        <v>41</v>
      </c>
      <c r="AC305" t="s">
        <v>1089</v>
      </c>
      <c r="AD305" t="s">
        <v>59</v>
      </c>
      <c r="AF305">
        <v>288</v>
      </c>
      <c r="AG305" t="s">
        <v>79</v>
      </c>
      <c r="AH305">
        <v>0</v>
      </c>
      <c r="AI305">
        <v>-1</v>
      </c>
      <c r="AJ305">
        <v>1.2</v>
      </c>
    </row>
    <row r="306" spans="1:37" x14ac:dyDescent="0.4">
      <c r="A306">
        <v>6002</v>
      </c>
      <c r="B306" t="s">
        <v>1103</v>
      </c>
      <c r="C306" t="s">
        <v>1104</v>
      </c>
      <c r="D306">
        <v>24</v>
      </c>
      <c r="E306">
        <v>90</v>
      </c>
      <c r="F306">
        <v>100</v>
      </c>
      <c r="G306">
        <v>100</v>
      </c>
      <c r="H306">
        <v>100</v>
      </c>
      <c r="I306">
        <v>100</v>
      </c>
      <c r="J306">
        <v>100</v>
      </c>
      <c r="K306">
        <v>100</v>
      </c>
      <c r="L306">
        <v>105</v>
      </c>
      <c r="M306">
        <v>10</v>
      </c>
      <c r="N306">
        <v>1</v>
      </c>
      <c r="O306">
        <v>100</v>
      </c>
      <c r="P306">
        <v>100</v>
      </c>
      <c r="Q306">
        <v>0</v>
      </c>
      <c r="R306">
        <v>0</v>
      </c>
      <c r="S306">
        <v>12</v>
      </c>
      <c r="T306">
        <v>12</v>
      </c>
      <c r="U306" t="s">
        <v>38</v>
      </c>
      <c r="V306" t="s">
        <v>48</v>
      </c>
      <c r="W306" t="s">
        <v>619</v>
      </c>
      <c r="X306">
        <v>500</v>
      </c>
      <c r="Y306">
        <v>288</v>
      </c>
      <c r="Z306">
        <v>288</v>
      </c>
      <c r="AA306">
        <v>120</v>
      </c>
      <c r="AB306" t="s">
        <v>41</v>
      </c>
      <c r="AC306" t="s">
        <v>1088</v>
      </c>
      <c r="AD306" t="s">
        <v>1120</v>
      </c>
      <c r="AF306">
        <v>504</v>
      </c>
      <c r="AG306" t="s">
        <v>283</v>
      </c>
      <c r="AH306">
        <v>0</v>
      </c>
      <c r="AI306">
        <v>0.5</v>
      </c>
      <c r="AJ306">
        <v>0.7</v>
      </c>
      <c r="AK306" t="s">
        <v>1105</v>
      </c>
    </row>
    <row r="307" spans="1:37" x14ac:dyDescent="0.4">
      <c r="A307">
        <v>6003</v>
      </c>
      <c r="B307" t="s">
        <v>1122</v>
      </c>
      <c r="C307" t="s">
        <v>1123</v>
      </c>
      <c r="D307">
        <v>48</v>
      </c>
      <c r="E307">
        <v>40</v>
      </c>
      <c r="F307">
        <v>100</v>
      </c>
      <c r="G307">
        <v>50</v>
      </c>
      <c r="H307">
        <v>100</v>
      </c>
      <c r="I307">
        <v>125</v>
      </c>
      <c r="J307">
        <v>100</v>
      </c>
      <c r="K307">
        <v>100</v>
      </c>
      <c r="L307">
        <v>110</v>
      </c>
      <c r="M307">
        <v>15</v>
      </c>
      <c r="N307">
        <v>1</v>
      </c>
      <c r="O307">
        <v>350</v>
      </c>
      <c r="P307">
        <v>350</v>
      </c>
      <c r="Q307">
        <v>100</v>
      </c>
      <c r="R307">
        <v>100</v>
      </c>
      <c r="S307">
        <v>10</v>
      </c>
      <c r="T307">
        <v>12</v>
      </c>
      <c r="U307" t="s">
        <v>38</v>
      </c>
      <c r="V307" t="s">
        <v>53</v>
      </c>
      <c r="W307" t="s">
        <v>619</v>
      </c>
      <c r="X307">
        <v>902</v>
      </c>
      <c r="Y307">
        <v>432</v>
      </c>
      <c r="Z307">
        <v>648</v>
      </c>
      <c r="AA307">
        <v>150</v>
      </c>
      <c r="AB307" t="s">
        <v>119</v>
      </c>
      <c r="AC307" t="s">
        <v>120</v>
      </c>
      <c r="AD307" t="s">
        <v>1120</v>
      </c>
      <c r="AF307">
        <v>216</v>
      </c>
      <c r="AG307" t="s">
        <v>1124</v>
      </c>
      <c r="AH307">
        <v>0</v>
      </c>
      <c r="AI307">
        <v>0.5</v>
      </c>
      <c r="AJ307">
        <v>1</v>
      </c>
    </row>
    <row r="308" spans="1:37" x14ac:dyDescent="0.4">
      <c r="A308">
        <v>6004</v>
      </c>
      <c r="B308" t="s">
        <v>1125</v>
      </c>
      <c r="C308" t="s">
        <v>1126</v>
      </c>
      <c r="D308">
        <v>38</v>
      </c>
      <c r="E308">
        <v>100</v>
      </c>
      <c r="F308">
        <v>100</v>
      </c>
      <c r="G308">
        <v>20</v>
      </c>
      <c r="H308">
        <v>100</v>
      </c>
      <c r="I308">
        <v>130</v>
      </c>
      <c r="J308">
        <v>100</v>
      </c>
      <c r="K308">
        <v>100</v>
      </c>
      <c r="L308">
        <v>100</v>
      </c>
      <c r="M308">
        <v>10</v>
      </c>
      <c r="N308">
        <v>3</v>
      </c>
      <c r="O308">
        <v>40</v>
      </c>
      <c r="P308">
        <v>120</v>
      </c>
      <c r="Q308">
        <v>100</v>
      </c>
      <c r="R308">
        <v>100</v>
      </c>
      <c r="S308">
        <v>10</v>
      </c>
      <c r="T308">
        <v>12</v>
      </c>
      <c r="U308" t="s">
        <v>38</v>
      </c>
      <c r="V308" t="s">
        <v>53</v>
      </c>
      <c r="W308" t="s">
        <v>40</v>
      </c>
      <c r="X308">
        <v>1540</v>
      </c>
      <c r="Y308">
        <v>576</v>
      </c>
      <c r="Z308">
        <v>720</v>
      </c>
      <c r="AA308">
        <v>300</v>
      </c>
      <c r="AB308" t="s">
        <v>41</v>
      </c>
      <c r="AC308" t="s">
        <v>41</v>
      </c>
      <c r="AD308" t="s">
        <v>1119</v>
      </c>
      <c r="AF308">
        <v>324</v>
      </c>
      <c r="AG308" t="s">
        <v>1127</v>
      </c>
      <c r="AH308">
        <v>0</v>
      </c>
      <c r="AI308">
        <v>0.5</v>
      </c>
      <c r="AJ308">
        <v>1</v>
      </c>
    </row>
    <row r="309" spans="1:37" x14ac:dyDescent="0.4">
      <c r="A309">
        <v>6005</v>
      </c>
      <c r="B309" t="s">
        <v>1133</v>
      </c>
      <c r="C309" t="s">
        <v>1134</v>
      </c>
      <c r="D309">
        <v>34</v>
      </c>
      <c r="E309">
        <v>100</v>
      </c>
      <c r="F309">
        <v>100</v>
      </c>
      <c r="G309">
        <v>100</v>
      </c>
      <c r="H309">
        <v>100</v>
      </c>
      <c r="I309">
        <v>140</v>
      </c>
      <c r="J309">
        <v>100</v>
      </c>
      <c r="K309">
        <v>400</v>
      </c>
      <c r="L309">
        <v>100</v>
      </c>
      <c r="M309">
        <v>10</v>
      </c>
      <c r="N309">
        <v>1</v>
      </c>
      <c r="O309">
        <v>0</v>
      </c>
      <c r="P309">
        <v>60</v>
      </c>
      <c r="Q309">
        <v>100</v>
      </c>
      <c r="R309">
        <v>100</v>
      </c>
      <c r="S309">
        <v>10</v>
      </c>
      <c r="T309">
        <v>12</v>
      </c>
      <c r="U309" t="s">
        <v>47</v>
      </c>
      <c r="V309" t="s">
        <v>53</v>
      </c>
      <c r="W309" t="s">
        <v>49</v>
      </c>
      <c r="X309">
        <v>1000</v>
      </c>
      <c r="Y309">
        <v>1000</v>
      </c>
      <c r="Z309">
        <v>500</v>
      </c>
      <c r="AA309">
        <v>140</v>
      </c>
      <c r="AB309" t="s">
        <v>41</v>
      </c>
      <c r="AC309" t="s">
        <v>275</v>
      </c>
      <c r="AD309" t="s">
        <v>1119</v>
      </c>
      <c r="AF309">
        <v>620</v>
      </c>
      <c r="AG309" t="s">
        <v>103</v>
      </c>
      <c r="AH309">
        <v>0</v>
      </c>
      <c r="AI309">
        <v>0.5</v>
      </c>
      <c r="AJ309">
        <v>1</v>
      </c>
      <c r="AK309" t="s">
        <v>1132</v>
      </c>
    </row>
    <row r="310" spans="1:37" x14ac:dyDescent="0.4">
      <c r="A310">
        <v>6006</v>
      </c>
      <c r="B310" t="s">
        <v>1135</v>
      </c>
      <c r="C310" t="s">
        <v>1138</v>
      </c>
      <c r="D310">
        <v>31</v>
      </c>
      <c r="E310">
        <v>130</v>
      </c>
      <c r="F310">
        <v>100</v>
      </c>
      <c r="G310">
        <v>100</v>
      </c>
      <c r="H310">
        <v>130</v>
      </c>
      <c r="I310">
        <v>100</v>
      </c>
      <c r="J310">
        <v>100</v>
      </c>
      <c r="K310">
        <v>80</v>
      </c>
      <c r="L310">
        <v>100</v>
      </c>
      <c r="M310">
        <v>10</v>
      </c>
      <c r="N310">
        <v>1</v>
      </c>
      <c r="O310">
        <v>130</v>
      </c>
      <c r="P310">
        <v>100</v>
      </c>
      <c r="Q310">
        <v>105</v>
      </c>
      <c r="R310">
        <v>100</v>
      </c>
      <c r="S310">
        <v>10</v>
      </c>
      <c r="T310">
        <v>12</v>
      </c>
      <c r="U310" t="s">
        <v>47</v>
      </c>
      <c r="V310" t="s">
        <v>48</v>
      </c>
      <c r="W310" t="s">
        <v>113</v>
      </c>
      <c r="X310">
        <v>916</v>
      </c>
      <c r="Y310">
        <v>576</v>
      </c>
      <c r="Z310">
        <v>648</v>
      </c>
      <c r="AA310">
        <v>250</v>
      </c>
      <c r="AB310" t="s">
        <v>41</v>
      </c>
      <c r="AC310" t="s">
        <v>48</v>
      </c>
      <c r="AD310" t="s">
        <v>1119</v>
      </c>
      <c r="AE310" t="s">
        <v>1183</v>
      </c>
      <c r="AF310">
        <v>180</v>
      </c>
      <c r="AG310" t="s">
        <v>1141</v>
      </c>
      <c r="AH310">
        <v>0</v>
      </c>
      <c r="AI310">
        <v>0.5</v>
      </c>
      <c r="AJ310">
        <v>1</v>
      </c>
    </row>
    <row r="311" spans="1:37" x14ac:dyDescent="0.4">
      <c r="A311">
        <v>6007</v>
      </c>
      <c r="B311" s="9" t="s">
        <v>1136</v>
      </c>
      <c r="C311" t="s">
        <v>1139</v>
      </c>
      <c r="D311">
        <v>33</v>
      </c>
      <c r="E311">
        <v>100</v>
      </c>
      <c r="F311">
        <v>100</v>
      </c>
      <c r="G311">
        <v>100</v>
      </c>
      <c r="H311">
        <v>100</v>
      </c>
      <c r="I311">
        <v>130</v>
      </c>
      <c r="J311">
        <v>85</v>
      </c>
      <c r="K311">
        <v>100</v>
      </c>
      <c r="L311">
        <v>130</v>
      </c>
      <c r="M311">
        <v>10</v>
      </c>
      <c r="N311">
        <v>1</v>
      </c>
      <c r="O311">
        <v>100</v>
      </c>
      <c r="P311">
        <v>100</v>
      </c>
      <c r="Q311">
        <v>105</v>
      </c>
      <c r="R311">
        <v>105</v>
      </c>
      <c r="S311">
        <v>10</v>
      </c>
      <c r="T311">
        <v>12</v>
      </c>
      <c r="U311" t="s">
        <v>47</v>
      </c>
      <c r="V311" t="s">
        <v>48</v>
      </c>
      <c r="W311" t="s">
        <v>113</v>
      </c>
      <c r="X311">
        <v>1200</v>
      </c>
      <c r="Y311">
        <v>576</v>
      </c>
      <c r="Z311">
        <v>648</v>
      </c>
      <c r="AA311">
        <v>160</v>
      </c>
      <c r="AB311" t="s">
        <v>41</v>
      </c>
      <c r="AC311" t="s">
        <v>48</v>
      </c>
      <c r="AD311" t="s">
        <v>1119</v>
      </c>
      <c r="AE311" t="s">
        <v>1183</v>
      </c>
      <c r="AF311">
        <v>144</v>
      </c>
      <c r="AG311" t="s">
        <v>1142</v>
      </c>
      <c r="AH311">
        <v>0</v>
      </c>
      <c r="AI311">
        <v>0.5</v>
      </c>
      <c r="AJ311">
        <v>1</v>
      </c>
    </row>
    <row r="312" spans="1:37" x14ac:dyDescent="0.4">
      <c r="A312">
        <v>6008</v>
      </c>
      <c r="B312" s="9" t="s">
        <v>1137</v>
      </c>
      <c r="C312" t="s">
        <v>1140</v>
      </c>
      <c r="D312">
        <v>36</v>
      </c>
      <c r="E312">
        <v>95</v>
      </c>
      <c r="F312">
        <v>100</v>
      </c>
      <c r="G312">
        <v>130</v>
      </c>
      <c r="H312">
        <v>100</v>
      </c>
      <c r="I312">
        <v>90</v>
      </c>
      <c r="J312">
        <v>130</v>
      </c>
      <c r="K312">
        <v>110</v>
      </c>
      <c r="L312">
        <v>100</v>
      </c>
      <c r="M312">
        <v>10</v>
      </c>
      <c r="N312">
        <v>1</v>
      </c>
      <c r="O312">
        <v>100</v>
      </c>
      <c r="P312">
        <v>130</v>
      </c>
      <c r="Q312">
        <v>112</v>
      </c>
      <c r="R312">
        <v>105</v>
      </c>
      <c r="S312">
        <v>10</v>
      </c>
      <c r="T312">
        <v>12</v>
      </c>
      <c r="U312" t="s">
        <v>47</v>
      </c>
      <c r="V312" t="s">
        <v>48</v>
      </c>
      <c r="W312" t="s">
        <v>113</v>
      </c>
      <c r="X312">
        <v>800</v>
      </c>
      <c r="Y312">
        <v>576</v>
      </c>
      <c r="Z312">
        <v>648</v>
      </c>
      <c r="AA312">
        <v>200</v>
      </c>
      <c r="AB312" t="s">
        <v>41</v>
      </c>
      <c r="AC312" t="s">
        <v>48</v>
      </c>
      <c r="AD312" t="s">
        <v>1119</v>
      </c>
      <c r="AE312" t="s">
        <v>1183</v>
      </c>
      <c r="AF312">
        <v>144</v>
      </c>
      <c r="AG312" t="s">
        <v>1143</v>
      </c>
      <c r="AH312">
        <v>0</v>
      </c>
      <c r="AI312">
        <v>0.5</v>
      </c>
      <c r="AJ312">
        <v>1</v>
      </c>
    </row>
    <row r="313" spans="1:37" x14ac:dyDescent="0.4">
      <c r="A313">
        <v>6009</v>
      </c>
      <c r="B313" t="s">
        <v>1144</v>
      </c>
      <c r="C313" t="s">
        <v>1147</v>
      </c>
      <c r="D313">
        <v>18</v>
      </c>
      <c r="E313">
        <v>100</v>
      </c>
      <c r="F313">
        <v>100</v>
      </c>
      <c r="G313">
        <v>100</v>
      </c>
      <c r="H313">
        <v>30</v>
      </c>
      <c r="I313">
        <v>100</v>
      </c>
      <c r="J313">
        <v>140</v>
      </c>
      <c r="K313">
        <v>100</v>
      </c>
      <c r="L313">
        <v>160</v>
      </c>
      <c r="M313">
        <v>10</v>
      </c>
      <c r="N313">
        <v>1</v>
      </c>
      <c r="O313">
        <v>50</v>
      </c>
      <c r="P313">
        <v>50</v>
      </c>
      <c r="Q313">
        <v>170</v>
      </c>
      <c r="R313">
        <v>170</v>
      </c>
      <c r="S313">
        <v>10</v>
      </c>
      <c r="T313">
        <v>12</v>
      </c>
      <c r="U313" t="s">
        <v>47</v>
      </c>
      <c r="V313" t="s">
        <v>48</v>
      </c>
      <c r="W313" t="s">
        <v>49</v>
      </c>
      <c r="X313">
        <v>600</v>
      </c>
      <c r="Y313">
        <v>384</v>
      </c>
      <c r="Z313">
        <v>288</v>
      </c>
      <c r="AA313">
        <v>160</v>
      </c>
      <c r="AB313" t="s">
        <v>41</v>
      </c>
      <c r="AC313" t="s">
        <v>48</v>
      </c>
      <c r="AD313" t="s">
        <v>1118</v>
      </c>
      <c r="AE313" t="s">
        <v>1183</v>
      </c>
      <c r="AF313">
        <v>180</v>
      </c>
      <c r="AG313" t="s">
        <v>1152</v>
      </c>
      <c r="AH313">
        <v>0</v>
      </c>
      <c r="AI313">
        <v>0.25</v>
      </c>
      <c r="AJ313">
        <v>1</v>
      </c>
    </row>
    <row r="314" spans="1:37" x14ac:dyDescent="0.4">
      <c r="A314">
        <v>6010</v>
      </c>
      <c r="B314" t="s">
        <v>1145</v>
      </c>
      <c r="C314" t="s">
        <v>1148</v>
      </c>
      <c r="D314">
        <v>20</v>
      </c>
      <c r="E314">
        <v>100</v>
      </c>
      <c r="F314">
        <v>100</v>
      </c>
      <c r="G314">
        <v>100</v>
      </c>
      <c r="H314">
        <v>30</v>
      </c>
      <c r="I314">
        <v>140</v>
      </c>
      <c r="J314">
        <v>140</v>
      </c>
      <c r="K314">
        <v>100</v>
      </c>
      <c r="L314">
        <v>160</v>
      </c>
      <c r="M314">
        <v>10</v>
      </c>
      <c r="N314">
        <v>1</v>
      </c>
      <c r="O314">
        <v>50</v>
      </c>
      <c r="P314">
        <v>50</v>
      </c>
      <c r="Q314">
        <v>170</v>
      </c>
      <c r="R314">
        <v>170</v>
      </c>
      <c r="S314">
        <v>10</v>
      </c>
      <c r="T314">
        <v>12</v>
      </c>
      <c r="U314" t="s">
        <v>47</v>
      </c>
      <c r="V314" t="s">
        <v>48</v>
      </c>
      <c r="W314" t="s">
        <v>49</v>
      </c>
      <c r="X314">
        <v>600</v>
      </c>
      <c r="Y314">
        <v>576</v>
      </c>
      <c r="Z314">
        <v>288</v>
      </c>
      <c r="AA314">
        <v>80</v>
      </c>
      <c r="AB314" t="s">
        <v>41</v>
      </c>
      <c r="AC314" t="s">
        <v>48</v>
      </c>
      <c r="AD314" t="s">
        <v>1118</v>
      </c>
      <c r="AE314" t="s">
        <v>1183</v>
      </c>
      <c r="AF314">
        <v>144</v>
      </c>
      <c r="AG314" t="s">
        <v>1153</v>
      </c>
      <c r="AH314">
        <v>0</v>
      </c>
      <c r="AI314">
        <v>0.25</v>
      </c>
      <c r="AJ314">
        <v>1</v>
      </c>
    </row>
    <row r="315" spans="1:37" x14ac:dyDescent="0.4">
      <c r="A315">
        <v>6011</v>
      </c>
      <c r="B315" t="s">
        <v>1146</v>
      </c>
      <c r="C315" t="s">
        <v>1149</v>
      </c>
      <c r="D315">
        <v>22</v>
      </c>
      <c r="E315">
        <v>100</v>
      </c>
      <c r="F315">
        <v>100</v>
      </c>
      <c r="G315">
        <v>100</v>
      </c>
      <c r="H315">
        <v>30</v>
      </c>
      <c r="I315">
        <v>100</v>
      </c>
      <c r="J315">
        <v>140</v>
      </c>
      <c r="K315">
        <v>100</v>
      </c>
      <c r="L315">
        <v>160</v>
      </c>
      <c r="M315">
        <v>10</v>
      </c>
      <c r="N315">
        <v>1</v>
      </c>
      <c r="O315">
        <v>50</v>
      </c>
      <c r="P315">
        <v>50</v>
      </c>
      <c r="Q315">
        <v>170</v>
      </c>
      <c r="R315">
        <v>170</v>
      </c>
      <c r="S315">
        <v>10</v>
      </c>
      <c r="T315">
        <v>12</v>
      </c>
      <c r="U315" t="s">
        <v>47</v>
      </c>
      <c r="V315" t="s">
        <v>48</v>
      </c>
      <c r="W315" t="s">
        <v>49</v>
      </c>
      <c r="X315">
        <v>600</v>
      </c>
      <c r="Y315">
        <v>576</v>
      </c>
      <c r="Z315">
        <v>288</v>
      </c>
      <c r="AA315">
        <v>140</v>
      </c>
      <c r="AB315" t="s">
        <v>41</v>
      </c>
      <c r="AC315" t="s">
        <v>48</v>
      </c>
      <c r="AD315" t="s">
        <v>1118</v>
      </c>
      <c r="AE315" t="s">
        <v>1183</v>
      </c>
      <c r="AF315">
        <v>144</v>
      </c>
      <c r="AG315" t="s">
        <v>1154</v>
      </c>
      <c r="AH315">
        <v>0</v>
      </c>
      <c r="AI315">
        <v>0.25</v>
      </c>
      <c r="AJ315">
        <v>1</v>
      </c>
    </row>
    <row r="316" spans="1:37" x14ac:dyDescent="0.4">
      <c r="A316">
        <v>6012</v>
      </c>
      <c r="B316" t="s">
        <v>1150</v>
      </c>
      <c r="C316" t="s">
        <v>1151</v>
      </c>
      <c r="D316">
        <v>20</v>
      </c>
      <c r="E316">
        <v>100</v>
      </c>
      <c r="F316">
        <v>100</v>
      </c>
      <c r="G316">
        <v>100</v>
      </c>
      <c r="H316">
        <v>100</v>
      </c>
      <c r="I316">
        <v>100</v>
      </c>
      <c r="J316">
        <v>100</v>
      </c>
      <c r="K316">
        <v>100</v>
      </c>
      <c r="L316">
        <v>100</v>
      </c>
      <c r="M316">
        <v>10</v>
      </c>
      <c r="N316">
        <v>0</v>
      </c>
      <c r="O316">
        <v>100</v>
      </c>
      <c r="P316">
        <v>100</v>
      </c>
      <c r="Q316">
        <v>170</v>
      </c>
      <c r="R316">
        <v>170</v>
      </c>
      <c r="S316">
        <v>10</v>
      </c>
      <c r="T316">
        <v>12</v>
      </c>
      <c r="U316" t="s">
        <v>47</v>
      </c>
      <c r="V316" t="s">
        <v>140</v>
      </c>
      <c r="W316" t="s">
        <v>54</v>
      </c>
      <c r="X316">
        <v>1001</v>
      </c>
      <c r="Y316">
        <v>1</v>
      </c>
      <c r="Z316">
        <v>1</v>
      </c>
      <c r="AA316">
        <v>1000</v>
      </c>
      <c r="AB316" t="s">
        <v>41</v>
      </c>
      <c r="AC316" t="s">
        <v>58</v>
      </c>
      <c r="AD316" t="s">
        <v>59</v>
      </c>
      <c r="AE316" t="s">
        <v>1183</v>
      </c>
      <c r="AF316">
        <v>672</v>
      </c>
      <c r="AG316" t="s">
        <v>334</v>
      </c>
      <c r="AH316">
        <v>0</v>
      </c>
      <c r="AI316">
        <v>-1</v>
      </c>
      <c r="AJ316">
        <v>1.05</v>
      </c>
    </row>
    <row r="317" spans="1:37" x14ac:dyDescent="0.4">
      <c r="A317">
        <v>6013</v>
      </c>
      <c r="B317" t="s">
        <v>1157</v>
      </c>
      <c r="C317" t="s">
        <v>1159</v>
      </c>
      <c r="D317">
        <v>36</v>
      </c>
      <c r="E317">
        <v>90</v>
      </c>
      <c r="F317">
        <v>100</v>
      </c>
      <c r="G317">
        <v>0</v>
      </c>
      <c r="H317">
        <v>80</v>
      </c>
      <c r="I317">
        <v>120</v>
      </c>
      <c r="J317">
        <v>115</v>
      </c>
      <c r="K317">
        <v>0</v>
      </c>
      <c r="L317">
        <v>130</v>
      </c>
      <c r="M317">
        <v>10</v>
      </c>
      <c r="N317">
        <v>1</v>
      </c>
      <c r="O317">
        <v>0</v>
      </c>
      <c r="P317">
        <v>0</v>
      </c>
      <c r="Q317">
        <v>110</v>
      </c>
      <c r="R317">
        <v>80</v>
      </c>
      <c r="S317">
        <v>10</v>
      </c>
      <c r="T317">
        <v>12</v>
      </c>
      <c r="U317" t="s">
        <v>38</v>
      </c>
      <c r="V317" t="s">
        <v>39</v>
      </c>
      <c r="W317" t="s">
        <v>437</v>
      </c>
      <c r="X317">
        <v>1472</v>
      </c>
      <c r="Y317">
        <v>288</v>
      </c>
      <c r="Z317">
        <v>672</v>
      </c>
      <c r="AA317">
        <v>180</v>
      </c>
      <c r="AB317" t="s">
        <v>41</v>
      </c>
      <c r="AC317" t="s">
        <v>39</v>
      </c>
      <c r="AD317" t="s">
        <v>99</v>
      </c>
      <c r="AF317">
        <v>528</v>
      </c>
      <c r="AG317" t="s">
        <v>1155</v>
      </c>
      <c r="AH317">
        <v>0</v>
      </c>
      <c r="AI317">
        <v>0.5</v>
      </c>
      <c r="AJ317">
        <v>1</v>
      </c>
    </row>
    <row r="318" spans="1:37" x14ac:dyDescent="0.4">
      <c r="A318">
        <v>6014</v>
      </c>
      <c r="B318" t="s">
        <v>1158</v>
      </c>
      <c r="C318" t="s">
        <v>1160</v>
      </c>
      <c r="D318">
        <v>42</v>
      </c>
      <c r="E318">
        <v>90</v>
      </c>
      <c r="F318">
        <v>100</v>
      </c>
      <c r="G318">
        <v>0</v>
      </c>
      <c r="H318">
        <v>80</v>
      </c>
      <c r="I318">
        <v>120</v>
      </c>
      <c r="J318">
        <v>115</v>
      </c>
      <c r="K318">
        <v>0</v>
      </c>
      <c r="L318">
        <v>200</v>
      </c>
      <c r="M318">
        <v>10</v>
      </c>
      <c r="N318">
        <v>1</v>
      </c>
      <c r="O318">
        <v>0</v>
      </c>
      <c r="P318">
        <v>0</v>
      </c>
      <c r="Q318">
        <v>125</v>
      </c>
      <c r="R318">
        <v>80</v>
      </c>
      <c r="S318">
        <v>10</v>
      </c>
      <c r="T318">
        <v>12</v>
      </c>
      <c r="U318" t="s">
        <v>38</v>
      </c>
      <c r="V318" t="s">
        <v>39</v>
      </c>
      <c r="W318" t="s">
        <v>1026</v>
      </c>
      <c r="X318">
        <v>1272</v>
      </c>
      <c r="Y318">
        <v>288</v>
      </c>
      <c r="Z318">
        <v>672</v>
      </c>
      <c r="AA318">
        <v>170</v>
      </c>
      <c r="AB318" t="s">
        <v>41</v>
      </c>
      <c r="AC318" t="s">
        <v>225</v>
      </c>
      <c r="AD318" t="s">
        <v>99</v>
      </c>
      <c r="AF318">
        <v>528</v>
      </c>
      <c r="AG318" t="s">
        <v>1156</v>
      </c>
      <c r="AH318">
        <v>0</v>
      </c>
      <c r="AI318">
        <v>0.5</v>
      </c>
      <c r="AJ318">
        <v>1</v>
      </c>
    </row>
  </sheetData>
  <sortState xmlns:xlrd2="http://schemas.microsoft.com/office/spreadsheetml/2017/richdata2" ref="A3:AJ180">
    <sortCondition ref="D3:D180"/>
  </sortState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D735-A0CB-4964-BEDD-3BB8540E7786}">
  <dimension ref="A1:F6"/>
  <sheetViews>
    <sheetView workbookViewId="0">
      <selection activeCell="E11" sqref="E11"/>
    </sheetView>
  </sheetViews>
  <sheetFormatPr defaultRowHeight="14.6" x14ac:dyDescent="0.4"/>
  <cols>
    <col min="1" max="1" width="12.23046875" bestFit="1" customWidth="1"/>
    <col min="2" max="2" width="9.61328125" bestFit="1" customWidth="1"/>
    <col min="3" max="3" width="9.61328125" customWidth="1"/>
    <col min="4" max="4" width="14.69140625" bestFit="1" customWidth="1"/>
    <col min="5" max="5" width="50.69140625" bestFit="1" customWidth="1"/>
    <col min="6" max="6" width="52.53515625" bestFit="1" customWidth="1"/>
  </cols>
  <sheetData>
    <row r="1" spans="1:6" x14ac:dyDescent="0.4">
      <c r="A1" t="s">
        <v>1022</v>
      </c>
      <c r="B1" t="s">
        <v>28</v>
      </c>
      <c r="C1" t="s">
        <v>1076</v>
      </c>
      <c r="D1" t="s">
        <v>1077</v>
      </c>
      <c r="E1" t="s">
        <v>1036</v>
      </c>
      <c r="F1" t="s">
        <v>1037</v>
      </c>
    </row>
    <row r="2" spans="1:6" x14ac:dyDescent="0.4">
      <c r="A2" t="s">
        <v>1051</v>
      </c>
      <c r="B2" t="s">
        <v>1038</v>
      </c>
      <c r="C2">
        <v>0</v>
      </c>
      <c r="D2">
        <v>1</v>
      </c>
    </row>
    <row r="3" spans="1:6" x14ac:dyDescent="0.4">
      <c r="A3" t="s">
        <v>1051</v>
      </c>
      <c r="B3" t="s">
        <v>1039</v>
      </c>
      <c r="C3">
        <v>0</v>
      </c>
      <c r="D3">
        <v>2</v>
      </c>
      <c r="E3" t="s">
        <v>1078</v>
      </c>
      <c r="F3" t="s">
        <v>1079</v>
      </c>
    </row>
    <row r="4" spans="1:6" x14ac:dyDescent="0.4">
      <c r="A4" t="s">
        <v>1051</v>
      </c>
      <c r="B4" t="s">
        <v>1040</v>
      </c>
      <c r="C4">
        <v>0</v>
      </c>
      <c r="D4">
        <v>2</v>
      </c>
      <c r="E4" t="s">
        <v>1080</v>
      </c>
      <c r="F4" t="s">
        <v>1081</v>
      </c>
    </row>
    <row r="5" spans="1:6" x14ac:dyDescent="0.4">
      <c r="A5" t="s">
        <v>1054</v>
      </c>
      <c r="B5" t="s">
        <v>1038</v>
      </c>
      <c r="C5">
        <v>0</v>
      </c>
      <c r="D5">
        <v>1</v>
      </c>
    </row>
    <row r="6" spans="1:6" x14ac:dyDescent="0.4">
      <c r="A6" t="s">
        <v>1054</v>
      </c>
      <c r="B6" t="s">
        <v>1039</v>
      </c>
      <c r="C6">
        <v>0</v>
      </c>
      <c r="D6">
        <v>2</v>
      </c>
      <c r="E6" t="s">
        <v>1082</v>
      </c>
      <c r="F6" t="s">
        <v>1083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A5A2-9A83-46D9-A591-055AF81E48F3}">
  <dimension ref="A1:R22"/>
  <sheetViews>
    <sheetView zoomScale="85" zoomScaleNormal="85" workbookViewId="0">
      <selection activeCell="D27" sqref="D27"/>
    </sheetView>
  </sheetViews>
  <sheetFormatPr defaultRowHeight="14.6" x14ac:dyDescent="0.4"/>
  <sheetData>
    <row r="1" spans="1:18" x14ac:dyDescent="0.4">
      <c r="A1" t="s">
        <v>3</v>
      </c>
      <c r="B1" t="s">
        <v>1027</v>
      </c>
      <c r="C1" t="s">
        <v>4</v>
      </c>
    </row>
    <row r="2" spans="1:18" x14ac:dyDescent="0.4">
      <c r="A2">
        <v>1</v>
      </c>
      <c r="B2">
        <f>FLOOR(A2/20,1)*FLOOR(A2/20,1)+FLOOR(A2/30,1)*FLOOR(A2/30,1)*3+POWER(2,A2/10)/10</f>
        <v>0.10717734625362932</v>
      </c>
      <c r="C2">
        <f>(A2*20+A2*B2*2+30)*0.7</f>
        <v>35.15004828475508</v>
      </c>
      <c r="D2">
        <f>1+(FLOOR(A2/10,1)*FLOOR(A2/10,1)*(FLOOR(A2/20,1)+1)*(FLOOR(A2/30,1)+1))/5</f>
        <v>1</v>
      </c>
      <c r="F2">
        <f>(A2/10+FLOOR(A2/20,1)*3+FLOOR(A2/30,1)*6+(MAX(1,A2-30)*MAX(1,A2-30))/20)/20+1</f>
        <v>1.0075000000000001</v>
      </c>
      <c r="G2">
        <f>A2*20*F2</f>
        <v>20.150000000000002</v>
      </c>
      <c r="I2">
        <f>A2/20</f>
        <v>0.05</v>
      </c>
      <c r="J2">
        <f>FLOOR(A2/20,1)*FLOOR(A2/20,1)</f>
        <v>0</v>
      </c>
      <c r="K2">
        <f>FLOOR(A2/30,1)*FLOOR(A2/30,1)*3</f>
        <v>0</v>
      </c>
      <c r="L2">
        <f>POWER(2,A2/10)/10</f>
        <v>0.10717734625362932</v>
      </c>
      <c r="M2">
        <f>SUM(I2:L2)</f>
        <v>0.15717734625362934</v>
      </c>
      <c r="O2">
        <f>POWER(A2/10,2)</f>
        <v>1.0000000000000002E-2</v>
      </c>
      <c r="P2">
        <f>POWER(2,A2/10)/12</f>
        <v>8.9314455211357766E-2</v>
      </c>
      <c r="R2">
        <f>5+A2*3+12*B2</f>
        <v>9.2861281550435528</v>
      </c>
    </row>
    <row r="3" spans="1:18" x14ac:dyDescent="0.4">
      <c r="A3">
        <v>5</v>
      </c>
      <c r="B3">
        <f t="shared" ref="B3:B22" si="0">FLOOR(A3/20,1)*FLOOR(A3/20,1)+FLOOR(A3/30,1)*FLOOR(A3/30,1)*3+POWER(2,A3/10)/10</f>
        <v>0.1414213562373095</v>
      </c>
      <c r="C3">
        <f t="shared" ref="C3:C22" si="1">(A3*20+A3*B3*2+30)*0.7</f>
        <v>91.989949493661172</v>
      </c>
      <c r="D3">
        <f t="shared" ref="D3:D22" si="2">1+(FLOOR(A3/10,1)*FLOOR(A3/10,1)*(FLOOR(A3/20,1)+1)*(FLOOR(A3/30,1)+1))/5</f>
        <v>1</v>
      </c>
      <c r="F3">
        <f t="shared" ref="F3:F22" si="3">(A3/10+FLOOR(A3/20,1)*3+FLOOR(A3/30,1)*6+(MAX(1,A3-30)*MAX(1,A3-30))/20)/20+1</f>
        <v>1.0275000000000001</v>
      </c>
      <c r="G3">
        <f t="shared" ref="G3:G22" si="4">A3*20*F3</f>
        <v>102.75000000000001</v>
      </c>
      <c r="I3">
        <f t="shared" ref="I3:I22" si="5">A3/20</f>
        <v>0.25</v>
      </c>
      <c r="J3">
        <f t="shared" ref="J3:J22" si="6">FLOOR(A3/20,1)*FLOOR(A3/20,1)</f>
        <v>0</v>
      </c>
      <c r="K3">
        <f t="shared" ref="K3:K21" si="7">FLOOR(A3/30,1)*FLOOR(A3/30,1)*3</f>
        <v>0</v>
      </c>
      <c r="L3">
        <f t="shared" ref="L3:L22" si="8">POWER(2,A3/10)/10</f>
        <v>0.1414213562373095</v>
      </c>
      <c r="M3">
        <f t="shared" ref="M3:M22" si="9">SUM(I3:L3)</f>
        <v>0.3914213562373095</v>
      </c>
      <c r="O3">
        <f t="shared" ref="O3:O22" si="10">POWER(A3/10,2)</f>
        <v>0.25</v>
      </c>
      <c r="P3">
        <f t="shared" ref="P3:P22" si="11">POWER(2,A3/10)/12</f>
        <v>0.11785113019775793</v>
      </c>
      <c r="R3">
        <f t="shared" ref="R3:R22" si="12">5+A3*3+12*B3</f>
        <v>21.697056274847714</v>
      </c>
    </row>
    <row r="4" spans="1:18" x14ac:dyDescent="0.4">
      <c r="A4">
        <v>10</v>
      </c>
      <c r="B4">
        <f t="shared" si="0"/>
        <v>0.2</v>
      </c>
      <c r="C4">
        <f t="shared" si="1"/>
        <v>163.79999999999998</v>
      </c>
      <c r="D4">
        <f t="shared" si="2"/>
        <v>1.2</v>
      </c>
      <c r="F4">
        <f t="shared" si="3"/>
        <v>1.0525</v>
      </c>
      <c r="G4">
        <f t="shared" si="4"/>
        <v>210.5</v>
      </c>
      <c r="I4">
        <f t="shared" si="5"/>
        <v>0.5</v>
      </c>
      <c r="J4">
        <f t="shared" si="6"/>
        <v>0</v>
      </c>
      <c r="K4">
        <f t="shared" si="7"/>
        <v>0</v>
      </c>
      <c r="L4">
        <f t="shared" si="8"/>
        <v>0.2</v>
      </c>
      <c r="M4">
        <f t="shared" si="9"/>
        <v>0.7</v>
      </c>
      <c r="O4">
        <f t="shared" si="10"/>
        <v>1</v>
      </c>
      <c r="P4">
        <f t="shared" si="11"/>
        <v>0.16666666666666666</v>
      </c>
      <c r="R4">
        <f t="shared" si="12"/>
        <v>37.4</v>
      </c>
    </row>
    <row r="5" spans="1:18" x14ac:dyDescent="0.4">
      <c r="A5">
        <v>15</v>
      </c>
      <c r="B5">
        <f t="shared" si="0"/>
        <v>0.28284271247461901</v>
      </c>
      <c r="C5">
        <f t="shared" si="1"/>
        <v>236.939696961967</v>
      </c>
      <c r="D5">
        <f t="shared" si="2"/>
        <v>1.2</v>
      </c>
      <c r="F5">
        <f t="shared" si="3"/>
        <v>1.0774999999999999</v>
      </c>
      <c r="G5">
        <f t="shared" si="4"/>
        <v>323.24999999999994</v>
      </c>
      <c r="I5">
        <f t="shared" si="5"/>
        <v>0.75</v>
      </c>
      <c r="J5">
        <f t="shared" si="6"/>
        <v>0</v>
      </c>
      <c r="K5">
        <f t="shared" si="7"/>
        <v>0</v>
      </c>
      <c r="L5">
        <f t="shared" si="8"/>
        <v>0.28284271247461901</v>
      </c>
      <c r="M5">
        <f t="shared" si="9"/>
        <v>1.0328427124746189</v>
      </c>
      <c r="O5">
        <f t="shared" si="10"/>
        <v>2.25</v>
      </c>
      <c r="P5">
        <f t="shared" si="11"/>
        <v>0.23570226039551581</v>
      </c>
      <c r="R5">
        <f t="shared" si="12"/>
        <v>53.394112549695429</v>
      </c>
    </row>
    <row r="6" spans="1:18" x14ac:dyDescent="0.4">
      <c r="A6">
        <v>20</v>
      </c>
      <c r="B6">
        <f t="shared" si="0"/>
        <v>1.4</v>
      </c>
      <c r="C6">
        <f t="shared" si="1"/>
        <v>340.2</v>
      </c>
      <c r="D6">
        <f t="shared" si="2"/>
        <v>2.6</v>
      </c>
      <c r="F6">
        <f t="shared" si="3"/>
        <v>1.2524999999999999</v>
      </c>
      <c r="G6">
        <f t="shared" si="4"/>
        <v>501</v>
      </c>
      <c r="I6">
        <f t="shared" si="5"/>
        <v>1</v>
      </c>
      <c r="J6">
        <f t="shared" si="6"/>
        <v>1</v>
      </c>
      <c r="K6">
        <f t="shared" si="7"/>
        <v>0</v>
      </c>
      <c r="L6">
        <f t="shared" si="8"/>
        <v>0.4</v>
      </c>
      <c r="M6">
        <f t="shared" si="9"/>
        <v>2.4</v>
      </c>
      <c r="O6">
        <f t="shared" si="10"/>
        <v>4</v>
      </c>
      <c r="P6">
        <f t="shared" si="11"/>
        <v>0.33333333333333331</v>
      </c>
      <c r="R6">
        <f t="shared" si="12"/>
        <v>81.8</v>
      </c>
    </row>
    <row r="7" spans="1:18" x14ac:dyDescent="0.4">
      <c r="A7">
        <v>25</v>
      </c>
      <c r="B7">
        <f t="shared" si="0"/>
        <v>1.565685424949238</v>
      </c>
      <c r="C7">
        <f t="shared" si="1"/>
        <v>425.79898987322332</v>
      </c>
      <c r="D7">
        <f t="shared" si="2"/>
        <v>2.6</v>
      </c>
      <c r="F7">
        <f t="shared" si="3"/>
        <v>1.2774999999999999</v>
      </c>
      <c r="G7">
        <f t="shared" si="4"/>
        <v>638.74999999999989</v>
      </c>
      <c r="I7">
        <f t="shared" si="5"/>
        <v>1.25</v>
      </c>
      <c r="J7">
        <f t="shared" si="6"/>
        <v>1</v>
      </c>
      <c r="K7">
        <f t="shared" si="7"/>
        <v>0</v>
      </c>
      <c r="L7">
        <f t="shared" si="8"/>
        <v>0.56568542494923801</v>
      </c>
      <c r="M7">
        <f t="shared" si="9"/>
        <v>2.8156854249492378</v>
      </c>
      <c r="O7">
        <f t="shared" si="10"/>
        <v>6.25</v>
      </c>
      <c r="P7">
        <f t="shared" si="11"/>
        <v>0.47140452079103173</v>
      </c>
      <c r="R7">
        <f t="shared" si="12"/>
        <v>98.788225099390857</v>
      </c>
    </row>
    <row r="8" spans="1:18" x14ac:dyDescent="0.4">
      <c r="A8">
        <v>30</v>
      </c>
      <c r="B8">
        <f t="shared" si="0"/>
        <v>4.8</v>
      </c>
      <c r="C8">
        <f t="shared" si="1"/>
        <v>642.59999999999991</v>
      </c>
      <c r="D8">
        <f t="shared" si="2"/>
        <v>8.1999999999999993</v>
      </c>
      <c r="F8">
        <f t="shared" si="3"/>
        <v>1.6025</v>
      </c>
      <c r="G8">
        <f t="shared" si="4"/>
        <v>961.5</v>
      </c>
      <c r="I8">
        <f t="shared" si="5"/>
        <v>1.5</v>
      </c>
      <c r="J8">
        <f t="shared" si="6"/>
        <v>1</v>
      </c>
      <c r="K8">
        <f t="shared" si="7"/>
        <v>3</v>
      </c>
      <c r="L8">
        <f t="shared" si="8"/>
        <v>0.8</v>
      </c>
      <c r="M8">
        <f t="shared" si="9"/>
        <v>6.3</v>
      </c>
      <c r="O8">
        <f t="shared" si="10"/>
        <v>9</v>
      </c>
      <c r="P8">
        <f t="shared" si="11"/>
        <v>0.66666666666666663</v>
      </c>
      <c r="R8">
        <f t="shared" si="12"/>
        <v>152.6</v>
      </c>
    </row>
    <row r="9" spans="1:18" x14ac:dyDescent="0.4">
      <c r="A9">
        <v>35</v>
      </c>
      <c r="B9">
        <f t="shared" si="0"/>
        <v>5.1313708498984756</v>
      </c>
      <c r="C9">
        <f t="shared" si="1"/>
        <v>762.43717164502527</v>
      </c>
      <c r="D9">
        <f t="shared" si="2"/>
        <v>8.1999999999999993</v>
      </c>
      <c r="F9">
        <f t="shared" si="3"/>
        <v>1.6875</v>
      </c>
      <c r="G9">
        <f t="shared" si="4"/>
        <v>1181.25</v>
      </c>
      <c r="I9">
        <f t="shared" si="5"/>
        <v>1.75</v>
      </c>
      <c r="J9">
        <f t="shared" si="6"/>
        <v>1</v>
      </c>
      <c r="K9">
        <f t="shared" si="7"/>
        <v>3</v>
      </c>
      <c r="L9">
        <f t="shared" si="8"/>
        <v>1.131370849898476</v>
      </c>
      <c r="M9">
        <f t="shared" si="9"/>
        <v>6.8813708498984756</v>
      </c>
      <c r="O9">
        <f t="shared" si="10"/>
        <v>12.25</v>
      </c>
      <c r="P9">
        <f t="shared" si="11"/>
        <v>0.94280904158206325</v>
      </c>
      <c r="R9">
        <f t="shared" si="12"/>
        <v>171.57645019878171</v>
      </c>
    </row>
    <row r="10" spans="1:18" x14ac:dyDescent="0.4">
      <c r="A10">
        <v>40</v>
      </c>
      <c r="B10">
        <f t="shared" si="0"/>
        <v>8.6</v>
      </c>
      <c r="C10">
        <f t="shared" si="1"/>
        <v>1062.5999999999999</v>
      </c>
      <c r="D10">
        <f t="shared" si="2"/>
        <v>20.2</v>
      </c>
      <c r="F10">
        <f t="shared" si="3"/>
        <v>2.0499999999999998</v>
      </c>
      <c r="G10">
        <f t="shared" si="4"/>
        <v>1639.9999999999998</v>
      </c>
      <c r="I10">
        <f t="shared" si="5"/>
        <v>2</v>
      </c>
      <c r="J10">
        <f t="shared" si="6"/>
        <v>4</v>
      </c>
      <c r="K10">
        <f t="shared" si="7"/>
        <v>3</v>
      </c>
      <c r="L10">
        <f t="shared" si="8"/>
        <v>1.6</v>
      </c>
      <c r="M10">
        <f t="shared" si="9"/>
        <v>10.6</v>
      </c>
      <c r="O10">
        <f t="shared" si="10"/>
        <v>16</v>
      </c>
      <c r="P10">
        <f t="shared" si="11"/>
        <v>1.3333333333333333</v>
      </c>
      <c r="R10">
        <f t="shared" si="12"/>
        <v>228.2</v>
      </c>
    </row>
    <row r="11" spans="1:18" x14ac:dyDescent="0.4">
      <c r="A11">
        <v>45</v>
      </c>
      <c r="B11">
        <f t="shared" si="0"/>
        <v>9.2627416997969512</v>
      </c>
      <c r="C11">
        <f t="shared" si="1"/>
        <v>1234.5527270872078</v>
      </c>
      <c r="D11">
        <f t="shared" si="2"/>
        <v>20.2</v>
      </c>
      <c r="F11">
        <f t="shared" si="3"/>
        <v>2.3875000000000002</v>
      </c>
      <c r="G11">
        <f t="shared" si="4"/>
        <v>2148.75</v>
      </c>
      <c r="I11">
        <f t="shared" si="5"/>
        <v>2.25</v>
      </c>
      <c r="J11">
        <f t="shared" si="6"/>
        <v>4</v>
      </c>
      <c r="K11">
        <f t="shared" si="7"/>
        <v>3</v>
      </c>
      <c r="L11">
        <f t="shared" si="8"/>
        <v>2.2627416997969521</v>
      </c>
      <c r="M11">
        <f t="shared" si="9"/>
        <v>11.512741699796951</v>
      </c>
      <c r="O11">
        <f t="shared" si="10"/>
        <v>20.25</v>
      </c>
      <c r="P11">
        <f t="shared" si="11"/>
        <v>1.8856180831641265</v>
      </c>
      <c r="R11">
        <f t="shared" si="12"/>
        <v>251.15290039756343</v>
      </c>
    </row>
    <row r="12" spans="1:18" x14ac:dyDescent="0.4">
      <c r="A12">
        <v>50</v>
      </c>
      <c r="B12">
        <f t="shared" si="0"/>
        <v>10.199999999999999</v>
      </c>
      <c r="C12">
        <f t="shared" si="1"/>
        <v>1435</v>
      </c>
      <c r="D12">
        <f t="shared" si="2"/>
        <v>31</v>
      </c>
      <c r="F12">
        <f t="shared" si="3"/>
        <v>2.85</v>
      </c>
      <c r="G12">
        <f t="shared" si="4"/>
        <v>2850</v>
      </c>
      <c r="I12">
        <f t="shared" si="5"/>
        <v>2.5</v>
      </c>
      <c r="J12">
        <f t="shared" si="6"/>
        <v>4</v>
      </c>
      <c r="K12">
        <f t="shared" si="7"/>
        <v>3</v>
      </c>
      <c r="L12">
        <f t="shared" si="8"/>
        <v>3.2</v>
      </c>
      <c r="M12">
        <f t="shared" si="9"/>
        <v>12.7</v>
      </c>
      <c r="O12">
        <f t="shared" si="10"/>
        <v>25</v>
      </c>
      <c r="P12">
        <f t="shared" si="11"/>
        <v>2.6666666666666665</v>
      </c>
      <c r="R12">
        <f t="shared" si="12"/>
        <v>277.39999999999998</v>
      </c>
    </row>
    <row r="13" spans="1:18" x14ac:dyDescent="0.4">
      <c r="A13">
        <v>55</v>
      </c>
      <c r="B13">
        <f t="shared" si="0"/>
        <v>11.525483399593904</v>
      </c>
      <c r="C13">
        <f t="shared" si="1"/>
        <v>1678.4622217687304</v>
      </c>
      <c r="D13">
        <f t="shared" si="2"/>
        <v>31</v>
      </c>
      <c r="F13">
        <f t="shared" si="3"/>
        <v>3.4375</v>
      </c>
      <c r="G13">
        <f t="shared" si="4"/>
        <v>3781.25</v>
      </c>
      <c r="I13">
        <f t="shared" si="5"/>
        <v>2.75</v>
      </c>
      <c r="J13">
        <f t="shared" si="6"/>
        <v>4</v>
      </c>
      <c r="K13">
        <f t="shared" si="7"/>
        <v>3</v>
      </c>
      <c r="L13">
        <f t="shared" si="8"/>
        <v>4.5254833995939041</v>
      </c>
      <c r="M13">
        <f t="shared" si="9"/>
        <v>14.275483399593904</v>
      </c>
      <c r="O13">
        <f t="shared" si="10"/>
        <v>30.25</v>
      </c>
      <c r="P13">
        <f t="shared" si="11"/>
        <v>3.7712361663282539</v>
      </c>
      <c r="R13">
        <f t="shared" si="12"/>
        <v>308.30580079512686</v>
      </c>
    </row>
    <row r="14" spans="1:18" x14ac:dyDescent="0.4">
      <c r="A14">
        <v>60</v>
      </c>
      <c r="B14">
        <f t="shared" si="0"/>
        <v>27.4</v>
      </c>
      <c r="C14">
        <f t="shared" si="1"/>
        <v>3162.6</v>
      </c>
      <c r="D14">
        <f t="shared" si="2"/>
        <v>87.4</v>
      </c>
      <c r="F14">
        <f t="shared" si="3"/>
        <v>4.5999999999999996</v>
      </c>
      <c r="G14">
        <f t="shared" si="4"/>
        <v>5520</v>
      </c>
      <c r="I14">
        <f t="shared" si="5"/>
        <v>3</v>
      </c>
      <c r="J14">
        <f t="shared" si="6"/>
        <v>9</v>
      </c>
      <c r="K14">
        <f t="shared" si="7"/>
        <v>12</v>
      </c>
      <c r="L14">
        <f t="shared" si="8"/>
        <v>6.4</v>
      </c>
      <c r="M14">
        <f t="shared" si="9"/>
        <v>30.4</v>
      </c>
      <c r="O14">
        <f t="shared" si="10"/>
        <v>36</v>
      </c>
      <c r="P14">
        <f t="shared" si="11"/>
        <v>5.333333333333333</v>
      </c>
      <c r="R14">
        <f t="shared" si="12"/>
        <v>513.79999999999995</v>
      </c>
    </row>
    <row r="15" spans="1:18" x14ac:dyDescent="0.4">
      <c r="A15">
        <v>65</v>
      </c>
      <c r="B15">
        <f t="shared" si="0"/>
        <v>30.050966799187805</v>
      </c>
      <c r="C15">
        <f t="shared" si="1"/>
        <v>3665.6379787260898</v>
      </c>
      <c r="D15">
        <f t="shared" si="2"/>
        <v>87.4</v>
      </c>
      <c r="F15">
        <f t="shared" si="3"/>
        <v>5.4375</v>
      </c>
      <c r="G15">
        <f t="shared" si="4"/>
        <v>7068.75</v>
      </c>
      <c r="I15">
        <f t="shared" si="5"/>
        <v>3.25</v>
      </c>
      <c r="J15">
        <f t="shared" si="6"/>
        <v>9</v>
      </c>
      <c r="K15">
        <f t="shared" si="7"/>
        <v>12</v>
      </c>
      <c r="L15">
        <f t="shared" si="8"/>
        <v>9.0509667991878064</v>
      </c>
      <c r="M15">
        <f t="shared" si="9"/>
        <v>33.300966799187805</v>
      </c>
      <c r="O15">
        <f t="shared" si="10"/>
        <v>42.25</v>
      </c>
      <c r="P15">
        <f t="shared" si="11"/>
        <v>7.5424723326565051</v>
      </c>
      <c r="R15">
        <f t="shared" si="12"/>
        <v>560.61160159025371</v>
      </c>
    </row>
    <row r="16" spans="1:18" x14ac:dyDescent="0.4">
      <c r="A16">
        <v>70</v>
      </c>
      <c r="B16">
        <f t="shared" si="0"/>
        <v>33.799999999999997</v>
      </c>
      <c r="C16">
        <f t="shared" si="1"/>
        <v>4313.3999999999996</v>
      </c>
      <c r="D16">
        <f t="shared" si="2"/>
        <v>118.6</v>
      </c>
      <c r="F16">
        <f t="shared" si="3"/>
        <v>6.4</v>
      </c>
      <c r="G16">
        <f t="shared" si="4"/>
        <v>8960</v>
      </c>
      <c r="I16">
        <f t="shared" si="5"/>
        <v>3.5</v>
      </c>
      <c r="J16">
        <f t="shared" si="6"/>
        <v>9</v>
      </c>
      <c r="K16">
        <f t="shared" si="7"/>
        <v>12</v>
      </c>
      <c r="L16">
        <f t="shared" si="8"/>
        <v>12.8</v>
      </c>
      <c r="M16">
        <f t="shared" si="9"/>
        <v>37.299999999999997</v>
      </c>
      <c r="O16">
        <f t="shared" si="10"/>
        <v>49</v>
      </c>
      <c r="P16">
        <f t="shared" si="11"/>
        <v>10.666666666666666</v>
      </c>
      <c r="R16">
        <f t="shared" si="12"/>
        <v>620.59999999999991</v>
      </c>
    </row>
    <row r="17" spans="1:18" x14ac:dyDescent="0.4">
      <c r="A17">
        <v>75</v>
      </c>
      <c r="B17">
        <f t="shared" si="0"/>
        <v>39.101933598375609</v>
      </c>
      <c r="C17">
        <f t="shared" si="1"/>
        <v>5176.7030278294387</v>
      </c>
      <c r="D17">
        <f t="shared" si="2"/>
        <v>118.6</v>
      </c>
      <c r="F17">
        <f t="shared" si="3"/>
        <v>7.4874999999999998</v>
      </c>
      <c r="G17">
        <f t="shared" si="4"/>
        <v>11231.25</v>
      </c>
      <c r="I17">
        <f t="shared" si="5"/>
        <v>3.75</v>
      </c>
      <c r="J17">
        <f t="shared" si="6"/>
        <v>9</v>
      </c>
      <c r="K17">
        <f t="shared" si="7"/>
        <v>12</v>
      </c>
      <c r="L17">
        <f t="shared" si="8"/>
        <v>18.101933598375613</v>
      </c>
      <c r="M17">
        <f t="shared" si="9"/>
        <v>42.851933598375609</v>
      </c>
      <c r="O17">
        <f t="shared" si="10"/>
        <v>56.25</v>
      </c>
      <c r="P17">
        <f t="shared" si="11"/>
        <v>15.08494466531301</v>
      </c>
      <c r="R17">
        <f t="shared" si="12"/>
        <v>699.22320318050731</v>
      </c>
    </row>
    <row r="18" spans="1:18" x14ac:dyDescent="0.4">
      <c r="A18">
        <v>80</v>
      </c>
      <c r="B18">
        <f t="shared" si="0"/>
        <v>53.6</v>
      </c>
      <c r="C18">
        <f t="shared" si="1"/>
        <v>7144.2</v>
      </c>
      <c r="D18">
        <f t="shared" si="2"/>
        <v>193</v>
      </c>
      <c r="F18">
        <f t="shared" si="3"/>
        <v>8.85</v>
      </c>
      <c r="G18">
        <f t="shared" si="4"/>
        <v>14160</v>
      </c>
      <c r="I18">
        <f t="shared" si="5"/>
        <v>4</v>
      </c>
      <c r="J18">
        <f t="shared" si="6"/>
        <v>16</v>
      </c>
      <c r="K18">
        <f t="shared" si="7"/>
        <v>12</v>
      </c>
      <c r="L18">
        <f t="shared" si="8"/>
        <v>25.6</v>
      </c>
      <c r="M18">
        <f t="shared" si="9"/>
        <v>57.6</v>
      </c>
      <c r="O18">
        <f t="shared" si="10"/>
        <v>64</v>
      </c>
      <c r="P18">
        <f t="shared" si="11"/>
        <v>21.333333333333332</v>
      </c>
      <c r="R18">
        <f t="shared" si="12"/>
        <v>888.2</v>
      </c>
    </row>
    <row r="19" spans="1:18" x14ac:dyDescent="0.4">
      <c r="A19">
        <v>85</v>
      </c>
      <c r="B19">
        <f t="shared" si="0"/>
        <v>64.203867196751233</v>
      </c>
      <c r="C19">
        <f t="shared" si="1"/>
        <v>8851.2601964133974</v>
      </c>
      <c r="D19">
        <f t="shared" si="2"/>
        <v>193</v>
      </c>
      <c r="F19">
        <f t="shared" si="3"/>
        <v>10.1875</v>
      </c>
      <c r="G19">
        <f t="shared" si="4"/>
        <v>17318.75</v>
      </c>
      <c r="I19">
        <f t="shared" si="5"/>
        <v>4.25</v>
      </c>
      <c r="J19">
        <f t="shared" si="6"/>
        <v>16</v>
      </c>
      <c r="K19">
        <f t="shared" si="7"/>
        <v>12</v>
      </c>
      <c r="L19">
        <f t="shared" si="8"/>
        <v>36.203867196751233</v>
      </c>
      <c r="M19">
        <f t="shared" si="9"/>
        <v>68.453867196751233</v>
      </c>
      <c r="O19">
        <f t="shared" si="10"/>
        <v>72.25</v>
      </c>
      <c r="P19">
        <f t="shared" si="11"/>
        <v>30.169889330626024</v>
      </c>
      <c r="R19">
        <f t="shared" si="12"/>
        <v>1030.4464063610149</v>
      </c>
    </row>
    <row r="20" spans="1:18" x14ac:dyDescent="0.4">
      <c r="A20">
        <v>90</v>
      </c>
      <c r="B20">
        <f t="shared" si="0"/>
        <v>94.2</v>
      </c>
      <c r="C20">
        <f t="shared" si="1"/>
        <v>13150.199999999999</v>
      </c>
      <c r="D20">
        <f t="shared" si="2"/>
        <v>325</v>
      </c>
      <c r="F20">
        <f t="shared" si="3"/>
        <v>11.95</v>
      </c>
      <c r="G20">
        <f t="shared" si="4"/>
        <v>21510</v>
      </c>
      <c r="I20">
        <f t="shared" si="5"/>
        <v>4.5</v>
      </c>
      <c r="J20">
        <f t="shared" si="6"/>
        <v>16</v>
      </c>
      <c r="K20">
        <f t="shared" si="7"/>
        <v>27</v>
      </c>
      <c r="L20">
        <f t="shared" si="8"/>
        <v>51.2</v>
      </c>
      <c r="M20">
        <f t="shared" si="9"/>
        <v>98.7</v>
      </c>
      <c r="O20">
        <f t="shared" si="10"/>
        <v>81</v>
      </c>
      <c r="P20">
        <f t="shared" si="11"/>
        <v>42.666666666666664</v>
      </c>
      <c r="R20">
        <f t="shared" si="12"/>
        <v>1405.4</v>
      </c>
    </row>
    <row r="21" spans="1:18" x14ac:dyDescent="0.4">
      <c r="A21">
        <v>95</v>
      </c>
      <c r="B21">
        <f t="shared" si="0"/>
        <v>115.40773439350247</v>
      </c>
      <c r="C21">
        <f t="shared" si="1"/>
        <v>16700.228674335827</v>
      </c>
      <c r="D21">
        <f t="shared" si="2"/>
        <v>325</v>
      </c>
      <c r="F21">
        <f t="shared" si="3"/>
        <v>13.5375</v>
      </c>
      <c r="G21">
        <f t="shared" si="4"/>
        <v>25721.25</v>
      </c>
      <c r="I21">
        <f t="shared" si="5"/>
        <v>4.75</v>
      </c>
      <c r="J21">
        <f t="shared" si="6"/>
        <v>16</v>
      </c>
      <c r="K21">
        <f t="shared" si="7"/>
        <v>27</v>
      </c>
      <c r="L21">
        <f t="shared" si="8"/>
        <v>72.407734393502466</v>
      </c>
      <c r="M21">
        <f t="shared" si="9"/>
        <v>120.15773439350247</v>
      </c>
      <c r="O21">
        <f t="shared" si="10"/>
        <v>90.25</v>
      </c>
      <c r="P21">
        <f t="shared" si="11"/>
        <v>60.339778661252048</v>
      </c>
      <c r="R21">
        <f t="shared" si="12"/>
        <v>1674.8928127220297</v>
      </c>
    </row>
    <row r="22" spans="1:18" x14ac:dyDescent="0.4">
      <c r="A22">
        <v>99</v>
      </c>
      <c r="B22">
        <f t="shared" si="0"/>
        <v>138.54257833336908</v>
      </c>
      <c r="C22">
        <f t="shared" si="1"/>
        <v>20609.001357004952</v>
      </c>
      <c r="D22">
        <f t="shared" si="2"/>
        <v>325</v>
      </c>
      <c r="F22">
        <f t="shared" si="3"/>
        <v>14.897499999999999</v>
      </c>
      <c r="G22">
        <f t="shared" si="4"/>
        <v>29497.05</v>
      </c>
      <c r="I22">
        <f t="shared" si="5"/>
        <v>4.95</v>
      </c>
      <c r="J22">
        <f t="shared" si="6"/>
        <v>16</v>
      </c>
      <c r="K22">
        <f>FLOOR(A22/30,1)*FLOOR(A22/30,1)*3</f>
        <v>27</v>
      </c>
      <c r="L22">
        <f t="shared" si="8"/>
        <v>95.542578333369079</v>
      </c>
      <c r="M22">
        <f t="shared" si="9"/>
        <v>143.49257833336907</v>
      </c>
      <c r="O22">
        <f t="shared" si="10"/>
        <v>98.01</v>
      </c>
      <c r="P22">
        <f t="shared" si="11"/>
        <v>79.61881527780757</v>
      </c>
      <c r="R22">
        <f t="shared" si="12"/>
        <v>1964.5109400004289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A1E1B-7E76-4F6C-9799-F663030F0908}">
  <dimension ref="A1:H22"/>
  <sheetViews>
    <sheetView workbookViewId="0">
      <selection activeCell="J22" sqref="J1:J22"/>
    </sheetView>
  </sheetViews>
  <sheetFormatPr defaultRowHeight="14.6" x14ac:dyDescent="0.4"/>
  <cols>
    <col min="5" max="5" width="11" bestFit="1" customWidth="1"/>
  </cols>
  <sheetData>
    <row r="1" spans="1:8" x14ac:dyDescent="0.4">
      <c r="A1" s="6" t="s">
        <v>3</v>
      </c>
      <c r="B1" s="7" t="s">
        <v>1027</v>
      </c>
      <c r="C1" s="7" t="s">
        <v>4</v>
      </c>
      <c r="D1" s="7" t="s">
        <v>11</v>
      </c>
      <c r="E1" s="7" t="s">
        <v>1028</v>
      </c>
      <c r="F1" s="7" t="s">
        <v>16</v>
      </c>
      <c r="G1" s="6" t="s">
        <v>1029</v>
      </c>
      <c r="H1" s="6" t="s">
        <v>14</v>
      </c>
    </row>
    <row r="2" spans="1:8" x14ac:dyDescent="0.4">
      <c r="A2">
        <v>1</v>
      </c>
      <c r="B2" s="1">
        <f ca="1">OFFSET(StatCharts!B$2,Sheet2!$A2-1,0)</f>
        <v>0.10717734625362932</v>
      </c>
      <c r="C2" s="1">
        <f ca="1">OFFSET(StatCharts!C$2,Sheet2!$A2-1,0)</f>
        <v>35.15004828475508</v>
      </c>
      <c r="D2" s="1">
        <f ca="1">OFFSET(StatCharts!D$2,Sheet2!$A2-1,0)</f>
        <v>6.4469254645277374</v>
      </c>
      <c r="E2" s="1">
        <f ca="1">OFFSET(StatCharts!E$2,Sheet2!$A2-1,0)</f>
        <v>2</v>
      </c>
      <c r="F2" s="1">
        <f ca="1">OFFSET(StatCharts!F$2,Sheet2!$A2-1,0)</f>
        <v>3.5</v>
      </c>
      <c r="G2">
        <f ca="1">OFFSET(StatCharts!G$2,Sheet2!$A2-1,0)</f>
        <v>1</v>
      </c>
      <c r="H2">
        <f ca="1">OFFSET(StatCharts!H$2,Sheet2!$A2-1,0)</f>
        <v>1</v>
      </c>
    </row>
    <row r="3" spans="1:8" x14ac:dyDescent="0.4">
      <c r="A3">
        <v>5</v>
      </c>
      <c r="B3" s="1">
        <f ca="1">OFFSET(StatCharts!B$2,Sheet2!$A3-1,0)</f>
        <v>0.1414213562373095</v>
      </c>
      <c r="C3" s="1">
        <f ca="1">OFFSET(StatCharts!C$2,Sheet2!$A3-1,0)</f>
        <v>91.989949493661172</v>
      </c>
      <c r="D3" s="1">
        <f ca="1">OFFSET(StatCharts!D$2,Sheet2!$A3-1,0)</f>
        <v>13.213441917710341</v>
      </c>
      <c r="E3" s="1">
        <f ca="1">OFFSET(StatCharts!E$2,Sheet2!$A3-1,0)</f>
        <v>2.1933121927088997</v>
      </c>
      <c r="F3" s="1">
        <f ca="1">OFFSET(StatCharts!F$2,Sheet2!$A3-1,0)</f>
        <v>12.260543706177737</v>
      </c>
      <c r="G3">
        <f ca="1">OFFSET(StatCharts!G$2,Sheet2!$A3-1,0)</f>
        <v>5</v>
      </c>
      <c r="H3">
        <f ca="1">OFFSET(StatCharts!H$2,Sheet2!$A3-1,0)</f>
        <v>2</v>
      </c>
    </row>
    <row r="4" spans="1:8" x14ac:dyDescent="0.4">
      <c r="A4">
        <v>10</v>
      </c>
      <c r="B4" s="1">
        <f ca="1">OFFSET(StatCharts!B$2,Sheet2!$A4-1,0)</f>
        <v>0.2</v>
      </c>
      <c r="C4" s="1">
        <f ca="1">OFFSET(StatCharts!C$2,Sheet2!$A4-1,0)</f>
        <v>163.79999999999998</v>
      </c>
      <c r="D4" s="1">
        <f ca="1">OFFSET(StatCharts!D$2,Sheet2!$A4-1,0)</f>
        <v>21.674249999999997</v>
      </c>
      <c r="E4" s="1">
        <f ca="1">OFFSET(StatCharts!E$2,Sheet2!$A4-1,0)</f>
        <v>2.7689540832216291</v>
      </c>
      <c r="F4" s="1">
        <f ca="1">OFFSET(StatCharts!F$2,Sheet2!$A4-1,0)</f>
        <v>36.058793398203242</v>
      </c>
      <c r="G4">
        <f ca="1">OFFSET(StatCharts!G$2,Sheet2!$A4-1,0)</f>
        <v>9</v>
      </c>
      <c r="H4">
        <f ca="1">OFFSET(StatCharts!H$2,Sheet2!$A4-1,0)</f>
        <v>4</v>
      </c>
    </row>
    <row r="5" spans="1:8" x14ac:dyDescent="0.4">
      <c r="A5">
        <v>15</v>
      </c>
      <c r="B5" s="1">
        <f ca="1">OFFSET(StatCharts!B$2,Sheet2!$A5-1,0)</f>
        <v>0.28284271247461901</v>
      </c>
      <c r="C5" s="1">
        <f ca="1">OFFSET(StatCharts!C$2,Sheet2!$A5-1,0)</f>
        <v>236.939696961967</v>
      </c>
      <c r="D5" s="1">
        <f ca="1">OFFSET(StatCharts!D$2,Sheet2!$A5-1,0)</f>
        <v>29.12788888605456</v>
      </c>
      <c r="E5" s="1">
        <f ca="1">OFFSET(StatCharts!E$2,Sheet2!$A5-1,0)</f>
        <v>3.7505672369981147</v>
      </c>
      <c r="F5" s="1">
        <f ca="1">OFFSET(StatCharts!F$2,Sheet2!$A5-1,0)</f>
        <v>98.843189356524846</v>
      </c>
      <c r="G5">
        <f ca="1">OFFSET(StatCharts!G$2,Sheet2!$A5-1,0)</f>
        <v>13</v>
      </c>
      <c r="H5">
        <f ca="1">OFFSET(StatCharts!H$2,Sheet2!$A5-1,0)</f>
        <v>6</v>
      </c>
    </row>
    <row r="6" spans="1:8" x14ac:dyDescent="0.4">
      <c r="A6">
        <v>20</v>
      </c>
      <c r="B6" s="1">
        <f ca="1">OFFSET(StatCharts!B$2,Sheet2!$A6-1,0)</f>
        <v>1.0666666666666667</v>
      </c>
      <c r="C6" s="1">
        <f ca="1">OFFSET(StatCharts!C$2,Sheet2!$A6-1,0)</f>
        <v>330.86666666666667</v>
      </c>
      <c r="D6" s="1">
        <f ca="1">OFFSET(StatCharts!D$2,Sheet2!$A6-1,0)</f>
        <v>38.688333333333318</v>
      </c>
      <c r="E6" s="1">
        <f ca="1">OFFSET(StatCharts!E$2,Sheet2!$A6-1,0)</f>
        <v>5.1811390512800415</v>
      </c>
      <c r="F6" s="1">
        <f ca="1">OFFSET(StatCharts!F$2,Sheet2!$A6-1,0)</f>
        <v>265.66553659285688</v>
      </c>
      <c r="G6">
        <f ca="1">OFFSET(StatCharts!G$2,Sheet2!$A6-1,0)</f>
        <v>17</v>
      </c>
      <c r="H6">
        <f ca="1">OFFSET(StatCharts!H$2,Sheet2!$A6-1,0)</f>
        <v>7</v>
      </c>
    </row>
    <row r="7" spans="1:8" x14ac:dyDescent="0.4">
      <c r="A7">
        <v>25</v>
      </c>
      <c r="B7" s="1">
        <f ca="1">OFFSET(StatCharts!B$2,Sheet2!$A7-1,0)</f>
        <v>1.3990187582825713</v>
      </c>
      <c r="C7" s="1">
        <f ca="1">OFFSET(StatCharts!C$2,Sheet2!$A7-1,0)</f>
        <v>594.96565653988989</v>
      </c>
      <c r="D7" s="1">
        <f ca="1">OFFSET(StatCharts!D$2,Sheet2!$A7-1,0)</f>
        <v>51.397689749205142</v>
      </c>
      <c r="E7" s="1">
        <f ca="1">OFFSET(StatCharts!E$2,Sheet2!$A7-1,0)</f>
        <v>7.1108681802634823</v>
      </c>
      <c r="F7" s="1">
        <f ca="1">OFFSET(StatCharts!F$2,Sheet2!$A7-1,0)</f>
        <v>481.66386884383616</v>
      </c>
      <c r="G7">
        <f ca="1">OFFSET(StatCharts!G$2,Sheet2!$A7-1,0)</f>
        <v>21</v>
      </c>
      <c r="H7">
        <f ca="1">OFFSET(StatCharts!H$2,Sheet2!$A7-1,0)</f>
        <v>9</v>
      </c>
    </row>
    <row r="8" spans="1:8" x14ac:dyDescent="0.4">
      <c r="A8">
        <v>30</v>
      </c>
      <c r="B8" s="1">
        <f ca="1">OFFSET(StatCharts!B$2,Sheet2!$A8-1,0)</f>
        <v>6.8</v>
      </c>
      <c r="C8" s="1">
        <f ca="1">OFFSET(StatCharts!C$2,Sheet2!$A8-1,0)</f>
        <v>1076.5999999999999</v>
      </c>
      <c r="D8" s="1">
        <f ca="1">OFFSET(StatCharts!D$2,Sheet2!$A8-1,0)</f>
        <v>105.73499999999997</v>
      </c>
      <c r="E8" s="1">
        <f ca="1">OFFSET(StatCharts!E$2,Sheet2!$A8-1,0)</f>
        <v>9.5988734922181429</v>
      </c>
      <c r="F8" s="1">
        <f ca="1">OFFSET(StatCharts!F$2,Sheet2!$A8-1,0)</f>
        <v>887.87670130005642</v>
      </c>
      <c r="G8">
        <f ca="1">OFFSET(StatCharts!G$2,Sheet2!$A8-1,0)</f>
        <v>25</v>
      </c>
      <c r="H8">
        <f ca="1">OFFSET(StatCharts!H$2,Sheet2!$A8-1,0)</f>
        <v>11</v>
      </c>
    </row>
    <row r="9" spans="1:8" x14ac:dyDescent="0.4">
      <c r="A9">
        <v>35</v>
      </c>
      <c r="B9" s="1">
        <f ca="1">OFFSET(StatCharts!B$2,Sheet2!$A9-1,0)</f>
        <v>7.2980375165651434</v>
      </c>
      <c r="C9" s="1">
        <f ca="1">OFFSET(StatCharts!C$2,Sheet2!$A9-1,0)</f>
        <v>1393.603838311692</v>
      </c>
      <c r="D9" s="1">
        <f ca="1">OFFSET(StatCharts!D$2,Sheet2!$A9-1,0)</f>
        <v>128.74292639411672</v>
      </c>
      <c r="E9" s="1">
        <f ca="1">OFFSET(StatCharts!E$2,Sheet2!$A9-1,0)</f>
        <v>12.715441324317963</v>
      </c>
      <c r="F9" s="1">
        <f ca="1">OFFSET(StatCharts!F$2,Sheet2!$A9-1,0)</f>
        <v>1079.4559274360054</v>
      </c>
      <c r="G9">
        <f ca="1">OFFSET(StatCharts!G$2,Sheet2!$A9-1,0)</f>
        <v>29</v>
      </c>
      <c r="H9">
        <f ca="1">OFFSET(StatCharts!H$2,Sheet2!$A9-1,0)</f>
        <v>12</v>
      </c>
    </row>
    <row r="10" spans="1:8" x14ac:dyDescent="0.4">
      <c r="A10">
        <v>40</v>
      </c>
      <c r="B10" s="1">
        <f ca="1">OFFSET(StatCharts!B$2,Sheet2!$A10-1,0)</f>
        <v>11.933333333333332</v>
      </c>
      <c r="C10" s="1">
        <f ca="1">OFFSET(StatCharts!C$2,Sheet2!$A10-1,0)</f>
        <v>1949.2666666666664</v>
      </c>
      <c r="D10" s="1">
        <f ca="1">OFFSET(StatCharts!D$2,Sheet2!$A10-1,0)</f>
        <v>203.31166666666664</v>
      </c>
      <c r="E10" s="1">
        <f ca="1">OFFSET(StatCharts!E$2,Sheet2!$A10-1,0)</f>
        <v>16.545028260391913</v>
      </c>
      <c r="F10" s="1">
        <f ca="1">OFFSET(StatCharts!F$2,Sheet2!$A10-1,0)</f>
        <v>1700.4646834308955</v>
      </c>
      <c r="G10">
        <f ca="1">OFFSET(StatCharts!G$2,Sheet2!$A10-1,0)</f>
        <v>33</v>
      </c>
      <c r="H10">
        <f ca="1">OFFSET(StatCharts!H$2,Sheet2!$A10-1,0)</f>
        <v>14</v>
      </c>
    </row>
    <row r="11" spans="1:8" x14ac:dyDescent="0.4">
      <c r="A11">
        <v>45</v>
      </c>
      <c r="B11" s="1">
        <f ca="1">OFFSET(StatCharts!B$2,Sheet2!$A11-1,0)</f>
        <v>13.262741699796951</v>
      </c>
      <c r="C11" s="1">
        <f ca="1">OFFSET(StatCharts!C$2,Sheet2!$A11-1,0)</f>
        <v>2361.5527270872076</v>
      </c>
      <c r="D11" s="1">
        <f ca="1">OFFSET(StatCharts!D$2,Sheet2!$A11-1,0)</f>
        <v>254.94270703772577</v>
      </c>
      <c r="E11" s="1">
        <f ca="1">OFFSET(StatCharts!E$2,Sheet2!$A11-1,0)</f>
        <v>21.19034634540024</v>
      </c>
      <c r="F11" s="1">
        <f ca="1">OFFSET(StatCharts!F$2,Sheet2!$A11-1,0)</f>
        <v>2138.2599450438543</v>
      </c>
      <c r="G11">
        <f ca="1">OFFSET(StatCharts!G$2,Sheet2!$A11-1,0)</f>
        <v>37</v>
      </c>
      <c r="H11">
        <f ca="1">OFFSET(StatCharts!H$2,Sheet2!$A11-1,0)</f>
        <v>16</v>
      </c>
    </row>
    <row r="12" spans="1:8" x14ac:dyDescent="0.4">
      <c r="A12">
        <v>50</v>
      </c>
      <c r="B12" s="1">
        <f ca="1">OFFSET(StatCharts!B$2,Sheet2!$A12-1,0)</f>
        <v>14.866666666666667</v>
      </c>
      <c r="C12" s="1">
        <f ca="1">OFFSET(StatCharts!C$2,Sheet2!$A12-1,0)</f>
        <v>2811.6666666666665</v>
      </c>
      <c r="D12" s="1">
        <f ca="1">OFFSET(StatCharts!D$2,Sheet2!$A12-1,0)</f>
        <v>315.81499999999983</v>
      </c>
      <c r="E12" s="1">
        <f ca="1">OFFSET(StatCharts!E$2,Sheet2!$A12-1,0)</f>
        <v>26.778035592953309</v>
      </c>
      <c r="F12" s="1">
        <f ca="1">OFFSET(StatCharts!F$2,Sheet2!$A12-1,0)</f>
        <v>3468.3156656606789</v>
      </c>
      <c r="G12">
        <f ca="1">OFFSET(StatCharts!G$2,Sheet2!$A12-1,0)</f>
        <v>41</v>
      </c>
      <c r="H12">
        <f ca="1">OFFSET(StatCharts!H$2,Sheet2!$A12-1,0)</f>
        <v>17</v>
      </c>
    </row>
    <row r="13" spans="1:8" x14ac:dyDescent="0.4">
      <c r="A13">
        <v>55</v>
      </c>
      <c r="B13" s="1">
        <f ca="1">OFFSET(StatCharts!B$2,Sheet2!$A13-1,0)</f>
        <v>16.858816732927238</v>
      </c>
      <c r="C13" s="1">
        <f ca="1">OFFSET(StatCharts!C$2,Sheet2!$A13-1,0)</f>
        <v>3314.1288884353971</v>
      </c>
      <c r="D13" s="1">
        <f ca="1">OFFSET(StatCharts!D$2,Sheet2!$A13-1,0)</f>
        <v>354.48520916159049</v>
      </c>
      <c r="E13" s="1">
        <f ca="1">OFFSET(StatCharts!E$2,Sheet2!$A13-1,0)</f>
        <v>33.466726677417348</v>
      </c>
      <c r="F13" s="1">
        <f ca="1">OFFSET(StatCharts!F$2,Sheet2!$A13-1,0)</f>
        <v>4469.382466961928</v>
      </c>
      <c r="G13">
        <f ca="1">OFFSET(StatCharts!G$2,Sheet2!$A13-1,0)</f>
        <v>45</v>
      </c>
      <c r="H13">
        <f ca="1">OFFSET(StatCharts!H$2,Sheet2!$A13-1,0)</f>
        <v>19</v>
      </c>
    </row>
    <row r="14" spans="1:8" x14ac:dyDescent="0.4">
      <c r="A14">
        <v>60</v>
      </c>
      <c r="B14" s="1">
        <f ca="1">OFFSET(StatCharts!B$2,Sheet2!$A14-1,0)</f>
        <v>44.4</v>
      </c>
      <c r="C14" s="1">
        <f ca="1">OFFSET(StatCharts!C$2,Sheet2!$A14-1,0)</f>
        <v>5990.5999999999995</v>
      </c>
      <c r="D14" s="1">
        <f ca="1">OFFSET(StatCharts!D$2,Sheet2!$A14-1,0)</f>
        <v>711.25</v>
      </c>
      <c r="E14" s="1">
        <f ca="1">OFFSET(StatCharts!E$2,Sheet2!$A14-1,0)</f>
        <v>41.458814478666405</v>
      </c>
      <c r="F14" s="1">
        <f ca="1">OFFSET(StatCharts!F$2,Sheet2!$A14-1,0)</f>
        <v>6866.85649520278</v>
      </c>
      <c r="G14">
        <f ca="1">OFFSET(StatCharts!G$2,Sheet2!$A14-1,0)</f>
        <v>49</v>
      </c>
      <c r="H14">
        <f ca="1">OFFSET(StatCharts!H$2,Sheet2!$A14-1,0)</f>
        <v>21</v>
      </c>
    </row>
    <row r="15" spans="1:8" x14ac:dyDescent="0.4">
      <c r="A15">
        <v>65</v>
      </c>
      <c r="B15" s="1">
        <f ca="1">OFFSET(StatCharts!B$2,Sheet2!$A15-1,0)</f>
        <v>47.050966799187805</v>
      </c>
      <c r="C15" s="1">
        <f ca="1">OFFSET(StatCharts!C$2,Sheet2!$A15-1,0)</f>
        <v>6787.6379787260894</v>
      </c>
      <c r="D15" s="1">
        <f ca="1">OFFSET(StatCharts!D$2,Sheet2!$A15-1,0)</f>
        <v>756.88708498984749</v>
      </c>
      <c r="E15" s="1">
        <f ca="1">OFFSET(StatCharts!E$2,Sheet2!$A15-1,0)</f>
        <v>51.018201597545705</v>
      </c>
      <c r="F15" s="1">
        <f ca="1">OFFSET(StatCharts!F$2,Sheet2!$A15-1,0)</f>
        <v>8986.9666687141162</v>
      </c>
      <c r="G15">
        <f ca="1">OFFSET(StatCharts!G$2,Sheet2!$A15-1,0)</f>
        <v>53</v>
      </c>
      <c r="H15">
        <f ca="1">OFFSET(StatCharts!H$2,Sheet2!$A15-1,0)</f>
        <v>22</v>
      </c>
    </row>
    <row r="16" spans="1:8" x14ac:dyDescent="0.4">
      <c r="A16">
        <v>70</v>
      </c>
      <c r="B16" s="1">
        <f ca="1">OFFSET(StatCharts!B$2,Sheet2!$A16-1,0)</f>
        <v>50.8</v>
      </c>
      <c r="C16" s="1">
        <f ca="1">OFFSET(StatCharts!C$2,Sheet2!$A16-1,0)</f>
        <v>7729.4</v>
      </c>
      <c r="D16" s="1">
        <f ca="1">OFFSET(StatCharts!D$2,Sheet2!$A16-1,0)</f>
        <v>816.25</v>
      </c>
      <c r="E16" s="1">
        <f ca="1">OFFSET(StatCharts!E$2,Sheet2!$A16-1,0)</f>
        <v>62.498058475983811</v>
      </c>
      <c r="F16" s="1">
        <f ca="1">OFFSET(StatCharts!F$2,Sheet2!$A16-1,0)</f>
        <v>13963.228447822517</v>
      </c>
      <c r="G16">
        <f ca="1">OFFSET(StatCharts!G$2,Sheet2!$A16-1,0)</f>
        <v>57</v>
      </c>
      <c r="H16">
        <f ca="1">OFFSET(StatCharts!H$2,Sheet2!$A16-1,0)</f>
        <v>24</v>
      </c>
    </row>
    <row r="17" spans="1:8" x14ac:dyDescent="0.4">
      <c r="A17">
        <v>75</v>
      </c>
      <c r="B17" s="1">
        <f ca="1">OFFSET(StatCharts!B$2,Sheet2!$A17-1,0)</f>
        <v>56.101933598375609</v>
      </c>
      <c r="C17" s="1">
        <f ca="1">OFFSET(StatCharts!C$2,Sheet2!$A17-1,0)</f>
        <v>8886.7030278294387</v>
      </c>
      <c r="D17" s="1">
        <f ca="1">OFFSET(StatCharts!D$2,Sheet2!$A17-1,0)</f>
        <v>895.02416997969499</v>
      </c>
      <c r="E17" s="1">
        <f ca="1">OFFSET(StatCharts!E$2,Sheet2!$A17-1,0)</f>
        <v>76.386258984742511</v>
      </c>
      <c r="F17" s="1">
        <f ca="1">OFFSET(StatCharts!F$2,Sheet2!$A17-1,0)</f>
        <v>16786.335771824328</v>
      </c>
      <c r="G17">
        <f ca="1">OFFSET(StatCharts!G$2,Sheet2!$A17-1,0)</f>
        <v>61</v>
      </c>
      <c r="H17">
        <f ca="1">OFFSET(StatCharts!H$2,Sheet2!$A17-1,0)</f>
        <v>26</v>
      </c>
    </row>
    <row r="18" spans="1:8" x14ac:dyDescent="0.4">
      <c r="A18">
        <v>80</v>
      </c>
      <c r="B18" s="1">
        <f ca="1">OFFSET(StatCharts!B$2,Sheet2!$A18-1,0)</f>
        <v>77.599999999999994</v>
      </c>
      <c r="C18" s="1">
        <f ca="1">OFFSET(StatCharts!C$2,Sheet2!$A18-1,0)</f>
        <v>11932.199999999999</v>
      </c>
      <c r="D18" s="1">
        <f ca="1">OFFSET(StatCharts!D$2,Sheet2!$A18-1,0)</f>
        <v>1176.25</v>
      </c>
      <c r="E18" s="1">
        <f ca="1">OFFSET(StatCharts!E$2,Sheet2!$A18-1,0)</f>
        <v>93.383993255705548</v>
      </c>
      <c r="F18" s="1">
        <f ca="1">OFFSET(StatCharts!F$2,Sheet2!$A18-1,0)</f>
        <v>26153.015029506292</v>
      </c>
      <c r="G18">
        <f ca="1">OFFSET(StatCharts!G$2,Sheet2!$A18-1,0)</f>
        <v>65</v>
      </c>
      <c r="H18">
        <f ca="1">OFFSET(StatCharts!H$2,Sheet2!$A18-1,0)</f>
        <v>27</v>
      </c>
    </row>
    <row r="19" spans="1:8" x14ac:dyDescent="0.4">
      <c r="A19">
        <v>85</v>
      </c>
      <c r="B19" s="1">
        <f ca="1">OFFSET(StatCharts!B$2,Sheet2!$A19-1,0)</f>
        <v>88.203867196751233</v>
      </c>
      <c r="C19" s="1">
        <f ca="1">OFFSET(StatCharts!C$2,Sheet2!$A19-1,0)</f>
        <v>13982.260196413396</v>
      </c>
      <c r="D19" s="1">
        <f ca="1">OFFSET(StatCharts!D$2,Sheet2!$A19-1,0)</f>
        <v>1321.2983399593904</v>
      </c>
      <c r="E19" s="1">
        <f ca="1">OFFSET(StatCharts!E$2,Sheet2!$A19-1,0)</f>
        <v>114.55167824908774</v>
      </c>
      <c r="F19" s="1">
        <f ca="1">OFFSET(StatCharts!F$2,Sheet2!$A19-1,0)</f>
        <v>31326.474778006024</v>
      </c>
      <c r="G19">
        <f ca="1">OFFSET(StatCharts!G$2,Sheet2!$A19-1,0)</f>
        <v>69</v>
      </c>
      <c r="H19">
        <f ca="1">OFFSET(StatCharts!H$2,Sheet2!$A19-1,0)</f>
        <v>29</v>
      </c>
    </row>
    <row r="20" spans="1:8" x14ac:dyDescent="0.4">
      <c r="A20">
        <v>90</v>
      </c>
      <c r="B20" s="1">
        <f ca="1">OFFSET(StatCharts!B$2,Sheet2!$A20-1,0)</f>
        <v>128.19999999999999</v>
      </c>
      <c r="C20" s="1">
        <f ca="1">OFFSET(StatCharts!C$2,Sheet2!$A20-1,0)</f>
        <v>19884.199999999997</v>
      </c>
      <c r="D20" s="1">
        <f ca="1">OFFSET(StatCharts!D$2,Sheet2!$A20-1,0)</f>
        <v>1833.75</v>
      </c>
      <c r="E20" s="1">
        <f ca="1">OFFSET(StatCharts!E$2,Sheet2!$A20-1,0)</f>
        <v>141.60585600208375</v>
      </c>
      <c r="F20" s="1">
        <f ca="1">OFFSET(StatCharts!F$2,Sheet2!$A20-1,0)</f>
        <v>48267.502300262262</v>
      </c>
      <c r="G20">
        <f ca="1">OFFSET(StatCharts!G$2,Sheet2!$A20-1,0)</f>
        <v>73</v>
      </c>
      <c r="H20">
        <f ca="1">OFFSET(StatCharts!H$2,Sheet2!$A20-1,0)</f>
        <v>31</v>
      </c>
    </row>
    <row r="21" spans="1:8" x14ac:dyDescent="0.4">
      <c r="A21">
        <v>95</v>
      </c>
      <c r="B21" s="1">
        <f ca="1">OFFSET(StatCharts!B$2,Sheet2!$A21-1,0)</f>
        <v>149.40773439350247</v>
      </c>
      <c r="C21" s="1">
        <f ca="1">OFFSET(StatCharts!C$2,Sheet2!$A21-1,0)</f>
        <v>23847.228674335824</v>
      </c>
      <c r="D21" s="1">
        <f ca="1">OFFSET(StatCharts!D$2,Sheet2!$A21-1,0)</f>
        <v>2111.3466799187809</v>
      </c>
      <c r="E21" s="1">
        <f ca="1">OFFSET(StatCharts!E$2,Sheet2!$A21-1,0)</f>
        <v>177.60472544678416</v>
      </c>
      <c r="F21" s="1">
        <f ca="1">OFFSET(StatCharts!F$2,Sheet2!$A21-1,0)</f>
        <v>56545.793176053812</v>
      </c>
      <c r="G21">
        <f ca="1">OFFSET(StatCharts!G$2,Sheet2!$A21-1,0)</f>
        <v>77</v>
      </c>
      <c r="H21">
        <f ca="1">OFFSET(StatCharts!H$2,Sheet2!$A21-1,0)</f>
        <v>32</v>
      </c>
    </row>
    <row r="22" spans="1:8" x14ac:dyDescent="0.4">
      <c r="A22">
        <v>99</v>
      </c>
      <c r="B22" s="1">
        <f ca="1">OFFSET(StatCharts!B$2,Sheet2!$A22-1,0)</f>
        <v>172.54257833336908</v>
      </c>
      <c r="C22" s="1">
        <f ca="1">OFFSET(StatCharts!C$2,Sheet2!$A22-1,0)</f>
        <v>28086.401357004954</v>
      </c>
      <c r="D22" s="1">
        <f ca="1">OFFSET(StatCharts!D$2,Sheet2!$A22-1,0)</f>
        <v>2410.5322291671137</v>
      </c>
      <c r="E22" s="1">
        <f ca="1">OFFSET(StatCharts!E$2,Sheet2!$A22-1,0)</f>
        <v>216.85702598273321</v>
      </c>
      <c r="F22" s="1">
        <f ca="1">OFFSET(StatCharts!F$2,Sheet2!$A22-1,0)</f>
        <v>92428.741956937738</v>
      </c>
      <c r="G22">
        <f ca="1">OFFSET(StatCharts!G$2,Sheet2!$A22-1,0)</f>
        <v>80</v>
      </c>
      <c r="H22">
        <f ca="1">OFFSET(StatCharts!H$2,Sheet2!$A22-1,0)</f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9C42E-4D03-4797-B846-FB5E09BB39D3}">
  <dimension ref="A1:N30"/>
  <sheetViews>
    <sheetView workbookViewId="0">
      <pane ySplit="1" topLeftCell="A2" activePane="bottomLeft" state="frozen"/>
      <selection pane="bottomLeft" activeCell="B19" sqref="B19"/>
    </sheetView>
  </sheetViews>
  <sheetFormatPr defaultRowHeight="14.6" x14ac:dyDescent="0.4"/>
  <cols>
    <col min="1" max="1" width="16.53515625" bestFit="1" customWidth="1"/>
  </cols>
  <sheetData>
    <row r="1" spans="1:14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1021</v>
      </c>
      <c r="L1" t="s">
        <v>16</v>
      </c>
      <c r="M1" t="s">
        <v>1022</v>
      </c>
      <c r="N1" t="s">
        <v>1023</v>
      </c>
    </row>
    <row r="2" spans="1:14" x14ac:dyDescent="0.4">
      <c r="A2" t="s">
        <v>1024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4">
      <c r="A3" t="s">
        <v>1130</v>
      </c>
      <c r="B3">
        <v>100</v>
      </c>
      <c r="C3">
        <v>90</v>
      </c>
      <c r="D3">
        <v>100</v>
      </c>
      <c r="E3">
        <v>75</v>
      </c>
      <c r="F3">
        <v>100</v>
      </c>
      <c r="G3">
        <v>100</v>
      </c>
      <c r="H3">
        <v>115</v>
      </c>
      <c r="I3">
        <v>60</v>
      </c>
      <c r="J3">
        <v>100</v>
      </c>
      <c r="K3">
        <v>100</v>
      </c>
      <c r="L3">
        <v>100</v>
      </c>
      <c r="M3">
        <v>70</v>
      </c>
      <c r="N3">
        <v>0</v>
      </c>
    </row>
    <row r="4" spans="1:14" x14ac:dyDescent="0.4">
      <c r="A4" t="s">
        <v>85</v>
      </c>
      <c r="B4">
        <v>100</v>
      </c>
      <c r="C4">
        <v>0</v>
      </c>
      <c r="D4">
        <v>10</v>
      </c>
      <c r="E4">
        <v>10</v>
      </c>
      <c r="F4">
        <v>0</v>
      </c>
      <c r="G4">
        <v>0</v>
      </c>
      <c r="H4">
        <v>10</v>
      </c>
      <c r="I4">
        <v>10</v>
      </c>
      <c r="J4">
        <v>999</v>
      </c>
      <c r="K4">
        <v>999</v>
      </c>
      <c r="L4">
        <v>0</v>
      </c>
      <c r="M4">
        <v>0</v>
      </c>
      <c r="N4">
        <v>0</v>
      </c>
    </row>
    <row r="5" spans="1:14" x14ac:dyDescent="0.4">
      <c r="A5" t="s">
        <v>58</v>
      </c>
      <c r="B5">
        <v>200</v>
      </c>
      <c r="C5">
        <v>10</v>
      </c>
      <c r="D5">
        <v>50</v>
      </c>
      <c r="E5">
        <v>50</v>
      </c>
      <c r="F5">
        <v>180</v>
      </c>
      <c r="G5">
        <v>150</v>
      </c>
      <c r="H5">
        <v>0</v>
      </c>
      <c r="I5">
        <v>0</v>
      </c>
      <c r="J5">
        <v>400</v>
      </c>
      <c r="K5">
        <v>400</v>
      </c>
      <c r="L5">
        <v>100</v>
      </c>
      <c r="M5">
        <v>120</v>
      </c>
      <c r="N5">
        <v>0</v>
      </c>
    </row>
    <row r="6" spans="1:14" x14ac:dyDescent="0.4">
      <c r="A6" t="s">
        <v>41</v>
      </c>
      <c r="B6">
        <v>100</v>
      </c>
      <c r="C6">
        <v>100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  <c r="N6">
        <v>1</v>
      </c>
    </row>
    <row r="7" spans="1:14" x14ac:dyDescent="0.4">
      <c r="A7" t="s">
        <v>47</v>
      </c>
      <c r="B7">
        <v>70</v>
      </c>
      <c r="C7">
        <v>70</v>
      </c>
      <c r="D7">
        <v>70</v>
      </c>
      <c r="E7">
        <v>70</v>
      </c>
      <c r="F7">
        <v>70</v>
      </c>
      <c r="G7">
        <v>70</v>
      </c>
      <c r="H7">
        <v>70</v>
      </c>
      <c r="I7">
        <v>70</v>
      </c>
      <c r="J7">
        <v>70</v>
      </c>
      <c r="K7">
        <v>70</v>
      </c>
      <c r="L7">
        <v>80</v>
      </c>
      <c r="M7">
        <v>80</v>
      </c>
      <c r="N7">
        <v>1</v>
      </c>
    </row>
    <row r="8" spans="1:14" x14ac:dyDescent="0.4">
      <c r="A8" t="s">
        <v>1025</v>
      </c>
      <c r="B8">
        <v>100</v>
      </c>
      <c r="C8">
        <v>110</v>
      </c>
      <c r="D8">
        <v>100</v>
      </c>
      <c r="E8">
        <v>75</v>
      </c>
      <c r="F8">
        <v>110</v>
      </c>
      <c r="G8">
        <v>100</v>
      </c>
      <c r="H8">
        <v>85</v>
      </c>
      <c r="I8">
        <v>110</v>
      </c>
      <c r="J8">
        <v>100</v>
      </c>
      <c r="K8">
        <v>100</v>
      </c>
      <c r="L8">
        <v>93</v>
      </c>
      <c r="M8">
        <v>93</v>
      </c>
      <c r="N8">
        <v>1</v>
      </c>
    </row>
    <row r="9" spans="1:14" x14ac:dyDescent="0.4">
      <c r="A9" t="s">
        <v>1162</v>
      </c>
      <c r="B9">
        <v>100</v>
      </c>
      <c r="C9">
        <v>130</v>
      </c>
      <c r="D9">
        <v>100</v>
      </c>
      <c r="E9">
        <v>80</v>
      </c>
      <c r="F9">
        <v>110</v>
      </c>
      <c r="G9">
        <v>110</v>
      </c>
      <c r="H9">
        <v>90</v>
      </c>
      <c r="I9">
        <v>100</v>
      </c>
      <c r="J9">
        <v>100</v>
      </c>
      <c r="K9">
        <v>100</v>
      </c>
      <c r="L9">
        <v>100</v>
      </c>
      <c r="M9">
        <v>100</v>
      </c>
      <c r="N9">
        <v>1</v>
      </c>
    </row>
    <row r="10" spans="1:14" x14ac:dyDescent="0.4">
      <c r="A10" t="s">
        <v>176</v>
      </c>
      <c r="B10">
        <v>80</v>
      </c>
      <c r="C10">
        <v>80</v>
      </c>
      <c r="D10">
        <v>95</v>
      </c>
      <c r="E10">
        <v>80</v>
      </c>
      <c r="F10">
        <v>100</v>
      </c>
      <c r="G10">
        <v>100</v>
      </c>
      <c r="H10">
        <v>120</v>
      </c>
      <c r="I10">
        <v>100</v>
      </c>
      <c r="J10">
        <v>90</v>
      </c>
      <c r="K10">
        <v>90</v>
      </c>
      <c r="L10">
        <v>85</v>
      </c>
      <c r="M10">
        <v>85</v>
      </c>
      <c r="N10">
        <v>1</v>
      </c>
    </row>
    <row r="11" spans="1:14" x14ac:dyDescent="0.4">
      <c r="A11" t="s">
        <v>1108</v>
      </c>
      <c r="B11">
        <v>100</v>
      </c>
      <c r="C11">
        <v>100</v>
      </c>
      <c r="D11">
        <v>70</v>
      </c>
      <c r="E11">
        <v>80</v>
      </c>
      <c r="F11">
        <v>90</v>
      </c>
      <c r="G11">
        <v>150</v>
      </c>
      <c r="H11">
        <v>120</v>
      </c>
      <c r="I11">
        <v>100</v>
      </c>
      <c r="J11">
        <v>80</v>
      </c>
      <c r="K11">
        <v>150</v>
      </c>
      <c r="L11">
        <v>105</v>
      </c>
      <c r="M11">
        <v>115</v>
      </c>
      <c r="N11">
        <v>1</v>
      </c>
    </row>
    <row r="12" spans="1:14" x14ac:dyDescent="0.4">
      <c r="A12" t="s">
        <v>39</v>
      </c>
      <c r="B12">
        <v>110</v>
      </c>
      <c r="C12">
        <v>90</v>
      </c>
      <c r="D12">
        <v>70</v>
      </c>
      <c r="E12">
        <v>80</v>
      </c>
      <c r="F12">
        <v>112</v>
      </c>
      <c r="G12">
        <v>100</v>
      </c>
      <c r="H12">
        <v>80</v>
      </c>
      <c r="I12">
        <v>100</v>
      </c>
      <c r="J12">
        <v>120</v>
      </c>
      <c r="K12">
        <v>120</v>
      </c>
      <c r="L12">
        <v>92</v>
      </c>
      <c r="M12">
        <v>90</v>
      </c>
      <c r="N12">
        <v>1</v>
      </c>
    </row>
    <row r="13" spans="1:14" x14ac:dyDescent="0.4">
      <c r="A13" t="s">
        <v>48</v>
      </c>
      <c r="B13">
        <v>80</v>
      </c>
      <c r="C13">
        <v>105</v>
      </c>
      <c r="D13">
        <v>80</v>
      </c>
      <c r="E13">
        <v>130</v>
      </c>
      <c r="F13">
        <v>85</v>
      </c>
      <c r="G13">
        <v>85</v>
      </c>
      <c r="H13">
        <v>120</v>
      </c>
      <c r="I13">
        <v>72</v>
      </c>
      <c r="J13">
        <v>110</v>
      </c>
      <c r="K13">
        <v>90</v>
      </c>
      <c r="L13">
        <v>94</v>
      </c>
      <c r="M13">
        <v>106</v>
      </c>
      <c r="N13">
        <v>1</v>
      </c>
    </row>
    <row r="14" spans="1:14" x14ac:dyDescent="0.4">
      <c r="A14" t="s">
        <v>219</v>
      </c>
      <c r="B14">
        <v>92</v>
      </c>
      <c r="C14">
        <v>110</v>
      </c>
      <c r="D14">
        <v>110</v>
      </c>
      <c r="E14">
        <v>98</v>
      </c>
      <c r="F14">
        <v>90</v>
      </c>
      <c r="G14">
        <v>120</v>
      </c>
      <c r="H14">
        <v>102</v>
      </c>
      <c r="I14">
        <v>95</v>
      </c>
      <c r="J14">
        <v>95</v>
      </c>
      <c r="K14">
        <v>95</v>
      </c>
      <c r="L14">
        <v>105</v>
      </c>
      <c r="M14">
        <v>95</v>
      </c>
      <c r="N14">
        <v>1</v>
      </c>
    </row>
    <row r="15" spans="1:14" x14ac:dyDescent="0.4">
      <c r="A15" t="s">
        <v>547</v>
      </c>
      <c r="B15">
        <v>60</v>
      </c>
      <c r="C15">
        <v>100</v>
      </c>
      <c r="D15">
        <v>60</v>
      </c>
      <c r="E15">
        <v>120</v>
      </c>
      <c r="F15">
        <v>50</v>
      </c>
      <c r="G15">
        <v>150</v>
      </c>
      <c r="H15">
        <v>130</v>
      </c>
      <c r="I15">
        <v>60</v>
      </c>
      <c r="J15">
        <v>50</v>
      </c>
      <c r="K15">
        <v>130</v>
      </c>
      <c r="L15">
        <v>100</v>
      </c>
      <c r="M15">
        <v>100</v>
      </c>
      <c r="N15">
        <v>1</v>
      </c>
    </row>
    <row r="16" spans="1:14" x14ac:dyDescent="0.4">
      <c r="A16" t="s">
        <v>469</v>
      </c>
      <c r="B16">
        <v>115</v>
      </c>
      <c r="C16">
        <v>90</v>
      </c>
      <c r="D16">
        <v>70</v>
      </c>
      <c r="E16">
        <v>90</v>
      </c>
      <c r="F16">
        <v>60</v>
      </c>
      <c r="G16">
        <v>90</v>
      </c>
      <c r="H16">
        <v>100</v>
      </c>
      <c r="I16">
        <v>50</v>
      </c>
      <c r="J16">
        <v>70</v>
      </c>
      <c r="K16">
        <v>110</v>
      </c>
      <c r="L16">
        <v>90</v>
      </c>
      <c r="M16">
        <v>85</v>
      </c>
      <c r="N16">
        <v>1</v>
      </c>
    </row>
    <row r="17" spans="1:14" x14ac:dyDescent="0.4">
      <c r="A17" t="s">
        <v>229</v>
      </c>
      <c r="B17">
        <v>105</v>
      </c>
      <c r="C17">
        <v>110</v>
      </c>
      <c r="D17">
        <v>90</v>
      </c>
      <c r="E17">
        <v>100</v>
      </c>
      <c r="F17">
        <v>110</v>
      </c>
      <c r="G17">
        <v>130</v>
      </c>
      <c r="H17">
        <v>110</v>
      </c>
      <c r="I17">
        <v>130</v>
      </c>
      <c r="J17">
        <v>90</v>
      </c>
      <c r="K17">
        <v>110</v>
      </c>
      <c r="L17">
        <v>105</v>
      </c>
      <c r="M17">
        <v>110</v>
      </c>
      <c r="N17">
        <v>1</v>
      </c>
    </row>
    <row r="18" spans="1:14" x14ac:dyDescent="0.4">
      <c r="A18" t="s">
        <v>275</v>
      </c>
      <c r="B18">
        <v>105</v>
      </c>
      <c r="C18">
        <v>108</v>
      </c>
      <c r="D18">
        <v>130</v>
      </c>
      <c r="E18">
        <v>100</v>
      </c>
      <c r="F18">
        <v>120</v>
      </c>
      <c r="G18">
        <v>70</v>
      </c>
      <c r="H18">
        <v>90</v>
      </c>
      <c r="I18">
        <v>80</v>
      </c>
      <c r="J18">
        <v>80</v>
      </c>
      <c r="K18">
        <v>80</v>
      </c>
      <c r="L18">
        <v>105</v>
      </c>
      <c r="M18">
        <v>95</v>
      </c>
      <c r="N18">
        <v>1</v>
      </c>
    </row>
    <row r="19" spans="1:14" x14ac:dyDescent="0.4">
      <c r="A19" t="s">
        <v>379</v>
      </c>
      <c r="B19">
        <v>115</v>
      </c>
      <c r="C19">
        <v>115</v>
      </c>
      <c r="D19">
        <v>120</v>
      </c>
      <c r="E19">
        <v>110</v>
      </c>
      <c r="F19">
        <v>110</v>
      </c>
      <c r="G19">
        <v>90</v>
      </c>
      <c r="H19">
        <v>100</v>
      </c>
      <c r="I19">
        <v>100</v>
      </c>
      <c r="J19">
        <v>100</v>
      </c>
      <c r="K19">
        <v>100</v>
      </c>
      <c r="L19">
        <v>115</v>
      </c>
      <c r="M19">
        <v>105</v>
      </c>
      <c r="N19">
        <v>1</v>
      </c>
    </row>
    <row r="20" spans="1:14" x14ac:dyDescent="0.4">
      <c r="A20" t="s">
        <v>828</v>
      </c>
      <c r="B20">
        <v>110</v>
      </c>
      <c r="C20">
        <v>110</v>
      </c>
      <c r="D20">
        <v>110</v>
      </c>
      <c r="E20">
        <v>70</v>
      </c>
      <c r="F20">
        <v>130</v>
      </c>
      <c r="G20">
        <v>90</v>
      </c>
      <c r="H20">
        <v>90</v>
      </c>
      <c r="I20">
        <v>150</v>
      </c>
      <c r="J20">
        <v>150</v>
      </c>
      <c r="K20">
        <v>110</v>
      </c>
      <c r="L20">
        <v>110</v>
      </c>
      <c r="M20">
        <v>110</v>
      </c>
      <c r="N20">
        <v>1</v>
      </c>
    </row>
    <row r="21" spans="1:14" x14ac:dyDescent="0.4">
      <c r="A21" t="s">
        <v>327</v>
      </c>
      <c r="B21">
        <v>130</v>
      </c>
      <c r="C21">
        <v>110</v>
      </c>
      <c r="D21">
        <v>120</v>
      </c>
      <c r="E21">
        <v>60</v>
      </c>
      <c r="F21">
        <v>150</v>
      </c>
      <c r="G21">
        <v>80</v>
      </c>
      <c r="H21">
        <v>90</v>
      </c>
      <c r="I21">
        <v>90</v>
      </c>
      <c r="J21">
        <v>150</v>
      </c>
      <c r="K21">
        <v>105</v>
      </c>
      <c r="L21">
        <v>110</v>
      </c>
      <c r="M21">
        <v>120</v>
      </c>
      <c r="N21">
        <v>1</v>
      </c>
    </row>
    <row r="22" spans="1:14" x14ac:dyDescent="0.4">
      <c r="A22" t="s">
        <v>1190</v>
      </c>
      <c r="B22">
        <v>120</v>
      </c>
      <c r="C22">
        <v>130</v>
      </c>
      <c r="D22">
        <v>120</v>
      </c>
      <c r="E22">
        <v>100</v>
      </c>
      <c r="F22">
        <v>100</v>
      </c>
      <c r="G22">
        <v>110</v>
      </c>
      <c r="H22">
        <v>120</v>
      </c>
      <c r="I22">
        <v>100</v>
      </c>
      <c r="J22">
        <v>100</v>
      </c>
      <c r="K22">
        <v>100</v>
      </c>
      <c r="L22">
        <v>110</v>
      </c>
      <c r="M22">
        <v>110</v>
      </c>
      <c r="N22">
        <v>1</v>
      </c>
    </row>
    <row r="23" spans="1:14" x14ac:dyDescent="0.4">
      <c r="A23" t="s">
        <v>286</v>
      </c>
      <c r="B23">
        <v>130</v>
      </c>
      <c r="C23">
        <v>115</v>
      </c>
      <c r="D23">
        <v>110</v>
      </c>
      <c r="E23">
        <v>100</v>
      </c>
      <c r="F23">
        <v>110</v>
      </c>
      <c r="G23">
        <v>95</v>
      </c>
      <c r="H23">
        <v>110</v>
      </c>
      <c r="I23">
        <v>100</v>
      </c>
      <c r="J23">
        <v>105</v>
      </c>
      <c r="K23">
        <v>95</v>
      </c>
      <c r="L23">
        <v>110</v>
      </c>
      <c r="M23">
        <v>110</v>
      </c>
      <c r="N23">
        <v>1</v>
      </c>
    </row>
    <row r="24" spans="1:14" x14ac:dyDescent="0.4">
      <c r="A24" t="s">
        <v>456</v>
      </c>
      <c r="B24">
        <v>150</v>
      </c>
      <c r="C24">
        <v>120</v>
      </c>
      <c r="D24">
        <v>110</v>
      </c>
      <c r="E24">
        <v>105</v>
      </c>
      <c r="F24">
        <v>110</v>
      </c>
      <c r="G24">
        <v>110</v>
      </c>
      <c r="H24">
        <v>115</v>
      </c>
      <c r="I24">
        <v>110</v>
      </c>
      <c r="J24">
        <v>110</v>
      </c>
      <c r="K24">
        <v>110</v>
      </c>
      <c r="L24">
        <v>120</v>
      </c>
      <c r="M24">
        <v>135</v>
      </c>
      <c r="N24">
        <v>2</v>
      </c>
    </row>
    <row r="25" spans="1:14" x14ac:dyDescent="0.4">
      <c r="A25" t="s">
        <v>181</v>
      </c>
      <c r="B25">
        <v>200</v>
      </c>
      <c r="C25">
        <v>125</v>
      </c>
      <c r="D25">
        <v>120</v>
      </c>
      <c r="E25">
        <v>105</v>
      </c>
      <c r="F25">
        <v>115</v>
      </c>
      <c r="G25">
        <v>120</v>
      </c>
      <c r="H25">
        <v>120</v>
      </c>
      <c r="I25">
        <v>120</v>
      </c>
      <c r="J25">
        <v>115</v>
      </c>
      <c r="K25">
        <v>115</v>
      </c>
      <c r="L25">
        <v>140</v>
      </c>
      <c r="M25">
        <v>145</v>
      </c>
      <c r="N25">
        <v>2</v>
      </c>
    </row>
    <row r="26" spans="1:14" x14ac:dyDescent="0.4">
      <c r="A26" t="s">
        <v>753</v>
      </c>
      <c r="B26">
        <v>240</v>
      </c>
      <c r="C26">
        <v>130</v>
      </c>
      <c r="D26">
        <v>130</v>
      </c>
      <c r="E26">
        <v>110</v>
      </c>
      <c r="F26">
        <v>120</v>
      </c>
      <c r="G26">
        <v>130</v>
      </c>
      <c r="H26">
        <v>125</v>
      </c>
      <c r="I26">
        <v>130</v>
      </c>
      <c r="J26">
        <v>120</v>
      </c>
      <c r="K26">
        <v>120</v>
      </c>
      <c r="L26">
        <v>160</v>
      </c>
      <c r="M26">
        <v>150</v>
      </c>
      <c r="N26">
        <v>3</v>
      </c>
    </row>
    <row r="27" spans="1:14" x14ac:dyDescent="0.4">
      <c r="A27" t="s">
        <v>192</v>
      </c>
      <c r="B27">
        <v>500</v>
      </c>
      <c r="C27">
        <v>130</v>
      </c>
      <c r="D27">
        <v>140</v>
      </c>
      <c r="E27">
        <v>110</v>
      </c>
      <c r="F27">
        <v>125</v>
      </c>
      <c r="G27">
        <v>140</v>
      </c>
      <c r="H27">
        <v>130</v>
      </c>
      <c r="I27">
        <v>140</v>
      </c>
      <c r="J27">
        <v>125</v>
      </c>
      <c r="K27">
        <v>125</v>
      </c>
      <c r="L27">
        <v>300</v>
      </c>
      <c r="M27">
        <v>300</v>
      </c>
      <c r="N27">
        <v>4</v>
      </c>
    </row>
    <row r="28" spans="1:14" x14ac:dyDescent="0.4">
      <c r="A28" t="s">
        <v>681</v>
      </c>
      <c r="B28">
        <v>1500</v>
      </c>
      <c r="C28">
        <v>140</v>
      </c>
      <c r="D28">
        <v>150</v>
      </c>
      <c r="E28">
        <v>115</v>
      </c>
      <c r="F28">
        <v>130</v>
      </c>
      <c r="G28">
        <v>150</v>
      </c>
      <c r="H28">
        <v>135</v>
      </c>
      <c r="I28">
        <v>150</v>
      </c>
      <c r="J28">
        <v>130</v>
      </c>
      <c r="K28">
        <v>130</v>
      </c>
      <c r="L28">
        <v>800</v>
      </c>
      <c r="M28">
        <v>800</v>
      </c>
      <c r="N28">
        <v>5</v>
      </c>
    </row>
    <row r="29" spans="1:14" x14ac:dyDescent="0.4">
      <c r="A29" t="s">
        <v>1163</v>
      </c>
      <c r="B29">
        <v>2000</v>
      </c>
      <c r="C29">
        <v>160</v>
      </c>
      <c r="D29">
        <v>160</v>
      </c>
      <c r="E29">
        <v>120</v>
      </c>
      <c r="F29">
        <v>150</v>
      </c>
      <c r="G29">
        <v>160</v>
      </c>
      <c r="H29">
        <v>140</v>
      </c>
      <c r="I29">
        <v>160</v>
      </c>
      <c r="J29">
        <v>135</v>
      </c>
      <c r="K29">
        <v>135</v>
      </c>
      <c r="L29">
        <v>1000</v>
      </c>
      <c r="M29">
        <v>1000</v>
      </c>
      <c r="N29">
        <v>5</v>
      </c>
    </row>
    <row r="30" spans="1:14" x14ac:dyDescent="0.4">
      <c r="A30" t="s">
        <v>1164</v>
      </c>
      <c r="B30">
        <v>3200</v>
      </c>
      <c r="C30">
        <v>190</v>
      </c>
      <c r="D30">
        <v>180</v>
      </c>
      <c r="E30">
        <v>125</v>
      </c>
      <c r="F30">
        <v>160</v>
      </c>
      <c r="G30">
        <v>180</v>
      </c>
      <c r="H30">
        <v>150</v>
      </c>
      <c r="I30">
        <v>180</v>
      </c>
      <c r="J30">
        <v>140</v>
      </c>
      <c r="K30">
        <v>140</v>
      </c>
      <c r="L30">
        <v>1200</v>
      </c>
      <c r="M30">
        <v>1200</v>
      </c>
      <c r="N30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4841F-7826-4339-9BD4-EFEF313DD4AA}">
  <dimension ref="A1:M41"/>
  <sheetViews>
    <sheetView workbookViewId="0">
      <pane ySplit="1" topLeftCell="A14" activePane="bottomLeft" state="frozen"/>
      <selection pane="bottomLeft" activeCell="O11" sqref="O11"/>
    </sheetView>
  </sheetViews>
  <sheetFormatPr defaultRowHeight="14.6" x14ac:dyDescent="0.4"/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1021</v>
      </c>
      <c r="L1" t="s">
        <v>16</v>
      </c>
      <c r="M1" t="s">
        <v>1022</v>
      </c>
    </row>
    <row r="2" spans="1:13" x14ac:dyDescent="0.4">
      <c r="A2" s="2" t="s">
        <v>941</v>
      </c>
      <c r="B2" s="2">
        <v>100</v>
      </c>
      <c r="C2" s="2">
        <v>100</v>
      </c>
      <c r="D2" s="2">
        <v>100</v>
      </c>
      <c r="E2" s="2">
        <v>100</v>
      </c>
      <c r="F2" s="2">
        <v>100</v>
      </c>
      <c r="G2" s="2">
        <v>100</v>
      </c>
      <c r="H2" s="2">
        <v>100</v>
      </c>
      <c r="I2" s="2">
        <v>100</v>
      </c>
      <c r="J2" s="2">
        <v>100</v>
      </c>
      <c r="K2" s="2">
        <v>100</v>
      </c>
      <c r="L2" s="2">
        <v>100</v>
      </c>
      <c r="M2" s="2">
        <v>100</v>
      </c>
    </row>
    <row r="3" spans="1:13" x14ac:dyDescent="0.4">
      <c r="A3" s="2" t="s">
        <v>794</v>
      </c>
      <c r="B3" s="2">
        <v>101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 s="2">
        <v>100</v>
      </c>
      <c r="J3" s="2">
        <v>101</v>
      </c>
      <c r="K3" s="2">
        <v>101</v>
      </c>
      <c r="L3" s="2">
        <v>101</v>
      </c>
      <c r="M3" s="2">
        <v>101</v>
      </c>
    </row>
    <row r="4" spans="1:13" x14ac:dyDescent="0.4">
      <c r="A4" s="2" t="s">
        <v>54</v>
      </c>
      <c r="B4" s="2">
        <v>102</v>
      </c>
      <c r="C4" s="2">
        <v>100</v>
      </c>
      <c r="D4" s="2">
        <v>100</v>
      </c>
      <c r="E4" s="2">
        <v>100</v>
      </c>
      <c r="F4" s="2">
        <v>100</v>
      </c>
      <c r="G4" s="2">
        <v>100</v>
      </c>
      <c r="H4" s="2">
        <v>100</v>
      </c>
      <c r="I4" s="2">
        <v>100</v>
      </c>
      <c r="J4" s="2">
        <v>102</v>
      </c>
      <c r="K4" s="2">
        <v>102</v>
      </c>
      <c r="L4" s="2">
        <v>102</v>
      </c>
      <c r="M4" s="2">
        <v>102</v>
      </c>
    </row>
    <row r="5" spans="1:13" x14ac:dyDescent="0.4">
      <c r="A5" s="2" t="s">
        <v>585</v>
      </c>
      <c r="B5" s="2">
        <v>104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104</v>
      </c>
      <c r="K5" s="2">
        <v>104</v>
      </c>
      <c r="L5" s="2">
        <v>104</v>
      </c>
      <c r="M5" s="2">
        <v>104</v>
      </c>
    </row>
    <row r="6" spans="1:13" x14ac:dyDescent="0.4">
      <c r="A6" t="s">
        <v>49</v>
      </c>
      <c r="B6">
        <v>102</v>
      </c>
      <c r="C6">
        <v>101</v>
      </c>
      <c r="D6">
        <v>101</v>
      </c>
      <c r="E6">
        <v>98</v>
      </c>
      <c r="F6">
        <v>102</v>
      </c>
      <c r="G6">
        <v>98</v>
      </c>
      <c r="H6">
        <v>98</v>
      </c>
      <c r="I6">
        <v>98</v>
      </c>
      <c r="J6">
        <v>105</v>
      </c>
      <c r="K6">
        <v>95</v>
      </c>
      <c r="L6">
        <v>102</v>
      </c>
      <c r="M6">
        <v>101</v>
      </c>
    </row>
    <row r="7" spans="1:13" x14ac:dyDescent="0.4">
      <c r="A7" t="s">
        <v>199</v>
      </c>
      <c r="B7">
        <v>104</v>
      </c>
      <c r="C7">
        <v>102</v>
      </c>
      <c r="D7">
        <v>102</v>
      </c>
      <c r="E7">
        <v>96</v>
      </c>
      <c r="F7">
        <v>104</v>
      </c>
      <c r="G7">
        <v>96</v>
      </c>
      <c r="H7">
        <v>96</v>
      </c>
      <c r="I7">
        <v>96</v>
      </c>
      <c r="J7">
        <v>110</v>
      </c>
      <c r="K7">
        <v>90</v>
      </c>
      <c r="L7">
        <v>104</v>
      </c>
      <c r="M7">
        <v>102</v>
      </c>
    </row>
    <row r="8" spans="1:13" x14ac:dyDescent="0.4">
      <c r="A8" t="s">
        <v>113</v>
      </c>
      <c r="B8">
        <v>106</v>
      </c>
      <c r="C8">
        <v>103</v>
      </c>
      <c r="D8">
        <v>103</v>
      </c>
      <c r="E8">
        <v>94</v>
      </c>
      <c r="F8">
        <v>106</v>
      </c>
      <c r="G8">
        <v>94</v>
      </c>
      <c r="H8">
        <v>94</v>
      </c>
      <c r="I8">
        <v>94</v>
      </c>
      <c r="J8">
        <v>115</v>
      </c>
      <c r="K8">
        <v>85</v>
      </c>
      <c r="L8">
        <v>106</v>
      </c>
      <c r="M8">
        <v>103</v>
      </c>
    </row>
    <row r="9" spans="1:13" x14ac:dyDescent="0.4">
      <c r="A9" t="s">
        <v>321</v>
      </c>
      <c r="B9">
        <v>110</v>
      </c>
      <c r="C9">
        <v>105</v>
      </c>
      <c r="D9">
        <v>105</v>
      </c>
      <c r="E9">
        <v>90</v>
      </c>
      <c r="F9">
        <v>110</v>
      </c>
      <c r="G9">
        <v>90</v>
      </c>
      <c r="H9">
        <v>90</v>
      </c>
      <c r="I9">
        <v>90</v>
      </c>
      <c r="J9">
        <v>125</v>
      </c>
      <c r="K9">
        <v>80</v>
      </c>
      <c r="L9">
        <v>110</v>
      </c>
      <c r="M9">
        <v>105</v>
      </c>
    </row>
    <row r="10" spans="1:13" x14ac:dyDescent="0.4">
      <c r="A10" s="2" t="s">
        <v>92</v>
      </c>
      <c r="B10" s="2">
        <v>98</v>
      </c>
      <c r="C10" s="2">
        <v>103</v>
      </c>
      <c r="D10" s="2">
        <v>100</v>
      </c>
      <c r="E10" s="2">
        <v>100</v>
      </c>
      <c r="F10" s="2">
        <v>95</v>
      </c>
      <c r="G10" s="2">
        <v>101</v>
      </c>
      <c r="H10" s="2">
        <v>100</v>
      </c>
      <c r="I10" s="2">
        <v>100</v>
      </c>
      <c r="J10" s="2">
        <v>97</v>
      </c>
      <c r="K10" s="2">
        <v>97</v>
      </c>
      <c r="L10" s="2">
        <v>102</v>
      </c>
      <c r="M10" s="2">
        <v>102</v>
      </c>
    </row>
    <row r="11" spans="1:13" x14ac:dyDescent="0.4">
      <c r="A11" s="2" t="s">
        <v>249</v>
      </c>
      <c r="B11" s="2">
        <v>96</v>
      </c>
      <c r="C11" s="2">
        <v>106</v>
      </c>
      <c r="D11" s="2">
        <v>100</v>
      </c>
      <c r="E11" s="2">
        <v>100</v>
      </c>
      <c r="F11" s="2">
        <v>90</v>
      </c>
      <c r="G11" s="2">
        <v>102</v>
      </c>
      <c r="H11" s="2">
        <v>100</v>
      </c>
      <c r="I11" s="2">
        <v>100</v>
      </c>
      <c r="J11" s="2">
        <v>94</v>
      </c>
      <c r="K11" s="2">
        <v>94</v>
      </c>
      <c r="L11" s="2">
        <v>104</v>
      </c>
      <c r="M11" s="2">
        <v>104</v>
      </c>
    </row>
    <row r="12" spans="1:13" x14ac:dyDescent="0.4">
      <c r="A12" s="2" t="s">
        <v>274</v>
      </c>
      <c r="B12" s="2">
        <v>94</v>
      </c>
      <c r="C12" s="2">
        <v>109</v>
      </c>
      <c r="D12" s="2">
        <v>100</v>
      </c>
      <c r="E12" s="2">
        <v>100</v>
      </c>
      <c r="F12" s="2">
        <v>85</v>
      </c>
      <c r="G12" s="2">
        <v>103</v>
      </c>
      <c r="H12" s="2">
        <v>101</v>
      </c>
      <c r="I12" s="2">
        <v>100</v>
      </c>
      <c r="J12" s="2">
        <v>91</v>
      </c>
      <c r="K12" s="2">
        <v>91</v>
      </c>
      <c r="L12" s="2">
        <v>106</v>
      </c>
      <c r="M12" s="2">
        <v>107</v>
      </c>
    </row>
    <row r="13" spans="1:13" x14ac:dyDescent="0.4">
      <c r="A13" s="2" t="s">
        <v>270</v>
      </c>
      <c r="B13" s="2">
        <v>90</v>
      </c>
      <c r="C13" s="2">
        <v>115</v>
      </c>
      <c r="D13" s="2">
        <v>100</v>
      </c>
      <c r="E13" s="2">
        <v>100</v>
      </c>
      <c r="F13" s="2">
        <v>80</v>
      </c>
      <c r="G13" s="2">
        <v>104</v>
      </c>
      <c r="H13" s="2">
        <v>102</v>
      </c>
      <c r="I13" s="2">
        <v>100</v>
      </c>
      <c r="J13" s="2">
        <v>85</v>
      </c>
      <c r="K13" s="2">
        <v>85</v>
      </c>
      <c r="L13" s="2">
        <v>112</v>
      </c>
      <c r="M13" s="2">
        <v>110</v>
      </c>
    </row>
    <row r="14" spans="1:13" x14ac:dyDescent="0.4">
      <c r="A14" t="s">
        <v>40</v>
      </c>
      <c r="B14">
        <v>102</v>
      </c>
      <c r="C14">
        <v>98</v>
      </c>
      <c r="D14">
        <v>98</v>
      </c>
      <c r="E14">
        <v>100</v>
      </c>
      <c r="F14">
        <v>103</v>
      </c>
      <c r="G14">
        <v>104</v>
      </c>
      <c r="H14">
        <v>100</v>
      </c>
      <c r="I14">
        <v>102</v>
      </c>
      <c r="J14">
        <v>100</v>
      </c>
      <c r="K14">
        <v>100</v>
      </c>
      <c r="L14">
        <v>102</v>
      </c>
      <c r="M14">
        <v>101</v>
      </c>
    </row>
    <row r="15" spans="1:13" x14ac:dyDescent="0.4">
      <c r="A15" t="s">
        <v>215</v>
      </c>
      <c r="B15">
        <v>104</v>
      </c>
      <c r="C15">
        <v>96</v>
      </c>
      <c r="D15">
        <v>96</v>
      </c>
      <c r="E15">
        <v>100</v>
      </c>
      <c r="F15">
        <v>106</v>
      </c>
      <c r="G15">
        <v>108</v>
      </c>
      <c r="H15">
        <v>100</v>
      </c>
      <c r="I15">
        <v>104</v>
      </c>
      <c r="J15">
        <v>100</v>
      </c>
      <c r="K15">
        <v>100</v>
      </c>
      <c r="L15">
        <v>104</v>
      </c>
      <c r="M15">
        <v>103</v>
      </c>
    </row>
    <row r="16" spans="1:13" x14ac:dyDescent="0.4">
      <c r="A16" t="s">
        <v>532</v>
      </c>
      <c r="B16">
        <v>106</v>
      </c>
      <c r="C16">
        <v>94</v>
      </c>
      <c r="D16">
        <v>94</v>
      </c>
      <c r="E16">
        <v>100</v>
      </c>
      <c r="F16">
        <v>109</v>
      </c>
      <c r="G16">
        <v>112</v>
      </c>
      <c r="H16">
        <v>101</v>
      </c>
      <c r="I16">
        <v>106</v>
      </c>
      <c r="J16">
        <v>100</v>
      </c>
      <c r="K16">
        <v>100</v>
      </c>
      <c r="L16">
        <v>108</v>
      </c>
      <c r="M16">
        <v>105</v>
      </c>
    </row>
    <row r="17" spans="1:13" x14ac:dyDescent="0.4">
      <c r="A17" t="s">
        <v>724</v>
      </c>
      <c r="B17">
        <v>108</v>
      </c>
      <c r="C17">
        <v>92</v>
      </c>
      <c r="D17">
        <v>92</v>
      </c>
      <c r="E17">
        <v>100</v>
      </c>
      <c r="F17">
        <v>112</v>
      </c>
      <c r="G17">
        <v>120</v>
      </c>
      <c r="H17">
        <v>102</v>
      </c>
      <c r="I17">
        <v>108</v>
      </c>
      <c r="J17">
        <v>100</v>
      </c>
      <c r="K17">
        <v>100</v>
      </c>
      <c r="L17">
        <v>114</v>
      </c>
      <c r="M17">
        <v>108</v>
      </c>
    </row>
    <row r="18" spans="1:13" x14ac:dyDescent="0.4">
      <c r="A18" s="2" t="s">
        <v>63</v>
      </c>
      <c r="B18" s="2">
        <v>99</v>
      </c>
      <c r="C18" s="2">
        <v>100</v>
      </c>
      <c r="D18" s="2">
        <v>99</v>
      </c>
      <c r="E18" s="2">
        <v>103</v>
      </c>
      <c r="F18" s="2">
        <v>99</v>
      </c>
      <c r="G18" s="2">
        <v>103</v>
      </c>
      <c r="H18" s="2">
        <v>99</v>
      </c>
      <c r="I18" s="2">
        <v>100</v>
      </c>
      <c r="J18" s="2">
        <v>100</v>
      </c>
      <c r="K18" s="2">
        <v>100</v>
      </c>
      <c r="L18" s="2">
        <v>101</v>
      </c>
      <c r="M18" s="2">
        <v>102</v>
      </c>
    </row>
    <row r="19" spans="1:13" x14ac:dyDescent="0.4">
      <c r="A19" s="2" t="s">
        <v>180</v>
      </c>
      <c r="B19" s="2">
        <v>98</v>
      </c>
      <c r="C19" s="2">
        <v>102</v>
      </c>
      <c r="D19" s="2">
        <v>98</v>
      </c>
      <c r="E19" s="2">
        <v>106</v>
      </c>
      <c r="F19" s="2">
        <v>97</v>
      </c>
      <c r="G19" s="2">
        <v>106</v>
      </c>
      <c r="H19" s="2">
        <v>98</v>
      </c>
      <c r="I19" s="2">
        <v>102</v>
      </c>
      <c r="J19" s="2">
        <v>100</v>
      </c>
      <c r="K19" s="2">
        <v>100</v>
      </c>
      <c r="L19" s="2">
        <v>103</v>
      </c>
      <c r="M19" s="2">
        <v>104</v>
      </c>
    </row>
    <row r="20" spans="1:13" x14ac:dyDescent="0.4">
      <c r="A20" s="2" t="s">
        <v>784</v>
      </c>
      <c r="B20" s="2">
        <v>97</v>
      </c>
      <c r="C20" s="2">
        <v>104</v>
      </c>
      <c r="D20" s="2">
        <v>97</v>
      </c>
      <c r="E20" s="2">
        <v>110</v>
      </c>
      <c r="F20" s="2">
        <v>94</v>
      </c>
      <c r="G20" s="2">
        <v>110</v>
      </c>
      <c r="H20" s="2">
        <v>97</v>
      </c>
      <c r="I20" s="2">
        <v>104</v>
      </c>
      <c r="J20" s="2">
        <v>100</v>
      </c>
      <c r="K20" s="2">
        <v>100</v>
      </c>
      <c r="L20" s="2">
        <v>105</v>
      </c>
      <c r="M20" s="2">
        <v>108</v>
      </c>
    </row>
    <row r="21" spans="1:13" x14ac:dyDescent="0.4">
      <c r="A21" s="2" t="s">
        <v>399</v>
      </c>
      <c r="B21" s="2">
        <v>96</v>
      </c>
      <c r="C21" s="2">
        <v>106</v>
      </c>
      <c r="D21" s="2">
        <v>96</v>
      </c>
      <c r="E21" s="2">
        <v>114</v>
      </c>
      <c r="F21" s="2">
        <v>90</v>
      </c>
      <c r="G21" s="2">
        <v>114</v>
      </c>
      <c r="H21" s="2">
        <v>96</v>
      </c>
      <c r="I21" s="2">
        <v>106</v>
      </c>
      <c r="J21" s="2">
        <v>100</v>
      </c>
      <c r="K21" s="2">
        <v>100</v>
      </c>
      <c r="L21" s="2">
        <v>108</v>
      </c>
      <c r="M21" s="2">
        <v>114</v>
      </c>
    </row>
    <row r="22" spans="1:13" x14ac:dyDescent="0.4">
      <c r="A22" t="s">
        <v>70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98</v>
      </c>
      <c r="J22">
        <v>100</v>
      </c>
      <c r="K22">
        <v>98</v>
      </c>
      <c r="L22">
        <v>100</v>
      </c>
      <c r="M22">
        <v>100</v>
      </c>
    </row>
    <row r="23" spans="1:13" x14ac:dyDescent="0.4">
      <c r="A23" t="s">
        <v>437</v>
      </c>
      <c r="B23">
        <v>100</v>
      </c>
      <c r="C23">
        <v>101</v>
      </c>
      <c r="D23">
        <v>100</v>
      </c>
      <c r="E23">
        <v>100</v>
      </c>
      <c r="F23">
        <v>100</v>
      </c>
      <c r="G23">
        <v>100</v>
      </c>
      <c r="H23">
        <v>100</v>
      </c>
      <c r="I23">
        <v>96</v>
      </c>
      <c r="J23">
        <v>100</v>
      </c>
      <c r="K23">
        <v>96</v>
      </c>
      <c r="L23">
        <v>101</v>
      </c>
      <c r="M23">
        <v>101</v>
      </c>
    </row>
    <row r="24" spans="1:13" x14ac:dyDescent="0.4">
      <c r="A24" t="s">
        <v>876</v>
      </c>
      <c r="B24">
        <v>100</v>
      </c>
      <c r="C24">
        <v>102</v>
      </c>
      <c r="D24">
        <v>100</v>
      </c>
      <c r="E24">
        <v>100</v>
      </c>
      <c r="F24">
        <v>98</v>
      </c>
      <c r="G24">
        <v>100</v>
      </c>
      <c r="H24">
        <v>102</v>
      </c>
      <c r="I24">
        <v>94</v>
      </c>
      <c r="J24">
        <v>98</v>
      </c>
      <c r="K24">
        <v>94</v>
      </c>
      <c r="L24">
        <v>103</v>
      </c>
      <c r="M24">
        <v>103</v>
      </c>
    </row>
    <row r="25" spans="1:13" x14ac:dyDescent="0.4">
      <c r="A25" t="s">
        <v>1026</v>
      </c>
      <c r="B25">
        <v>100</v>
      </c>
      <c r="C25">
        <v>103</v>
      </c>
      <c r="D25">
        <v>100</v>
      </c>
      <c r="E25">
        <v>100</v>
      </c>
      <c r="F25">
        <v>96</v>
      </c>
      <c r="G25">
        <v>100</v>
      </c>
      <c r="H25">
        <v>104</v>
      </c>
      <c r="I25">
        <v>92</v>
      </c>
      <c r="J25">
        <v>96</v>
      </c>
      <c r="K25">
        <v>92</v>
      </c>
      <c r="L25">
        <v>105</v>
      </c>
      <c r="M25">
        <v>105</v>
      </c>
    </row>
    <row r="26" spans="1:13" x14ac:dyDescent="0.4">
      <c r="A26" s="2" t="s">
        <v>550</v>
      </c>
      <c r="B26" s="2">
        <v>98</v>
      </c>
      <c r="C26" s="2">
        <v>98</v>
      </c>
      <c r="D26" s="2">
        <v>98</v>
      </c>
      <c r="E26" s="2">
        <v>100</v>
      </c>
      <c r="F26" s="2">
        <v>100</v>
      </c>
      <c r="G26" s="2">
        <v>105</v>
      </c>
      <c r="H26" s="2">
        <v>100</v>
      </c>
      <c r="I26" s="2">
        <v>100</v>
      </c>
      <c r="J26" s="2">
        <v>98</v>
      </c>
      <c r="K26" s="2">
        <v>103</v>
      </c>
      <c r="L26" s="2">
        <v>99</v>
      </c>
      <c r="M26" s="2">
        <v>103</v>
      </c>
    </row>
    <row r="27" spans="1:13" x14ac:dyDescent="0.4">
      <c r="A27" s="2" t="s">
        <v>253</v>
      </c>
      <c r="B27" s="2">
        <v>96</v>
      </c>
      <c r="C27" s="2">
        <v>96</v>
      </c>
      <c r="D27" s="2">
        <v>96</v>
      </c>
      <c r="E27" s="2">
        <v>100</v>
      </c>
      <c r="F27" s="2">
        <v>100</v>
      </c>
      <c r="G27" s="2">
        <v>110</v>
      </c>
      <c r="H27" s="2">
        <v>100</v>
      </c>
      <c r="I27" s="2">
        <v>100</v>
      </c>
      <c r="J27" s="2">
        <v>96</v>
      </c>
      <c r="K27" s="2">
        <v>106</v>
      </c>
      <c r="L27" s="2">
        <v>98</v>
      </c>
      <c r="M27" s="2">
        <v>106</v>
      </c>
    </row>
    <row r="28" spans="1:13" x14ac:dyDescent="0.4">
      <c r="A28" s="2" t="s">
        <v>546</v>
      </c>
      <c r="B28" s="2">
        <v>94</v>
      </c>
      <c r="C28" s="2">
        <v>94</v>
      </c>
      <c r="D28" s="2">
        <v>94</v>
      </c>
      <c r="E28" s="2">
        <v>100</v>
      </c>
      <c r="F28" s="2">
        <v>100</v>
      </c>
      <c r="G28" s="2">
        <v>115</v>
      </c>
      <c r="H28" s="2">
        <v>100</v>
      </c>
      <c r="I28" s="2">
        <v>100</v>
      </c>
      <c r="J28" s="2">
        <v>94</v>
      </c>
      <c r="K28" s="2">
        <v>109</v>
      </c>
      <c r="L28" s="2">
        <v>97</v>
      </c>
      <c r="M28" s="2">
        <v>110</v>
      </c>
    </row>
    <row r="29" spans="1:13" x14ac:dyDescent="0.4">
      <c r="A29" s="2" t="s">
        <v>220</v>
      </c>
      <c r="B29" s="2">
        <v>92</v>
      </c>
      <c r="C29" s="2">
        <v>92</v>
      </c>
      <c r="D29" s="2">
        <v>92</v>
      </c>
      <c r="E29" s="2">
        <v>100</v>
      </c>
      <c r="F29" s="2">
        <v>100</v>
      </c>
      <c r="G29" s="2">
        <v>120</v>
      </c>
      <c r="H29" s="2">
        <v>100</v>
      </c>
      <c r="I29" s="2">
        <v>100</v>
      </c>
      <c r="J29" s="2">
        <v>92</v>
      </c>
      <c r="K29" s="2">
        <v>112</v>
      </c>
      <c r="L29" s="2">
        <v>96</v>
      </c>
      <c r="M29" s="2">
        <v>115</v>
      </c>
    </row>
    <row r="30" spans="1:13" x14ac:dyDescent="0.4">
      <c r="A30" s="3" t="s">
        <v>470</v>
      </c>
      <c r="B30" s="3">
        <v>105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  <c r="I30" s="3">
        <v>90</v>
      </c>
      <c r="J30" s="3">
        <v>99</v>
      </c>
      <c r="K30" s="3">
        <v>110</v>
      </c>
      <c r="L30" s="3">
        <v>100</v>
      </c>
      <c r="M30" s="3">
        <v>100</v>
      </c>
    </row>
    <row r="31" spans="1:13" x14ac:dyDescent="0.4">
      <c r="A31" s="3" t="s">
        <v>484</v>
      </c>
      <c r="B31" s="3">
        <v>110</v>
      </c>
      <c r="C31" s="3">
        <v>101</v>
      </c>
      <c r="D31" s="3">
        <v>100</v>
      </c>
      <c r="E31" s="3">
        <v>100</v>
      </c>
      <c r="F31" s="3">
        <v>100</v>
      </c>
      <c r="G31" s="3">
        <v>100</v>
      </c>
      <c r="H31" s="3">
        <v>100</v>
      </c>
      <c r="I31" s="3">
        <v>80</v>
      </c>
      <c r="J31" s="3">
        <v>98</v>
      </c>
      <c r="K31" s="3">
        <v>120</v>
      </c>
      <c r="L31" s="3">
        <v>102</v>
      </c>
      <c r="M31" s="3">
        <v>102</v>
      </c>
    </row>
    <row r="32" spans="1:13" x14ac:dyDescent="0.4">
      <c r="A32" s="3" t="s">
        <v>770</v>
      </c>
      <c r="B32" s="3">
        <v>115</v>
      </c>
      <c r="C32" s="3">
        <v>102</v>
      </c>
      <c r="D32" s="3">
        <v>100</v>
      </c>
      <c r="E32" s="3">
        <v>100</v>
      </c>
      <c r="F32" s="3">
        <v>100</v>
      </c>
      <c r="G32" s="3">
        <v>100</v>
      </c>
      <c r="H32" s="3">
        <v>100</v>
      </c>
      <c r="I32" s="3">
        <v>70</v>
      </c>
      <c r="J32" s="3">
        <v>97</v>
      </c>
      <c r="K32" s="3">
        <v>135</v>
      </c>
      <c r="L32" s="3">
        <v>104</v>
      </c>
      <c r="M32" s="3">
        <v>104</v>
      </c>
    </row>
    <row r="33" spans="1:13" x14ac:dyDescent="0.4">
      <c r="A33" s="3" t="s">
        <v>511</v>
      </c>
      <c r="B33" s="3">
        <v>120</v>
      </c>
      <c r="C33" s="3">
        <v>103</v>
      </c>
      <c r="D33" s="3">
        <v>100</v>
      </c>
      <c r="E33" s="3">
        <v>100</v>
      </c>
      <c r="F33" s="3">
        <v>100</v>
      </c>
      <c r="G33" s="3">
        <v>100</v>
      </c>
      <c r="H33" s="3">
        <v>100</v>
      </c>
      <c r="I33" s="3">
        <v>60</v>
      </c>
      <c r="J33" s="3">
        <v>96</v>
      </c>
      <c r="K33" s="3">
        <v>150</v>
      </c>
      <c r="L33" s="3">
        <v>106</v>
      </c>
      <c r="M33" s="3">
        <v>106</v>
      </c>
    </row>
    <row r="34" spans="1:13" x14ac:dyDescent="0.4">
      <c r="A34" s="2" t="s">
        <v>78</v>
      </c>
      <c r="B34" s="2">
        <v>101</v>
      </c>
      <c r="C34" s="2">
        <v>101</v>
      </c>
      <c r="D34" s="2">
        <v>101</v>
      </c>
      <c r="E34" s="2">
        <v>101</v>
      </c>
      <c r="F34" s="2">
        <v>101</v>
      </c>
      <c r="G34" s="2">
        <v>101</v>
      </c>
      <c r="H34" s="2">
        <v>101</v>
      </c>
      <c r="I34" s="2">
        <v>101</v>
      </c>
      <c r="J34" s="2">
        <v>101</v>
      </c>
      <c r="K34" s="2">
        <v>101</v>
      </c>
      <c r="L34" s="2">
        <v>103</v>
      </c>
      <c r="M34" s="2">
        <v>103</v>
      </c>
    </row>
    <row r="35" spans="1:13" x14ac:dyDescent="0.4">
      <c r="A35" s="2" t="s">
        <v>480</v>
      </c>
      <c r="B35" s="2">
        <v>102</v>
      </c>
      <c r="C35" s="2">
        <v>102</v>
      </c>
      <c r="D35" s="2">
        <v>102</v>
      </c>
      <c r="E35" s="2">
        <v>102</v>
      </c>
      <c r="F35" s="2">
        <v>102</v>
      </c>
      <c r="G35" s="2">
        <v>102</v>
      </c>
      <c r="H35" s="2">
        <v>102</v>
      </c>
      <c r="I35" s="2">
        <v>102</v>
      </c>
      <c r="J35" s="2">
        <v>102</v>
      </c>
      <c r="K35" s="2">
        <v>102</v>
      </c>
      <c r="L35" s="2">
        <v>106</v>
      </c>
      <c r="M35" s="2">
        <v>106</v>
      </c>
    </row>
    <row r="36" spans="1:13" x14ac:dyDescent="0.4">
      <c r="A36" s="2" t="s">
        <v>619</v>
      </c>
      <c r="B36" s="2">
        <v>103</v>
      </c>
      <c r="C36" s="2">
        <v>103</v>
      </c>
      <c r="D36" s="2">
        <v>103</v>
      </c>
      <c r="E36" s="2">
        <v>103</v>
      </c>
      <c r="F36" s="2">
        <v>103</v>
      </c>
      <c r="G36" s="2">
        <v>103</v>
      </c>
      <c r="H36" s="2">
        <v>103</v>
      </c>
      <c r="I36" s="2">
        <v>103</v>
      </c>
      <c r="J36" s="2">
        <v>103</v>
      </c>
      <c r="K36" s="2">
        <v>103</v>
      </c>
      <c r="L36" s="2">
        <v>109</v>
      </c>
      <c r="M36" s="2">
        <v>109</v>
      </c>
    </row>
    <row r="37" spans="1:13" x14ac:dyDescent="0.4">
      <c r="A37" s="2" t="s">
        <v>235</v>
      </c>
      <c r="B37" s="2">
        <v>104</v>
      </c>
      <c r="C37" s="2">
        <v>104</v>
      </c>
      <c r="D37" s="2">
        <v>104</v>
      </c>
      <c r="E37" s="2">
        <v>104</v>
      </c>
      <c r="F37" s="2">
        <v>104</v>
      </c>
      <c r="G37" s="2">
        <v>104</v>
      </c>
      <c r="H37" s="2">
        <v>104</v>
      </c>
      <c r="I37" s="2">
        <v>104</v>
      </c>
      <c r="J37" s="2">
        <v>104</v>
      </c>
      <c r="K37" s="2">
        <v>104</v>
      </c>
      <c r="L37" s="2">
        <v>112</v>
      </c>
      <c r="M37" s="2">
        <v>112</v>
      </c>
    </row>
    <row r="38" spans="1:13" x14ac:dyDescent="0.4">
      <c r="A38" s="3" t="s">
        <v>109</v>
      </c>
      <c r="B38" s="3">
        <v>102</v>
      </c>
      <c r="C38" s="3">
        <v>102</v>
      </c>
      <c r="D38" s="3">
        <v>102</v>
      </c>
      <c r="E38" s="3">
        <v>102</v>
      </c>
      <c r="F38" s="3">
        <v>102</v>
      </c>
      <c r="G38" s="3">
        <v>102</v>
      </c>
      <c r="H38" s="3">
        <v>102</v>
      </c>
      <c r="I38" s="3">
        <v>102</v>
      </c>
      <c r="J38" s="3">
        <v>102</v>
      </c>
      <c r="K38" s="3">
        <v>102</v>
      </c>
      <c r="L38" s="3">
        <v>103</v>
      </c>
      <c r="M38" s="3">
        <v>103</v>
      </c>
    </row>
    <row r="39" spans="1:13" x14ac:dyDescent="0.4">
      <c r="A39" s="3" t="s">
        <v>897</v>
      </c>
      <c r="B39" s="3">
        <v>104</v>
      </c>
      <c r="C39" s="3">
        <v>104</v>
      </c>
      <c r="D39" s="3">
        <v>104</v>
      </c>
      <c r="E39" s="3">
        <v>104</v>
      </c>
      <c r="F39" s="3">
        <v>104</v>
      </c>
      <c r="G39" s="3">
        <v>104</v>
      </c>
      <c r="H39" s="3">
        <v>104</v>
      </c>
      <c r="I39" s="3">
        <v>104</v>
      </c>
      <c r="J39" s="3">
        <v>104</v>
      </c>
      <c r="K39" s="3">
        <v>104</v>
      </c>
      <c r="L39" s="3">
        <v>106</v>
      </c>
      <c r="M39" s="3">
        <v>106</v>
      </c>
    </row>
    <row r="40" spans="1:13" x14ac:dyDescent="0.4">
      <c r="A40" s="3" t="s">
        <v>866</v>
      </c>
      <c r="B40" s="3">
        <v>106</v>
      </c>
      <c r="C40" s="3">
        <v>106</v>
      </c>
      <c r="D40" s="3">
        <v>106</v>
      </c>
      <c r="E40" s="3">
        <v>106</v>
      </c>
      <c r="F40" s="3">
        <v>106</v>
      </c>
      <c r="G40" s="3">
        <v>106</v>
      </c>
      <c r="H40" s="3">
        <v>106</v>
      </c>
      <c r="I40" s="3">
        <v>106</v>
      </c>
      <c r="J40" s="3">
        <v>106</v>
      </c>
      <c r="K40" s="3">
        <v>106</v>
      </c>
      <c r="L40" s="3">
        <v>110</v>
      </c>
      <c r="M40" s="3">
        <v>110</v>
      </c>
    </row>
    <row r="41" spans="1:13" x14ac:dyDescent="0.4">
      <c r="A41" s="3" t="s">
        <v>230</v>
      </c>
      <c r="B41" s="3">
        <v>110</v>
      </c>
      <c r="C41" s="3">
        <v>110</v>
      </c>
      <c r="D41" s="3">
        <v>110</v>
      </c>
      <c r="E41" s="3">
        <v>110</v>
      </c>
      <c r="F41" s="3">
        <v>110</v>
      </c>
      <c r="G41" s="3">
        <v>110</v>
      </c>
      <c r="H41" s="3">
        <v>110</v>
      </c>
      <c r="I41" s="3">
        <v>110</v>
      </c>
      <c r="J41" s="3">
        <v>110</v>
      </c>
      <c r="K41" s="3">
        <v>110</v>
      </c>
      <c r="L41" s="3">
        <v>115</v>
      </c>
      <c r="M41" s="3">
        <v>115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B37B0-33A4-4F0A-A48F-0392C2C74792}">
  <dimension ref="A1:M11"/>
  <sheetViews>
    <sheetView workbookViewId="0">
      <selection activeCell="K10" sqref="K10"/>
    </sheetView>
  </sheetViews>
  <sheetFormatPr defaultRowHeight="14.6" x14ac:dyDescent="0.4"/>
  <cols>
    <col min="1" max="1" width="10.84375" customWidth="1"/>
  </cols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1021</v>
      </c>
      <c r="L1" t="s">
        <v>16</v>
      </c>
      <c r="M1" t="s">
        <v>1022</v>
      </c>
    </row>
    <row r="2" spans="1:13" x14ac:dyDescent="0.4">
      <c r="A2" t="s">
        <v>140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102</v>
      </c>
      <c r="K2">
        <v>98</v>
      </c>
      <c r="L2">
        <v>100</v>
      </c>
      <c r="M2">
        <v>100</v>
      </c>
    </row>
    <row r="3" spans="1:13" x14ac:dyDescent="0.4">
      <c r="A3" t="s">
        <v>160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</row>
    <row r="4" spans="1:13" x14ac:dyDescent="0.4">
      <c r="A4" t="s">
        <v>48</v>
      </c>
      <c r="B4">
        <v>97</v>
      </c>
      <c r="C4">
        <v>100</v>
      </c>
      <c r="D4">
        <v>100</v>
      </c>
      <c r="E4">
        <v>103</v>
      </c>
      <c r="F4">
        <v>100</v>
      </c>
      <c r="G4">
        <v>100</v>
      </c>
      <c r="H4">
        <v>100</v>
      </c>
      <c r="I4">
        <v>100</v>
      </c>
      <c r="J4">
        <v>98</v>
      </c>
      <c r="K4">
        <v>99</v>
      </c>
      <c r="L4">
        <v>100</v>
      </c>
      <c r="M4">
        <v>100</v>
      </c>
    </row>
    <row r="5" spans="1:13" x14ac:dyDescent="0.4">
      <c r="A5" t="s">
        <v>39</v>
      </c>
      <c r="B5">
        <v>103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99</v>
      </c>
      <c r="K5">
        <v>101</v>
      </c>
      <c r="L5">
        <v>100</v>
      </c>
      <c r="M5">
        <v>100</v>
      </c>
    </row>
    <row r="6" spans="1:13" x14ac:dyDescent="0.4">
      <c r="A6" t="s">
        <v>53</v>
      </c>
      <c r="B6">
        <v>100</v>
      </c>
      <c r="C6">
        <v>102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101</v>
      </c>
      <c r="K6">
        <v>98</v>
      </c>
      <c r="L6">
        <v>100</v>
      </c>
      <c r="M6">
        <v>100</v>
      </c>
    </row>
    <row r="7" spans="1:13" x14ac:dyDescent="0.4">
      <c r="A7" t="s">
        <v>418</v>
      </c>
      <c r="B7">
        <v>105</v>
      </c>
      <c r="C7">
        <v>100</v>
      </c>
      <c r="D7">
        <v>100</v>
      </c>
      <c r="E7">
        <v>100</v>
      </c>
      <c r="F7">
        <v>100</v>
      </c>
      <c r="G7">
        <v>98</v>
      </c>
      <c r="H7">
        <v>100</v>
      </c>
      <c r="I7">
        <v>100</v>
      </c>
      <c r="J7">
        <v>98</v>
      </c>
      <c r="K7">
        <v>98</v>
      </c>
      <c r="L7">
        <v>100</v>
      </c>
      <c r="M7">
        <v>102</v>
      </c>
    </row>
    <row r="8" spans="1:13" x14ac:dyDescent="0.4">
      <c r="A8" t="s">
        <v>469</v>
      </c>
      <c r="B8">
        <v>105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  <c r="I8">
        <v>95</v>
      </c>
      <c r="J8">
        <v>97</v>
      </c>
      <c r="K8">
        <v>97</v>
      </c>
      <c r="L8">
        <v>100</v>
      </c>
      <c r="M8">
        <v>100</v>
      </c>
    </row>
    <row r="9" spans="1:13" x14ac:dyDescent="0.4">
      <c r="A9" t="s">
        <v>379</v>
      </c>
      <c r="B9">
        <v>100</v>
      </c>
      <c r="C9">
        <v>102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102</v>
      </c>
      <c r="K9">
        <v>98</v>
      </c>
      <c r="L9">
        <v>102</v>
      </c>
      <c r="M9">
        <v>102</v>
      </c>
    </row>
    <row r="10" spans="1:13" x14ac:dyDescent="0.4">
      <c r="A10" t="s">
        <v>219</v>
      </c>
      <c r="B10">
        <v>100</v>
      </c>
      <c r="C10">
        <v>103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103</v>
      </c>
      <c r="L10">
        <v>103</v>
      </c>
      <c r="M10">
        <v>103</v>
      </c>
    </row>
    <row r="11" spans="1:13" x14ac:dyDescent="0.4">
      <c r="A11" t="s">
        <v>229</v>
      </c>
      <c r="B11">
        <v>100</v>
      </c>
      <c r="C11">
        <v>105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99</v>
      </c>
      <c r="K11">
        <v>102</v>
      </c>
      <c r="L11">
        <v>105</v>
      </c>
      <c r="M11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D354-8BFA-4CB0-A7D9-2F2F96892950}">
  <dimension ref="A1:X100"/>
  <sheetViews>
    <sheetView workbookViewId="0">
      <pane xSplit="1" ySplit="1" topLeftCell="B62" activePane="bottomRight" state="frozen"/>
      <selection pane="topRight" activeCell="B1" sqref="B1"/>
      <selection pane="bottomLeft" activeCell="A2" sqref="A2"/>
      <selection pane="bottomRight" activeCell="X2" sqref="X2"/>
    </sheetView>
  </sheetViews>
  <sheetFormatPr defaultRowHeight="14.6" x14ac:dyDescent="0.4"/>
  <cols>
    <col min="2" max="3" width="9.07421875" style="1" customWidth="1"/>
    <col min="4" max="4" width="7.23046875" style="1" bestFit="1" customWidth="1"/>
    <col min="5" max="5" width="11.53515625" style="1" bestFit="1" customWidth="1"/>
    <col min="6" max="6" width="11" style="1" customWidth="1"/>
    <col min="10" max="10" width="11" style="1" customWidth="1"/>
    <col min="13" max="13" width="9.07421875" style="1" customWidth="1"/>
    <col min="17" max="17" width="11" style="1" customWidth="1"/>
    <col min="18" max="18" width="7.23046875" style="1" customWidth="1"/>
  </cols>
  <sheetData>
    <row r="1" spans="1:24" x14ac:dyDescent="0.4">
      <c r="A1" t="s">
        <v>3</v>
      </c>
      <c r="B1" s="1" t="s">
        <v>1027</v>
      </c>
      <c r="C1" s="1" t="s">
        <v>4</v>
      </c>
      <c r="D1" s="1" t="s">
        <v>11</v>
      </c>
      <c r="E1" s="1" t="s">
        <v>1028</v>
      </c>
      <c r="F1" s="1" t="s">
        <v>16</v>
      </c>
      <c r="G1" t="s">
        <v>1029</v>
      </c>
      <c r="H1" t="s">
        <v>14</v>
      </c>
      <c r="J1" s="1" t="s">
        <v>16</v>
      </c>
      <c r="K1" s="1" t="s">
        <v>1100</v>
      </c>
      <c r="L1" t="s">
        <v>1101</v>
      </c>
      <c r="M1" s="1" t="s">
        <v>1128</v>
      </c>
      <c r="Q1" s="1" t="s">
        <v>16</v>
      </c>
      <c r="R1" s="1" t="s">
        <v>1131</v>
      </c>
      <c r="T1" t="s">
        <v>1169</v>
      </c>
      <c r="U1" t="s">
        <v>1170</v>
      </c>
      <c r="W1" t="s">
        <v>1184</v>
      </c>
      <c r="X1" t="s">
        <v>1185</v>
      </c>
    </row>
    <row r="2" spans="1:24" x14ac:dyDescent="0.4">
      <c r="A2">
        <v>1</v>
      </c>
      <c r="B2" s="1">
        <f>FLOOR(A2/20,1)*FLOOR(A2/20,1)*MIN(2,A2/30)+FLOOR(A2/30,1)*FLOOR(A2/30,1)*5+POWER(2,A2/10)/10</f>
        <v>0.10717734625362932</v>
      </c>
      <c r="C2" s="1">
        <f>(A2*20+A2*B2*2+30+(MAX(0,A2-20)*50))*0.7</f>
        <v>35.15004828475508</v>
      </c>
      <c r="D2" s="1">
        <f t="shared" ref="D2:D33" si="0">(5+A2*2+10*B2)*MIN(1,0.8+A2*0.015)*T2</f>
        <v>6.4469254645277374</v>
      </c>
      <c r="E2" s="1">
        <v>2</v>
      </c>
      <c r="F2" s="1">
        <f>VLOOKUP($A2,Exp!$V2:$W100,2)/$E2</f>
        <v>3.5</v>
      </c>
      <c r="G2">
        <f t="shared" ref="G2:G33" si="1">FLOOR(A2*0.8,1)+1</f>
        <v>1</v>
      </c>
      <c r="H2">
        <f t="shared" ref="H2:H33" si="2">FLOOR(A2/3,1)+1</f>
        <v>1</v>
      </c>
      <c r="J2" s="1">
        <f>VLOOKUP($A2,Exp!$Q2:$R100,2)/$E2</f>
        <v>2</v>
      </c>
      <c r="K2" s="1">
        <f>VLOOKUP(A2,Exp!M2:N100,2)/E2</f>
        <v>2.5</v>
      </c>
      <c r="L2">
        <f>VLOOKUP($A2,Exp!$Q2:$R100,2)/($E2*O2)</f>
        <v>2</v>
      </c>
      <c r="M2" s="1">
        <v>56</v>
      </c>
      <c r="O2">
        <f>MAX(1,1+(1-POWER(1-(A2-10)/300,3)))</f>
        <v>1</v>
      </c>
      <c r="Q2" s="1">
        <f>VLOOKUP($A2,Exp!$Q2:$R100,2)/$E2</f>
        <v>2</v>
      </c>
      <c r="R2" s="1">
        <v>10</v>
      </c>
      <c r="T2">
        <v>0.98</v>
      </c>
      <c r="U2">
        <f>T2/(1+A2/100)</f>
        <v>0.97029702970297027</v>
      </c>
      <c r="W2">
        <f>F2*0.6</f>
        <v>2.1</v>
      </c>
    </row>
    <row r="3" spans="1:24" x14ac:dyDescent="0.4">
      <c r="A3">
        <v>2</v>
      </c>
      <c r="B3" s="1">
        <f t="shared" ref="B3:B66" si="3">FLOOR(A3/20,1)*FLOOR(A3/20,1)*MIN(2,A3/30)+FLOOR(A3/30,1)*FLOOR(A3/30,1)*5+POWER(2,A3/10)/10</f>
        <v>0.1148698354997035</v>
      </c>
      <c r="C3" s="1">
        <f t="shared" ref="C3:C66" si="4">(A3*20+A3*B3*2+30+(MAX(0,A3-20)*50))*0.7</f>
        <v>49.321635539399168</v>
      </c>
      <c r="D3" s="1">
        <f t="shared" si="0"/>
        <v>8.1285999474348767</v>
      </c>
      <c r="E3" s="1">
        <f>E2+A3/(75-A3/1.5)</f>
        <v>2.0271493212669682</v>
      </c>
      <c r="F3" s="1">
        <f>VLOOKUP($A3,Exp!$V3:$W101,2)/$E3</f>
        <v>4.8343749999999996</v>
      </c>
      <c r="G3">
        <f t="shared" si="1"/>
        <v>2</v>
      </c>
      <c r="H3">
        <f t="shared" si="2"/>
        <v>1</v>
      </c>
      <c r="J3" s="1">
        <f>VLOOKUP($A3,Exp!$Q3:$R101,2)/$E3</f>
        <v>2.9598214285714288</v>
      </c>
      <c r="K3" s="1">
        <f>VLOOKUP(A3,Exp!M3:N101,2)/E3</f>
        <v>4.4397321428571432</v>
      </c>
      <c r="L3">
        <f>VLOOKUP($A3,Exp!$Q3:$R101,2)/($E3*O3)</f>
        <v>2.9598214285714288</v>
      </c>
      <c r="M3" s="1">
        <f t="shared" ref="M3:M34" si="5">M2+A3*4</f>
        <v>64</v>
      </c>
      <c r="O3">
        <f t="shared" ref="O3:O33" si="6">MAX(1,1+(1-POWER(1-(A3-10)/200,3)))</f>
        <v>1</v>
      </c>
      <c r="Q3" s="1">
        <f>VLOOKUP($A3,Exp!$Q3:$R101,2)/$E3</f>
        <v>2.9598214285714288</v>
      </c>
      <c r="R3" s="1">
        <f>(R2+A3*U3/2)</f>
        <v>10.946078431372548</v>
      </c>
      <c r="T3">
        <f>T2-0.015</f>
        <v>0.96499999999999997</v>
      </c>
      <c r="U3">
        <f t="shared" ref="U3:U66" si="7">T3/(1+A3/100)</f>
        <v>0.94607843137254899</v>
      </c>
      <c r="W3">
        <f t="shared" ref="W3:W66" si="8">F3*0.6</f>
        <v>2.9006249999999998</v>
      </c>
    </row>
    <row r="4" spans="1:24" x14ac:dyDescent="0.4">
      <c r="A4">
        <v>3</v>
      </c>
      <c r="B4" s="1">
        <f t="shared" si="3"/>
        <v>0.12311444133449163</v>
      </c>
      <c r="C4" s="1">
        <f t="shared" si="4"/>
        <v>63.517080653604857</v>
      </c>
      <c r="D4" s="1">
        <f t="shared" si="0"/>
        <v>9.8185511778126315</v>
      </c>
      <c r="E4" s="1">
        <f t="shared" ref="E4:E67" si="9">E3+A4/(75-A4/1.5)</f>
        <v>2.0682452116779273</v>
      </c>
      <c r="F4" s="1">
        <f>VLOOKUP($A4,Exp!$V4:$W102,2)/$E4</f>
        <v>6.6336428207510396</v>
      </c>
      <c r="G4">
        <f t="shared" si="1"/>
        <v>3</v>
      </c>
      <c r="H4">
        <f t="shared" si="2"/>
        <v>2</v>
      </c>
      <c r="J4" s="1">
        <f>VLOOKUP($A4,Exp!$Q4:$R102,2)/$E4</f>
        <v>3.3845116432403271</v>
      </c>
      <c r="K4" s="1">
        <f>VLOOKUP(A4,Exp!M4:N102,2)/E4</f>
        <v>5.8020199598405604</v>
      </c>
      <c r="L4">
        <f>VLOOKUP($A4,Exp!$Q4:$R102,2)/($E4*O4)</f>
        <v>3.3845116432403271</v>
      </c>
      <c r="M4" s="1">
        <f t="shared" si="5"/>
        <v>76</v>
      </c>
      <c r="O4">
        <f t="shared" si="6"/>
        <v>1</v>
      </c>
      <c r="Q4" s="1">
        <f>VLOOKUP($A4,Exp!$Q4:$R102,2)/$E4</f>
        <v>3.3845116432403271</v>
      </c>
      <c r="R4" s="1">
        <f>(R3+A4*U4/2.5)</f>
        <v>12.052874547877403</v>
      </c>
      <c r="T4">
        <f t="shared" ref="T4:T21" si="10">T3-0.015</f>
        <v>0.95</v>
      </c>
      <c r="U4">
        <f t="shared" si="7"/>
        <v>0.92233009708737856</v>
      </c>
      <c r="W4">
        <f t="shared" si="8"/>
        <v>3.9801856924506236</v>
      </c>
    </row>
    <row r="5" spans="1:24" x14ac:dyDescent="0.4">
      <c r="A5">
        <v>4</v>
      </c>
      <c r="B5" s="1">
        <f t="shared" si="3"/>
        <v>0.13195079107728941</v>
      </c>
      <c r="C5" s="1">
        <f t="shared" si="4"/>
        <v>77.73892443003281</v>
      </c>
      <c r="D5" s="1">
        <f t="shared" si="0"/>
        <v>11.514316311052484</v>
      </c>
      <c r="E5" s="1">
        <f t="shared" si="9"/>
        <v>2.1235447508484344</v>
      </c>
      <c r="F5" s="1">
        <f>VLOOKUP($A5,Exp!$V5:$W103,2)/$E5</f>
        <v>9.0452532221539901</v>
      </c>
      <c r="G5">
        <f t="shared" si="1"/>
        <v>4</v>
      </c>
      <c r="H5">
        <f t="shared" si="2"/>
        <v>2</v>
      </c>
      <c r="J5" s="1">
        <f>VLOOKUP($A5,Exp!$Q5:$R103,2)/$E5</f>
        <v>4.7091072585141571</v>
      </c>
      <c r="K5" s="1">
        <f>VLOOKUP(A5,Exp!M5:N103,2)/E5</f>
        <v>8.0054823394740673</v>
      </c>
      <c r="L5">
        <f>VLOOKUP($A5,Exp!$Q5:$R103,2)/($E5*O5)</f>
        <v>4.7091072585141571</v>
      </c>
      <c r="M5" s="1">
        <f t="shared" si="5"/>
        <v>92</v>
      </c>
      <c r="O5">
        <f t="shared" si="6"/>
        <v>1</v>
      </c>
      <c r="Q5" s="1">
        <f>VLOOKUP($A5,Exp!$Q5:$R103,2)/$E5</f>
        <v>4.7091072585141571</v>
      </c>
      <c r="R5" s="1">
        <f t="shared" ref="R5:R68" si="11">(R4+A5*U5/2.5)</f>
        <v>13.491336086338942</v>
      </c>
      <c r="T5">
        <f t="shared" si="10"/>
        <v>0.93499999999999994</v>
      </c>
      <c r="U5">
        <f t="shared" si="7"/>
        <v>0.89903846153846145</v>
      </c>
      <c r="W5">
        <f t="shared" si="8"/>
        <v>5.4271519332923939</v>
      </c>
    </row>
    <row r="6" spans="1:24" x14ac:dyDescent="0.4">
      <c r="A6">
        <v>5</v>
      </c>
      <c r="B6" s="1">
        <f t="shared" si="3"/>
        <v>0.1414213562373095</v>
      </c>
      <c r="C6" s="1">
        <f t="shared" si="4"/>
        <v>91.989949493661172</v>
      </c>
      <c r="D6" s="1">
        <f t="shared" si="0"/>
        <v>13.213441917710341</v>
      </c>
      <c r="E6" s="1">
        <f t="shared" si="9"/>
        <v>2.1933121927088997</v>
      </c>
      <c r="F6" s="1">
        <f>VLOOKUP($A6,Exp!$V6:$W104,2)/$E6</f>
        <v>12.260543706177737</v>
      </c>
      <c r="G6">
        <f t="shared" si="1"/>
        <v>5</v>
      </c>
      <c r="H6">
        <f t="shared" si="2"/>
        <v>2</v>
      </c>
      <c r="J6" s="1">
        <f>VLOOKUP($A6,Exp!$Q6:$R104,2)/$E6</f>
        <v>6.8389716930693352</v>
      </c>
      <c r="K6" s="1">
        <f>VLOOKUP(A6,Exp!M6:N104,2)/E6</f>
        <v>10.486423262706314</v>
      </c>
      <c r="L6">
        <f>VLOOKUP($A6,Exp!$Q6:$R104,2)/($E6*O6)</f>
        <v>6.8389716930693352</v>
      </c>
      <c r="M6" s="1">
        <f t="shared" si="5"/>
        <v>112</v>
      </c>
      <c r="O6">
        <f t="shared" si="6"/>
        <v>1</v>
      </c>
      <c r="Q6" s="1">
        <f>VLOOKUP($A6,Exp!$Q6:$R104,2)/$E6</f>
        <v>6.8389716930693352</v>
      </c>
      <c r="R6" s="1">
        <f t="shared" si="11"/>
        <v>15.243717038719893</v>
      </c>
      <c r="T6">
        <f t="shared" si="10"/>
        <v>0.91999999999999993</v>
      </c>
      <c r="U6">
        <f t="shared" si="7"/>
        <v>0.87619047619047608</v>
      </c>
      <c r="W6">
        <f t="shared" si="8"/>
        <v>7.3563262237066418</v>
      </c>
    </row>
    <row r="7" spans="1:24" x14ac:dyDescent="0.4">
      <c r="A7">
        <v>6</v>
      </c>
      <c r="B7" s="1">
        <f t="shared" si="3"/>
        <v>0.1515716566510398</v>
      </c>
      <c r="C7" s="1">
        <f t="shared" si="4"/>
        <v>106.27320191586873</v>
      </c>
      <c r="D7" s="1">
        <f t="shared" si="0"/>
        <v>14.913483908495801</v>
      </c>
      <c r="E7" s="1">
        <f t="shared" si="9"/>
        <v>2.2778192349624207</v>
      </c>
      <c r="F7" s="1">
        <f>VLOOKUP($A7,Exp!$V7:$W105,2)/$E7</f>
        <v>15.347381154491277</v>
      </c>
      <c r="G7">
        <f t="shared" si="1"/>
        <v>5</v>
      </c>
      <c r="H7">
        <f t="shared" si="2"/>
        <v>3</v>
      </c>
      <c r="J7" s="1">
        <f>VLOOKUP($A7,Exp!$Q7:$R105,2)/$E7</f>
        <v>9.658360796291614</v>
      </c>
      <c r="K7" s="1">
        <f>VLOOKUP(A7,Exp!M7:N105,2)/E7</f>
        <v>15.365573994100295</v>
      </c>
      <c r="L7">
        <f>VLOOKUP($A7,Exp!$Q7:$R105,2)/($E7*O7)</f>
        <v>9.658360796291614</v>
      </c>
      <c r="M7" s="1">
        <f t="shared" si="5"/>
        <v>136</v>
      </c>
      <c r="O7">
        <f t="shared" si="6"/>
        <v>1</v>
      </c>
      <c r="Q7" s="1">
        <f>VLOOKUP($A7,Exp!$Q7:$R105,2)/$E7</f>
        <v>9.658360796291614</v>
      </c>
      <c r="R7" s="1">
        <f t="shared" si="11"/>
        <v>17.292773642493479</v>
      </c>
      <c r="T7">
        <f t="shared" si="10"/>
        <v>0.90499999999999992</v>
      </c>
      <c r="U7">
        <f t="shared" si="7"/>
        <v>0.85377358490566024</v>
      </c>
      <c r="W7">
        <f t="shared" si="8"/>
        <v>9.2084286926947652</v>
      </c>
    </row>
    <row r="8" spans="1:24" x14ac:dyDescent="0.4">
      <c r="A8">
        <v>7</v>
      </c>
      <c r="B8" s="1">
        <f t="shared" si="3"/>
        <v>0.16245047927124709</v>
      </c>
      <c r="C8" s="1">
        <f t="shared" si="4"/>
        <v>120.59201469685821</v>
      </c>
      <c r="D8" s="1">
        <f t="shared" si="0"/>
        <v>16.612007385290259</v>
      </c>
      <c r="E8" s="1">
        <f t="shared" si="9"/>
        <v>2.3773453013131314</v>
      </c>
      <c r="F8" s="1">
        <f>VLOOKUP($A8,Exp!$V8:$W106,2)/$E8</f>
        <v>19.116334499198636</v>
      </c>
      <c r="G8">
        <f t="shared" si="1"/>
        <v>6</v>
      </c>
      <c r="H8">
        <f t="shared" si="2"/>
        <v>3</v>
      </c>
      <c r="J8" s="1">
        <f>VLOOKUP($A8,Exp!$Q8:$R106,2)/$E8</f>
        <v>13.460392136693285</v>
      </c>
      <c r="K8" s="1">
        <f>VLOOKUP(A8,Exp!M8:N106,2)/E8</f>
        <v>21.031862713583255</v>
      </c>
      <c r="L8">
        <f>VLOOKUP($A8,Exp!$Q8:$R106,2)/($E8*O8)</f>
        <v>13.460392136693285</v>
      </c>
      <c r="M8" s="1">
        <f t="shared" si="5"/>
        <v>164</v>
      </c>
      <c r="O8">
        <f t="shared" si="6"/>
        <v>1</v>
      </c>
      <c r="Q8" s="1">
        <f>VLOOKUP($A8,Exp!$Q8:$R106,2)/$E8</f>
        <v>13.460392136693285</v>
      </c>
      <c r="R8" s="1">
        <f t="shared" si="11"/>
        <v>19.621745605110302</v>
      </c>
      <c r="T8">
        <f t="shared" si="10"/>
        <v>0.8899999999999999</v>
      </c>
      <c r="U8">
        <f t="shared" si="7"/>
        <v>0.83177570093457931</v>
      </c>
      <c r="W8">
        <f t="shared" si="8"/>
        <v>11.469800699519181</v>
      </c>
    </row>
    <row r="9" spans="1:24" x14ac:dyDescent="0.4">
      <c r="A9">
        <v>8</v>
      </c>
      <c r="B9" s="1">
        <f t="shared" si="3"/>
        <v>0.17411011265922482</v>
      </c>
      <c r="C9" s="1">
        <f t="shared" si="4"/>
        <v>134.95003326178332</v>
      </c>
      <c r="D9" s="1">
        <f t="shared" si="0"/>
        <v>18.306586406906757</v>
      </c>
      <c r="E9" s="1">
        <f t="shared" si="9"/>
        <v>2.492177837198299</v>
      </c>
      <c r="F9" s="1">
        <f>VLOOKUP($A9,Exp!$V9:$W107,2)/$E9</f>
        <v>23.706159936972057</v>
      </c>
      <c r="G9">
        <f t="shared" si="1"/>
        <v>7</v>
      </c>
      <c r="H9">
        <f t="shared" si="2"/>
        <v>3</v>
      </c>
      <c r="J9" s="1">
        <f>VLOOKUP($A9,Exp!$Q9:$R107,2)/$E9</f>
        <v>18.457751815862828</v>
      </c>
      <c r="K9" s="1">
        <f>VLOOKUP(A9,Exp!M9:N107,2)/E9</f>
        <v>28.087883198052129</v>
      </c>
      <c r="L9">
        <f>VLOOKUP($A9,Exp!$Q9:$R107,2)/($E9*O9)</f>
        <v>18.457751815862828</v>
      </c>
      <c r="M9" s="1">
        <f t="shared" si="5"/>
        <v>196</v>
      </c>
      <c r="O9">
        <f t="shared" si="6"/>
        <v>1</v>
      </c>
      <c r="Q9" s="1">
        <f>VLOOKUP($A9,Exp!$Q9:$R107,2)/$E9</f>
        <v>18.457751815862828</v>
      </c>
      <c r="R9" s="1">
        <f t="shared" si="11"/>
        <v>22.214338197702894</v>
      </c>
      <c r="T9">
        <f t="shared" si="10"/>
        <v>0.87499999999999989</v>
      </c>
      <c r="U9">
        <f t="shared" si="7"/>
        <v>0.81018518518518501</v>
      </c>
      <c r="W9">
        <f t="shared" si="8"/>
        <v>14.223695962183234</v>
      </c>
    </row>
    <row r="10" spans="1:24" x14ac:dyDescent="0.4">
      <c r="A10">
        <v>9</v>
      </c>
      <c r="B10" s="1">
        <f t="shared" si="3"/>
        <v>0.18660659830736148</v>
      </c>
      <c r="C10" s="1">
        <f t="shared" si="4"/>
        <v>149.35124313867274</v>
      </c>
      <c r="D10" s="1">
        <f t="shared" si="0"/>
        <v>19.99480365698949</v>
      </c>
      <c r="E10" s="1">
        <f t="shared" si="9"/>
        <v>2.6226126198069948</v>
      </c>
      <c r="F10" s="1">
        <f>VLOOKUP($A10,Exp!$V10:$W108,2)/$E10</f>
        <v>29.28528435345217</v>
      </c>
      <c r="G10">
        <f t="shared" si="1"/>
        <v>8</v>
      </c>
      <c r="H10">
        <f t="shared" si="2"/>
        <v>4</v>
      </c>
      <c r="J10" s="1">
        <f>VLOOKUP($A10,Exp!$Q10:$R108,2)/$E10</f>
        <v>25.165744838388338</v>
      </c>
      <c r="K10" s="1">
        <f>VLOOKUP(A10,Exp!M10:N108,2)/E10</f>
        <v>35.842121436492484</v>
      </c>
      <c r="L10">
        <f>VLOOKUP($A10,Exp!$Q10:$R108,2)/($E10*O10)</f>
        <v>25.165744838388338</v>
      </c>
      <c r="M10" s="1">
        <f t="shared" si="5"/>
        <v>232</v>
      </c>
      <c r="O10">
        <f t="shared" si="6"/>
        <v>1</v>
      </c>
      <c r="Q10" s="1">
        <f>VLOOKUP($A10,Exp!$Q10:$R108,2)/$E10</f>
        <v>25.165744838388338</v>
      </c>
      <c r="R10" s="1">
        <f t="shared" si="11"/>
        <v>25.054705170179957</v>
      </c>
      <c r="T10">
        <f t="shared" si="10"/>
        <v>0.85999999999999988</v>
      </c>
      <c r="U10">
        <f t="shared" si="7"/>
        <v>0.78899082568807322</v>
      </c>
      <c r="W10">
        <f t="shared" si="8"/>
        <v>17.571170612071302</v>
      </c>
    </row>
    <row r="11" spans="1:24" x14ac:dyDescent="0.4">
      <c r="A11">
        <v>10</v>
      </c>
      <c r="B11" s="1">
        <f t="shared" si="3"/>
        <v>0.2</v>
      </c>
      <c r="C11" s="1">
        <f t="shared" si="4"/>
        <v>163.79999999999998</v>
      </c>
      <c r="D11" s="1">
        <f t="shared" si="0"/>
        <v>21.674249999999997</v>
      </c>
      <c r="E11" s="1">
        <f t="shared" si="9"/>
        <v>2.7689540832216291</v>
      </c>
      <c r="F11" s="1">
        <f>VLOOKUP($A11,Exp!$V11:$W109,2)/$E11</f>
        <v>36.058793398203242</v>
      </c>
      <c r="G11">
        <f t="shared" si="1"/>
        <v>9</v>
      </c>
      <c r="H11">
        <f t="shared" si="2"/>
        <v>4</v>
      </c>
      <c r="J11" s="1">
        <f>VLOOKUP($A11,Exp!$Q11:$R109,2)/$E11</f>
        <v>36.114719491358187</v>
      </c>
      <c r="K11" s="1">
        <f>VLOOKUP(A11,Exp!M11:N109,2)/E11</f>
        <v>89.203357143654713</v>
      </c>
      <c r="L11">
        <f>VLOOKUP($A11,Exp!$Q11:$R109,2)/($E11*O11)</f>
        <v>36.114719491358187</v>
      </c>
      <c r="M11" s="1">
        <f t="shared" si="5"/>
        <v>272</v>
      </c>
      <c r="O11">
        <f t="shared" si="6"/>
        <v>1</v>
      </c>
      <c r="Q11" s="1">
        <f>VLOOKUP($A11,Exp!$Q11:$R109,2)/$E11</f>
        <v>36.114719491358187</v>
      </c>
      <c r="R11" s="1">
        <f t="shared" si="11"/>
        <v>28.127432442907228</v>
      </c>
      <c r="T11">
        <f t="shared" si="10"/>
        <v>0.84499999999999986</v>
      </c>
      <c r="U11">
        <f t="shared" si="7"/>
        <v>0.76818181818181797</v>
      </c>
      <c r="W11">
        <f t="shared" si="8"/>
        <v>21.635276038921944</v>
      </c>
    </row>
    <row r="12" spans="1:24" x14ac:dyDescent="0.4">
      <c r="A12">
        <v>11</v>
      </c>
      <c r="B12" s="1">
        <f t="shared" si="3"/>
        <v>0.21435469250725864</v>
      </c>
      <c r="C12" s="1">
        <f t="shared" si="4"/>
        <v>178.30106226461177</v>
      </c>
      <c r="D12" s="1">
        <f t="shared" si="0"/>
        <v>23.342523909636885</v>
      </c>
      <c r="E12" s="1">
        <f t="shared" si="9"/>
        <v>2.9315156595763088</v>
      </c>
      <c r="F12" s="1">
        <f>VLOOKUP($A12,Exp!$V12:$W110,2)/$E12</f>
        <v>44.276988852776505</v>
      </c>
      <c r="G12">
        <f t="shared" si="1"/>
        <v>9</v>
      </c>
      <c r="H12">
        <f t="shared" si="2"/>
        <v>4</v>
      </c>
      <c r="J12" s="1">
        <f>VLOOKUP($A12,Exp!$Q12:$R110,2)/$E12</f>
        <v>46.392383938230793</v>
      </c>
      <c r="K12" s="1">
        <f>VLOOKUP(A12,Exp!M12:N110,2)/E12</f>
        <v>107.11182762209168</v>
      </c>
      <c r="L12">
        <f>VLOOKUP($A12,Exp!$Q12:$R110,2)/($E12*O12)</f>
        <v>45.710154173423184</v>
      </c>
      <c r="M12" s="1">
        <f t="shared" si="5"/>
        <v>316</v>
      </c>
      <c r="O12">
        <f t="shared" si="6"/>
        <v>1.014925125</v>
      </c>
      <c r="Q12" s="1">
        <f>VLOOKUP($A12,Exp!$Q12:$R110,2)/$E12</f>
        <v>46.392383938230793</v>
      </c>
      <c r="R12" s="1">
        <f t="shared" si="11"/>
        <v>31.417522532997317</v>
      </c>
      <c r="T12">
        <f t="shared" si="10"/>
        <v>0.82999999999999985</v>
      </c>
      <c r="U12">
        <f t="shared" si="7"/>
        <v>0.74774774774774755</v>
      </c>
      <c r="W12">
        <f t="shared" si="8"/>
        <v>26.566193311665902</v>
      </c>
    </row>
    <row r="13" spans="1:24" x14ac:dyDescent="0.4">
      <c r="A13">
        <v>12</v>
      </c>
      <c r="B13" s="1">
        <f t="shared" si="3"/>
        <v>0.22973967099940701</v>
      </c>
      <c r="C13" s="1">
        <f t="shared" si="4"/>
        <v>192.85962647279004</v>
      </c>
      <c r="D13" s="1">
        <f t="shared" si="0"/>
        <v>24.997230752272259</v>
      </c>
      <c r="E13" s="1">
        <f t="shared" si="9"/>
        <v>3.1106201371882491</v>
      </c>
      <c r="F13" s="1">
        <f>VLOOKUP($A13,Exp!$V13:$W111,2)/$E13</f>
        <v>54.245868859952104</v>
      </c>
      <c r="G13">
        <f t="shared" si="1"/>
        <v>10</v>
      </c>
      <c r="H13">
        <f t="shared" si="2"/>
        <v>5</v>
      </c>
      <c r="J13" s="1">
        <f>VLOOKUP($A13,Exp!$Q13:$R111,2)/$E13</f>
        <v>57.866274910283821</v>
      </c>
      <c r="K13" s="1">
        <f>VLOOKUP(A13,Exp!M13:N111,2)/E13</f>
        <v>125.37692897228162</v>
      </c>
      <c r="L13">
        <f>VLOOKUP($A13,Exp!$Q13:$R111,2)/($E13*O13)</f>
        <v>56.197162972827854</v>
      </c>
      <c r="M13" s="1">
        <f t="shared" si="5"/>
        <v>364</v>
      </c>
      <c r="O13">
        <f t="shared" si="6"/>
        <v>1.0297010000000002</v>
      </c>
      <c r="Q13" s="1">
        <f>VLOOKUP($A13,Exp!$Q13:$R111,2)/$E13</f>
        <v>57.866274910283821</v>
      </c>
      <c r="R13" s="1">
        <f t="shared" si="11"/>
        <v>34.910379675854458</v>
      </c>
      <c r="T13">
        <f t="shared" si="10"/>
        <v>0.81499999999999984</v>
      </c>
      <c r="U13">
        <f t="shared" si="7"/>
        <v>0.72767857142857117</v>
      </c>
      <c r="W13">
        <f t="shared" si="8"/>
        <v>32.54752131597126</v>
      </c>
    </row>
    <row r="14" spans="1:24" x14ac:dyDescent="0.4">
      <c r="A14">
        <v>13</v>
      </c>
      <c r="B14" s="1">
        <f t="shared" si="3"/>
        <v>0.24622888266898327</v>
      </c>
      <c r="C14" s="1">
        <f t="shared" si="4"/>
        <v>207.48136566457546</v>
      </c>
      <c r="D14" s="1">
        <f t="shared" si="0"/>
        <v>26.635981906045107</v>
      </c>
      <c r="E14" s="1">
        <f t="shared" si="9"/>
        <v>3.3066000366857367</v>
      </c>
      <c r="F14" s="1">
        <f>VLOOKUP($A14,Exp!$V14:$W112,2)/$E14</f>
        <v>66.339979801554762</v>
      </c>
      <c r="G14">
        <f t="shared" si="1"/>
        <v>11</v>
      </c>
      <c r="H14">
        <f t="shared" si="2"/>
        <v>5</v>
      </c>
      <c r="J14" s="1">
        <f>VLOOKUP($A14,Exp!$Q14:$R112,2)/$E14</f>
        <v>71.372405909892549</v>
      </c>
      <c r="K14" s="1">
        <f>VLOOKUP(A14,Exp!M14:N112,2)/E14</f>
        <v>144.25693906363875</v>
      </c>
      <c r="L14">
        <f>VLOOKUP($A14,Exp!$Q14:$R112,2)/($E14*O14)</f>
        <v>68.34287721990944</v>
      </c>
      <c r="M14" s="1">
        <f t="shared" si="5"/>
        <v>416</v>
      </c>
      <c r="O14">
        <f t="shared" si="6"/>
        <v>1.0443283750000001</v>
      </c>
      <c r="Q14" s="1">
        <f>VLOOKUP($A14,Exp!$Q14:$R112,2)/$E14</f>
        <v>71.372405909892549</v>
      </c>
      <c r="R14" s="1">
        <f t="shared" si="11"/>
        <v>38.591795605057996</v>
      </c>
      <c r="T14">
        <f t="shared" si="10"/>
        <v>0.79999999999999982</v>
      </c>
      <c r="U14">
        <f t="shared" si="7"/>
        <v>0.70796460176991138</v>
      </c>
      <c r="W14">
        <f t="shared" si="8"/>
        <v>39.803987880932858</v>
      </c>
    </row>
    <row r="15" spans="1:24" x14ac:dyDescent="0.4">
      <c r="A15">
        <v>14</v>
      </c>
      <c r="B15" s="1">
        <f t="shared" si="3"/>
        <v>0.26390158215457882</v>
      </c>
      <c r="C15" s="1">
        <f t="shared" si="4"/>
        <v>222.17247101022971</v>
      </c>
      <c r="D15" s="1">
        <f t="shared" si="0"/>
        <v>27.976627419913438</v>
      </c>
      <c r="E15" s="1">
        <f t="shared" si="9"/>
        <v>3.5197980062288838</v>
      </c>
      <c r="F15" s="1">
        <f>VLOOKUP($A15,Exp!$V15:$W113,2)/$E15</f>
        <v>81.01820417949115</v>
      </c>
      <c r="G15">
        <f t="shared" si="1"/>
        <v>12</v>
      </c>
      <c r="H15">
        <f t="shared" si="2"/>
        <v>5</v>
      </c>
      <c r="J15" s="1">
        <f>VLOOKUP($A15,Exp!$Q15:$R113,2)/$E15</f>
        <v>88.641450290006048</v>
      </c>
      <c r="K15" s="1">
        <f>VLOOKUP(A15,Exp!M15:N113,2)/E15</f>
        <v>162.79343274414572</v>
      </c>
      <c r="L15">
        <f>VLOOKUP($A15,Exp!$Q15:$R113,2)/($E15*O15)</f>
        <v>83.718153140140657</v>
      </c>
      <c r="M15" s="1">
        <f t="shared" si="5"/>
        <v>472</v>
      </c>
      <c r="O15">
        <f t="shared" si="6"/>
        <v>1.058808</v>
      </c>
      <c r="Q15" s="1">
        <f>VLOOKUP($A15,Exp!$Q15:$R113,2)/$E15</f>
        <v>88.641450290006048</v>
      </c>
      <c r="R15" s="1">
        <f t="shared" si="11"/>
        <v>42.447935955935186</v>
      </c>
      <c r="T15">
        <f t="shared" si="10"/>
        <v>0.78499999999999981</v>
      </c>
      <c r="U15">
        <f t="shared" si="7"/>
        <v>0.68859649122806998</v>
      </c>
      <c r="W15">
        <f t="shared" si="8"/>
        <v>48.610922507694688</v>
      </c>
    </row>
    <row r="16" spans="1:24" x14ac:dyDescent="0.4">
      <c r="A16">
        <v>15</v>
      </c>
      <c r="B16" s="1">
        <f t="shared" si="3"/>
        <v>0.28284271247461901</v>
      </c>
      <c r="C16" s="1">
        <f t="shared" si="4"/>
        <v>236.939696961967</v>
      </c>
      <c r="D16" s="1">
        <f t="shared" si="0"/>
        <v>29.12788888605456</v>
      </c>
      <c r="E16" s="1">
        <f t="shared" si="9"/>
        <v>3.7505672369981147</v>
      </c>
      <c r="F16" s="1">
        <f>VLOOKUP($A16,Exp!$V16:$W114,2)/$E16</f>
        <v>98.843189356524846</v>
      </c>
      <c r="G16">
        <f t="shared" si="1"/>
        <v>13</v>
      </c>
      <c r="H16">
        <f t="shared" si="2"/>
        <v>6</v>
      </c>
      <c r="J16" s="1">
        <f>VLOOKUP($A16,Exp!$Q16:$R114,2)/$E16</f>
        <v>105.85065535786836</v>
      </c>
      <c r="K16" s="1">
        <f>VLOOKUP(A16,Exp!M16:N114,2)/E16</f>
        <v>181.57253475745176</v>
      </c>
      <c r="L16">
        <f>VLOOKUP($A16,Exp!$Q16:$R114,2)/($E16*O16)</f>
        <v>98.636332361258184</v>
      </c>
      <c r="M16" s="1">
        <f t="shared" si="5"/>
        <v>532</v>
      </c>
      <c r="O16">
        <f t="shared" si="6"/>
        <v>1.0731406250000002</v>
      </c>
      <c r="Q16" s="1">
        <f>VLOOKUP($A16,Exp!$Q16:$R114,2)/$E16</f>
        <v>105.85065535786836</v>
      </c>
      <c r="R16" s="1">
        <f t="shared" si="11"/>
        <v>46.465327260283011</v>
      </c>
      <c r="T16">
        <f t="shared" si="10"/>
        <v>0.7699999999999998</v>
      </c>
      <c r="U16">
        <f t="shared" si="7"/>
        <v>0.66956521739130426</v>
      </c>
      <c r="W16">
        <f t="shared" si="8"/>
        <v>59.305913613914903</v>
      </c>
    </row>
    <row r="17" spans="1:23" x14ac:dyDescent="0.4">
      <c r="A17">
        <v>16</v>
      </c>
      <c r="B17" s="1">
        <f t="shared" si="3"/>
        <v>0.30314331330207961</v>
      </c>
      <c r="C17" s="1">
        <f t="shared" si="4"/>
        <v>251.79041021796658</v>
      </c>
      <c r="D17" s="1">
        <f t="shared" si="0"/>
        <v>30.223732015430695</v>
      </c>
      <c r="E17" s="1">
        <f t="shared" si="9"/>
        <v>3.9992719002105499</v>
      </c>
      <c r="F17" s="1">
        <f>VLOOKUP($A17,Exp!$V17:$W115,2)/$E17</f>
        <v>120.50529394010579</v>
      </c>
      <c r="G17">
        <f t="shared" si="1"/>
        <v>13</v>
      </c>
      <c r="H17">
        <f t="shared" si="2"/>
        <v>6</v>
      </c>
      <c r="J17" s="1">
        <f>VLOOKUP($A17,Exp!$Q17:$R115,2)/$E17</f>
        <v>124.02257520272305</v>
      </c>
      <c r="K17" s="1">
        <f>VLOOKUP(A17,Exp!M17:N115,2)/E17</f>
        <v>199.53632058825198</v>
      </c>
      <c r="L17">
        <f>VLOOKUP($A17,Exp!$Q17:$R115,2)/($E17*O17)</f>
        <v>114.06189233112305</v>
      </c>
      <c r="M17" s="1">
        <f t="shared" si="5"/>
        <v>596</v>
      </c>
      <c r="O17">
        <f t="shared" si="6"/>
        <v>1.0873270000000002</v>
      </c>
      <c r="Q17" s="1">
        <f>VLOOKUP($A17,Exp!$Q17:$R115,2)/$E17</f>
        <v>124.02257520272305</v>
      </c>
      <c r="R17" s="1">
        <f t="shared" si="11"/>
        <v>50.630844501662324</v>
      </c>
      <c r="T17">
        <f t="shared" si="10"/>
        <v>0.75499999999999978</v>
      </c>
      <c r="U17">
        <f t="shared" si="7"/>
        <v>0.65086206896551713</v>
      </c>
      <c r="W17">
        <f t="shared" si="8"/>
        <v>72.303176364063475</v>
      </c>
    </row>
    <row r="18" spans="1:23" x14ac:dyDescent="0.4">
      <c r="A18">
        <v>17</v>
      </c>
      <c r="B18" s="1">
        <f t="shared" si="3"/>
        <v>0.32490095854249418</v>
      </c>
      <c r="C18" s="1">
        <f t="shared" si="4"/>
        <v>266.73264281331137</v>
      </c>
      <c r="D18" s="1">
        <f t="shared" si="0"/>
        <v>31.26426709321445</v>
      </c>
      <c r="E18" s="1">
        <f t="shared" si="9"/>
        <v>4.2662876070168325</v>
      </c>
      <c r="F18" s="1">
        <f>VLOOKUP($A18,Exp!$V18:$W116,2)/$E18</f>
        <v>146.85214039841671</v>
      </c>
      <c r="G18">
        <f t="shared" si="1"/>
        <v>14</v>
      </c>
      <c r="H18">
        <f t="shared" si="2"/>
        <v>6</v>
      </c>
      <c r="J18" s="1">
        <f>VLOOKUP($A18,Exp!$Q18:$R116,2)/$E18</f>
        <v>143.91903607017591</v>
      </c>
      <c r="K18" s="1">
        <f>VLOOKUP(A18,Exp!M18:N116,2)/E18</f>
        <v>217.05053322635652</v>
      </c>
      <c r="L18">
        <f>VLOOKUP($A18,Exp!$Q18:$R116,2)/($E18*O18)</f>
        <v>130.6729925005084</v>
      </c>
      <c r="M18" s="1">
        <f t="shared" si="5"/>
        <v>664</v>
      </c>
      <c r="O18">
        <f t="shared" si="6"/>
        <v>1.1013678750000002</v>
      </c>
      <c r="Q18" s="1">
        <f>VLOOKUP($A18,Exp!$Q18:$R116,2)/$E18</f>
        <v>143.91903607017591</v>
      </c>
      <c r="R18" s="1">
        <f t="shared" si="11"/>
        <v>54.931699202517024</v>
      </c>
      <c r="T18">
        <f t="shared" si="10"/>
        <v>0.73999999999999977</v>
      </c>
      <c r="U18">
        <f t="shared" si="7"/>
        <v>0.63247863247863234</v>
      </c>
      <c r="W18">
        <f t="shared" si="8"/>
        <v>88.111284239050022</v>
      </c>
    </row>
    <row r="19" spans="1:23" x14ac:dyDescent="0.4">
      <c r="A19">
        <v>18</v>
      </c>
      <c r="B19" s="1">
        <f t="shared" si="3"/>
        <v>0.34822022531844965</v>
      </c>
      <c r="C19" s="1">
        <f t="shared" si="4"/>
        <v>281.77514967802489</v>
      </c>
      <c r="D19" s="1">
        <f t="shared" si="0"/>
        <v>32.249596633558753</v>
      </c>
      <c r="E19" s="1">
        <f t="shared" si="9"/>
        <v>4.5520018927311181</v>
      </c>
      <c r="F19" s="1">
        <f>VLOOKUP($A19,Exp!$V19:$W117,2)/$E19</f>
        <v>178.9251247764077</v>
      </c>
      <c r="G19">
        <f t="shared" si="1"/>
        <v>15</v>
      </c>
      <c r="H19">
        <f t="shared" si="2"/>
        <v>7</v>
      </c>
      <c r="J19" s="1">
        <f>VLOOKUP($A19,Exp!$Q19:$R117,2)/$E19</f>
        <v>166.9595087852685</v>
      </c>
      <c r="K19" s="1">
        <f>VLOOKUP(A19,Exp!M19:N117,2)/E19</f>
        <v>233.96299586356704</v>
      </c>
      <c r="L19">
        <f>VLOOKUP($A19,Exp!$Q19:$R117,2)/($E19*O19)</f>
        <v>149.70402414609322</v>
      </c>
      <c r="M19" s="1">
        <f t="shared" si="5"/>
        <v>736</v>
      </c>
      <c r="O19">
        <f t="shared" si="6"/>
        <v>1.115264</v>
      </c>
      <c r="Q19" s="1">
        <f>VLOOKUP($A19,Exp!$Q19:$R117,2)/$E19</f>
        <v>166.9595087852685</v>
      </c>
      <c r="R19" s="1">
        <f t="shared" si="11"/>
        <v>59.355428016076345</v>
      </c>
      <c r="T19">
        <f t="shared" si="10"/>
        <v>0.72499999999999976</v>
      </c>
      <c r="U19">
        <f t="shared" si="7"/>
        <v>0.61440677966101676</v>
      </c>
      <c r="W19">
        <f t="shared" si="8"/>
        <v>107.35507486584461</v>
      </c>
    </row>
    <row r="20" spans="1:23" x14ac:dyDescent="0.4">
      <c r="A20">
        <v>19</v>
      </c>
      <c r="B20" s="1">
        <f t="shared" si="3"/>
        <v>0.37321319661472296</v>
      </c>
      <c r="C20" s="1">
        <f t="shared" si="4"/>
        <v>296.92747102995162</v>
      </c>
      <c r="D20" s="1">
        <f t="shared" si="0"/>
        <v>33.179813695964519</v>
      </c>
      <c r="E20" s="1">
        <f t="shared" si="9"/>
        <v>4.8568147269557169</v>
      </c>
      <c r="F20" s="1">
        <f>VLOOKUP($A20,Exp!$V20:$W118,2)/$E20</f>
        <v>218.0045602222992</v>
      </c>
      <c r="G20">
        <f t="shared" si="1"/>
        <v>16</v>
      </c>
      <c r="H20">
        <f t="shared" si="2"/>
        <v>7</v>
      </c>
      <c r="J20" s="1">
        <f>VLOOKUP($A20,Exp!$Q20:$R118,2)/$E20</f>
        <v>190.04225029982612</v>
      </c>
      <c r="K20" s="1">
        <f>VLOOKUP(A20,Exp!M20:N118,2)/E20</f>
        <v>250.1639589537256</v>
      </c>
      <c r="L20">
        <f>VLOOKUP($A20,Exp!$Q20:$R118,2)/($E20*O20)</f>
        <v>168.32554123159764</v>
      </c>
      <c r="M20" s="1">
        <f t="shared" si="5"/>
        <v>812</v>
      </c>
      <c r="O20">
        <f t="shared" si="6"/>
        <v>1.1290161250000001</v>
      </c>
      <c r="Q20" s="1">
        <f>VLOOKUP($A20,Exp!$Q20:$R118,2)/$E20</f>
        <v>190.04225029982612</v>
      </c>
      <c r="R20" s="1">
        <f t="shared" si="11"/>
        <v>63.889881797588949</v>
      </c>
      <c r="T20">
        <f t="shared" si="10"/>
        <v>0.70999999999999974</v>
      </c>
      <c r="U20">
        <f t="shared" si="7"/>
        <v>0.59663865546218464</v>
      </c>
      <c r="W20">
        <f t="shared" si="8"/>
        <v>130.80273613337951</v>
      </c>
    </row>
    <row r="21" spans="1:23" x14ac:dyDescent="0.4">
      <c r="A21">
        <v>20</v>
      </c>
      <c r="B21" s="1">
        <f t="shared" si="3"/>
        <v>1.0666666666666667</v>
      </c>
      <c r="C21" s="1">
        <f t="shared" si="4"/>
        <v>330.86666666666667</v>
      </c>
      <c r="D21" s="1">
        <f t="shared" si="0"/>
        <v>38.688333333333318</v>
      </c>
      <c r="E21" s="1">
        <f t="shared" si="9"/>
        <v>5.1811390512800415</v>
      </c>
      <c r="F21" s="1">
        <f>VLOOKUP($A21,Exp!$V21:$W119,2)/$E21</f>
        <v>265.66553659285688</v>
      </c>
      <c r="G21">
        <f t="shared" si="1"/>
        <v>17</v>
      </c>
      <c r="H21">
        <f t="shared" si="2"/>
        <v>7</v>
      </c>
      <c r="J21" s="1">
        <f>VLOOKUP($A21,Exp!$Q21:$R119,2)/$E21</f>
        <v>242.99675950386896</v>
      </c>
      <c r="K21" s="1">
        <f>VLOOKUP(A21,Exp!M21:N119,2)/E21</f>
        <v>483.48441823446524</v>
      </c>
      <c r="L21">
        <f>VLOOKUP($A21,Exp!$Q21:$R119,2)/($E21*O21)</f>
        <v>212.66536221758574</v>
      </c>
      <c r="M21" s="1">
        <f t="shared" si="5"/>
        <v>892</v>
      </c>
      <c r="O21">
        <f t="shared" si="6"/>
        <v>1.1426250000000002</v>
      </c>
      <c r="Q21" s="1">
        <f>VLOOKUP($A21,Exp!$Q21:$R119,2)/$E21</f>
        <v>242.99675950386896</v>
      </c>
      <c r="R21" s="1">
        <f t="shared" si="11"/>
        <v>68.523215130922281</v>
      </c>
      <c r="T21">
        <f t="shared" si="10"/>
        <v>0.69499999999999973</v>
      </c>
      <c r="U21">
        <f t="shared" si="7"/>
        <v>0.5791666666666665</v>
      </c>
      <c r="W21">
        <f t="shared" si="8"/>
        <v>159.39932195571413</v>
      </c>
    </row>
    <row r="22" spans="1:23" x14ac:dyDescent="0.4">
      <c r="A22">
        <v>21</v>
      </c>
      <c r="B22" s="1">
        <f t="shared" si="3"/>
        <v>1.1287093850145173</v>
      </c>
      <c r="C22" s="1">
        <f t="shared" si="4"/>
        <v>383.18405591942678</v>
      </c>
      <c r="D22" s="1">
        <f t="shared" si="0"/>
        <v>41.092401164352331</v>
      </c>
      <c r="E22" s="1">
        <f t="shared" si="9"/>
        <v>5.5254013463620089</v>
      </c>
      <c r="F22" s="1">
        <f>VLOOKUP($A22,Exp!$V22:$W120,2)/$E22</f>
        <v>298.93576953503054</v>
      </c>
      <c r="G22">
        <f t="shared" si="1"/>
        <v>17</v>
      </c>
      <c r="H22">
        <f t="shared" si="2"/>
        <v>8</v>
      </c>
      <c r="J22" s="1">
        <f>VLOOKUP($A22,Exp!$Q22:$R120,2)/$E22</f>
        <v>271.11152766962374</v>
      </c>
      <c r="K22" s="1">
        <f>VLOOKUP(A22,Exp!M22:N120,2)/E22</f>
        <v>509.64623626012047</v>
      </c>
      <c r="L22">
        <f>VLOOKUP($A22,Exp!$Q22:$R120,2)/($E22*O22)</f>
        <v>234.50700656738638</v>
      </c>
      <c r="M22" s="1">
        <f t="shared" si="5"/>
        <v>976</v>
      </c>
      <c r="O22">
        <f t="shared" si="6"/>
        <v>1.1560913749999999</v>
      </c>
      <c r="Q22" s="1">
        <f>VLOOKUP($A22,Exp!$Q22:$R120,2)/$E22</f>
        <v>271.11152766962374</v>
      </c>
      <c r="R22" s="1">
        <f t="shared" si="11"/>
        <v>73.417430006955342</v>
      </c>
      <c r="T22">
        <f>MIN(1.2,T21+0.01)</f>
        <v>0.70499999999999974</v>
      </c>
      <c r="U22">
        <f t="shared" si="7"/>
        <v>0.58264462809917339</v>
      </c>
      <c r="W22">
        <f t="shared" si="8"/>
        <v>179.36146172101832</v>
      </c>
    </row>
    <row r="23" spans="1:23" x14ac:dyDescent="0.4">
      <c r="A23">
        <v>22</v>
      </c>
      <c r="B23" s="1">
        <f t="shared" si="3"/>
        <v>1.1928126753321473</v>
      </c>
      <c r="C23" s="1">
        <f t="shared" si="4"/>
        <v>435.73863040023014</v>
      </c>
      <c r="D23" s="1">
        <f t="shared" si="0"/>
        <v>43.563610628624836</v>
      </c>
      <c r="E23" s="1">
        <f t="shared" si="9"/>
        <v>5.8900422303399091</v>
      </c>
      <c r="F23" s="1">
        <f>VLOOKUP($A23,Exp!$V23:$W121,2)/$E23</f>
        <v>336.51509558755072</v>
      </c>
      <c r="G23">
        <f t="shared" si="1"/>
        <v>18</v>
      </c>
      <c r="H23">
        <f t="shared" si="2"/>
        <v>8</v>
      </c>
      <c r="J23" s="1">
        <f>VLOOKUP($A23,Exp!$Q23:$R121,2)/$E23</f>
        <v>301.69562976078203</v>
      </c>
      <c r="K23" s="1">
        <f>VLOOKUP(A23,Exp!M23:N121,2)/E23</f>
        <v>534.63114131497048</v>
      </c>
      <c r="L23">
        <f>VLOOKUP($A23,Exp!$Q23:$R121,2)/($E23*O23)</f>
        <v>257.98828625637242</v>
      </c>
      <c r="M23" s="1">
        <f t="shared" si="5"/>
        <v>1064</v>
      </c>
      <c r="O23">
        <f t="shared" si="6"/>
        <v>1.169416</v>
      </c>
      <c r="Q23" s="1">
        <f>VLOOKUP($A23,Exp!$Q23:$R121,2)/$E23</f>
        <v>301.69562976078203</v>
      </c>
      <c r="R23" s="1">
        <f t="shared" si="11"/>
        <v>78.574807056135668</v>
      </c>
      <c r="T23">
        <f t="shared" ref="T23:T31" si="12">MIN(1.2,T22+0.01)</f>
        <v>0.71499999999999975</v>
      </c>
      <c r="U23">
        <f t="shared" si="7"/>
        <v>0.58606557377049162</v>
      </c>
      <c r="W23">
        <f t="shared" si="8"/>
        <v>201.90905735253043</v>
      </c>
    </row>
    <row r="24" spans="1:23" x14ac:dyDescent="0.4">
      <c r="A24">
        <v>23</v>
      </c>
      <c r="B24" s="1">
        <f t="shared" si="3"/>
        <v>1.2591244320046331</v>
      </c>
      <c r="C24" s="1">
        <f t="shared" si="4"/>
        <v>488.54380671054918</v>
      </c>
      <c r="D24" s="1">
        <f t="shared" si="0"/>
        <v>46.103652132033574</v>
      </c>
      <c r="E24" s="1">
        <f t="shared" si="9"/>
        <v>6.2755170906751045</v>
      </c>
      <c r="F24" s="1">
        <f>VLOOKUP($A24,Exp!$V24:$W122,2)/$E24</f>
        <v>379.01350830887156</v>
      </c>
      <c r="G24">
        <f t="shared" si="1"/>
        <v>19</v>
      </c>
      <c r="H24">
        <f t="shared" si="2"/>
        <v>8</v>
      </c>
      <c r="J24" s="1">
        <f>VLOOKUP($A24,Exp!$Q24:$R122,2)/$E24</f>
        <v>332.40288726161265</v>
      </c>
      <c r="K24" s="1">
        <f>VLOOKUP(A24,Exp!M24:N122,2)/E24</f>
        <v>558.36036287856689</v>
      </c>
      <c r="L24">
        <f>VLOOKUP($A24,Exp!$Q24:$R122,2)/($E24*O24)</f>
        <v>281.07812672578234</v>
      </c>
      <c r="M24" s="1">
        <f t="shared" si="5"/>
        <v>1156</v>
      </c>
      <c r="O24">
        <f t="shared" si="6"/>
        <v>1.1825996249999999</v>
      </c>
      <c r="Q24" s="1">
        <f>VLOOKUP($A24,Exp!$Q24:$R122,2)/$E24</f>
        <v>332.40288726161265</v>
      </c>
      <c r="R24" s="1">
        <f t="shared" si="11"/>
        <v>83.997571283777944</v>
      </c>
      <c r="T24">
        <f t="shared" si="12"/>
        <v>0.72499999999999976</v>
      </c>
      <c r="U24">
        <f t="shared" si="7"/>
        <v>0.58943089430894291</v>
      </c>
      <c r="W24">
        <f t="shared" si="8"/>
        <v>227.40810498532292</v>
      </c>
    </row>
    <row r="25" spans="1:23" x14ac:dyDescent="0.4">
      <c r="A25">
        <v>24</v>
      </c>
      <c r="B25" s="1">
        <f t="shared" si="3"/>
        <v>1.3278031643091577</v>
      </c>
      <c r="C25" s="1">
        <f t="shared" si="4"/>
        <v>541.61418632078767</v>
      </c>
      <c r="D25" s="1">
        <f t="shared" si="0"/>
        <v>48.714353257672293</v>
      </c>
      <c r="E25" s="1">
        <f t="shared" si="9"/>
        <v>6.6822967516920535</v>
      </c>
      <c r="F25" s="1">
        <f>VLOOKUP($A25,Exp!$V25:$W123,2)/$E25</f>
        <v>427.12962396710958</v>
      </c>
      <c r="G25">
        <f t="shared" si="1"/>
        <v>20</v>
      </c>
      <c r="H25">
        <f t="shared" si="2"/>
        <v>9</v>
      </c>
      <c r="J25" s="1">
        <f>VLOOKUP($A25,Exp!$Q25:$R123,2)/$E25</f>
        <v>386.24444497267405</v>
      </c>
      <c r="K25" s="1">
        <f>VLOOKUP(A25,Exp!M25:N123,2)/E25</f>
        <v>580.18973776019266</v>
      </c>
      <c r="L25">
        <f>VLOOKUP($A25,Exp!$Q25:$R123,2)/($E25*O25)</f>
        <v>323.04328714563968</v>
      </c>
      <c r="M25" s="1">
        <f t="shared" si="5"/>
        <v>1252</v>
      </c>
      <c r="O25">
        <f t="shared" si="6"/>
        <v>1.195643</v>
      </c>
      <c r="Q25" s="1">
        <f>VLOOKUP($A25,Exp!$Q25:$R123,2)/$E25</f>
        <v>386.24444497267405</v>
      </c>
      <c r="R25" s="1">
        <f t="shared" si="11"/>
        <v>89.687893864423103</v>
      </c>
      <c r="T25">
        <f t="shared" si="12"/>
        <v>0.73499999999999976</v>
      </c>
      <c r="U25">
        <f t="shared" si="7"/>
        <v>0.59274193548387077</v>
      </c>
      <c r="W25">
        <f t="shared" si="8"/>
        <v>256.27777438026573</v>
      </c>
    </row>
    <row r="26" spans="1:23" x14ac:dyDescent="0.4">
      <c r="A26">
        <v>25</v>
      </c>
      <c r="B26" s="1">
        <f t="shared" si="3"/>
        <v>1.3990187582825713</v>
      </c>
      <c r="C26" s="1">
        <f t="shared" si="4"/>
        <v>594.96565653988989</v>
      </c>
      <c r="D26" s="1">
        <f t="shared" si="0"/>
        <v>51.397689749205142</v>
      </c>
      <c r="E26" s="1">
        <f t="shared" si="9"/>
        <v>7.1108681802634823</v>
      </c>
      <c r="F26" s="1">
        <f>VLOOKUP($A26,Exp!$V26:$W124,2)/$E26</f>
        <v>481.66386884383616</v>
      </c>
      <c r="G26">
        <f t="shared" si="1"/>
        <v>21</v>
      </c>
      <c r="H26">
        <f t="shared" si="2"/>
        <v>9</v>
      </c>
      <c r="J26" s="1">
        <f>VLOOKUP($A26,Exp!$Q26:$R124,2)/$E26</f>
        <v>420.76437421585501</v>
      </c>
      <c r="K26" s="1">
        <f>VLOOKUP(A26,Exp!M26:N124,2)/E26</f>
        <v>600.7705236130123</v>
      </c>
      <c r="L26">
        <f>VLOOKUP($A26,Exp!$Q26:$R124,2)/($E26*O26)</f>
        <v>348.15726466203893</v>
      </c>
      <c r="M26" s="1">
        <f t="shared" si="5"/>
        <v>1352</v>
      </c>
      <c r="O26">
        <f t="shared" si="6"/>
        <v>1.2085468749999999</v>
      </c>
      <c r="Q26" s="1">
        <f>VLOOKUP($A26,Exp!$Q26:$R124,2)/$E26</f>
        <v>420.76437421585501</v>
      </c>
      <c r="R26" s="1">
        <f t="shared" si="11"/>
        <v>95.647893864423096</v>
      </c>
      <c r="T26">
        <f t="shared" si="12"/>
        <v>0.74499999999999977</v>
      </c>
      <c r="U26">
        <f t="shared" si="7"/>
        <v>0.59599999999999986</v>
      </c>
      <c r="W26">
        <f t="shared" si="8"/>
        <v>288.9983213063017</v>
      </c>
    </row>
    <row r="27" spans="1:23" x14ac:dyDescent="0.4">
      <c r="A27">
        <v>26</v>
      </c>
      <c r="B27" s="1">
        <f t="shared" si="3"/>
        <v>1.4729532932708258</v>
      </c>
      <c r="C27" s="1">
        <f t="shared" si="4"/>
        <v>648.61549987505805</v>
      </c>
      <c r="D27" s="1">
        <f t="shared" si="0"/>
        <v>54.155797364194719</v>
      </c>
      <c r="E27" s="1">
        <f t="shared" si="9"/>
        <v>7.5617352322866038</v>
      </c>
      <c r="F27" s="1">
        <f>VLOOKUP($A27,Exp!$V27:$W125,2)/$E27</f>
        <v>543.53370066492516</v>
      </c>
      <c r="G27">
        <f t="shared" si="1"/>
        <v>21</v>
      </c>
      <c r="H27">
        <f t="shared" si="2"/>
        <v>9</v>
      </c>
      <c r="J27" s="1">
        <f>VLOOKUP($A27,Exp!$Q27:$R125,2)/$E27</f>
        <v>457.30244365542677</v>
      </c>
      <c r="K27" s="1">
        <f>VLOOKUP(A27,Exp!M27:N125,2)/E27</f>
        <v>619.83127629062619</v>
      </c>
      <c r="L27">
        <f>VLOOKUP($A27,Exp!$Q27:$R125,2)/($E27*O27)</f>
        <v>374.43539706105139</v>
      </c>
      <c r="M27" s="1">
        <f t="shared" si="5"/>
        <v>1456</v>
      </c>
      <c r="O27">
        <f t="shared" si="6"/>
        <v>1.221312</v>
      </c>
      <c r="Q27" s="1">
        <f>VLOOKUP($A27,Exp!$Q27:$R125,2)/$E27</f>
        <v>457.30244365542677</v>
      </c>
      <c r="R27" s="1">
        <f t="shared" si="11"/>
        <v>101.87963989616912</v>
      </c>
      <c r="T27">
        <f t="shared" si="12"/>
        <v>0.75499999999999978</v>
      </c>
      <c r="U27">
        <f t="shared" si="7"/>
        <v>0.59920634920634908</v>
      </c>
      <c r="W27">
        <f t="shared" si="8"/>
        <v>326.1202203989551</v>
      </c>
    </row>
    <row r="28" spans="1:23" x14ac:dyDescent="0.4">
      <c r="A28">
        <v>27</v>
      </c>
      <c r="B28" s="1">
        <f t="shared" si="3"/>
        <v>1.5498019170849884</v>
      </c>
      <c r="C28" s="1">
        <f t="shared" si="4"/>
        <v>702.58251246581256</v>
      </c>
      <c r="D28" s="1">
        <f t="shared" si="0"/>
        <v>56.990984665700147</v>
      </c>
      <c r="E28" s="1">
        <f t="shared" si="9"/>
        <v>8.0354194428129198</v>
      </c>
      <c r="F28" s="1">
        <f>VLOOKUP($A28,Exp!$V28:$W126,2)/$E28</f>
        <v>613.7911724714096</v>
      </c>
      <c r="G28">
        <f t="shared" si="1"/>
        <v>22</v>
      </c>
      <c r="H28">
        <f t="shared" si="2"/>
        <v>10</v>
      </c>
      <c r="J28" s="1">
        <f>VLOOKUP($A28,Exp!$Q28:$R126,2)/$E28</f>
        <v>493.68922533946676</v>
      </c>
      <c r="K28" s="1">
        <f>VLOOKUP(A28,Exp!M28:N126,2)/E28</f>
        <v>637.55228167736027</v>
      </c>
      <c r="L28">
        <f>VLOOKUP($A28,Exp!$Q28:$R126,2)/($E28*O28)</f>
        <v>400.09204290322401</v>
      </c>
      <c r="M28" s="1">
        <f t="shared" si="5"/>
        <v>1564</v>
      </c>
      <c r="O28">
        <f t="shared" si="6"/>
        <v>1.233939125</v>
      </c>
      <c r="Q28" s="1">
        <f>VLOOKUP($A28,Exp!$Q28:$R126,2)/$E28</f>
        <v>493.68922533946676</v>
      </c>
      <c r="R28" s="1">
        <f t="shared" si="11"/>
        <v>108.38515170719275</v>
      </c>
      <c r="T28">
        <f t="shared" si="12"/>
        <v>0.76499999999999979</v>
      </c>
      <c r="U28">
        <f t="shared" si="7"/>
        <v>0.60236220472440927</v>
      </c>
      <c r="W28">
        <f t="shared" si="8"/>
        <v>368.27470348284572</v>
      </c>
    </row>
    <row r="29" spans="1:23" x14ac:dyDescent="0.4">
      <c r="A29">
        <v>28</v>
      </c>
      <c r="B29" s="1">
        <f t="shared" si="3"/>
        <v>1.6297737839702324</v>
      </c>
      <c r="C29" s="1">
        <f t="shared" si="4"/>
        <v>756.88713233163298</v>
      </c>
      <c r="D29" s="1">
        <f t="shared" si="0"/>
        <v>59.905746825769285</v>
      </c>
      <c r="E29" s="1">
        <f t="shared" si="9"/>
        <v>8.5324608629312628</v>
      </c>
      <c r="F29" s="1">
        <f>VLOOKUP($A29,Exp!$V29:$W127,2)/$E29</f>
        <v>693.64319630658031</v>
      </c>
      <c r="G29">
        <f t="shared" si="1"/>
        <v>23</v>
      </c>
      <c r="H29">
        <f t="shared" si="2"/>
        <v>10</v>
      </c>
      <c r="J29" s="1">
        <f>VLOOKUP($A29,Exp!$Q29:$R127,2)/$E29</f>
        <v>548.14198097514065</v>
      </c>
      <c r="K29" s="1">
        <f>VLOOKUP(A29,Exp!M29:N127,2)/E29</f>
        <v>653.97311392800611</v>
      </c>
      <c r="L29">
        <f>VLOOKUP($A29,Exp!$Q29:$R127,2)/($E29*O29)</f>
        <v>439.76991948610038</v>
      </c>
      <c r="M29" s="1">
        <f t="shared" si="5"/>
        <v>1676</v>
      </c>
      <c r="O29">
        <f t="shared" si="6"/>
        <v>1.246429</v>
      </c>
      <c r="Q29" s="1">
        <f>VLOOKUP($A29,Exp!$Q29:$R127,2)/$E29</f>
        <v>548.14198097514065</v>
      </c>
      <c r="R29" s="1">
        <f t="shared" si="11"/>
        <v>115.16640170719275</v>
      </c>
      <c r="T29">
        <f t="shared" si="12"/>
        <v>0.7749999999999998</v>
      </c>
      <c r="U29">
        <f t="shared" si="7"/>
        <v>0.60546874999999978</v>
      </c>
      <c r="W29">
        <f t="shared" si="8"/>
        <v>416.18591778394818</v>
      </c>
    </row>
    <row r="30" spans="1:23" x14ac:dyDescent="0.4">
      <c r="A30">
        <v>29</v>
      </c>
      <c r="B30" s="1">
        <f t="shared" si="3"/>
        <v>1.7130930598961123</v>
      </c>
      <c r="C30" s="1">
        <f t="shared" si="4"/>
        <v>811.55157823178206</v>
      </c>
      <c r="D30" s="1">
        <f t="shared" si="0"/>
        <v>62.902780520184471</v>
      </c>
      <c r="E30" s="1">
        <f t="shared" si="9"/>
        <v>9.0534189467635979</v>
      </c>
      <c r="F30" s="1">
        <f>VLOOKUP($A30,Exp!$V30:$W128,2)/$E30</f>
        <v>784.47492070696762</v>
      </c>
      <c r="G30">
        <f t="shared" si="1"/>
        <v>24</v>
      </c>
      <c r="H30">
        <f t="shared" si="2"/>
        <v>10</v>
      </c>
      <c r="J30" s="1">
        <f>VLOOKUP($A30,Exp!$Q30:$R128,2)/$E30</f>
        <v>587.51285357245376</v>
      </c>
      <c r="K30" s="1">
        <f>VLOOKUP(A30,Exp!M30:N128,2)/E30</f>
        <v>669.02901938115292</v>
      </c>
      <c r="L30">
        <f>VLOOKUP($A30,Exp!$Q30:$R128,2)/($E30*O30)</f>
        <v>466.73107698417982</v>
      </c>
      <c r="M30" s="1">
        <f t="shared" si="5"/>
        <v>1792</v>
      </c>
      <c r="O30">
        <f t="shared" si="6"/>
        <v>1.258782375</v>
      </c>
      <c r="Q30" s="1">
        <f>VLOOKUP($A30,Exp!$Q30:$R128,2)/$E30</f>
        <v>587.51285357245376</v>
      </c>
      <c r="R30" s="1">
        <f t="shared" si="11"/>
        <v>122.22531643587492</v>
      </c>
      <c r="T30">
        <f t="shared" si="12"/>
        <v>0.78499999999999981</v>
      </c>
      <c r="U30">
        <f t="shared" si="7"/>
        <v>0.6085271317829456</v>
      </c>
      <c r="W30">
        <f t="shared" si="8"/>
        <v>470.68495242418055</v>
      </c>
    </row>
    <row r="31" spans="1:23" x14ac:dyDescent="0.4">
      <c r="A31">
        <v>30</v>
      </c>
      <c r="B31" s="1">
        <f t="shared" si="3"/>
        <v>6.8</v>
      </c>
      <c r="C31" s="1">
        <f t="shared" si="4"/>
        <v>1076.5999999999999</v>
      </c>
      <c r="D31" s="1">
        <f t="shared" si="0"/>
        <v>105.73499999999997</v>
      </c>
      <c r="E31" s="1">
        <f t="shared" si="9"/>
        <v>9.5988734922181429</v>
      </c>
      <c r="F31" s="1">
        <f>VLOOKUP($A31,Exp!$V31:$W129,2)/$E31</f>
        <v>887.87670130005642</v>
      </c>
      <c r="G31">
        <f t="shared" si="1"/>
        <v>25</v>
      </c>
      <c r="H31">
        <f t="shared" si="2"/>
        <v>11</v>
      </c>
      <c r="J31" s="1">
        <f>VLOOKUP($A31,Exp!$Q31:$R129,2)/$E31</f>
        <v>704.04094870911115</v>
      </c>
      <c r="K31" s="1">
        <f>VLOOKUP(A31,Exp!M31:N129,2)/E31</f>
        <v>1061.6870832042841</v>
      </c>
      <c r="L31">
        <f>VLOOKUP($A31,Exp!$Q31:$R129,2)/($E31*O31)</f>
        <v>553.92678891354137</v>
      </c>
      <c r="M31" s="1">
        <f t="shared" si="5"/>
        <v>1912</v>
      </c>
      <c r="O31">
        <f t="shared" si="6"/>
        <v>1.2709999999999999</v>
      </c>
      <c r="Q31" s="1">
        <f>VLOOKUP($A31,Exp!$Q31:$R129,2)/$E31</f>
        <v>704.04094870911115</v>
      </c>
      <c r="R31" s="1">
        <f t="shared" si="11"/>
        <v>129.56377797433646</v>
      </c>
      <c r="T31">
        <f t="shared" si="12"/>
        <v>0.79499999999999982</v>
      </c>
      <c r="U31">
        <f t="shared" si="7"/>
        <v>0.61153846153846136</v>
      </c>
      <c r="W31">
        <f t="shared" si="8"/>
        <v>532.72602078003388</v>
      </c>
    </row>
    <row r="32" spans="1:23" x14ac:dyDescent="0.4">
      <c r="A32">
        <v>31</v>
      </c>
      <c r="B32" s="1">
        <f t="shared" si="3"/>
        <v>6.8907521033623675</v>
      </c>
      <c r="C32" s="1">
        <f t="shared" si="4"/>
        <v>1139.0586412859268</v>
      </c>
      <c r="D32" s="1">
        <f t="shared" si="0"/>
        <v>110.08509203723516</v>
      </c>
      <c r="E32" s="1">
        <f t="shared" si="9"/>
        <v>10.169425639457407</v>
      </c>
      <c r="F32" s="1">
        <f>VLOOKUP($A32,Exp!$V32:$W130,2)/$E32</f>
        <v>921.86895092082295</v>
      </c>
      <c r="G32">
        <f t="shared" si="1"/>
        <v>25</v>
      </c>
      <c r="H32">
        <f t="shared" si="2"/>
        <v>11</v>
      </c>
      <c r="J32" s="1">
        <f>VLOOKUP($A32,Exp!$Q32:$R130,2)/$E32</f>
        <v>748.51818282297222</v>
      </c>
      <c r="K32" s="1">
        <f>VLOOKUP(A32,Exp!M32:N130,2)/E32</f>
        <v>1081.6736745996709</v>
      </c>
      <c r="L32">
        <f>VLOOKUP($A32,Exp!$Q32:$R130,2)/($E32*O32)</f>
        <v>583.37488813159803</v>
      </c>
      <c r="M32" s="1">
        <f t="shared" si="5"/>
        <v>2036</v>
      </c>
      <c r="O32">
        <f t="shared" si="6"/>
        <v>1.283082625</v>
      </c>
      <c r="Q32" s="1">
        <f>VLOOKUP($A32,Exp!$Q32:$R130,2)/$E32</f>
        <v>748.51818282297222</v>
      </c>
      <c r="R32" s="1">
        <f t="shared" si="11"/>
        <v>137.23095354685555</v>
      </c>
      <c r="T32">
        <f t="shared" ref="T32:T36" si="13">MIN(1.2,T31+0.015)</f>
        <v>0.80999999999999983</v>
      </c>
      <c r="U32">
        <f t="shared" si="7"/>
        <v>0.61832061068702271</v>
      </c>
      <c r="W32">
        <f t="shared" si="8"/>
        <v>553.12137055249377</v>
      </c>
    </row>
    <row r="33" spans="1:23" x14ac:dyDescent="0.4">
      <c r="A33">
        <v>32</v>
      </c>
      <c r="B33" s="1">
        <f t="shared" si="3"/>
        <v>6.9856253506642947</v>
      </c>
      <c r="C33" s="1">
        <f t="shared" si="4"/>
        <v>1201.9560157097603</v>
      </c>
      <c r="D33" s="1">
        <f t="shared" si="0"/>
        <v>114.5564091429804</v>
      </c>
      <c r="E33" s="1">
        <f t="shared" si="9"/>
        <v>10.765698931382872</v>
      </c>
      <c r="F33" s="1">
        <f>VLOOKUP($A33,Exp!$V33:$W131,2)/$E33</f>
        <v>957.89094475082732</v>
      </c>
      <c r="G33">
        <f t="shared" si="1"/>
        <v>26</v>
      </c>
      <c r="H33">
        <f t="shared" si="2"/>
        <v>11</v>
      </c>
      <c r="J33" s="1">
        <f>VLOOKUP($A33,Exp!$Q33:$R131,2)/$E33</f>
        <v>807.19329561297286</v>
      </c>
      <c r="K33" s="1">
        <f>VLOOKUP(A33,Exp!M33:N131,2)/E33</f>
        <v>1099.789254321933</v>
      </c>
      <c r="L33">
        <f>VLOOKUP($A33,Exp!$Q33:$R131,2)/($E33*O33)</f>
        <v>623.3003654838941</v>
      </c>
      <c r="M33" s="1">
        <f t="shared" si="5"/>
        <v>2164</v>
      </c>
      <c r="O33">
        <f t="shared" si="6"/>
        <v>1.2950309999999998</v>
      </c>
      <c r="Q33" s="1">
        <f>VLOOKUP($A33,Exp!$Q33:$R131,2)/$E33</f>
        <v>807.19329561297286</v>
      </c>
      <c r="R33" s="1">
        <f t="shared" si="11"/>
        <v>145.23095354685555</v>
      </c>
      <c r="T33">
        <f t="shared" si="13"/>
        <v>0.82499999999999984</v>
      </c>
      <c r="U33">
        <f t="shared" si="7"/>
        <v>0.62499999999999989</v>
      </c>
      <c r="W33">
        <f t="shared" si="8"/>
        <v>574.73456685049632</v>
      </c>
    </row>
    <row r="34" spans="1:23" x14ac:dyDescent="0.4">
      <c r="A34">
        <v>33</v>
      </c>
      <c r="B34" s="1">
        <f t="shared" si="3"/>
        <v>7.0849155306759322</v>
      </c>
      <c r="C34" s="1">
        <f t="shared" si="4"/>
        <v>1265.323097517228</v>
      </c>
      <c r="D34" s="1">
        <f t="shared" ref="D34:D65" si="14">(5+A34*2+10*B34)*MIN(1,0.8+A34*0.015)*T34</f>
        <v>119.1532904576778</v>
      </c>
      <c r="E34" s="1">
        <f t="shared" si="9"/>
        <v>11.388340440816833</v>
      </c>
      <c r="F34" s="1">
        <f>VLOOKUP($A34,Exp!$V34:$W132,2)/$E34</f>
        <v>996.07156383008692</v>
      </c>
      <c r="G34">
        <f t="shared" ref="G34:G65" si="15">FLOOR(A34*0.8,1)+1</f>
        <v>27</v>
      </c>
      <c r="H34">
        <f t="shared" ref="H34:H65" si="16">FLOOR(A34/3,1)+1</f>
        <v>12</v>
      </c>
      <c r="J34" s="1">
        <f>VLOOKUP($A34,Exp!$Q34:$R132,2)/$E34</f>
        <v>853.68013456600579</v>
      </c>
      <c r="K34" s="1">
        <f>VLOOKUP(A34,Exp!M34:N132,2)/E34</f>
        <v>1116.3171724683843</v>
      </c>
      <c r="L34">
        <f>VLOOKUP($A34,Exp!$Q34:$R132,2)/($E34*O34)</f>
        <v>653.23704263596176</v>
      </c>
      <c r="M34" s="1">
        <f t="shared" si="5"/>
        <v>2296</v>
      </c>
      <c r="O34">
        <f t="shared" ref="O34:O65" si="17">MAX(1,1+(1-POWER(1-(A34-10)/200,3)))</f>
        <v>1.306845875</v>
      </c>
      <c r="Q34" s="1">
        <f>VLOOKUP($A34,Exp!$Q34:$R132,2)/$E34</f>
        <v>853.68013456600579</v>
      </c>
      <c r="R34" s="1">
        <f t="shared" si="11"/>
        <v>153.56779565211869</v>
      </c>
      <c r="T34">
        <f t="shared" si="13"/>
        <v>0.83999999999999986</v>
      </c>
      <c r="U34">
        <f t="shared" si="7"/>
        <v>0.63157894736842091</v>
      </c>
      <c r="W34">
        <f t="shared" si="8"/>
        <v>597.64293829805217</v>
      </c>
    </row>
    <row r="35" spans="1:23" x14ac:dyDescent="0.4">
      <c r="A35">
        <v>34</v>
      </c>
      <c r="B35" s="1">
        <f t="shared" si="3"/>
        <v>7.1889396619516486</v>
      </c>
      <c r="C35" s="1">
        <f t="shared" si="4"/>
        <v>1329.1935279088984</v>
      </c>
      <c r="D35" s="1">
        <f t="shared" si="14"/>
        <v>123.88043410968659</v>
      </c>
      <c r="E35" s="1">
        <f t="shared" si="9"/>
        <v>12.038021969479253</v>
      </c>
      <c r="F35" s="1">
        <f>VLOOKUP($A35,Exp!$V35:$W133,2)/$E35</f>
        <v>1036.5458969240449</v>
      </c>
      <c r="G35">
        <f t="shared" si="15"/>
        <v>28</v>
      </c>
      <c r="H35">
        <f t="shared" si="16"/>
        <v>12</v>
      </c>
      <c r="J35" s="1">
        <f>VLOOKUP($A35,Exp!$Q35:$R133,2)/$E35</f>
        <v>961.53670672364763</v>
      </c>
      <c r="K35" s="1">
        <f>VLOOKUP(A35,Exp!M35:N133,2)/E35</f>
        <v>1131.2489738369445</v>
      </c>
      <c r="L35">
        <f>VLOOKUP($A35,Exp!$Q35:$R133,2)/($E35*O35)</f>
        <v>729.25012341311492</v>
      </c>
      <c r="M35" s="1">
        <f t="shared" ref="M35:M66" si="18">M34+A35*4</f>
        <v>2432</v>
      </c>
      <c r="O35">
        <f t="shared" si="17"/>
        <v>1.3185280000000001</v>
      </c>
      <c r="Q35" s="1">
        <f>VLOOKUP($A35,Exp!$Q35:$R133,2)/$E35</f>
        <v>961.53670672364763</v>
      </c>
      <c r="R35" s="1">
        <f t="shared" si="11"/>
        <v>162.24540759241719</v>
      </c>
      <c r="T35">
        <f t="shared" si="13"/>
        <v>0.85499999999999987</v>
      </c>
      <c r="U35">
        <f t="shared" si="7"/>
        <v>0.63805970149253721</v>
      </c>
      <c r="W35">
        <f t="shared" si="8"/>
        <v>621.92753815442688</v>
      </c>
    </row>
    <row r="36" spans="1:23" x14ac:dyDescent="0.4">
      <c r="A36">
        <v>35</v>
      </c>
      <c r="B36" s="1">
        <f t="shared" si="3"/>
        <v>7.2980375165651434</v>
      </c>
      <c r="C36" s="1">
        <f t="shared" si="4"/>
        <v>1393.603838311692</v>
      </c>
      <c r="D36" s="1">
        <f t="shared" si="14"/>
        <v>128.74292639411672</v>
      </c>
      <c r="E36" s="1">
        <f t="shared" si="9"/>
        <v>12.715441324317963</v>
      </c>
      <c r="F36" s="1">
        <f>VLOOKUP($A36,Exp!$V36:$W134,2)/$E36</f>
        <v>1079.4559274360054</v>
      </c>
      <c r="G36">
        <f t="shared" si="15"/>
        <v>29</v>
      </c>
      <c r="H36">
        <f t="shared" si="16"/>
        <v>12</v>
      </c>
      <c r="J36" s="1">
        <f>VLOOKUP($A36,Exp!$Q36:$R134,2)/$E36</f>
        <v>1012.0765510032562</v>
      </c>
      <c r="K36" s="1">
        <f>VLOOKUP(A36,Exp!M36:N134,2)/E36</f>
        <v>1145.0644636418845</v>
      </c>
      <c r="L36">
        <f>VLOOKUP($A36,Exp!$Q36:$R134,2)/($E36*O36)</f>
        <v>760.91511617278582</v>
      </c>
      <c r="M36" s="1">
        <f t="shared" si="18"/>
        <v>2572</v>
      </c>
      <c r="O36">
        <f t="shared" si="17"/>
        <v>1.330078125</v>
      </c>
      <c r="Q36" s="1">
        <f>VLOOKUP($A36,Exp!$Q36:$R134,2)/$E36</f>
        <v>1012.0765510032562</v>
      </c>
      <c r="R36" s="1">
        <f t="shared" si="11"/>
        <v>171.26762981463941</v>
      </c>
      <c r="T36">
        <f t="shared" si="13"/>
        <v>0.86999999999999988</v>
      </c>
      <c r="U36">
        <f t="shared" si="7"/>
        <v>0.64444444444444426</v>
      </c>
      <c r="W36">
        <f t="shared" si="8"/>
        <v>647.6735564616032</v>
      </c>
    </row>
    <row r="37" spans="1:23" x14ac:dyDescent="0.4">
      <c r="A37">
        <v>36</v>
      </c>
      <c r="B37" s="1">
        <f t="shared" si="3"/>
        <v>7.4125732532083184</v>
      </c>
      <c r="C37" s="1">
        <f t="shared" si="4"/>
        <v>1458.5936919616991</v>
      </c>
      <c r="D37" s="1">
        <f t="shared" si="14"/>
        <v>135.25753061621444</v>
      </c>
      <c r="E37" s="1">
        <f t="shared" si="9"/>
        <v>13.421323677259139</v>
      </c>
      <c r="F37" s="1">
        <f>VLOOKUP($A37,Exp!$V37:$W135,2)/$E37</f>
        <v>1124.9512135551943</v>
      </c>
      <c r="G37">
        <f t="shared" si="15"/>
        <v>29</v>
      </c>
      <c r="H37">
        <f t="shared" si="16"/>
        <v>13</v>
      </c>
      <c r="J37" s="1">
        <f>VLOOKUP($A37,Exp!$Q37:$R135,2)/$E37</f>
        <v>1073.5900829524262</v>
      </c>
      <c r="K37" s="1">
        <f>VLOOKUP(A37,Exp!M37:N135,2)/E37</f>
        <v>1157.1138863384813</v>
      </c>
      <c r="L37">
        <f>VLOOKUP($A37,Exp!$Q37:$R135,2)/($E37*O37)</f>
        <v>800.29257087598864</v>
      </c>
      <c r="M37" s="1">
        <f t="shared" si="18"/>
        <v>2716</v>
      </c>
      <c r="O37">
        <f t="shared" si="17"/>
        <v>1.3414969999999999</v>
      </c>
      <c r="Q37" s="1">
        <f>VLOOKUP($A37,Exp!$Q37:$R135,2)/$E37</f>
        <v>1073.5900829524262</v>
      </c>
      <c r="R37" s="1">
        <f t="shared" si="11"/>
        <v>180.74410040287469</v>
      </c>
      <c r="T37">
        <f>MIN(1.25,T36+0.025)</f>
        <v>0.89499999999999991</v>
      </c>
      <c r="U37">
        <f t="shared" si="7"/>
        <v>0.65808823529411764</v>
      </c>
      <c r="W37">
        <f t="shared" si="8"/>
        <v>674.97072813311649</v>
      </c>
    </row>
    <row r="38" spans="1:23" x14ac:dyDescent="0.4">
      <c r="A38">
        <v>37</v>
      </c>
      <c r="B38" s="1">
        <f t="shared" si="3"/>
        <v>7.5329371675033103</v>
      </c>
      <c r="C38" s="1">
        <f t="shared" si="4"/>
        <v>1524.2061452766711</v>
      </c>
      <c r="D38" s="1">
        <f t="shared" si="14"/>
        <v>141.98302194103042</v>
      </c>
      <c r="E38" s="1">
        <f t="shared" si="9"/>
        <v>14.156423015007483</v>
      </c>
      <c r="F38" s="1">
        <f>VLOOKUP($A38,Exp!$V38:$W136,2)/$E38</f>
        <v>1173.1895674824129</v>
      </c>
      <c r="G38">
        <f t="shared" si="15"/>
        <v>30</v>
      </c>
      <c r="H38">
        <f t="shared" si="16"/>
        <v>13</v>
      </c>
      <c r="J38" s="1">
        <f>VLOOKUP($A38,Exp!$Q38:$R136,2)/$E38</f>
        <v>1125.2842602338399</v>
      </c>
      <c r="K38" s="1">
        <f>VLOOKUP(A38,Exp!M38:N136,2)/E38</f>
        <v>1168.1623233827374</v>
      </c>
      <c r="L38">
        <f>VLOOKUP($A38,Exp!$Q38:$R136,2)/($E38*O38)</f>
        <v>831.82763580205028</v>
      </c>
      <c r="M38" s="1">
        <f t="shared" si="18"/>
        <v>2864</v>
      </c>
      <c r="O38">
        <f t="shared" si="17"/>
        <v>1.3527853749999998</v>
      </c>
      <c r="Q38" s="1">
        <f>VLOOKUP($A38,Exp!$Q38:$R136,2)/$E38</f>
        <v>1125.2842602338399</v>
      </c>
      <c r="R38" s="1">
        <f t="shared" si="11"/>
        <v>190.68278653426154</v>
      </c>
      <c r="T38">
        <f t="shared" ref="T38:T100" si="19">MIN(1.25,T37+0.025)</f>
        <v>0.91999999999999993</v>
      </c>
      <c r="U38">
        <f t="shared" si="7"/>
        <v>0.67153284671532831</v>
      </c>
      <c r="W38">
        <f t="shared" si="8"/>
        <v>703.91374048944772</v>
      </c>
    </row>
    <row r="39" spans="1:23" x14ac:dyDescent="0.4">
      <c r="A39">
        <v>38</v>
      </c>
      <c r="B39" s="1">
        <f t="shared" si="3"/>
        <v>7.6595475679404652</v>
      </c>
      <c r="C39" s="1">
        <f t="shared" si="4"/>
        <v>1590.4879306144326</v>
      </c>
      <c r="D39" s="1">
        <f t="shared" si="14"/>
        <v>148.9277245170374</v>
      </c>
      <c r="E39" s="1">
        <f t="shared" si="9"/>
        <v>14.921523686148422</v>
      </c>
      <c r="F39" s="1">
        <f>VLOOKUP($A39,Exp!$V39:$W137,2)/$E39</f>
        <v>1224.3377390769542</v>
      </c>
      <c r="G39">
        <f t="shared" si="15"/>
        <v>31</v>
      </c>
      <c r="H39">
        <f t="shared" si="16"/>
        <v>13</v>
      </c>
      <c r="J39" s="1">
        <f>VLOOKUP($A39,Exp!$Q39:$R137,2)/$E39</f>
        <v>1226.1482396053218</v>
      </c>
      <c r="K39" s="1">
        <f>VLOOKUP(A39,Exp!M39:N137,2)/E39</f>
        <v>1177.761760101876</v>
      </c>
      <c r="L39">
        <f>VLOOKUP($A39,Exp!$Q39:$R137,2)/($E39*O39)</f>
        <v>898.97256749934138</v>
      </c>
      <c r="M39" s="1">
        <f t="shared" si="18"/>
        <v>3016</v>
      </c>
      <c r="O39">
        <f t="shared" si="17"/>
        <v>1.363944</v>
      </c>
      <c r="Q39" s="1">
        <f>VLOOKUP($A39,Exp!$Q39:$R137,2)/$E39</f>
        <v>1226.1482396053218</v>
      </c>
      <c r="R39" s="1">
        <f t="shared" si="11"/>
        <v>201.09148218643546</v>
      </c>
      <c r="T39">
        <f t="shared" si="19"/>
        <v>0.94499999999999995</v>
      </c>
      <c r="U39">
        <f t="shared" si="7"/>
        <v>0.68478260869565222</v>
      </c>
      <c r="W39">
        <f t="shared" si="8"/>
        <v>734.60264344617246</v>
      </c>
    </row>
    <row r="40" spans="1:23" x14ac:dyDescent="0.4">
      <c r="A40">
        <v>39</v>
      </c>
      <c r="B40" s="1">
        <f t="shared" si="3"/>
        <v>7.7928527864588917</v>
      </c>
      <c r="C40" s="1">
        <f t="shared" si="4"/>
        <v>1657.4897621406553</v>
      </c>
      <c r="D40" s="1">
        <f t="shared" si="14"/>
        <v>156.10067202865125</v>
      </c>
      <c r="E40" s="1">
        <f t="shared" si="9"/>
        <v>15.717442053495361</v>
      </c>
      <c r="F40" s="1">
        <f>VLOOKUP($A40,Exp!$V40:$W138,2)/$E40</f>
        <v>1278.5721087714351</v>
      </c>
      <c r="G40">
        <f t="shared" si="15"/>
        <v>32</v>
      </c>
      <c r="H40">
        <f t="shared" si="16"/>
        <v>14</v>
      </c>
      <c r="J40" s="1">
        <f>VLOOKUP($A40,Exp!$Q40:$R138,2)/$E40</f>
        <v>1280.7427526366062</v>
      </c>
      <c r="K40" s="1">
        <f>VLOOKUP(A40,Exp!M40:N138,2)/E40</f>
        <v>1186.3253534854525</v>
      </c>
      <c r="L40">
        <f>VLOOKUP($A40,Exp!$Q40:$R138,2)/($E40*O40)</f>
        <v>931.46714187816235</v>
      </c>
      <c r="M40" s="1">
        <f t="shared" si="18"/>
        <v>3172</v>
      </c>
      <c r="O40">
        <f t="shared" si="17"/>
        <v>1.374973625</v>
      </c>
      <c r="Q40" s="1">
        <f>VLOOKUP($A40,Exp!$Q40:$R138,2)/$E40</f>
        <v>1280.7427526366062</v>
      </c>
      <c r="R40" s="1">
        <f t="shared" si="11"/>
        <v>211.97781312168726</v>
      </c>
      <c r="T40">
        <f t="shared" si="19"/>
        <v>0.97</v>
      </c>
      <c r="U40">
        <f t="shared" si="7"/>
        <v>0.69784172661870492</v>
      </c>
      <c r="W40">
        <f t="shared" si="8"/>
        <v>767.14326526286106</v>
      </c>
    </row>
    <row r="41" spans="1:23" x14ac:dyDescent="0.4">
      <c r="A41">
        <v>40</v>
      </c>
      <c r="B41" s="1">
        <f t="shared" si="3"/>
        <v>11.933333333333332</v>
      </c>
      <c r="C41" s="1">
        <f t="shared" si="4"/>
        <v>1949.2666666666664</v>
      </c>
      <c r="D41" s="1">
        <f t="shared" si="14"/>
        <v>203.31166666666664</v>
      </c>
      <c r="E41" s="1">
        <f t="shared" si="9"/>
        <v>16.545028260391913</v>
      </c>
      <c r="F41" s="1">
        <f>VLOOKUP($A41,Exp!$V41:$W139,2)/$E41</f>
        <v>1700.4646834308955</v>
      </c>
      <c r="G41">
        <f t="shared" si="15"/>
        <v>33</v>
      </c>
      <c r="H41">
        <f t="shared" si="16"/>
        <v>14</v>
      </c>
      <c r="J41" s="1">
        <f>VLOOKUP($A41,Exp!$Q41:$R139,2)/$E41</f>
        <v>1473.9775367069894</v>
      </c>
      <c r="K41" s="1">
        <f>VLOOKUP(A41,Exp!M41:N139,2)/E41</f>
        <v>1681.1696880922177</v>
      </c>
      <c r="L41">
        <f>VLOOKUP($A41,Exp!$Q41:$R139,2)/($E41*O41)</f>
        <v>1063.5717771855252</v>
      </c>
      <c r="M41" s="1">
        <f t="shared" si="18"/>
        <v>3332</v>
      </c>
      <c r="O41">
        <f t="shared" si="17"/>
        <v>1.385875</v>
      </c>
      <c r="Q41" s="1">
        <f>VLOOKUP($A41,Exp!$Q41:$R139,2)/$E41</f>
        <v>1473.9775367069894</v>
      </c>
      <c r="R41" s="1">
        <f t="shared" si="11"/>
        <v>223.34924169311583</v>
      </c>
      <c r="T41">
        <f t="shared" si="19"/>
        <v>0.995</v>
      </c>
      <c r="U41">
        <f t="shared" si="7"/>
        <v>0.71071428571428574</v>
      </c>
      <c r="W41">
        <f t="shared" si="8"/>
        <v>1020.2788100585373</v>
      </c>
    </row>
    <row r="42" spans="1:23" x14ac:dyDescent="0.4">
      <c r="A42">
        <v>41</v>
      </c>
      <c r="B42" s="1">
        <f t="shared" si="3"/>
        <v>12.181504206724735</v>
      </c>
      <c r="C42" s="1">
        <f t="shared" si="4"/>
        <v>2029.2183414659996</v>
      </c>
      <c r="D42" s="1">
        <f t="shared" si="14"/>
        <v>212.99134290859232</v>
      </c>
      <c r="E42" s="1">
        <f t="shared" si="9"/>
        <v>17.405168120531773</v>
      </c>
      <c r="F42" s="1">
        <f>VLOOKUP($A42,Exp!$V42:$W140,2)/$E42</f>
        <v>1778.0730213672468</v>
      </c>
      <c r="G42">
        <f t="shared" si="15"/>
        <v>33</v>
      </c>
      <c r="H42">
        <f t="shared" si="16"/>
        <v>14</v>
      </c>
      <c r="J42" s="1">
        <f>VLOOKUP($A42,Exp!$Q42:$R140,2)/$E42</f>
        <v>1533.0504029158878</v>
      </c>
      <c r="K42" s="1">
        <f>VLOOKUP(A42,Exp!M42:N140,2)/E42</f>
        <v>1690.3025467070952</v>
      </c>
      <c r="L42">
        <f>VLOOKUP($A42,Exp!$Q42:$R140,2)/($E42*O42)</f>
        <v>1097.6634359268628</v>
      </c>
      <c r="M42" s="1">
        <f t="shared" si="18"/>
        <v>3496</v>
      </c>
      <c r="O42">
        <f t="shared" si="17"/>
        <v>1.3966488750000001</v>
      </c>
      <c r="Q42" s="1">
        <f>VLOOKUP($A42,Exp!$Q42:$R140,2)/$E42</f>
        <v>1533.0504029158878</v>
      </c>
      <c r="R42" s="1">
        <f t="shared" si="11"/>
        <v>235.21307148034987</v>
      </c>
      <c r="T42">
        <f t="shared" si="19"/>
        <v>1.02</v>
      </c>
      <c r="U42">
        <f t="shared" si="7"/>
        <v>0.72340425531914898</v>
      </c>
      <c r="W42">
        <f t="shared" si="8"/>
        <v>1066.8438128203481</v>
      </c>
    </row>
    <row r="43" spans="1:23" x14ac:dyDescent="0.4">
      <c r="A43">
        <v>42</v>
      </c>
      <c r="B43" s="1">
        <f t="shared" si="3"/>
        <v>12.437917367995256</v>
      </c>
      <c r="C43" s="1">
        <f t="shared" si="4"/>
        <v>2110.3495412381208</v>
      </c>
      <c r="D43" s="1">
        <f t="shared" si="14"/>
        <v>222.98123649555041</v>
      </c>
      <c r="E43" s="1">
        <f t="shared" si="9"/>
        <v>18.29878514180837</v>
      </c>
      <c r="F43" s="1">
        <f>VLOOKUP($A43,Exp!$V43:$W141,2)/$E43</f>
        <v>1860.3653516018314</v>
      </c>
      <c r="G43">
        <f t="shared" si="15"/>
        <v>34</v>
      </c>
      <c r="H43">
        <f t="shared" si="16"/>
        <v>15</v>
      </c>
      <c r="J43" s="1">
        <f>VLOOKUP($A43,Exp!$Q43:$R141,2)/$E43</f>
        <v>1631.856965836203</v>
      </c>
      <c r="K43" s="1">
        <f>VLOOKUP(A43,Exp!M43:N141,2)/E43</f>
        <v>1697.8722772701849</v>
      </c>
      <c r="L43">
        <f>VLOOKUP($A43,Exp!$Q43:$R141,2)/($E43*O43)</f>
        <v>1159.5691068802889</v>
      </c>
      <c r="M43" s="1">
        <f t="shared" si="18"/>
        <v>3664</v>
      </c>
      <c r="O43">
        <f t="shared" si="17"/>
        <v>1.4072960000000001</v>
      </c>
      <c r="Q43" s="1">
        <f>VLOOKUP($A43,Exp!$Q43:$R141,2)/$E43</f>
        <v>1631.856965836203</v>
      </c>
      <c r="R43" s="1">
        <f t="shared" si="11"/>
        <v>247.57645176203999</v>
      </c>
      <c r="T43">
        <f t="shared" si="19"/>
        <v>1.0449999999999999</v>
      </c>
      <c r="U43">
        <f t="shared" si="7"/>
        <v>0.7359154929577465</v>
      </c>
      <c r="W43">
        <f t="shared" si="8"/>
        <v>1116.2192109610987</v>
      </c>
    </row>
    <row r="44" spans="1:23" x14ac:dyDescent="0.4">
      <c r="A44">
        <v>43</v>
      </c>
      <c r="B44" s="1">
        <f t="shared" si="3"/>
        <v>12.703164394685201</v>
      </c>
      <c r="C44" s="1">
        <f t="shared" si="4"/>
        <v>2192.7304965600492</v>
      </c>
      <c r="D44" s="1">
        <f t="shared" si="14"/>
        <v>233.2938590231316</v>
      </c>
      <c r="E44" s="1">
        <f t="shared" si="9"/>
        <v>19.226842695765203</v>
      </c>
      <c r="F44" s="1">
        <f>VLOOKUP($A44,Exp!$V44:$W142,2)/$E44</f>
        <v>1947.6244244665904</v>
      </c>
      <c r="G44">
        <f t="shared" si="15"/>
        <v>35</v>
      </c>
      <c r="H44">
        <f t="shared" si="16"/>
        <v>15</v>
      </c>
      <c r="J44" s="1">
        <f>VLOOKUP($A44,Exp!$Q44:$R142,2)/$E44</f>
        <v>1692.685612243979</v>
      </c>
      <c r="K44" s="1">
        <f>VLOOKUP(A44,Exp!M44:N142,2)/E44</f>
        <v>1704.1279485381465</v>
      </c>
      <c r="L44">
        <f>VLOOKUP($A44,Exp!$Q44:$R142,2)/($E44*O44)</f>
        <v>1193.8673771090041</v>
      </c>
      <c r="M44" s="1">
        <f t="shared" si="18"/>
        <v>3836</v>
      </c>
      <c r="O44">
        <f t="shared" si="17"/>
        <v>1.417817125</v>
      </c>
      <c r="Q44" s="1">
        <f>VLOOKUP($A44,Exp!$Q44:$R142,2)/$E44</f>
        <v>1692.685612243979</v>
      </c>
      <c r="R44" s="1">
        <f t="shared" si="11"/>
        <v>260.44638183197009</v>
      </c>
      <c r="T44">
        <f t="shared" si="19"/>
        <v>1.0699999999999998</v>
      </c>
      <c r="U44">
        <f t="shared" si="7"/>
        <v>0.74825174825174823</v>
      </c>
      <c r="W44">
        <f t="shared" si="8"/>
        <v>1168.5746546799542</v>
      </c>
    </row>
    <row r="45" spans="1:23" x14ac:dyDescent="0.4">
      <c r="A45">
        <v>44</v>
      </c>
      <c r="B45" s="1">
        <f t="shared" si="3"/>
        <v>12.977879323903299</v>
      </c>
      <c r="C45" s="1">
        <f t="shared" si="4"/>
        <v>2276.437366352443</v>
      </c>
      <c r="D45" s="1">
        <f t="shared" si="14"/>
        <v>243.94277859674105</v>
      </c>
      <c r="E45" s="1">
        <f t="shared" si="9"/>
        <v>20.19034634540024</v>
      </c>
      <c r="F45" s="1">
        <f>VLOOKUP($A45,Exp!$V45:$W143,2)/$E45</f>
        <v>2040.1500092641311</v>
      </c>
      <c r="G45">
        <f t="shared" si="15"/>
        <v>36</v>
      </c>
      <c r="H45">
        <f t="shared" si="16"/>
        <v>15</v>
      </c>
      <c r="J45" s="1">
        <f>VLOOKUP($A45,Exp!$Q45:$R143,2)/$E45</f>
        <v>1866.7337030890769</v>
      </c>
      <c r="K45" s="1">
        <f>VLOOKUP(A45,Exp!M45:N143,2)/E45</f>
        <v>1709.0345757174764</v>
      </c>
      <c r="L45">
        <f>VLOOKUP($A45,Exp!$Q45:$R143,2)/($E45*O45)</f>
        <v>1307.0415288819504</v>
      </c>
      <c r="M45" s="1">
        <f t="shared" si="18"/>
        <v>4012</v>
      </c>
      <c r="O45">
        <f t="shared" si="17"/>
        <v>1.428213</v>
      </c>
      <c r="Q45" s="1">
        <f>VLOOKUP($A45,Exp!$Q45:$R143,2)/$E45</f>
        <v>1866.7337030890769</v>
      </c>
      <c r="R45" s="1">
        <f t="shared" si="11"/>
        <v>273.82971516530341</v>
      </c>
      <c r="T45">
        <f t="shared" si="19"/>
        <v>1.0949999999999998</v>
      </c>
      <c r="U45">
        <f t="shared" si="7"/>
        <v>0.76041666666666652</v>
      </c>
      <c r="W45">
        <f t="shared" si="8"/>
        <v>1224.0900055584787</v>
      </c>
    </row>
    <row r="46" spans="1:23" x14ac:dyDescent="0.4">
      <c r="A46">
        <v>45</v>
      </c>
      <c r="B46" s="1">
        <f t="shared" si="3"/>
        <v>13.262741699796951</v>
      </c>
      <c r="C46" s="1">
        <f t="shared" si="4"/>
        <v>2361.5527270872076</v>
      </c>
      <c r="D46" s="1">
        <f t="shared" si="14"/>
        <v>254.94270703772577</v>
      </c>
      <c r="E46" s="1">
        <f t="shared" si="9"/>
        <v>21.19034634540024</v>
      </c>
      <c r="F46" s="1">
        <f>VLOOKUP($A46,Exp!$V46:$W144,2)/$E46</f>
        <v>2138.2599450438543</v>
      </c>
      <c r="G46">
        <f t="shared" si="15"/>
        <v>37</v>
      </c>
      <c r="H46">
        <f t="shared" si="16"/>
        <v>16</v>
      </c>
      <c r="J46" s="1">
        <f>VLOOKUP($A46,Exp!$Q46:$R144,2)/$E46</f>
        <v>1930.879247232388</v>
      </c>
      <c r="K46" s="1">
        <f>VLOOKUP(A46,Exp!M46:N144,2)/E46</f>
        <v>1713.1385871793468</v>
      </c>
      <c r="L46">
        <f>VLOOKUP($A46,Exp!$Q46:$R144,2)/($E46*O46)</f>
        <v>1342.3011614098261</v>
      </c>
      <c r="M46" s="1">
        <f t="shared" si="18"/>
        <v>4192</v>
      </c>
      <c r="O46">
        <f t="shared" si="17"/>
        <v>1.438484375</v>
      </c>
      <c r="Q46" s="1">
        <f>VLOOKUP($A46,Exp!$Q46:$R144,2)/$E46</f>
        <v>1930.879247232388</v>
      </c>
      <c r="R46" s="1">
        <f t="shared" si="11"/>
        <v>287.73316344116546</v>
      </c>
      <c r="T46">
        <f t="shared" si="19"/>
        <v>1.1199999999999997</v>
      </c>
      <c r="U46">
        <f t="shared" si="7"/>
        <v>0.77241379310344804</v>
      </c>
      <c r="W46">
        <f t="shared" si="8"/>
        <v>1282.9559670263125</v>
      </c>
    </row>
    <row r="47" spans="1:23" x14ac:dyDescent="0.4">
      <c r="A47">
        <v>46</v>
      </c>
      <c r="B47" s="1">
        <f t="shared" si="3"/>
        <v>13.558479839749968</v>
      </c>
      <c r="C47" s="1">
        <f t="shared" si="4"/>
        <v>2448.1661016798976</v>
      </c>
      <c r="D47" s="1">
        <f t="shared" si="14"/>
        <v>266.30959416513701</v>
      </c>
      <c r="E47" s="1">
        <f t="shared" si="9"/>
        <v>22.227940330362646</v>
      </c>
      <c r="F47" s="1">
        <f>VLOOKUP($A47,Exp!$V47:$W145,2)/$E47</f>
        <v>2242.2912313243637</v>
      </c>
      <c r="G47">
        <f t="shared" si="15"/>
        <v>37</v>
      </c>
      <c r="H47">
        <f t="shared" si="16"/>
        <v>16</v>
      </c>
      <c r="J47" s="1">
        <f>VLOOKUP($A47,Exp!$Q47:$R145,2)/$E47</f>
        <v>2027.268353714571</v>
      </c>
      <c r="K47" s="1">
        <f>VLOOKUP(A47,Exp!M47:N145,2)/E47</f>
        <v>1715.7235188321113</v>
      </c>
      <c r="L47">
        <f>VLOOKUP($A47,Exp!$Q47:$R145,2)/($E47*O47)</f>
        <v>1399.4364018705726</v>
      </c>
      <c r="M47" s="1">
        <f t="shared" si="18"/>
        <v>4376</v>
      </c>
      <c r="O47">
        <f t="shared" si="17"/>
        <v>1.4486319999999999</v>
      </c>
      <c r="Q47" s="1">
        <f>VLOOKUP($A47,Exp!$Q47:$R145,2)/$E47</f>
        <v>2027.268353714571</v>
      </c>
      <c r="R47" s="1">
        <f t="shared" si="11"/>
        <v>302.16330042746682</v>
      </c>
      <c r="T47">
        <f t="shared" si="19"/>
        <v>1.1449999999999996</v>
      </c>
      <c r="U47">
        <f t="shared" si="7"/>
        <v>0.78424657534246545</v>
      </c>
      <c r="W47">
        <f t="shared" si="8"/>
        <v>1345.3747387946182</v>
      </c>
    </row>
    <row r="48" spans="1:23" x14ac:dyDescent="0.4">
      <c r="A48">
        <v>47</v>
      </c>
      <c r="B48" s="1">
        <f t="shared" si="3"/>
        <v>13.86587433500662</v>
      </c>
      <c r="C48" s="1">
        <f t="shared" si="4"/>
        <v>2536.3745312434353</v>
      </c>
      <c r="D48" s="1">
        <f t="shared" si="14"/>
        <v>278.06072971957735</v>
      </c>
      <c r="E48" s="1">
        <f t="shared" si="9"/>
        <v>23.304276208225239</v>
      </c>
      <c r="F48" s="1">
        <f>VLOOKUP($A48,Exp!$V48:$W146,2)/$E48</f>
        <v>2352.6011609465891</v>
      </c>
      <c r="G48">
        <f t="shared" si="15"/>
        <v>38</v>
      </c>
      <c r="H48">
        <f t="shared" si="16"/>
        <v>16</v>
      </c>
      <c r="J48" s="1">
        <f>VLOOKUP($A48,Exp!$Q48:$R146,2)/$E48</f>
        <v>2092.0623993802601</v>
      </c>
      <c r="K48" s="1">
        <f>VLOOKUP(A48,Exp!M48:N146,2)/E48</f>
        <v>1717.3243074536938</v>
      </c>
      <c r="L48">
        <f>VLOOKUP($A48,Exp!$Q48:$R146,2)/($E48*O48)</f>
        <v>1434.239123536192</v>
      </c>
      <c r="M48" s="1">
        <f t="shared" si="18"/>
        <v>4564</v>
      </c>
      <c r="O48">
        <f t="shared" si="17"/>
        <v>1.4586566250000002</v>
      </c>
      <c r="Q48" s="1">
        <f>VLOOKUP($A48,Exp!$Q48:$R146,2)/$E48</f>
        <v>2092.0623993802601</v>
      </c>
      <c r="R48" s="1">
        <f t="shared" si="11"/>
        <v>317.12656573358925</v>
      </c>
      <c r="T48">
        <f t="shared" si="19"/>
        <v>1.1699999999999995</v>
      </c>
      <c r="U48">
        <f t="shared" si="7"/>
        <v>0.79591836734693844</v>
      </c>
      <c r="W48">
        <f t="shared" si="8"/>
        <v>1411.5606965679533</v>
      </c>
    </row>
    <row r="49" spans="1:23" x14ac:dyDescent="0.4">
      <c r="A49">
        <v>48</v>
      </c>
      <c r="B49" s="1">
        <f t="shared" si="3"/>
        <v>14.185761802547598</v>
      </c>
      <c r="C49" s="1">
        <f t="shared" si="4"/>
        <v>2626.2831931311985</v>
      </c>
      <c r="D49" s="1">
        <f t="shared" si="14"/>
        <v>290.21485354044364</v>
      </c>
      <c r="E49" s="1">
        <f t="shared" si="9"/>
        <v>24.42055527799268</v>
      </c>
      <c r="F49" s="1">
        <f>VLOOKUP($A49,Exp!$V49:$W147,2)/$E49</f>
        <v>2469.5684967936963</v>
      </c>
      <c r="G49">
        <f t="shared" si="15"/>
        <v>39</v>
      </c>
      <c r="H49">
        <f t="shared" si="16"/>
        <v>17</v>
      </c>
      <c r="J49" s="1">
        <f>VLOOKUP($A49,Exp!$Q49:$R147,2)/$E49</f>
        <v>2250.1126356254049</v>
      </c>
      <c r="K49" s="1">
        <f>VLOOKUP(A49,Exp!M49:N147,2)/E49</f>
        <v>1717.8970552650092</v>
      </c>
      <c r="L49">
        <f>VLOOKUP($A49,Exp!$Q49:$R147,2)/($E49*O49)</f>
        <v>1532.1908317101354</v>
      </c>
      <c r="M49" s="1">
        <f t="shared" si="18"/>
        <v>4756</v>
      </c>
      <c r="O49">
        <f t="shared" si="17"/>
        <v>1.4685589999999999</v>
      </c>
      <c r="Q49" s="1">
        <f>VLOOKUP($A49,Exp!$Q49:$R147,2)/$E49</f>
        <v>2250.1126356254049</v>
      </c>
      <c r="R49" s="1">
        <f t="shared" si="11"/>
        <v>332.62926843629197</v>
      </c>
      <c r="T49">
        <f t="shared" si="19"/>
        <v>1.1949999999999994</v>
      </c>
      <c r="U49">
        <f t="shared" si="7"/>
        <v>0.80743243243243201</v>
      </c>
      <c r="W49">
        <f t="shared" si="8"/>
        <v>1481.7410980762177</v>
      </c>
    </row>
    <row r="50" spans="1:23" x14ac:dyDescent="0.4">
      <c r="A50">
        <v>49</v>
      </c>
      <c r="B50" s="1">
        <f t="shared" si="3"/>
        <v>14.519038906251117</v>
      </c>
      <c r="C50" s="1">
        <f t="shared" si="4"/>
        <v>2718.0060689688266</v>
      </c>
      <c r="D50" s="1">
        <f t="shared" si="14"/>
        <v>302.79227465626349</v>
      </c>
      <c r="E50" s="1">
        <f t="shared" si="9"/>
        <v>25.578035592953309</v>
      </c>
      <c r="F50" s="1">
        <f>VLOOKUP($A50,Exp!$V50:$W148,2)/$E50</f>
        <v>2593.5946936398032</v>
      </c>
      <c r="G50">
        <f t="shared" si="15"/>
        <v>40</v>
      </c>
      <c r="H50">
        <f t="shared" si="16"/>
        <v>17</v>
      </c>
      <c r="J50" s="1">
        <f>VLOOKUP($A50,Exp!$Q50:$R148,2)/$E50</f>
        <v>2317.1052282188521</v>
      </c>
      <c r="K50" s="1">
        <f>VLOOKUP(A50,Exp!M50:N148,2)/E50</f>
        <v>1717.5283004181483</v>
      </c>
      <c r="L50">
        <f>VLOOKUP($A50,Exp!$Q50:$R148,2)/($E50*O50)</f>
        <v>1567.3697688894797</v>
      </c>
      <c r="M50" s="1">
        <f t="shared" si="18"/>
        <v>4952</v>
      </c>
      <c r="O50">
        <f t="shared" si="17"/>
        <v>1.4783398750000001</v>
      </c>
      <c r="Q50" s="1">
        <f>VLOOKUP($A50,Exp!$Q50:$R148,2)/$E50</f>
        <v>2317.1052282188521</v>
      </c>
      <c r="R50" s="1">
        <f t="shared" si="11"/>
        <v>348.67759058394296</v>
      </c>
      <c r="T50">
        <f t="shared" si="19"/>
        <v>1.2199999999999993</v>
      </c>
      <c r="U50">
        <f t="shared" si="7"/>
        <v>0.81879194630872443</v>
      </c>
      <c r="W50">
        <f t="shared" si="8"/>
        <v>1556.1568161838818</v>
      </c>
    </row>
    <row r="51" spans="1:23" x14ac:dyDescent="0.4">
      <c r="A51">
        <v>50</v>
      </c>
      <c r="B51" s="1">
        <f t="shared" si="3"/>
        <v>14.866666666666667</v>
      </c>
      <c r="C51" s="1">
        <f t="shared" si="4"/>
        <v>2811.6666666666665</v>
      </c>
      <c r="D51" s="1">
        <f t="shared" si="14"/>
        <v>315.81499999999983</v>
      </c>
      <c r="E51" s="1">
        <f t="shared" si="9"/>
        <v>26.778035592953309</v>
      </c>
      <c r="F51" s="1">
        <f>VLOOKUP($A51,Exp!$V51:$W149,2)/$E51</f>
        <v>3468.3156656606789</v>
      </c>
      <c r="G51">
        <f t="shared" si="15"/>
        <v>41</v>
      </c>
      <c r="H51">
        <f t="shared" si="16"/>
        <v>17</v>
      </c>
      <c r="J51" s="1">
        <f>VLOOKUP($A51,Exp!$Q51:$R149,2)/$E51</f>
        <v>2593.9542786431575</v>
      </c>
      <c r="K51" s="1">
        <f>VLOOKUP(A51,Exp!M51:N149,2)/E51</f>
        <v>2266.5964345783455</v>
      </c>
      <c r="L51">
        <f>VLOOKUP($A51,Exp!$Q51:$R149,2)/($E51*O51)</f>
        <v>1743.2488431741649</v>
      </c>
      <c r="M51" s="1">
        <f t="shared" si="18"/>
        <v>5152</v>
      </c>
      <c r="O51">
        <f t="shared" si="17"/>
        <v>1.488</v>
      </c>
      <c r="Q51" s="1">
        <f>VLOOKUP($A51,Exp!$Q51:$R149,2)/$E51</f>
        <v>2593.9542786431575</v>
      </c>
      <c r="R51" s="1">
        <f t="shared" si="11"/>
        <v>365.27759058394292</v>
      </c>
      <c r="T51">
        <f t="shared" si="19"/>
        <v>1.2449999999999992</v>
      </c>
      <c r="U51">
        <f t="shared" si="7"/>
        <v>0.82999999999999952</v>
      </c>
      <c r="W51">
        <f t="shared" si="8"/>
        <v>2080.9893993964074</v>
      </c>
    </row>
    <row r="52" spans="1:23" x14ac:dyDescent="0.4">
      <c r="A52">
        <v>51</v>
      </c>
      <c r="B52" s="1">
        <f t="shared" si="3"/>
        <v>15.229675080116138</v>
      </c>
      <c r="C52" s="1">
        <f t="shared" si="4"/>
        <v>2907.398800720292</v>
      </c>
      <c r="D52" s="1">
        <f t="shared" si="14"/>
        <v>324.12093850145169</v>
      </c>
      <c r="E52" s="1">
        <f t="shared" si="9"/>
        <v>28.021938031977697</v>
      </c>
      <c r="F52" s="1">
        <f>VLOOKUP($A52,Exp!$V52:$W150,2)/$E52</f>
        <v>3645.7916743781643</v>
      </c>
      <c r="G52">
        <f t="shared" si="15"/>
        <v>41</v>
      </c>
      <c r="H52">
        <f t="shared" si="16"/>
        <v>18</v>
      </c>
      <c r="J52" s="1">
        <f>VLOOKUP($A52,Exp!$Q52:$R150,2)/$E52</f>
        <v>2664.1983118656917</v>
      </c>
      <c r="K52" s="1">
        <f>VLOOKUP(A52,Exp!M52:N150,2)/E52</f>
        <v>2263.7620541309493</v>
      </c>
      <c r="L52">
        <f>VLOOKUP($A52,Exp!$Q52:$R150,2)/($E52*O52)</f>
        <v>1779.0497011662319</v>
      </c>
      <c r="M52" s="1">
        <f t="shared" si="18"/>
        <v>5356</v>
      </c>
      <c r="O52">
        <f t="shared" si="17"/>
        <v>1.497540125</v>
      </c>
      <c r="Q52" s="1">
        <f>VLOOKUP($A52,Exp!$Q52:$R150,2)/$E52</f>
        <v>2664.1983118656917</v>
      </c>
      <c r="R52" s="1">
        <f t="shared" si="11"/>
        <v>382.16500780248595</v>
      </c>
      <c r="T52">
        <f t="shared" si="19"/>
        <v>1.25</v>
      </c>
      <c r="U52">
        <f t="shared" si="7"/>
        <v>0.82781456953642385</v>
      </c>
      <c r="W52">
        <f t="shared" si="8"/>
        <v>2187.4750046268987</v>
      </c>
    </row>
    <row r="53" spans="1:23" x14ac:dyDescent="0.4">
      <c r="A53">
        <v>52</v>
      </c>
      <c r="B53" s="1">
        <f t="shared" si="3"/>
        <v>15.609168069323847</v>
      </c>
      <c r="C53" s="1">
        <f t="shared" si="4"/>
        <v>3005.3474354467758</v>
      </c>
      <c r="D53" s="1">
        <f t="shared" si="14"/>
        <v>331.36460086654807</v>
      </c>
      <c r="E53" s="1">
        <f t="shared" si="9"/>
        <v>29.311194230324805</v>
      </c>
      <c r="F53" s="1">
        <f>VLOOKUP($A53,Exp!$V53:$W151,2)/$E53</f>
        <v>3833.9742260775283</v>
      </c>
      <c r="G53">
        <f t="shared" si="15"/>
        <v>42</v>
      </c>
      <c r="H53">
        <f t="shared" si="16"/>
        <v>18</v>
      </c>
      <c r="J53" s="1">
        <f>VLOOKUP($A53,Exp!$Q53:$R151,2)/$E53</f>
        <v>2811.5538163484371</v>
      </c>
      <c r="K53" s="1">
        <f>VLOOKUP(A53,Exp!M53:N151,2)/E53</f>
        <v>2259.6486338818836</v>
      </c>
      <c r="L53">
        <f>VLOOKUP($A53,Exp!$Q53:$R151,2)/($E53*O53)</f>
        <v>1865.7110677372789</v>
      </c>
      <c r="M53" s="1">
        <f t="shared" si="18"/>
        <v>5564</v>
      </c>
      <c r="O53">
        <f t="shared" si="17"/>
        <v>1.506961</v>
      </c>
      <c r="Q53" s="1">
        <f>VLOOKUP($A53,Exp!$Q53:$R151,2)/$E53</f>
        <v>2811.5538163484371</v>
      </c>
      <c r="R53" s="1">
        <f t="shared" si="11"/>
        <v>399.27027096038069</v>
      </c>
      <c r="T53">
        <f t="shared" si="19"/>
        <v>1.25</v>
      </c>
      <c r="U53">
        <f t="shared" si="7"/>
        <v>0.82236842105263153</v>
      </c>
      <c r="W53">
        <f t="shared" si="8"/>
        <v>2300.3845356465167</v>
      </c>
    </row>
    <row r="54" spans="1:23" x14ac:dyDescent="0.4">
      <c r="A54">
        <v>53</v>
      </c>
      <c r="B54" s="1">
        <f t="shared" si="3"/>
        <v>16.006328789370396</v>
      </c>
      <c r="C54" s="1">
        <f t="shared" si="4"/>
        <v>3105.669596171283</v>
      </c>
      <c r="D54" s="1">
        <f t="shared" si="14"/>
        <v>338.82910986713</v>
      </c>
      <c r="E54" s="1">
        <f t="shared" si="9"/>
        <v>30.647328684106316</v>
      </c>
      <c r="F54" s="1">
        <f>VLOOKUP($A54,Exp!$V54:$W152,2)/$E54</f>
        <v>4033.5065026462389</v>
      </c>
      <c r="G54">
        <f t="shared" si="15"/>
        <v>43</v>
      </c>
      <c r="H54">
        <f t="shared" si="16"/>
        <v>18</v>
      </c>
      <c r="J54" s="1">
        <f>VLOOKUP($A54,Exp!$Q54:$R152,2)/$E54</f>
        <v>2882.730854314791</v>
      </c>
      <c r="K54" s="1">
        <f>VLOOKUP(A54,Exp!M54:N152,2)/E54</f>
        <v>2254.682641747997</v>
      </c>
      <c r="L54">
        <f>VLOOKUP($A54,Exp!$Q54:$R152,2)/($E54*O54)</f>
        <v>1901.2072057170089</v>
      </c>
      <c r="M54" s="1">
        <f t="shared" si="18"/>
        <v>5776</v>
      </c>
      <c r="O54">
        <f t="shared" si="17"/>
        <v>1.5162633749999999</v>
      </c>
      <c r="Q54" s="1">
        <f>VLOOKUP($A54,Exp!$Q54:$R152,2)/$E54</f>
        <v>2882.730854314791</v>
      </c>
      <c r="R54" s="1">
        <f t="shared" si="11"/>
        <v>416.59053239828916</v>
      </c>
      <c r="T54">
        <f t="shared" si="19"/>
        <v>1.25</v>
      </c>
      <c r="U54">
        <f t="shared" si="7"/>
        <v>0.81699346405228757</v>
      </c>
      <c r="W54">
        <f t="shared" si="8"/>
        <v>2420.1039015877432</v>
      </c>
    </row>
    <row r="55" spans="1:23" x14ac:dyDescent="0.4">
      <c r="A55">
        <v>54</v>
      </c>
      <c r="B55" s="1">
        <f t="shared" si="3"/>
        <v>16.422425314473259</v>
      </c>
      <c r="C55" s="1">
        <f t="shared" si="4"/>
        <v>3208.535353774178</v>
      </c>
      <c r="D55" s="1">
        <f t="shared" si="14"/>
        <v>346.53031643091572</v>
      </c>
      <c r="E55" s="1">
        <f t="shared" si="9"/>
        <v>32.0319440687217</v>
      </c>
      <c r="F55" s="1">
        <f>VLOOKUP($A55,Exp!$V55:$W153,2)/$E55</f>
        <v>4245.0692095977383</v>
      </c>
      <c r="G55">
        <f t="shared" si="15"/>
        <v>44</v>
      </c>
      <c r="H55">
        <f t="shared" si="16"/>
        <v>19</v>
      </c>
      <c r="J55" s="1">
        <f>VLOOKUP($A55,Exp!$Q55:$R153,2)/$E55</f>
        <v>3128.7204980437346</v>
      </c>
      <c r="K55" s="1">
        <f>VLOOKUP(A55,Exp!M55:N153,2)/E55</f>
        <v>2248.5054246310774</v>
      </c>
      <c r="L55">
        <f>VLOOKUP($A55,Exp!$Q55:$R153,2)/($E55*O55)</f>
        <v>2051.0174703062539</v>
      </c>
      <c r="M55" s="1">
        <f t="shared" si="18"/>
        <v>5992</v>
      </c>
      <c r="O55">
        <f t="shared" si="17"/>
        <v>1.5254479999999999</v>
      </c>
      <c r="Q55" s="1">
        <f>VLOOKUP($A55,Exp!$Q55:$R153,2)/$E55</f>
        <v>3128.7204980437346</v>
      </c>
      <c r="R55" s="1">
        <f t="shared" si="11"/>
        <v>434.12299993075669</v>
      </c>
      <c r="T55">
        <f t="shared" si="19"/>
        <v>1.25</v>
      </c>
      <c r="U55">
        <f t="shared" si="7"/>
        <v>0.81168831168831168</v>
      </c>
      <c r="W55">
        <f t="shared" si="8"/>
        <v>2547.0415257586428</v>
      </c>
    </row>
    <row r="56" spans="1:23" x14ac:dyDescent="0.4">
      <c r="A56">
        <v>55</v>
      </c>
      <c r="B56" s="1">
        <f t="shared" si="3"/>
        <v>16.858816732927238</v>
      </c>
      <c r="C56" s="1">
        <f t="shared" si="4"/>
        <v>3314.1288884353971</v>
      </c>
      <c r="D56" s="1">
        <f t="shared" si="14"/>
        <v>354.48520916159049</v>
      </c>
      <c r="E56" s="1">
        <f t="shared" si="9"/>
        <v>33.466726677417348</v>
      </c>
      <c r="F56" s="1">
        <f>VLOOKUP($A56,Exp!$V56:$W154,2)/$E56</f>
        <v>4469.382466961928</v>
      </c>
      <c r="G56">
        <f t="shared" si="15"/>
        <v>45</v>
      </c>
      <c r="H56">
        <f t="shared" si="16"/>
        <v>19</v>
      </c>
      <c r="J56" s="1">
        <f>VLOOKUP($A56,Exp!$Q56:$R154,2)/$E56</f>
        <v>3201.747246834987</v>
      </c>
      <c r="K56" s="1">
        <f>VLOOKUP(A56,Exp!M56:N154,2)/E56</f>
        <v>2241.3605227372254</v>
      </c>
      <c r="L56">
        <f>VLOOKUP($A56,Exp!$Q56:$R154,2)/($E56*O56)</f>
        <v>2086.4872241590806</v>
      </c>
      <c r="M56" s="1">
        <f t="shared" si="18"/>
        <v>6212</v>
      </c>
      <c r="O56">
        <f t="shared" si="17"/>
        <v>1.534515625</v>
      </c>
      <c r="Q56" s="1">
        <f>VLOOKUP($A56,Exp!$Q56:$R154,2)/$E56</f>
        <v>3201.747246834987</v>
      </c>
      <c r="R56" s="1">
        <f t="shared" si="11"/>
        <v>451.86493541462767</v>
      </c>
      <c r="T56">
        <f t="shared" si="19"/>
        <v>1.25</v>
      </c>
      <c r="U56">
        <f t="shared" si="7"/>
        <v>0.80645161290322576</v>
      </c>
      <c r="W56">
        <f t="shared" si="8"/>
        <v>2681.6294801771569</v>
      </c>
    </row>
    <row r="57" spans="1:23" x14ac:dyDescent="0.4">
      <c r="A57">
        <v>56</v>
      </c>
      <c r="B57" s="1">
        <f t="shared" si="3"/>
        <v>17.316959679499938</v>
      </c>
      <c r="C57" s="1">
        <f t="shared" si="4"/>
        <v>3422.6496388727951</v>
      </c>
      <c r="D57" s="1">
        <f t="shared" si="14"/>
        <v>362.71199599374927</v>
      </c>
      <c r="E57" s="1">
        <f t="shared" si="9"/>
        <v>34.95345234113416</v>
      </c>
      <c r="F57" s="1">
        <f>VLOOKUP($A57,Exp!$V57:$W155,2)/$E57</f>
        <v>4707.2077452244885</v>
      </c>
      <c r="G57">
        <f t="shared" si="15"/>
        <v>45</v>
      </c>
      <c r="H57">
        <f t="shared" si="16"/>
        <v>19</v>
      </c>
      <c r="J57" s="1">
        <f>VLOOKUP($A57,Exp!$Q57:$R155,2)/$E57</f>
        <v>3338.8690439215479</v>
      </c>
      <c r="K57" s="1">
        <f>VLOOKUP(A57,Exp!M57:N155,2)/E57</f>
        <v>2233.284404589006</v>
      </c>
      <c r="L57">
        <f>VLOOKUP($A57,Exp!$Q57:$R155,2)/($E57*O57)</f>
        <v>2163.22671227927</v>
      </c>
      <c r="M57" s="1">
        <f t="shared" si="18"/>
        <v>6436</v>
      </c>
      <c r="O57">
        <f t="shared" si="17"/>
        <v>1.5434669999999999</v>
      </c>
      <c r="Q57" s="1">
        <f>VLOOKUP($A57,Exp!$Q57:$R155,2)/$E57</f>
        <v>3338.8690439215479</v>
      </c>
      <c r="R57" s="1">
        <f t="shared" si="11"/>
        <v>469.81365336334562</v>
      </c>
      <c r="T57">
        <f t="shared" si="19"/>
        <v>1.25</v>
      </c>
      <c r="U57">
        <f t="shared" si="7"/>
        <v>0.80128205128205121</v>
      </c>
      <c r="W57">
        <f t="shared" si="8"/>
        <v>2824.3246471346929</v>
      </c>
    </row>
    <row r="58" spans="1:23" x14ac:dyDescent="0.4">
      <c r="A58">
        <v>57</v>
      </c>
      <c r="B58" s="1">
        <f t="shared" si="3"/>
        <v>17.798415336679909</v>
      </c>
      <c r="C58" s="1">
        <f t="shared" si="4"/>
        <v>3534.3135438670561</v>
      </c>
      <c r="D58" s="1">
        <f t="shared" si="14"/>
        <v>371.23019170849886</v>
      </c>
      <c r="E58" s="1">
        <f t="shared" si="9"/>
        <v>36.4939928816747</v>
      </c>
      <c r="F58" s="1">
        <f>VLOOKUP($A58,Exp!$V58:$W156,2)/$E58</f>
        <v>4959.3498395089428</v>
      </c>
      <c r="G58">
        <f t="shared" si="15"/>
        <v>46</v>
      </c>
      <c r="H58">
        <f t="shared" si="16"/>
        <v>20</v>
      </c>
      <c r="J58" s="1">
        <f>VLOOKUP($A58,Exp!$Q58:$R156,2)/$E58</f>
        <v>3411.6299743818699</v>
      </c>
      <c r="K58" s="1">
        <f>VLOOKUP(A58,Exp!M58:N156,2)/E58</f>
        <v>2224.3112794807712</v>
      </c>
      <c r="L58">
        <f>VLOOKUP($A58,Exp!$Q58:$R156,2)/($E58*O58)</f>
        <v>2197.7862885694067</v>
      </c>
      <c r="M58" s="1">
        <f t="shared" si="18"/>
        <v>6664</v>
      </c>
      <c r="O58">
        <f t="shared" si="17"/>
        <v>1.5523028750000001</v>
      </c>
      <c r="Q58" s="1">
        <f>VLOOKUP($A58,Exp!$Q58:$R156,2)/$E58</f>
        <v>3411.6299743818699</v>
      </c>
      <c r="R58" s="1">
        <f t="shared" si="11"/>
        <v>487.96651960538384</v>
      </c>
      <c r="T58">
        <f t="shared" si="19"/>
        <v>1.25</v>
      </c>
      <c r="U58">
        <f t="shared" si="7"/>
        <v>0.79617834394904463</v>
      </c>
      <c r="W58">
        <f t="shared" si="8"/>
        <v>2975.6099037053655</v>
      </c>
    </row>
    <row r="59" spans="1:23" x14ac:dyDescent="0.4">
      <c r="A59">
        <v>58</v>
      </c>
      <c r="B59" s="1">
        <f t="shared" si="3"/>
        <v>18.304856938428529</v>
      </c>
      <c r="C59" s="1">
        <f t="shared" si="4"/>
        <v>3649.3543834003963</v>
      </c>
      <c r="D59" s="1">
        <f t="shared" si="14"/>
        <v>380.06071173035662</v>
      </c>
      <c r="E59" s="1">
        <f t="shared" si="9"/>
        <v>38.090323156904056</v>
      </c>
      <c r="F59" s="1">
        <f>VLOOKUP($A59,Exp!$V59:$W157,2)/$E59</f>
        <v>5226.6588732987993</v>
      </c>
      <c r="G59">
        <f t="shared" si="15"/>
        <v>47</v>
      </c>
      <c r="H59">
        <f t="shared" si="16"/>
        <v>20</v>
      </c>
      <c r="J59" s="1">
        <f>VLOOKUP($A59,Exp!$Q59:$R157,2)/$E59</f>
        <v>3630.8171876177071</v>
      </c>
      <c r="K59" s="1">
        <f>VLOOKUP(A59,Exp!M59:N157,2)/E59</f>
        <v>2214.4994583673142</v>
      </c>
      <c r="L59">
        <f>VLOOKUP($A59,Exp!$Q59:$R157,2)/($E59*O59)</f>
        <v>2325.9201572927172</v>
      </c>
      <c r="M59" s="1">
        <f t="shared" si="18"/>
        <v>6896</v>
      </c>
      <c r="O59">
        <f t="shared" si="17"/>
        <v>1.561024</v>
      </c>
      <c r="Q59" s="1">
        <f>VLOOKUP($A59,Exp!$Q59:$R157,2)/$E59</f>
        <v>3630.8171876177071</v>
      </c>
      <c r="R59" s="1">
        <f t="shared" si="11"/>
        <v>506.32094998513065</v>
      </c>
      <c r="T59">
        <f t="shared" si="19"/>
        <v>1.25</v>
      </c>
      <c r="U59">
        <f t="shared" si="7"/>
        <v>0.79113924050632911</v>
      </c>
      <c r="W59">
        <f t="shared" si="8"/>
        <v>3135.9953239792794</v>
      </c>
    </row>
    <row r="60" spans="1:23" x14ac:dyDescent="0.4">
      <c r="A60">
        <v>59</v>
      </c>
      <c r="B60" s="1">
        <f t="shared" si="3"/>
        <v>18.838077812502238</v>
      </c>
      <c r="C60" s="1">
        <f t="shared" si="4"/>
        <v>3768.0252273126848</v>
      </c>
      <c r="D60" s="1">
        <f t="shared" si="14"/>
        <v>389.22597265627803</v>
      </c>
      <c r="E60" s="1">
        <f t="shared" si="9"/>
        <v>39.744528764380689</v>
      </c>
      <c r="F60" s="1">
        <f>VLOOKUP($A60,Exp!$V60:$W158,2)/$E60</f>
        <v>5510.0323207907813</v>
      </c>
      <c r="G60">
        <f t="shared" si="15"/>
        <v>48</v>
      </c>
      <c r="H60">
        <f t="shared" si="16"/>
        <v>20</v>
      </c>
      <c r="J60" s="1">
        <f>VLOOKUP($A60,Exp!$Q60:$R158,2)/$E60</f>
        <v>3704.0821611636984</v>
      </c>
      <c r="K60" s="1">
        <f>VLOOKUP(A60,Exp!M60:N158,2)/E60</f>
        <v>2203.6995461497145</v>
      </c>
      <c r="L60">
        <f>VLOOKUP($A60,Exp!$Q60:$R158,2)/($E60*O60)</f>
        <v>2359.8424509858637</v>
      </c>
      <c r="M60" s="1">
        <f t="shared" si="18"/>
        <v>7132</v>
      </c>
      <c r="O60">
        <f t="shared" si="17"/>
        <v>1.5696311249999999</v>
      </c>
      <c r="Q60" s="1">
        <f>VLOOKUP($A60,Exp!$Q60:$R158,2)/$E60</f>
        <v>3704.0821611636984</v>
      </c>
      <c r="R60" s="1">
        <f t="shared" si="11"/>
        <v>524.87440910462749</v>
      </c>
      <c r="T60">
        <f t="shared" si="19"/>
        <v>1.25</v>
      </c>
      <c r="U60">
        <f t="shared" si="7"/>
        <v>0.78616352201257866</v>
      </c>
      <c r="W60">
        <f t="shared" si="8"/>
        <v>3306.0193924744685</v>
      </c>
    </row>
    <row r="61" spans="1:23" x14ac:dyDescent="0.4">
      <c r="A61">
        <v>60</v>
      </c>
      <c r="B61" s="1">
        <f t="shared" si="3"/>
        <v>44.4</v>
      </c>
      <c r="C61" s="1">
        <f t="shared" si="4"/>
        <v>5990.5999999999995</v>
      </c>
      <c r="D61" s="1">
        <f t="shared" si="14"/>
        <v>711.25</v>
      </c>
      <c r="E61" s="1">
        <f t="shared" si="9"/>
        <v>41.458814478666405</v>
      </c>
      <c r="F61" s="1">
        <f>VLOOKUP($A61,Exp!$V61:$W159,2)/$E61</f>
        <v>6866.85649520278</v>
      </c>
      <c r="G61">
        <f t="shared" si="15"/>
        <v>49</v>
      </c>
      <c r="H61">
        <f t="shared" si="16"/>
        <v>21</v>
      </c>
      <c r="J61" s="1">
        <f>VLOOKUP($A61,Exp!$Q61:$R159,2)/$E61</f>
        <v>4061.5729638542357</v>
      </c>
      <c r="K61" s="1">
        <f>VLOOKUP(A61,Exp!M61:N159,2)/E61</f>
        <v>2769.1095715984611</v>
      </c>
      <c r="L61">
        <f>VLOOKUP($A61,Exp!$Q61:$R159,2)/($E61*O61)</f>
        <v>2573.6699968977337</v>
      </c>
      <c r="M61" s="1">
        <f t="shared" si="18"/>
        <v>7372</v>
      </c>
      <c r="O61">
        <f t="shared" si="17"/>
        <v>1.578125</v>
      </c>
      <c r="Q61" s="1">
        <f>VLOOKUP($A61,Exp!$Q61:$R159,2)/$E61</f>
        <v>4061.5729638542357</v>
      </c>
      <c r="R61" s="1">
        <f t="shared" si="11"/>
        <v>543.62440910462749</v>
      </c>
      <c r="T61">
        <f t="shared" si="19"/>
        <v>1.25</v>
      </c>
      <c r="U61">
        <f t="shared" si="7"/>
        <v>0.78125</v>
      </c>
      <c r="W61">
        <f t="shared" si="8"/>
        <v>4120.1138971216678</v>
      </c>
    </row>
    <row r="62" spans="1:23" x14ac:dyDescent="0.4">
      <c r="A62">
        <v>61</v>
      </c>
      <c r="B62" s="1">
        <f t="shared" si="3"/>
        <v>44.859350160232275</v>
      </c>
      <c r="C62" s="1">
        <f t="shared" si="4"/>
        <v>6140.9885036838359</v>
      </c>
      <c r="D62" s="1">
        <f t="shared" si="14"/>
        <v>719.49187700290338</v>
      </c>
      <c r="E62" s="1">
        <f t="shared" si="9"/>
        <v>43.235513507792618</v>
      </c>
      <c r="F62" s="1">
        <f>VLOOKUP($A62,Exp!$V62:$W160,2)/$E62</f>
        <v>7243.1405811432815</v>
      </c>
      <c r="G62">
        <f t="shared" si="15"/>
        <v>49</v>
      </c>
      <c r="H62">
        <f t="shared" si="16"/>
        <v>21</v>
      </c>
      <c r="J62" s="1">
        <f>VLOOKUP($A62,Exp!$Q62:$R160,2)/$E62</f>
        <v>4135.9980602004352</v>
      </c>
      <c r="K62" s="1">
        <f>VLOOKUP(A62,Exp!M62:N160,2)/E62</f>
        <v>2753.6622174856734</v>
      </c>
      <c r="L62">
        <f>VLOOKUP($A62,Exp!$Q62:$R160,2)/($E62*O62)</f>
        <v>2606.9848349650883</v>
      </c>
      <c r="M62" s="1">
        <f t="shared" si="18"/>
        <v>7616</v>
      </c>
      <c r="O62">
        <f t="shared" si="17"/>
        <v>1.5865063749999999</v>
      </c>
      <c r="Q62" s="1">
        <f>VLOOKUP($A62,Exp!$Q62:$R160,2)/$E62</f>
        <v>4135.9980602004352</v>
      </c>
      <c r="R62" s="1">
        <f t="shared" si="11"/>
        <v>562.5685084835095</v>
      </c>
      <c r="T62">
        <f t="shared" si="19"/>
        <v>1.25</v>
      </c>
      <c r="U62">
        <f t="shared" si="7"/>
        <v>0.77639751552795033</v>
      </c>
      <c r="W62">
        <f t="shared" si="8"/>
        <v>4345.8843486859687</v>
      </c>
    </row>
    <row r="63" spans="1:23" x14ac:dyDescent="0.4">
      <c r="A63">
        <v>62</v>
      </c>
      <c r="B63" s="1">
        <f t="shared" si="3"/>
        <v>45.351669471981019</v>
      </c>
      <c r="C63" s="1">
        <f t="shared" si="4"/>
        <v>6295.524910167951</v>
      </c>
      <c r="D63" s="1">
        <f t="shared" si="14"/>
        <v>728.14586839976278</v>
      </c>
      <c r="E63" s="1">
        <f t="shared" si="9"/>
        <v>45.077097666208459</v>
      </c>
      <c r="F63" s="1">
        <f>VLOOKUP($A63,Exp!$V63:$W161,2)/$E63</f>
        <v>7641.9514678865562</v>
      </c>
      <c r="G63">
        <f t="shared" si="15"/>
        <v>50</v>
      </c>
      <c r="H63">
        <f t="shared" si="16"/>
        <v>21</v>
      </c>
      <c r="J63" s="1">
        <f>VLOOKUP($A63,Exp!$Q63:$R161,2)/$E63</f>
        <v>4333.3535234774154</v>
      </c>
      <c r="K63" s="1">
        <f>VLOOKUP(A63,Exp!M63:N161,2)/E63</f>
        <v>2737.1105591940359</v>
      </c>
      <c r="L63">
        <f>VLOOKUP($A63,Exp!$Q63:$R161,2)/($E63*O63)</f>
        <v>2717.217667858944</v>
      </c>
      <c r="M63" s="1">
        <f t="shared" si="18"/>
        <v>7864</v>
      </c>
      <c r="O63">
        <f t="shared" si="17"/>
        <v>1.594776</v>
      </c>
      <c r="Q63" s="1">
        <f>VLOOKUP($A63,Exp!$Q63:$R161,2)/$E63</f>
        <v>4333.3535234774154</v>
      </c>
      <c r="R63" s="1">
        <f t="shared" si="11"/>
        <v>581.7043109526453</v>
      </c>
      <c r="T63">
        <f t="shared" si="19"/>
        <v>1.25</v>
      </c>
      <c r="U63">
        <f t="shared" si="7"/>
        <v>0.77160493827160492</v>
      </c>
      <c r="W63">
        <f t="shared" si="8"/>
        <v>4585.1708807319337</v>
      </c>
    </row>
    <row r="64" spans="1:23" x14ac:dyDescent="0.4">
      <c r="A64">
        <v>63</v>
      </c>
      <c r="B64" s="1">
        <f t="shared" si="3"/>
        <v>45.87932424540746</v>
      </c>
      <c r="C64" s="1">
        <f t="shared" si="4"/>
        <v>6454.5563984449373</v>
      </c>
      <c r="D64" s="1">
        <f t="shared" si="14"/>
        <v>737.24155306759326</v>
      </c>
      <c r="E64" s="1">
        <f t="shared" si="9"/>
        <v>46.986188575299366</v>
      </c>
      <c r="F64" s="1">
        <f>VLOOKUP($A64,Exp!$V64:$W162,2)/$E64</f>
        <v>8064.5973516009517</v>
      </c>
      <c r="G64">
        <f t="shared" si="15"/>
        <v>51</v>
      </c>
      <c r="H64">
        <f t="shared" si="16"/>
        <v>22</v>
      </c>
      <c r="J64" s="1">
        <f>VLOOKUP($A64,Exp!$Q64:$R162,2)/$E64</f>
        <v>4406.7630569390312</v>
      </c>
      <c r="K64" s="1">
        <f>VLOOKUP(A64,Exp!M64:N162,2)/E64</f>
        <v>2719.7566747769729</v>
      </c>
      <c r="L64">
        <f>VLOOKUP($A64,Exp!$Q64:$R162,2)/($E64*O64)</f>
        <v>2749.1845195739224</v>
      </c>
      <c r="M64" s="1">
        <f t="shared" si="18"/>
        <v>8116</v>
      </c>
      <c r="O64">
        <f t="shared" si="17"/>
        <v>1.6029346250000001</v>
      </c>
      <c r="Q64" s="1">
        <f>VLOOKUP($A64,Exp!$Q64:$R162,2)/$E64</f>
        <v>4406.7630569390312</v>
      </c>
      <c r="R64" s="1">
        <f t="shared" si="11"/>
        <v>601.02946432687838</v>
      </c>
      <c r="T64">
        <f t="shared" si="19"/>
        <v>1.25</v>
      </c>
      <c r="U64">
        <f t="shared" si="7"/>
        <v>0.76687116564417179</v>
      </c>
      <c r="W64">
        <f t="shared" si="8"/>
        <v>4838.7584109605705</v>
      </c>
    </row>
    <row r="65" spans="1:23" x14ac:dyDescent="0.4">
      <c r="A65">
        <v>64</v>
      </c>
      <c r="B65" s="1">
        <f t="shared" si="3"/>
        <v>46.444850628946519</v>
      </c>
      <c r="C65" s="1">
        <f t="shared" si="4"/>
        <v>6618.4586163536069</v>
      </c>
      <c r="D65" s="1">
        <f t="shared" si="14"/>
        <v>746.81063286183144</v>
      </c>
      <c r="E65" s="1">
        <f t="shared" si="9"/>
        <v>48.965570018598335</v>
      </c>
      <c r="F65" s="1">
        <f>VLOOKUP($A65,Exp!$V65:$W163,2)/$E65</f>
        <v>8512.4539749559317</v>
      </c>
      <c r="G65">
        <f t="shared" si="15"/>
        <v>52</v>
      </c>
      <c r="H65">
        <f t="shared" si="16"/>
        <v>22</v>
      </c>
      <c r="J65" s="1">
        <f>VLOOKUP($A65,Exp!$Q65:$R163,2)/$E65</f>
        <v>4719.9899830067543</v>
      </c>
      <c r="K65" s="1">
        <f>VLOOKUP(A65,Exp!M65:N163,2)/E65</f>
        <v>2701.4083559071873</v>
      </c>
      <c r="L65">
        <f>VLOOKUP($A65,Exp!$Q65:$R163,2)/($E65*O65)</f>
        <v>2929.8819310984377</v>
      </c>
      <c r="M65" s="1">
        <f t="shared" si="18"/>
        <v>8372</v>
      </c>
      <c r="O65">
        <f t="shared" si="17"/>
        <v>1.6109830000000001</v>
      </c>
      <c r="Q65" s="1">
        <f>VLOOKUP($A65,Exp!$Q65:$R163,2)/$E65</f>
        <v>4719.9899830067543</v>
      </c>
      <c r="R65" s="1">
        <f t="shared" si="11"/>
        <v>620.54165944882959</v>
      </c>
      <c r="T65">
        <f t="shared" si="19"/>
        <v>1.25</v>
      </c>
      <c r="U65">
        <f t="shared" si="7"/>
        <v>0.76219512195121941</v>
      </c>
      <c r="W65">
        <f t="shared" si="8"/>
        <v>5107.4723849735592</v>
      </c>
    </row>
    <row r="66" spans="1:23" x14ac:dyDescent="0.4">
      <c r="A66">
        <v>65</v>
      </c>
      <c r="B66" s="1">
        <f t="shared" si="3"/>
        <v>47.050966799187805</v>
      </c>
      <c r="C66" s="1">
        <f t="shared" si="4"/>
        <v>6787.6379787260894</v>
      </c>
      <c r="D66" s="1">
        <f t="shared" ref="D66:D100" si="20">(5+A66*2+10*B66)*MIN(1,0.8+A66*0.015)*T66</f>
        <v>756.88708498984749</v>
      </c>
      <c r="E66" s="1">
        <f t="shared" si="9"/>
        <v>51.018201597545705</v>
      </c>
      <c r="F66" s="1">
        <f>VLOOKUP($A66,Exp!$V66:$W164,2)/$E66</f>
        <v>8986.9666687141162</v>
      </c>
      <c r="G66">
        <f t="shared" ref="G66:G100" si="21">FLOOR(A66*0.8,1)+1</f>
        <v>53</v>
      </c>
      <c r="H66">
        <f t="shared" ref="H66:H100" si="22">FLOOR(A66/3,1)+1</f>
        <v>22</v>
      </c>
      <c r="J66" s="1">
        <f>VLOOKUP($A66,Exp!$Q66:$R164,2)/$E66</f>
        <v>4792.9560890629928</v>
      </c>
      <c r="K66" s="1">
        <f>VLOOKUP(A66,Exp!M66:N164,2)/E66</f>
        <v>2682.1603999185813</v>
      </c>
      <c r="L66">
        <f>VLOOKUP($A66,Exp!$Q66:$R164,2)/($E66*O66)</f>
        <v>2960.585166633191</v>
      </c>
      <c r="M66" s="1">
        <f t="shared" si="18"/>
        <v>8632</v>
      </c>
      <c r="O66">
        <f t="shared" ref="O66:O100" si="23">MAX(1,1+(1-POWER(1-(A66-10)/200,3)))</f>
        <v>1.6189218750000001</v>
      </c>
      <c r="Q66" s="1">
        <f>VLOOKUP($A66,Exp!$Q66:$R164,2)/$E66</f>
        <v>4792.9560890629928</v>
      </c>
      <c r="R66" s="1">
        <f t="shared" si="11"/>
        <v>640.23862914579934</v>
      </c>
      <c r="T66">
        <f t="shared" si="19"/>
        <v>1.25</v>
      </c>
      <c r="U66">
        <f t="shared" si="7"/>
        <v>0.75757575757575757</v>
      </c>
      <c r="W66">
        <f t="shared" si="8"/>
        <v>5392.1800012284693</v>
      </c>
    </row>
    <row r="67" spans="1:23" x14ac:dyDescent="0.4">
      <c r="A67">
        <v>66</v>
      </c>
      <c r="B67" s="1">
        <f t="shared" ref="B67:B100" si="24">FLOOR(A67/20,1)*FLOOR(A67/20,1)*MIN(2,A67/30)+FLOOR(A67/30,1)*FLOOR(A67/30,1)*5+POWER(2,A67/10)/10</f>
        <v>47.700586025666546</v>
      </c>
      <c r="C67" s="1">
        <f t="shared" ref="C67:C100" si="25">(A67*20+A67*B67*2+30+(MAX(0,A67-20)*50))*0.7</f>
        <v>6962.5341487715887</v>
      </c>
      <c r="D67" s="1">
        <f t="shared" si="20"/>
        <v>767.50732532083191</v>
      </c>
      <c r="E67" s="1">
        <f t="shared" si="9"/>
        <v>53.147233855610224</v>
      </c>
      <c r="F67" s="1">
        <f>VLOOKUP($A67,Exp!$V67:$W165,2)/$E67</f>
        <v>9489.6522056176509</v>
      </c>
      <c r="G67">
        <f t="shared" si="21"/>
        <v>53</v>
      </c>
      <c r="H67">
        <f t="shared" si="22"/>
        <v>23</v>
      </c>
      <c r="J67" s="1">
        <f>VLOOKUP($A67,Exp!$Q67:$R165,2)/$E67</f>
        <v>4969.2896664672071</v>
      </c>
      <c r="K67" s="1">
        <f>VLOOKUP(A67,Exp!M67:N165,2)/E67</f>
        <v>2662.0952726228302</v>
      </c>
      <c r="L67">
        <f>VLOOKUP($A67,Exp!$Q67:$R165,2)/($E67*O67)</f>
        <v>3054.730940221501</v>
      </c>
      <c r="M67" s="1">
        <f t="shared" ref="M67:M100" si="26">M66+A67*4</f>
        <v>8896</v>
      </c>
      <c r="O67">
        <f t="shared" si="23"/>
        <v>1.626752</v>
      </c>
      <c r="Q67" s="1">
        <f>VLOOKUP($A67,Exp!$Q67:$R165,2)/$E67</f>
        <v>4969.2896664672071</v>
      </c>
      <c r="R67" s="1">
        <f t="shared" si="11"/>
        <v>660.11814721808844</v>
      </c>
      <c r="T67">
        <f t="shared" si="19"/>
        <v>1.25</v>
      </c>
      <c r="U67">
        <f t="shared" ref="U67:U100" si="27">T67/(1+A67/100)</f>
        <v>0.75301204819277101</v>
      </c>
      <c r="W67">
        <f t="shared" ref="W67:W100" si="28">F67*0.6</f>
        <v>5693.7913233705904</v>
      </c>
    </row>
    <row r="68" spans="1:23" x14ac:dyDescent="0.4">
      <c r="A68">
        <v>67</v>
      </c>
      <c r="B68" s="1">
        <f t="shared" si="24"/>
        <v>48.396830673359815</v>
      </c>
      <c r="C68" s="1">
        <f t="shared" si="25"/>
        <v>7143.6227171611508</v>
      </c>
      <c r="D68" s="1">
        <f t="shared" si="20"/>
        <v>778.71038341699773</v>
      </c>
      <c r="E68" s="1">
        <f t="shared" ref="E68:E100" si="29">E67+A68/(75-A68/1.5)</f>
        <v>55.356025064401436</v>
      </c>
      <c r="F68" s="1">
        <f>VLOOKUP($A68,Exp!$V68:$W166,2)/$E68</f>
        <v>10022.100409719953</v>
      </c>
      <c r="G68">
        <f t="shared" si="21"/>
        <v>54</v>
      </c>
      <c r="H68">
        <f t="shared" si="22"/>
        <v>23</v>
      </c>
      <c r="J68" s="1">
        <f>VLOOKUP($A68,Exp!$Q68:$R166,2)/$E68</f>
        <v>5039.7404740574038</v>
      </c>
      <c r="K68" s="1">
        <f>VLOOKUP(A68,Exp!M68:N166,2)/E68</f>
        <v>2641.1939771669536</v>
      </c>
      <c r="L68">
        <f>VLOOKUP($A68,Exp!$Q68:$R166,2)/($E68*O68)</f>
        <v>3083.4018091644025</v>
      </c>
      <c r="M68" s="1">
        <f t="shared" si="26"/>
        <v>9164</v>
      </c>
      <c r="O68">
        <f t="shared" si="23"/>
        <v>1.6344741249999999</v>
      </c>
      <c r="Q68" s="1">
        <f>VLOOKUP($A68,Exp!$Q68:$R166,2)/$E68</f>
        <v>5039.7404740574038</v>
      </c>
      <c r="R68" s="1">
        <f t="shared" si="11"/>
        <v>680.17802745760935</v>
      </c>
      <c r="T68">
        <f t="shared" si="19"/>
        <v>1.25</v>
      </c>
      <c r="U68">
        <f t="shared" si="27"/>
        <v>0.74850299401197606</v>
      </c>
      <c r="W68">
        <f t="shared" si="28"/>
        <v>6013.2602458319716</v>
      </c>
    </row>
    <row r="69" spans="1:23" x14ac:dyDescent="0.4">
      <c r="A69">
        <v>68</v>
      </c>
      <c r="B69" s="1">
        <f t="shared" si="24"/>
        <v>49.143047210190389</v>
      </c>
      <c r="C69" s="1">
        <f t="shared" si="25"/>
        <v>7331.4180944101245</v>
      </c>
      <c r="D69" s="1">
        <f t="shared" si="20"/>
        <v>790.53809012737986</v>
      </c>
      <c r="E69" s="1">
        <f t="shared" si="29"/>
        <v>57.648159895862108</v>
      </c>
      <c r="F69" s="1">
        <f>VLOOKUP($A69,Exp!$V69:$W167,2)/$E69</f>
        <v>10585.975454006639</v>
      </c>
      <c r="G69">
        <f t="shared" si="21"/>
        <v>55</v>
      </c>
      <c r="H69">
        <f t="shared" si="22"/>
        <v>23</v>
      </c>
      <c r="J69" s="1">
        <f>VLOOKUP($A69,Exp!$Q69:$R167,2)/$E69</f>
        <v>5312.9709699890091</v>
      </c>
      <c r="K69" s="1">
        <f>VLOOKUP(A69,Exp!M69:N167,2)/E69</f>
        <v>2619.493844604729</v>
      </c>
      <c r="L69">
        <f>VLOOKUP($A69,Exp!$Q69:$R167,2)/($E69*O69)</f>
        <v>3235.4951345444797</v>
      </c>
      <c r="M69" s="1">
        <f t="shared" si="26"/>
        <v>9436</v>
      </c>
      <c r="O69">
        <f t="shared" si="23"/>
        <v>1.6420889999999999</v>
      </c>
      <c r="Q69" s="1">
        <f>VLOOKUP($A69,Exp!$Q69:$R167,2)/$E69</f>
        <v>5312.9709699890091</v>
      </c>
      <c r="R69" s="1">
        <f t="shared" ref="R69:R100" si="30">(R68+A69*U69/2.5)</f>
        <v>700.41612269570453</v>
      </c>
      <c r="T69">
        <f t="shared" si="19"/>
        <v>1.25</v>
      </c>
      <c r="U69">
        <f t="shared" si="27"/>
        <v>0.74404761904761896</v>
      </c>
      <c r="W69">
        <f t="shared" si="28"/>
        <v>6351.5852724039833</v>
      </c>
    </row>
    <row r="70" spans="1:23" x14ac:dyDescent="0.4">
      <c r="A70">
        <v>69</v>
      </c>
      <c r="B70" s="1">
        <f t="shared" si="24"/>
        <v>49.942822291671135</v>
      </c>
      <c r="C70" s="1">
        <f t="shared" si="25"/>
        <v>7526.4766333754305</v>
      </c>
      <c r="D70" s="1">
        <f t="shared" si="20"/>
        <v>803.03527864588909</v>
      </c>
      <c r="E70" s="1">
        <f t="shared" si="29"/>
        <v>60.027470240689695</v>
      </c>
      <c r="F70" s="1">
        <f>VLOOKUP($A70,Exp!$V70:$W168,2)/$E70</f>
        <v>11183.016767110692</v>
      </c>
      <c r="G70">
        <f t="shared" si="21"/>
        <v>56</v>
      </c>
      <c r="H70">
        <f t="shared" si="22"/>
        <v>24</v>
      </c>
      <c r="J70" s="1">
        <f>VLOOKUP($A70,Exp!$Q70:$R168,2)/$E70</f>
        <v>5381.3362233118905</v>
      </c>
      <c r="K70" s="1">
        <f>VLOOKUP(A70,Exp!M70:N168,2)/E70</f>
        <v>2596.9943323436792</v>
      </c>
      <c r="L70">
        <f>VLOOKUP($A70,Exp!$Q70:$R168,2)/($E70*O70)</f>
        <v>3262.211922052732</v>
      </c>
      <c r="M70" s="1">
        <f t="shared" si="26"/>
        <v>9712</v>
      </c>
      <c r="O70">
        <f t="shared" si="23"/>
        <v>1.6495973749999999</v>
      </c>
      <c r="Q70" s="1">
        <f>VLOOKUP($A70,Exp!$Q70:$R168,2)/$E70</f>
        <v>5381.3362233118905</v>
      </c>
      <c r="R70" s="1">
        <f t="shared" si="30"/>
        <v>720.83032387913647</v>
      </c>
      <c r="T70">
        <f t="shared" si="19"/>
        <v>1.25</v>
      </c>
      <c r="U70">
        <f t="shared" si="27"/>
        <v>0.73964497041420119</v>
      </c>
      <c r="W70">
        <f t="shared" si="28"/>
        <v>6709.8100602664153</v>
      </c>
    </row>
    <row r="71" spans="1:23" x14ac:dyDescent="0.4">
      <c r="A71">
        <v>70</v>
      </c>
      <c r="B71" s="1">
        <f t="shared" si="24"/>
        <v>50.8</v>
      </c>
      <c r="C71" s="1">
        <f t="shared" si="25"/>
        <v>7729.4</v>
      </c>
      <c r="D71" s="1">
        <f t="shared" si="20"/>
        <v>816.25</v>
      </c>
      <c r="E71" s="1">
        <f t="shared" si="29"/>
        <v>62.498058475983811</v>
      </c>
      <c r="F71" s="1">
        <f>VLOOKUP($A71,Exp!$V71:$W169,2)/$E71</f>
        <v>13963.228447822517</v>
      </c>
      <c r="G71">
        <f t="shared" si="21"/>
        <v>57</v>
      </c>
      <c r="H71">
        <f t="shared" si="22"/>
        <v>24</v>
      </c>
      <c r="J71" s="1">
        <f>VLOOKUP($A71,Exp!$Q71:$R169,2)/$E71</f>
        <v>5804.1803032872504</v>
      </c>
      <c r="K71" s="1">
        <f>VLOOKUP(A71,Exp!M71:N169,2)/E71</f>
        <v>3147.0097599204491</v>
      </c>
      <c r="L71">
        <f>VLOOKUP($A71,Exp!$Q71:$R169,2)/($E71*O71)</f>
        <v>3502.8245644461376</v>
      </c>
      <c r="M71" s="1">
        <f t="shared" si="26"/>
        <v>9992</v>
      </c>
      <c r="O71">
        <f t="shared" si="23"/>
        <v>1.657</v>
      </c>
      <c r="Q71" s="1">
        <f>VLOOKUP($A71,Exp!$Q71:$R169,2)/$E71</f>
        <v>5804.1803032872504</v>
      </c>
      <c r="R71" s="1">
        <f t="shared" si="30"/>
        <v>741.41855917325415</v>
      </c>
      <c r="T71">
        <f t="shared" si="19"/>
        <v>1.25</v>
      </c>
      <c r="U71">
        <f t="shared" si="27"/>
        <v>0.73529411764705888</v>
      </c>
      <c r="W71">
        <f t="shared" si="28"/>
        <v>8377.9370686935108</v>
      </c>
    </row>
    <row r="72" spans="1:23" x14ac:dyDescent="0.4">
      <c r="A72">
        <v>71</v>
      </c>
      <c r="B72" s="1">
        <f t="shared" si="24"/>
        <v>51.718700320464549</v>
      </c>
      <c r="C72" s="1">
        <f t="shared" si="25"/>
        <v>7940.8388118541761</v>
      </c>
      <c r="D72" s="1">
        <f t="shared" si="20"/>
        <v>830.23375400580687</v>
      </c>
      <c r="E72" s="1">
        <f t="shared" si="29"/>
        <v>65.064323536224776</v>
      </c>
      <c r="F72" s="1">
        <f>VLOOKUP($A72,Exp!$V72:$W170,2)/$E72</f>
        <v>14485.490515619382</v>
      </c>
      <c r="G72">
        <f t="shared" si="21"/>
        <v>57</v>
      </c>
      <c r="H72">
        <f t="shared" si="22"/>
        <v>24</v>
      </c>
      <c r="J72" s="1">
        <f>VLOOKUP($A72,Exp!$Q72:$R170,2)/$E72</f>
        <v>5869.7912964140496</v>
      </c>
      <c r="K72" s="1">
        <f>VLOOKUP(A72,Exp!M72:N170,2)/E72</f>
        <v>3117.6378847167184</v>
      </c>
      <c r="L72">
        <f>VLOOKUP($A72,Exp!$Q72:$R170,2)/($E72*O72)</f>
        <v>3526.8879846019431</v>
      </c>
      <c r="M72" s="1">
        <f t="shared" si="26"/>
        <v>10276</v>
      </c>
      <c r="O72">
        <f t="shared" si="23"/>
        <v>1.6642976249999999</v>
      </c>
      <c r="Q72" s="1">
        <f>VLOOKUP($A72,Exp!$Q72:$R170,2)/$E72</f>
        <v>5869.7912964140496</v>
      </c>
      <c r="R72" s="1">
        <f t="shared" si="30"/>
        <v>762.17879309138277</v>
      </c>
      <c r="T72">
        <f t="shared" si="19"/>
        <v>1.25</v>
      </c>
      <c r="U72">
        <f t="shared" si="27"/>
        <v>0.73099415204678364</v>
      </c>
      <c r="W72">
        <f t="shared" si="28"/>
        <v>8691.2943093716294</v>
      </c>
    </row>
    <row r="73" spans="1:23" x14ac:dyDescent="0.4">
      <c r="A73">
        <v>72</v>
      </c>
      <c r="B73" s="1">
        <f t="shared" si="24"/>
        <v>52.703338943962045</v>
      </c>
      <c r="C73" s="1">
        <f t="shared" si="25"/>
        <v>8161.4965655513734</v>
      </c>
      <c r="D73" s="1">
        <f t="shared" si="20"/>
        <v>845.04173679952555</v>
      </c>
      <c r="E73" s="1">
        <f t="shared" si="29"/>
        <v>67.730990202891448</v>
      </c>
      <c r="F73" s="1">
        <f>VLOOKUP($A73,Exp!$V73:$W171,2)/$E73</f>
        <v>15028.389955014347</v>
      </c>
      <c r="G73">
        <f t="shared" si="21"/>
        <v>58</v>
      </c>
      <c r="H73">
        <f t="shared" si="22"/>
        <v>25</v>
      </c>
      <c r="J73" s="1">
        <f>VLOOKUP($A73,Exp!$Q73:$R171,2)/$E73</f>
        <v>6106.8057437368234</v>
      </c>
      <c r="K73" s="1">
        <f>VLOOKUP(A73,Exp!M73:N171,2)/E73</f>
        <v>3087.2426251797719</v>
      </c>
      <c r="L73">
        <f>VLOOKUP($A73,Exp!$Q73:$R171,2)/($E73*O73)</f>
        <v>3653.5080019795637</v>
      </c>
      <c r="M73" s="1">
        <f t="shared" si="26"/>
        <v>10564</v>
      </c>
      <c r="O73">
        <f t="shared" si="23"/>
        <v>1.6714910000000001</v>
      </c>
      <c r="Q73" s="1">
        <f>VLOOKUP($A73,Exp!$Q73:$R171,2)/$E73</f>
        <v>6106.8057437368234</v>
      </c>
      <c r="R73" s="1">
        <f t="shared" si="30"/>
        <v>783.10902564952232</v>
      </c>
      <c r="T73">
        <f t="shared" si="19"/>
        <v>1.25</v>
      </c>
      <c r="U73">
        <f t="shared" si="27"/>
        <v>0.72674418604651159</v>
      </c>
      <c r="W73">
        <f t="shared" si="28"/>
        <v>9017.0339730086071</v>
      </c>
    </row>
    <row r="74" spans="1:23" x14ac:dyDescent="0.4">
      <c r="A74">
        <v>73</v>
      </c>
      <c r="B74" s="1">
        <f t="shared" si="24"/>
        <v>53.758648490814927</v>
      </c>
      <c r="C74" s="1">
        <f t="shared" si="25"/>
        <v>8392.1338757612848</v>
      </c>
      <c r="D74" s="1">
        <f t="shared" si="20"/>
        <v>860.73310613518652</v>
      </c>
      <c r="E74" s="1">
        <f t="shared" si="29"/>
        <v>70.503142101625627</v>
      </c>
      <c r="F74" s="1">
        <f>VLOOKUP($A74,Exp!$V74:$W172,2)/$E74</f>
        <v>15592.478840849086</v>
      </c>
      <c r="G74">
        <f t="shared" si="21"/>
        <v>59</v>
      </c>
      <c r="H74">
        <f t="shared" si="22"/>
        <v>25</v>
      </c>
      <c r="J74" s="1">
        <f>VLOOKUP($A74,Exp!$Q74:$R172,2)/$E74</f>
        <v>6168.3491974462304</v>
      </c>
      <c r="K74" s="1">
        <f>VLOOKUP(A74,Exp!M74:N172,2)/E74</f>
        <v>3056.06237647431</v>
      </c>
      <c r="L74">
        <f>VLOOKUP($A74,Exp!$Q74:$R172,2)/($E74*O74)</f>
        <v>3674.7405438217152</v>
      </c>
      <c r="M74" s="1">
        <f t="shared" si="26"/>
        <v>10856</v>
      </c>
      <c r="O74">
        <f t="shared" si="23"/>
        <v>1.678580875</v>
      </c>
      <c r="Q74" s="1">
        <f>VLOOKUP($A74,Exp!$Q74:$R172,2)/$E74</f>
        <v>6168.3491974462304</v>
      </c>
      <c r="R74" s="1">
        <f t="shared" si="30"/>
        <v>804.2072915454761</v>
      </c>
      <c r="T74">
        <f t="shared" si="19"/>
        <v>1.25</v>
      </c>
      <c r="U74">
        <f t="shared" si="27"/>
        <v>0.7225433526011561</v>
      </c>
      <c r="W74">
        <f t="shared" si="28"/>
        <v>9355.4873045094519</v>
      </c>
    </row>
    <row r="75" spans="1:23" x14ac:dyDescent="0.4">
      <c r="A75">
        <v>74</v>
      </c>
      <c r="B75" s="1">
        <f t="shared" si="24"/>
        <v>54.889701257893044</v>
      </c>
      <c r="C75" s="1">
        <f t="shared" si="25"/>
        <v>8633.5730503177183</v>
      </c>
      <c r="D75" s="1">
        <f t="shared" si="20"/>
        <v>877.3712657236631</v>
      </c>
      <c r="E75" s="1">
        <f t="shared" si="29"/>
        <v>73.386258984742511</v>
      </c>
      <c r="F75" s="1">
        <f>VLOOKUP($A75,Exp!$V75:$W173,2)/$E75</f>
        <v>16178.290976713392</v>
      </c>
      <c r="G75">
        <f t="shared" si="21"/>
        <v>60</v>
      </c>
      <c r="H75">
        <f t="shared" si="22"/>
        <v>25</v>
      </c>
      <c r="J75" s="1">
        <f>VLOOKUP($A75,Exp!$Q75:$R173,2)/$E75</f>
        <v>6530.5277395273606</v>
      </c>
      <c r="K75" s="1">
        <f>VLOOKUP(A75,Exp!M75:N173,2)/E75</f>
        <v>3023.8767184758221</v>
      </c>
      <c r="L75">
        <f>VLOOKUP($A75,Exp!$Q75:$R173,2)/($E75*O75)</f>
        <v>3874.3780965985125</v>
      </c>
      <c r="M75" s="1">
        <f t="shared" si="26"/>
        <v>11152</v>
      </c>
      <c r="O75">
        <f t="shared" si="23"/>
        <v>1.685568</v>
      </c>
      <c r="Q75" s="1">
        <f>VLOOKUP($A75,Exp!$Q75:$R173,2)/$E75</f>
        <v>6530.5277395273606</v>
      </c>
      <c r="R75" s="1">
        <f t="shared" si="30"/>
        <v>825.47165936156807</v>
      </c>
      <c r="T75">
        <f t="shared" si="19"/>
        <v>1.25</v>
      </c>
      <c r="U75">
        <f t="shared" si="27"/>
        <v>0.7183908045977011</v>
      </c>
      <c r="W75">
        <f t="shared" si="28"/>
        <v>9706.9745860280345</v>
      </c>
    </row>
    <row r="76" spans="1:23" x14ac:dyDescent="0.4">
      <c r="A76">
        <v>75</v>
      </c>
      <c r="B76" s="1">
        <f t="shared" si="24"/>
        <v>56.101933598375609</v>
      </c>
      <c r="C76" s="1">
        <f t="shared" si="25"/>
        <v>8886.7030278294387</v>
      </c>
      <c r="D76" s="1">
        <f t="shared" si="20"/>
        <v>895.02416997969499</v>
      </c>
      <c r="E76" s="1">
        <f t="shared" si="29"/>
        <v>76.386258984742511</v>
      </c>
      <c r="F76" s="1">
        <f>VLOOKUP($A76,Exp!$V76:$W174,2)/$E76</f>
        <v>16786.335771824328</v>
      </c>
      <c r="G76">
        <f t="shared" si="21"/>
        <v>61</v>
      </c>
      <c r="H76">
        <f t="shared" si="22"/>
        <v>26</v>
      </c>
      <c r="J76" s="1">
        <f>VLOOKUP($A76,Exp!$Q76:$R174,2)/$E76</f>
        <v>6587.2973318474151</v>
      </c>
      <c r="K76" s="1">
        <f>VLOOKUP(A76,Exp!M76:N174,2)/E76</f>
        <v>2990.9306076323765</v>
      </c>
      <c r="L76">
        <f>VLOOKUP($A76,Exp!$Q76:$R174,2)/($E76*O76)</f>
        <v>3892.1593954617888</v>
      </c>
      <c r="M76" s="1">
        <f t="shared" si="26"/>
        <v>11452</v>
      </c>
      <c r="O76">
        <f t="shared" si="23"/>
        <v>1.6924531249999999</v>
      </c>
      <c r="Q76" s="1">
        <f>VLOOKUP($A76,Exp!$Q76:$R174,2)/$E76</f>
        <v>6587.2973318474151</v>
      </c>
      <c r="R76" s="1">
        <f t="shared" si="30"/>
        <v>846.90023079013952</v>
      </c>
      <c r="T76">
        <f t="shared" si="19"/>
        <v>1.25</v>
      </c>
      <c r="U76">
        <f t="shared" si="27"/>
        <v>0.7142857142857143</v>
      </c>
      <c r="W76">
        <f t="shared" si="28"/>
        <v>10071.801463094596</v>
      </c>
    </row>
    <row r="77" spans="1:23" x14ac:dyDescent="0.4">
      <c r="A77">
        <v>76</v>
      </c>
      <c r="B77" s="1">
        <f t="shared" si="24"/>
        <v>57.401172051333091</v>
      </c>
      <c r="C77" s="1">
        <f t="shared" si="25"/>
        <v>9152.484706261841</v>
      </c>
      <c r="D77" s="1">
        <f t="shared" si="20"/>
        <v>913.76465064166371</v>
      </c>
      <c r="E77" s="1">
        <f t="shared" si="29"/>
        <v>79.509546655975385</v>
      </c>
      <c r="F77" s="1">
        <f>VLOOKUP($A77,Exp!$V77:$W175,2)/$E77</f>
        <v>17417.091170159005</v>
      </c>
      <c r="G77">
        <f t="shared" si="21"/>
        <v>61</v>
      </c>
      <c r="H77">
        <f t="shared" si="22"/>
        <v>26</v>
      </c>
      <c r="J77" s="1">
        <f>VLOOKUP($A77,Exp!$Q77:$R175,2)/$E77</f>
        <v>6788.6942222860098</v>
      </c>
      <c r="K77" s="1">
        <f>VLOOKUP(A77,Exp!M77:N175,2)/E77</f>
        <v>2957.0159796946937</v>
      </c>
      <c r="L77">
        <f>VLOOKUP($A77,Exp!$Q77:$R175,2)/($E77*O77)</f>
        <v>3995.1426565487973</v>
      </c>
      <c r="M77" s="1">
        <f t="shared" si="26"/>
        <v>11756</v>
      </c>
      <c r="O77">
        <f t="shared" si="23"/>
        <v>1.6992370000000001</v>
      </c>
      <c r="Q77" s="1">
        <f>VLOOKUP($A77,Exp!$Q77:$R175,2)/$E77</f>
        <v>6788.6942222860098</v>
      </c>
      <c r="R77" s="1">
        <f t="shared" si="30"/>
        <v>868.49113988104864</v>
      </c>
      <c r="T77">
        <f t="shared" si="19"/>
        <v>1.25</v>
      </c>
      <c r="U77">
        <f t="shared" si="27"/>
        <v>0.71022727272727271</v>
      </c>
      <c r="W77">
        <f t="shared" si="28"/>
        <v>10450.254702095403</v>
      </c>
    </row>
    <row r="78" spans="1:23" x14ac:dyDescent="0.4">
      <c r="A78">
        <v>77</v>
      </c>
      <c r="B78" s="1">
        <f t="shared" si="24"/>
        <v>58.793661346719624</v>
      </c>
      <c r="C78" s="1">
        <f t="shared" si="25"/>
        <v>9431.9566931763748</v>
      </c>
      <c r="D78" s="1">
        <f t="shared" si="20"/>
        <v>933.67076683399534</v>
      </c>
      <c r="E78" s="1">
        <f t="shared" si="29"/>
        <v>82.763067782735945</v>
      </c>
      <c r="F78" s="1">
        <f>VLOOKUP($A78,Exp!$V78:$W176,2)/$E78</f>
        <v>18070.99549247888</v>
      </c>
      <c r="G78">
        <f t="shared" si="21"/>
        <v>62</v>
      </c>
      <c r="H78">
        <f t="shared" si="22"/>
        <v>26</v>
      </c>
      <c r="J78" s="1">
        <f>VLOOKUP($A78,Exp!$Q78:$R176,2)/$E78</f>
        <v>6839.3308170492273</v>
      </c>
      <c r="K78" s="1">
        <f>VLOOKUP(A78,Exp!M78:N176,2)/E78</f>
        <v>2922.3179671748594</v>
      </c>
      <c r="L78">
        <f>VLOOKUP($A78,Exp!$Q78:$R176,2)/($E78*O78)</f>
        <v>4009.1735331135992</v>
      </c>
      <c r="M78" s="1">
        <f t="shared" si="26"/>
        <v>12064</v>
      </c>
      <c r="O78">
        <f t="shared" si="23"/>
        <v>1.705920375</v>
      </c>
      <c r="Q78" s="1">
        <f>VLOOKUP($A78,Exp!$Q78:$R176,2)/$E78</f>
        <v>6839.3308170492273</v>
      </c>
      <c r="R78" s="1">
        <f t="shared" si="30"/>
        <v>890.24255231042719</v>
      </c>
      <c r="T78">
        <f t="shared" si="19"/>
        <v>1.25</v>
      </c>
      <c r="U78">
        <f t="shared" si="27"/>
        <v>0.70621468926553677</v>
      </c>
      <c r="W78">
        <f t="shared" si="28"/>
        <v>10842.597295487327</v>
      </c>
    </row>
    <row r="79" spans="1:23" x14ac:dyDescent="0.4">
      <c r="A79">
        <v>78</v>
      </c>
      <c r="B79" s="1">
        <f t="shared" si="24"/>
        <v>60.286094420380778</v>
      </c>
      <c r="C79" s="1">
        <f t="shared" si="25"/>
        <v>9726.2415107055804</v>
      </c>
      <c r="D79" s="1">
        <f t="shared" si="20"/>
        <v>954.82618025475972</v>
      </c>
      <c r="E79" s="1">
        <f t="shared" si="29"/>
        <v>86.154372130562038</v>
      </c>
      <c r="F79" s="1">
        <f>VLOOKUP($A79,Exp!$V79:$W177,2)/$E79</f>
        <v>18748.438029185036</v>
      </c>
      <c r="G79">
        <f t="shared" si="21"/>
        <v>63</v>
      </c>
      <c r="H79">
        <f t="shared" si="22"/>
        <v>27</v>
      </c>
      <c r="J79" s="1">
        <f>VLOOKUP($A79,Exp!$Q79:$R177,2)/$E79</f>
        <v>7144.5590604176396</v>
      </c>
      <c r="K79" s="1">
        <f>VLOOKUP(A79,Exp!M79:N177,2)/E79</f>
        <v>2886.678805146526</v>
      </c>
      <c r="L79">
        <f>VLOOKUP($A79,Exp!$Q79:$R177,2)/($E79*O79)</f>
        <v>4171.9955459477114</v>
      </c>
      <c r="M79" s="1">
        <f t="shared" si="26"/>
        <v>12376</v>
      </c>
      <c r="O79">
        <f t="shared" si="23"/>
        <v>1.712504</v>
      </c>
      <c r="Q79" s="1">
        <f>VLOOKUP($A79,Exp!$Q79:$R177,2)/$E79</f>
        <v>7144.5590604176396</v>
      </c>
      <c r="R79" s="1">
        <f t="shared" si="30"/>
        <v>912.15266466997775</v>
      </c>
      <c r="T79">
        <f t="shared" si="19"/>
        <v>1.25</v>
      </c>
      <c r="U79">
        <f t="shared" si="27"/>
        <v>0.70224719101123589</v>
      </c>
      <c r="W79">
        <f t="shared" si="28"/>
        <v>11249.062817511021</v>
      </c>
    </row>
    <row r="80" spans="1:23" x14ac:dyDescent="0.4">
      <c r="A80">
        <v>79</v>
      </c>
      <c r="B80" s="1">
        <f t="shared" si="24"/>
        <v>61.885644583342263</v>
      </c>
      <c r="C80" s="1">
        <f t="shared" si="25"/>
        <v>10036.552290917652</v>
      </c>
      <c r="D80" s="1">
        <f t="shared" si="20"/>
        <v>977.3205572917783</v>
      </c>
      <c r="E80" s="1">
        <f t="shared" si="29"/>
        <v>89.691685563397854</v>
      </c>
      <c r="F80" s="1">
        <f>VLOOKUP($A80,Exp!$V80:$W178,2)/$E80</f>
        <v>19449.748194851036</v>
      </c>
      <c r="G80">
        <f t="shared" si="21"/>
        <v>64</v>
      </c>
      <c r="H80">
        <f t="shared" si="22"/>
        <v>27</v>
      </c>
      <c r="J80" s="1">
        <f>VLOOKUP($A80,Exp!$Q80:$R178,2)/$E80</f>
        <v>7188.1467713558231</v>
      </c>
      <c r="K80" s="1">
        <f>VLOOKUP(A80,Exp!M80:N178,2)/E80</f>
        <v>2850.1638518021355</v>
      </c>
      <c r="L80">
        <f>VLOOKUP($A80,Exp!$Q80:$R178,2)/($E80*O80)</f>
        <v>4181.6139250809892</v>
      </c>
      <c r="M80" s="1">
        <f t="shared" si="26"/>
        <v>12692</v>
      </c>
      <c r="O80">
        <f t="shared" si="23"/>
        <v>1.7189886249999999</v>
      </c>
      <c r="Q80" s="1">
        <f>VLOOKUP($A80,Exp!$Q80:$R178,2)/$E80</f>
        <v>7188.1467713558231</v>
      </c>
      <c r="R80" s="1">
        <f t="shared" si="30"/>
        <v>934.21970377612297</v>
      </c>
      <c r="T80">
        <f t="shared" si="19"/>
        <v>1.25</v>
      </c>
      <c r="U80">
        <f t="shared" si="27"/>
        <v>0.6983240223463687</v>
      </c>
      <c r="W80">
        <f t="shared" si="28"/>
        <v>11669.848916910621</v>
      </c>
    </row>
    <row r="81" spans="1:23" x14ac:dyDescent="0.4">
      <c r="A81">
        <v>80</v>
      </c>
      <c r="B81" s="1">
        <f t="shared" si="24"/>
        <v>77.599999999999994</v>
      </c>
      <c r="C81" s="1">
        <f t="shared" si="25"/>
        <v>11932.199999999999</v>
      </c>
      <c r="D81" s="1">
        <f t="shared" si="20"/>
        <v>1176.25</v>
      </c>
      <c r="E81" s="1">
        <f t="shared" si="29"/>
        <v>93.383993255705548</v>
      </c>
      <c r="F81" s="1">
        <f>VLOOKUP($A81,Exp!$V81:$W179,2)/$E81</f>
        <v>26153.015029506292</v>
      </c>
      <c r="G81">
        <f t="shared" si="21"/>
        <v>65</v>
      </c>
      <c r="H81">
        <f t="shared" si="22"/>
        <v>27</v>
      </c>
      <c r="J81" s="1">
        <f>VLOOKUP($A81,Exp!$Q81:$R179,2)/$E81</f>
        <v>7642.7873248651604</v>
      </c>
      <c r="K81" s="1">
        <f>VLOOKUP(A81,Exp!M81:N179,2)/E81</f>
        <v>3355.5108223095285</v>
      </c>
      <c r="L81">
        <f>VLOOKUP($A81,Exp!$Q81:$R179,2)/($E81*O81)</f>
        <v>4429.6383828820753</v>
      </c>
      <c r="M81" s="1">
        <f t="shared" si="26"/>
        <v>13012</v>
      </c>
      <c r="O81">
        <f t="shared" si="23"/>
        <v>1.7253749999999999</v>
      </c>
      <c r="Q81" s="1">
        <f>VLOOKUP($A81,Exp!$Q81:$R179,2)/$E81</f>
        <v>7642.7873248651604</v>
      </c>
      <c r="R81" s="1">
        <f t="shared" si="30"/>
        <v>956.44192599834514</v>
      </c>
      <c r="T81">
        <f t="shared" si="19"/>
        <v>1.25</v>
      </c>
      <c r="U81">
        <f t="shared" si="27"/>
        <v>0.69444444444444442</v>
      </c>
      <c r="W81">
        <f t="shared" si="28"/>
        <v>15691.809017703774</v>
      </c>
    </row>
    <row r="82" spans="1:23" x14ac:dyDescent="0.4">
      <c r="A82">
        <v>81</v>
      </c>
      <c r="B82" s="1">
        <f t="shared" si="24"/>
        <v>79.437400640929098</v>
      </c>
      <c r="C82" s="1">
        <f t="shared" si="25"/>
        <v>12298.20123268136</v>
      </c>
      <c r="D82" s="1">
        <f t="shared" si="20"/>
        <v>1201.7175080116137</v>
      </c>
      <c r="E82" s="1">
        <f t="shared" si="29"/>
        <v>97.241136112848409</v>
      </c>
      <c r="F82" s="1">
        <f>VLOOKUP($A82,Exp!$V82:$W180,2)/$E82</f>
        <v>27124.886883276682</v>
      </c>
      <c r="G82">
        <f t="shared" si="21"/>
        <v>65</v>
      </c>
      <c r="H82">
        <f t="shared" si="22"/>
        <v>28</v>
      </c>
      <c r="J82" s="1">
        <f>VLOOKUP($A82,Exp!$Q82:$R180,2)/$E82</f>
        <v>7863.2256940380403</v>
      </c>
      <c r="K82" s="1">
        <f>VLOOKUP(A82,Exp!M82:N180,2)/E82</f>
        <v>3640.8254176415489</v>
      </c>
      <c r="L82">
        <f>VLOOKUP($A82,Exp!$Q82:$R180,2)/($E82*O82)</f>
        <v>4540.8498771379873</v>
      </c>
      <c r="M82" s="1">
        <f t="shared" si="26"/>
        <v>13336</v>
      </c>
      <c r="O82">
        <f t="shared" si="23"/>
        <v>1.731663875</v>
      </c>
      <c r="Q82" s="1">
        <f>VLOOKUP($A82,Exp!$Q82:$R180,2)/$E82</f>
        <v>7863.2256940380403</v>
      </c>
      <c r="R82" s="1">
        <f t="shared" si="30"/>
        <v>978.81761660607992</v>
      </c>
      <c r="T82">
        <f t="shared" si="19"/>
        <v>1.25</v>
      </c>
      <c r="U82">
        <f t="shared" si="27"/>
        <v>0.69060773480662985</v>
      </c>
      <c r="W82">
        <f t="shared" si="28"/>
        <v>16274.932129966008</v>
      </c>
    </row>
    <row r="83" spans="1:23" x14ac:dyDescent="0.4">
      <c r="A83">
        <v>82</v>
      </c>
      <c r="B83" s="1">
        <f t="shared" si="24"/>
        <v>81.406677887924062</v>
      </c>
      <c r="C83" s="1">
        <f t="shared" si="25"/>
        <v>12684.486621533682</v>
      </c>
      <c r="D83" s="1">
        <f t="shared" si="20"/>
        <v>1228.8334735990506</v>
      </c>
      <c r="E83" s="1">
        <f t="shared" si="29"/>
        <v>101.27392299809431</v>
      </c>
      <c r="F83" s="1">
        <f>VLOOKUP($A83,Exp!$V83:$W181,2)/$E83</f>
        <v>28128.338653504263</v>
      </c>
      <c r="G83">
        <f t="shared" si="21"/>
        <v>66</v>
      </c>
      <c r="H83">
        <f t="shared" si="22"/>
        <v>28</v>
      </c>
      <c r="J83" s="1">
        <f>VLOOKUP($A83,Exp!$Q83:$R181,2)/$E83</f>
        <v>8296.9927018212929</v>
      </c>
      <c r="K83" s="1">
        <f>VLOOKUP(A83,Exp!M83:N181,2)/E83</f>
        <v>3915.8648965090692</v>
      </c>
      <c r="L83">
        <f>VLOOKUP($A83,Exp!$Q83:$R181,2)/($E83*O83)</f>
        <v>4774.269388154883</v>
      </c>
      <c r="M83" s="1">
        <f t="shared" si="26"/>
        <v>13664</v>
      </c>
      <c r="O83">
        <f t="shared" si="23"/>
        <v>1.7378559999999998</v>
      </c>
      <c r="Q83" s="1">
        <f>VLOOKUP($A83,Exp!$Q83:$R181,2)/$E83</f>
        <v>8296.9927018212929</v>
      </c>
      <c r="R83" s="1">
        <f t="shared" si="30"/>
        <v>1001.3450891335525</v>
      </c>
      <c r="T83">
        <f t="shared" si="19"/>
        <v>1.25</v>
      </c>
      <c r="U83">
        <f t="shared" si="27"/>
        <v>0.68681318681318693</v>
      </c>
      <c r="W83">
        <f t="shared" si="28"/>
        <v>16877.003192102558</v>
      </c>
    </row>
    <row r="84" spans="1:23" x14ac:dyDescent="0.4">
      <c r="A84">
        <v>83</v>
      </c>
      <c r="B84" s="1">
        <f t="shared" si="24"/>
        <v>83.517296981629883</v>
      </c>
      <c r="C84" s="1">
        <f t="shared" si="25"/>
        <v>13092.70990926539</v>
      </c>
      <c r="D84" s="1">
        <f t="shared" si="20"/>
        <v>1257.7162122703735</v>
      </c>
      <c r="E84" s="1">
        <f t="shared" si="29"/>
        <v>105.49426198114516</v>
      </c>
      <c r="F84" s="1">
        <f>VLOOKUP($A84,Exp!$V84:$W182,2)/$E84</f>
        <v>29163.297807021248</v>
      </c>
      <c r="G84">
        <f t="shared" si="21"/>
        <v>67</v>
      </c>
      <c r="H84">
        <f t="shared" si="22"/>
        <v>28</v>
      </c>
      <c r="J84" s="1">
        <f>VLOOKUP($A84,Exp!$Q84:$R182,2)/$E84</f>
        <v>8504.2729637783214</v>
      </c>
      <c r="K84" s="1">
        <f>VLOOKUP(A84,Exp!M84:N182,2)/E84</f>
        <v>4180.1610032478948</v>
      </c>
      <c r="L84">
        <f>VLOOKUP($A84,Exp!$Q84:$R182,2)/($E84*O84)</f>
        <v>4876.4371692705272</v>
      </c>
      <c r="M84" s="1">
        <f t="shared" si="26"/>
        <v>13996</v>
      </c>
      <c r="O84">
        <f t="shared" si="23"/>
        <v>1.7439521250000001</v>
      </c>
      <c r="Q84" s="1">
        <f>VLOOKUP($A84,Exp!$Q84:$R182,2)/$E84</f>
        <v>8504.2729637783214</v>
      </c>
      <c r="R84" s="1">
        <f t="shared" si="30"/>
        <v>1024.0226847619679</v>
      </c>
      <c r="T84">
        <f t="shared" si="19"/>
        <v>1.25</v>
      </c>
      <c r="U84">
        <f t="shared" si="27"/>
        <v>0.68306010928961747</v>
      </c>
      <c r="W84">
        <f t="shared" si="28"/>
        <v>17497.978684212747</v>
      </c>
    </row>
    <row r="85" spans="1:23" x14ac:dyDescent="0.4">
      <c r="A85">
        <v>84</v>
      </c>
      <c r="B85" s="1">
        <f t="shared" si="24"/>
        <v>85.779402515786089</v>
      </c>
      <c r="C85" s="1">
        <f t="shared" si="25"/>
        <v>13524.657735856443</v>
      </c>
      <c r="D85" s="1">
        <f t="shared" si="20"/>
        <v>1288.4925314473262</v>
      </c>
      <c r="E85" s="1">
        <f t="shared" si="29"/>
        <v>109.9153146127241</v>
      </c>
      <c r="F85" s="1">
        <f>VLOOKUP($A85,Exp!$V85:$W183,2)/$E85</f>
        <v>30229.5038423195</v>
      </c>
      <c r="G85">
        <f t="shared" si="21"/>
        <v>68</v>
      </c>
      <c r="H85">
        <f t="shared" si="22"/>
        <v>29</v>
      </c>
      <c r="J85" s="1">
        <f>VLOOKUP($A85,Exp!$Q85:$R183,2)/$E85</f>
        <v>9056.5905534401572</v>
      </c>
      <c r="K85" s="1">
        <f>VLOOKUP(A85,Exp!M85:N183,2)/E85</f>
        <v>4433.485922475701</v>
      </c>
      <c r="L85">
        <f>VLOOKUP($A85,Exp!$Q85:$R183,2)/($E85*O85)</f>
        <v>5175.3335966395425</v>
      </c>
      <c r="M85" s="1">
        <f t="shared" si="26"/>
        <v>14332</v>
      </c>
      <c r="O85">
        <f t="shared" si="23"/>
        <v>1.7499530000000001</v>
      </c>
      <c r="Q85" s="1">
        <f>VLOOKUP($A85,Exp!$Q85:$R183,2)/$E85</f>
        <v>9056.5905534401572</v>
      </c>
      <c r="R85" s="1">
        <f t="shared" si="30"/>
        <v>1046.8487717184896</v>
      </c>
      <c r="T85">
        <f t="shared" si="19"/>
        <v>1.25</v>
      </c>
      <c r="U85">
        <f t="shared" si="27"/>
        <v>0.67934782608695654</v>
      </c>
      <c r="W85">
        <f t="shared" si="28"/>
        <v>18137.7023053917</v>
      </c>
    </row>
    <row r="86" spans="1:23" x14ac:dyDescent="0.4">
      <c r="A86">
        <v>85</v>
      </c>
      <c r="B86" s="1">
        <f t="shared" si="24"/>
        <v>88.203867196751233</v>
      </c>
      <c r="C86" s="1">
        <f t="shared" si="25"/>
        <v>13982.260196413396</v>
      </c>
      <c r="D86" s="1">
        <f t="shared" si="20"/>
        <v>1321.2983399593904</v>
      </c>
      <c r="E86" s="1">
        <f t="shared" si="29"/>
        <v>114.55167824908774</v>
      </c>
      <c r="F86" s="1">
        <f>VLOOKUP($A86,Exp!$V86:$W184,2)/$E86</f>
        <v>31326.474778006024</v>
      </c>
      <c r="G86">
        <f t="shared" si="21"/>
        <v>69</v>
      </c>
      <c r="H86">
        <f t="shared" si="22"/>
        <v>29</v>
      </c>
      <c r="J86" s="1">
        <f>VLOOKUP($A86,Exp!$Q86:$R184,2)/$E86</f>
        <v>9404.7683671415743</v>
      </c>
      <c r="K86" s="1">
        <f>VLOOKUP(A86,Exp!M86:N184,2)/E86</f>
        <v>4675.3745399995059</v>
      </c>
      <c r="L86">
        <f>VLOOKUP($A86,Exp!$Q86:$R184,2)/($E86*O86)</f>
        <v>5356.2195817313532</v>
      </c>
      <c r="M86" s="1">
        <f t="shared" si="26"/>
        <v>14672</v>
      </c>
      <c r="O86">
        <f t="shared" si="23"/>
        <v>1.755859375</v>
      </c>
      <c r="Q86" s="1">
        <f>VLOOKUP($A86,Exp!$Q86:$R184,2)/$E86</f>
        <v>9404.7683671415743</v>
      </c>
      <c r="R86" s="1">
        <f t="shared" si="30"/>
        <v>1069.8217446914625</v>
      </c>
      <c r="T86">
        <f t="shared" si="19"/>
        <v>1.25</v>
      </c>
      <c r="U86">
        <f t="shared" si="27"/>
        <v>0.67567567567567566</v>
      </c>
      <c r="W86">
        <f t="shared" si="28"/>
        <v>18795.884866803615</v>
      </c>
    </row>
    <row r="87" spans="1:23" x14ac:dyDescent="0.4">
      <c r="A87">
        <v>86</v>
      </c>
      <c r="B87" s="1">
        <f t="shared" si="24"/>
        <v>90.802344102666183</v>
      </c>
      <c r="C87" s="1">
        <f t="shared" si="25"/>
        <v>14467.602229961009</v>
      </c>
      <c r="D87" s="1">
        <f t="shared" si="20"/>
        <v>1356.2793012833274</v>
      </c>
      <c r="E87" s="1">
        <f t="shared" si="29"/>
        <v>119.41960277738963</v>
      </c>
      <c r="F87" s="1">
        <f>VLOOKUP($A87,Exp!$V87:$W185,2)/$E87</f>
        <v>32453.468191722695</v>
      </c>
      <c r="G87">
        <f t="shared" si="21"/>
        <v>69</v>
      </c>
      <c r="H87">
        <f t="shared" si="22"/>
        <v>29</v>
      </c>
      <c r="J87" s="1">
        <f>VLOOKUP($A87,Exp!$Q87:$R185,2)/$E87</f>
        <v>9928.3029956994851</v>
      </c>
      <c r="K87" s="1">
        <f>VLOOKUP(A87,Exp!M87:N185,2)/E87</f>
        <v>4905.501160408442</v>
      </c>
      <c r="L87">
        <f>VLOOKUP($A87,Exp!$Q87:$R185,2)/($E87*O87)</f>
        <v>5635.7273066152411</v>
      </c>
      <c r="M87" s="1">
        <f t="shared" si="26"/>
        <v>15016</v>
      </c>
      <c r="O87">
        <f t="shared" si="23"/>
        <v>1.7616719999999999</v>
      </c>
      <c r="Q87" s="1">
        <f>VLOOKUP($A87,Exp!$Q87:$R185,2)/$E87</f>
        <v>9928.3029956994851</v>
      </c>
      <c r="R87" s="1">
        <f t="shared" si="30"/>
        <v>1092.9400242613549</v>
      </c>
      <c r="T87">
        <f t="shared" si="19"/>
        <v>1.25</v>
      </c>
      <c r="U87">
        <f t="shared" si="27"/>
        <v>0.67204301075268824</v>
      </c>
      <c r="W87">
        <f t="shared" si="28"/>
        <v>19472.080915033617</v>
      </c>
    </row>
    <row r="88" spans="1:23" x14ac:dyDescent="0.4">
      <c r="A88">
        <v>87</v>
      </c>
      <c r="B88" s="1">
        <f t="shared" si="24"/>
        <v>93.587322693439219</v>
      </c>
      <c r="C88" s="1">
        <f t="shared" si="25"/>
        <v>14982.935904060896</v>
      </c>
      <c r="D88" s="1">
        <f t="shared" si="20"/>
        <v>1393.5915336679905</v>
      </c>
      <c r="E88" s="1">
        <f t="shared" si="29"/>
        <v>124.53724983621316</v>
      </c>
      <c r="F88" s="1">
        <f>VLOOKUP($A88,Exp!$V88:$W186,2)/$E88</f>
        <v>33609.435796320307</v>
      </c>
      <c r="G88">
        <f t="shared" si="21"/>
        <v>70</v>
      </c>
      <c r="H88">
        <f t="shared" si="22"/>
        <v>30</v>
      </c>
      <c r="J88" s="1">
        <f>VLOOKUP($A88,Exp!$Q88:$R186,2)/$E88</f>
        <v>10253.478390436474</v>
      </c>
      <c r="K88" s="1">
        <f>VLOOKUP(A88,Exp!M88:N186,2)/E88</f>
        <v>5123.5915426041356</v>
      </c>
      <c r="L88">
        <f>VLOOKUP($A88,Exp!$Q88:$R186,2)/($E88*O88)</f>
        <v>5801.4750355267042</v>
      </c>
      <c r="M88" s="1">
        <f t="shared" si="26"/>
        <v>15364</v>
      </c>
      <c r="O88">
        <f t="shared" si="23"/>
        <v>1.7673916250000001</v>
      </c>
      <c r="Q88" s="1">
        <f>VLOOKUP($A88,Exp!$Q88:$R186,2)/$E88</f>
        <v>10253.478390436474</v>
      </c>
      <c r="R88" s="1">
        <f t="shared" si="30"/>
        <v>1116.2020563469164</v>
      </c>
      <c r="T88">
        <f t="shared" si="19"/>
        <v>1.25</v>
      </c>
      <c r="U88">
        <f t="shared" si="27"/>
        <v>0.66844919786096257</v>
      </c>
      <c r="W88">
        <f t="shared" si="28"/>
        <v>20165.661477792182</v>
      </c>
    </row>
    <row r="89" spans="1:23" x14ac:dyDescent="0.4">
      <c r="A89">
        <v>88</v>
      </c>
      <c r="B89" s="1">
        <f t="shared" si="24"/>
        <v>96.572188840761555</v>
      </c>
      <c r="C89" s="1">
        <f t="shared" si="25"/>
        <v>15530.693665181823</v>
      </c>
      <c r="D89" s="1">
        <f t="shared" si="20"/>
        <v>1433.4023605095194</v>
      </c>
      <c r="E89" s="1">
        <f t="shared" si="29"/>
        <v>129.92500493825398</v>
      </c>
      <c r="F89" s="1">
        <f>VLOOKUP($A89,Exp!$V89:$W187,2)/$E89</f>
        <v>34792.970306050607</v>
      </c>
      <c r="G89">
        <f t="shared" si="21"/>
        <v>71</v>
      </c>
      <c r="H89">
        <f t="shared" si="22"/>
        <v>30</v>
      </c>
      <c r="J89" s="1">
        <f>VLOOKUP($A89,Exp!$Q89:$R187,2)/$E89</f>
        <v>10863.751751795533</v>
      </c>
      <c r="K89" s="1">
        <f>VLOOKUP(A89,Exp!M89:N187,2)/E89</f>
        <v>5329.1435342184777</v>
      </c>
      <c r="L89">
        <f>VLOOKUP($A89,Exp!$Q89:$R187,2)/($E89*O89)</f>
        <v>6127.2618916072151</v>
      </c>
      <c r="M89" s="1">
        <f t="shared" si="26"/>
        <v>15716</v>
      </c>
      <c r="O89">
        <f t="shared" si="23"/>
        <v>1.7730190000000001</v>
      </c>
      <c r="Q89" s="1">
        <f>VLOOKUP($A89,Exp!$Q89:$R187,2)/$E89</f>
        <v>10863.751751795533</v>
      </c>
      <c r="R89" s="1">
        <f t="shared" si="30"/>
        <v>1139.6063116660653</v>
      </c>
      <c r="T89">
        <f t="shared" si="19"/>
        <v>1.25</v>
      </c>
      <c r="U89">
        <f t="shared" si="27"/>
        <v>0.66489361702127658</v>
      </c>
      <c r="W89">
        <f t="shared" si="28"/>
        <v>20875.782183630363</v>
      </c>
    </row>
    <row r="90" spans="1:23" x14ac:dyDescent="0.4">
      <c r="A90">
        <v>89</v>
      </c>
      <c r="B90" s="1">
        <f t="shared" si="24"/>
        <v>99.771289166684539</v>
      </c>
      <c r="C90" s="1">
        <f t="shared" si="25"/>
        <v>16113.502630168892</v>
      </c>
      <c r="D90" s="1">
        <f t="shared" si="20"/>
        <v>1475.8911145835566</v>
      </c>
      <c r="E90" s="1">
        <f t="shared" si="29"/>
        <v>135.60585600208375</v>
      </c>
      <c r="F90" s="1">
        <f>VLOOKUP($A90,Exp!$V90:$W188,2)/$E90</f>
        <v>36002.243043704104</v>
      </c>
      <c r="G90">
        <f t="shared" si="21"/>
        <v>72</v>
      </c>
      <c r="H90">
        <f t="shared" si="22"/>
        <v>30</v>
      </c>
      <c r="J90" s="1">
        <f>VLOOKUP($A90,Exp!$Q90:$R188,2)/$E90</f>
        <v>11293.258603643691</v>
      </c>
      <c r="K90" s="1">
        <f>VLOOKUP(A90,Exp!M90:N188,2)/E90</f>
        <v>5521.752688825577</v>
      </c>
      <c r="L90">
        <f>VLOOKUP($A90,Exp!$Q90:$R188,2)/($E90*O90)</f>
        <v>6349.6824092333345</v>
      </c>
      <c r="M90" s="1">
        <f t="shared" si="26"/>
        <v>16072</v>
      </c>
      <c r="O90">
        <f t="shared" si="23"/>
        <v>1.778554875</v>
      </c>
      <c r="Q90" s="1">
        <f>VLOOKUP($A90,Exp!$Q90:$R188,2)/$E90</f>
        <v>11293.258603643691</v>
      </c>
      <c r="R90" s="1">
        <f t="shared" si="30"/>
        <v>1163.1512852110388</v>
      </c>
      <c r="T90">
        <f t="shared" si="19"/>
        <v>1.25</v>
      </c>
      <c r="U90">
        <f t="shared" si="27"/>
        <v>0.66137566137566128</v>
      </c>
      <c r="W90">
        <f t="shared" si="28"/>
        <v>21601.345826222463</v>
      </c>
    </row>
    <row r="91" spans="1:23" x14ac:dyDescent="0.4">
      <c r="A91">
        <v>90</v>
      </c>
      <c r="B91" s="1">
        <f t="shared" si="24"/>
        <v>128.19999999999999</v>
      </c>
      <c r="C91" s="1">
        <f t="shared" si="25"/>
        <v>19884.199999999997</v>
      </c>
      <c r="D91" s="1">
        <f t="shared" si="20"/>
        <v>1833.75</v>
      </c>
      <c r="E91" s="1">
        <f t="shared" si="29"/>
        <v>141.60585600208375</v>
      </c>
      <c r="F91" s="1">
        <f>VLOOKUP($A91,Exp!$V91:$W189,2)/$E91</f>
        <v>48267.502300262262</v>
      </c>
      <c r="G91">
        <f t="shared" si="21"/>
        <v>73</v>
      </c>
      <c r="H91">
        <f t="shared" si="22"/>
        <v>31</v>
      </c>
      <c r="J91" s="1">
        <f>VLOOKUP($A91,Exp!$Q91:$R189,2)/$E91</f>
        <v>12443.602614669202</v>
      </c>
      <c r="K91" s="1">
        <f>VLOOKUP(A91,Exp!M91:N189,2)/E91</f>
        <v>6670.3032393384965</v>
      </c>
      <c r="L91">
        <f>VLOOKUP($A91,Exp!$Q91:$R189,2)/($E91*O91)</f>
        <v>6975.1135732450684</v>
      </c>
      <c r="M91" s="1">
        <f t="shared" si="26"/>
        <v>16432</v>
      </c>
      <c r="O91">
        <f t="shared" si="23"/>
        <v>1.784</v>
      </c>
      <c r="Q91" s="1">
        <f>VLOOKUP($A91,Exp!$Q91:$R189,2)/$E91</f>
        <v>12443.602614669202</v>
      </c>
      <c r="R91" s="1">
        <f t="shared" si="30"/>
        <v>1186.8354957373547</v>
      </c>
      <c r="T91">
        <f t="shared" si="19"/>
        <v>1.25</v>
      </c>
      <c r="U91">
        <f t="shared" si="27"/>
        <v>0.65789473684210531</v>
      </c>
      <c r="W91">
        <f t="shared" si="28"/>
        <v>28960.501380157355</v>
      </c>
    </row>
    <row r="92" spans="1:23" x14ac:dyDescent="0.4">
      <c r="A92">
        <v>91</v>
      </c>
      <c r="B92" s="1">
        <f t="shared" si="24"/>
        <v>131.8748012818582</v>
      </c>
      <c r="C92" s="1">
        <f t="shared" si="25"/>
        <v>20580.849683308734</v>
      </c>
      <c r="D92" s="1">
        <f t="shared" si="20"/>
        <v>1882.1850160232275</v>
      </c>
      <c r="E92" s="1">
        <f t="shared" si="29"/>
        <v>147.95469321138609</v>
      </c>
      <c r="F92" s="1">
        <f>VLOOKUP($A92,Exp!$V92:$W190,2)/$E92</f>
        <v>49892.015579320629</v>
      </c>
      <c r="G92">
        <f t="shared" si="21"/>
        <v>73</v>
      </c>
      <c r="H92">
        <f t="shared" si="22"/>
        <v>31</v>
      </c>
      <c r="J92" s="1">
        <f>VLOOKUP($A92,Exp!$Q92:$R190,2)/$E92</f>
        <v>12858.848602266495</v>
      </c>
      <c r="K92" s="1">
        <f>VLOOKUP(A92,Exp!M92:N190,2)/E92</f>
        <v>6863.8241745335044</v>
      </c>
      <c r="L92">
        <f>VLOOKUP($A92,Exp!$Q92:$R190,2)/($E92*O92)</f>
        <v>7186.3032791025726</v>
      </c>
      <c r="M92" s="1">
        <f t="shared" si="26"/>
        <v>16796</v>
      </c>
      <c r="O92">
        <f t="shared" si="23"/>
        <v>1.7893551250000002</v>
      </c>
      <c r="Q92" s="1">
        <f>VLOOKUP($A92,Exp!$Q92:$R190,2)/$E92</f>
        <v>12858.848602266495</v>
      </c>
      <c r="R92" s="1">
        <f t="shared" si="30"/>
        <v>1210.6574852661504</v>
      </c>
      <c r="T92">
        <f t="shared" si="19"/>
        <v>1.25</v>
      </c>
      <c r="U92">
        <f t="shared" si="27"/>
        <v>0.65445026178010468</v>
      </c>
      <c r="W92">
        <f t="shared" si="28"/>
        <v>29935.209347592376</v>
      </c>
    </row>
    <row r="93" spans="1:23" x14ac:dyDescent="0.4">
      <c r="A93">
        <v>92</v>
      </c>
      <c r="B93" s="1">
        <f t="shared" si="24"/>
        <v>135.81335577584815</v>
      </c>
      <c r="C93" s="1">
        <f t="shared" si="25"/>
        <v>21321.760223929239</v>
      </c>
      <c r="D93" s="1">
        <f t="shared" si="20"/>
        <v>1933.9169471981018</v>
      </c>
      <c r="E93" s="1">
        <f t="shared" si="29"/>
        <v>154.68640052845925</v>
      </c>
      <c r="F93" s="1">
        <f>VLOOKUP($A93,Exp!$V93:$W191,2)/$E93</f>
        <v>51538.457551530009</v>
      </c>
      <c r="G93">
        <f t="shared" si="21"/>
        <v>74</v>
      </c>
      <c r="H93">
        <f t="shared" si="22"/>
        <v>31</v>
      </c>
      <c r="J93" s="1">
        <f>VLOOKUP($A93,Exp!$Q93:$R191,2)/$E93</f>
        <v>13502.00788734329</v>
      </c>
      <c r="K93" s="1">
        <f>VLOOKUP(A93,Exp!M93:N191,2)/E93</f>
        <v>7040.554284535383</v>
      </c>
      <c r="L93">
        <f>VLOOKUP($A93,Exp!$Q93:$R191,2)/($E93*O93)</f>
        <v>7523.5985131920852</v>
      </c>
      <c r="M93" s="1">
        <f t="shared" si="26"/>
        <v>17164</v>
      </c>
      <c r="O93">
        <f t="shared" si="23"/>
        <v>1.7946209999999998</v>
      </c>
      <c r="Q93" s="1">
        <f>VLOOKUP($A93,Exp!$Q93:$R191,2)/$E93</f>
        <v>13502.00788734329</v>
      </c>
      <c r="R93" s="1">
        <f t="shared" si="30"/>
        <v>1234.6158185994836</v>
      </c>
      <c r="T93">
        <f t="shared" si="19"/>
        <v>1.25</v>
      </c>
      <c r="U93">
        <f t="shared" si="27"/>
        <v>0.65104166666666674</v>
      </c>
      <c r="W93">
        <f t="shared" si="28"/>
        <v>30923.074530918006</v>
      </c>
    </row>
    <row r="94" spans="1:23" x14ac:dyDescent="0.4">
      <c r="A94">
        <v>93</v>
      </c>
      <c r="B94" s="1">
        <f t="shared" si="24"/>
        <v>140.03459396325971</v>
      </c>
      <c r="C94" s="1">
        <f t="shared" si="25"/>
        <v>22110.504134016413</v>
      </c>
      <c r="D94" s="1">
        <f t="shared" si="20"/>
        <v>1989.1824245407463</v>
      </c>
      <c r="E94" s="1">
        <f t="shared" si="29"/>
        <v>161.84024668230541</v>
      </c>
      <c r="F94" s="1">
        <f>VLOOKUP($A94,Exp!$V94:$W192,2)/$E94</f>
        <v>53201.119887882232</v>
      </c>
      <c r="G94">
        <f t="shared" si="21"/>
        <v>75</v>
      </c>
      <c r="H94">
        <f t="shared" si="22"/>
        <v>32</v>
      </c>
      <c r="J94" s="1">
        <f>VLOOKUP($A94,Exp!$Q94:$R192,2)/$E94</f>
        <v>13979.884771439665</v>
      </c>
      <c r="K94" s="1">
        <f>VLOOKUP(A94,Exp!M94:N192,2)/E94</f>
        <v>7199.8716257975084</v>
      </c>
      <c r="L94">
        <f>VLOOKUP($A94,Exp!$Q94:$R192,2)/($E94*O94)</f>
        <v>7767.4727156255294</v>
      </c>
      <c r="M94" s="1">
        <f t="shared" si="26"/>
        <v>17536</v>
      </c>
      <c r="O94">
        <f t="shared" si="23"/>
        <v>1.799798375</v>
      </c>
      <c r="Q94" s="1">
        <f>VLOOKUP($A94,Exp!$Q94:$R192,2)/$E94</f>
        <v>13979.884771439665</v>
      </c>
      <c r="R94" s="1">
        <f t="shared" si="30"/>
        <v>1258.7090828481882</v>
      </c>
      <c r="T94">
        <f t="shared" si="19"/>
        <v>1.25</v>
      </c>
      <c r="U94">
        <f t="shared" si="27"/>
        <v>0.64766839378238339</v>
      </c>
      <c r="W94">
        <f t="shared" si="28"/>
        <v>31920.671932729339</v>
      </c>
    </row>
    <row r="95" spans="1:23" x14ac:dyDescent="0.4">
      <c r="A95">
        <v>94</v>
      </c>
      <c r="B95" s="1">
        <f t="shared" si="24"/>
        <v>144.55880503157218</v>
      </c>
      <c r="C95" s="1">
        <f t="shared" si="25"/>
        <v>22950.9387421549</v>
      </c>
      <c r="D95" s="1">
        <f t="shared" si="20"/>
        <v>2048.2350628946524</v>
      </c>
      <c r="E95" s="1">
        <f t="shared" si="29"/>
        <v>169.46186830392702</v>
      </c>
      <c r="F95" s="1">
        <f>VLOOKUP($A95,Exp!$V95:$W193,2)/$E95</f>
        <v>54873.046360298271</v>
      </c>
      <c r="G95">
        <f t="shared" si="21"/>
        <v>76</v>
      </c>
      <c r="H95">
        <f t="shared" si="22"/>
        <v>32</v>
      </c>
      <c r="J95" s="1">
        <f>VLOOKUP($A95,Exp!$Q95:$R193,2)/$E95</f>
        <v>15045.508618064232</v>
      </c>
      <c r="K95" s="1">
        <f>VLOOKUP(A95,Exp!M95:N193,2)/E95</f>
        <v>7340.9434963202984</v>
      </c>
      <c r="L95">
        <f>VLOOKUP($A95,Exp!$Q95:$R193,2)/($E95*O95)</f>
        <v>8335.979084610366</v>
      </c>
      <c r="M95" s="1">
        <f t="shared" si="26"/>
        <v>17912</v>
      </c>
      <c r="O95">
        <f t="shared" si="23"/>
        <v>1.804888</v>
      </c>
      <c r="Q95" s="1">
        <f>VLOOKUP($A95,Exp!$Q95:$R193,2)/$E95</f>
        <v>15045.508618064232</v>
      </c>
      <c r="R95" s="1">
        <f t="shared" si="30"/>
        <v>1282.9358869718997</v>
      </c>
      <c r="T95">
        <f t="shared" si="19"/>
        <v>1.25</v>
      </c>
      <c r="U95">
        <f t="shared" si="27"/>
        <v>0.64432989690721654</v>
      </c>
      <c r="W95">
        <f t="shared" si="28"/>
        <v>32923.827816178964</v>
      </c>
    </row>
    <row r="96" spans="1:23" x14ac:dyDescent="0.4">
      <c r="A96">
        <v>95</v>
      </c>
      <c r="B96" s="1">
        <f t="shared" si="24"/>
        <v>149.40773439350247</v>
      </c>
      <c r="C96" s="1">
        <f t="shared" si="25"/>
        <v>23847.228674335824</v>
      </c>
      <c r="D96" s="1">
        <f t="shared" si="20"/>
        <v>2111.3466799187809</v>
      </c>
      <c r="E96" s="1">
        <f t="shared" si="29"/>
        <v>177.60472544678416</v>
      </c>
      <c r="F96" s="1">
        <f>VLOOKUP($A96,Exp!$V96:$W194,2)/$E96</f>
        <v>56545.793176053812</v>
      </c>
      <c r="G96">
        <f t="shared" si="21"/>
        <v>77</v>
      </c>
      <c r="H96">
        <f t="shared" si="22"/>
        <v>32</v>
      </c>
      <c r="J96" s="1">
        <f>VLOOKUP($A96,Exp!$Q96:$R194,2)/$E96</f>
        <v>15478.985669352178</v>
      </c>
      <c r="K96" s="1">
        <f>VLOOKUP(A96,Exp!M96:N194,2)/E96</f>
        <v>7463.0784550670869</v>
      </c>
      <c r="L96">
        <f>VLOOKUP($A96,Exp!$Q96:$R194,2)/($E96*O96)</f>
        <v>8552.4425926854983</v>
      </c>
      <c r="M96" s="1">
        <f t="shared" si="26"/>
        <v>18292</v>
      </c>
      <c r="O96">
        <f t="shared" si="23"/>
        <v>1.809890625</v>
      </c>
      <c r="Q96" s="1">
        <f>VLOOKUP($A96,Exp!$Q96:$R194,2)/$E96</f>
        <v>15478.985669352178</v>
      </c>
      <c r="R96" s="1">
        <f t="shared" si="30"/>
        <v>1307.294861330874</v>
      </c>
      <c r="T96">
        <f t="shared" si="19"/>
        <v>1.25</v>
      </c>
      <c r="U96">
        <f t="shared" si="27"/>
        <v>0.64102564102564108</v>
      </c>
      <c r="W96">
        <f t="shared" si="28"/>
        <v>33927.475905632287</v>
      </c>
    </row>
    <row r="97" spans="1:23" x14ac:dyDescent="0.4">
      <c r="A97">
        <v>96</v>
      </c>
      <c r="B97" s="1">
        <f t="shared" si="24"/>
        <v>154.60468820533237</v>
      </c>
      <c r="C97" s="1">
        <f t="shared" si="25"/>
        <v>24803.870094796664</v>
      </c>
      <c r="D97" s="1">
        <f t="shared" si="20"/>
        <v>2178.8086025666548</v>
      </c>
      <c r="E97" s="1">
        <f t="shared" si="29"/>
        <v>186.33199817405688</v>
      </c>
      <c r="F97" s="1">
        <f>VLOOKUP($A97,Exp!$V97:$W195,2)/$E97</f>
        <v>58209.13307572795</v>
      </c>
      <c r="G97">
        <f t="shared" si="21"/>
        <v>77</v>
      </c>
      <c r="H97">
        <f t="shared" si="22"/>
        <v>33</v>
      </c>
      <c r="J97" s="1">
        <f>VLOOKUP($A97,Exp!$Q97:$R195,2)/$E97</f>
        <v>16083.68411957094</v>
      </c>
      <c r="K97" s="1">
        <f>VLOOKUP(A97,Exp!M97:N195,2)/E97</f>
        <v>7565.4102022948755</v>
      </c>
      <c r="L97">
        <f>VLOOKUP($A97,Exp!$Q97:$R195,2)/($E97*O97)</f>
        <v>8862.4763512433765</v>
      </c>
      <c r="M97" s="1">
        <f t="shared" si="26"/>
        <v>18676</v>
      </c>
      <c r="O97">
        <f t="shared" si="23"/>
        <v>1.8148070000000001</v>
      </c>
      <c r="Q97" s="1">
        <f>VLOOKUP($A97,Exp!$Q97:$R195,2)/$E97</f>
        <v>16083.68411957094</v>
      </c>
      <c r="R97" s="1">
        <f t="shared" si="30"/>
        <v>1331.7846572492413</v>
      </c>
      <c r="T97">
        <f t="shared" si="19"/>
        <v>1.25</v>
      </c>
      <c r="U97">
        <f t="shared" si="27"/>
        <v>0.63775510204081631</v>
      </c>
      <c r="W97">
        <f t="shared" si="28"/>
        <v>34925.47984543677</v>
      </c>
    </row>
    <row r="98" spans="1:23" x14ac:dyDescent="0.4">
      <c r="A98">
        <v>97</v>
      </c>
      <c r="B98" s="1">
        <f t="shared" si="24"/>
        <v>160.17464538687844</v>
      </c>
      <c r="C98" s="1">
        <f t="shared" si="25"/>
        <v>25825.716843538095</v>
      </c>
      <c r="D98" s="1">
        <f t="shared" si="20"/>
        <v>2250.9330673359805</v>
      </c>
      <c r="E98" s="1">
        <f t="shared" si="29"/>
        <v>195.71909494825044</v>
      </c>
      <c r="F98" s="1">
        <f>VLOOKUP($A98,Exp!$V98:$W196,2)/$E98</f>
        <v>60959.031559657349</v>
      </c>
      <c r="G98">
        <f t="shared" si="21"/>
        <v>78</v>
      </c>
      <c r="H98">
        <f t="shared" si="22"/>
        <v>33</v>
      </c>
      <c r="J98" s="1">
        <f>VLOOKUP($A98,Exp!$Q98:$R196,2)/$E98</f>
        <v>16530.114247950238</v>
      </c>
      <c r="K98" s="1">
        <f>VLOOKUP(A98,Exp!M98:N196,2)/E98</f>
        <v>7646.8420232360095</v>
      </c>
      <c r="L98">
        <f>VLOOKUP($A98,Exp!$Q98:$R196,2)/($E98*O98)</f>
        <v>9084.2878547745313</v>
      </c>
      <c r="M98" s="1">
        <f t="shared" si="26"/>
        <v>19064</v>
      </c>
      <c r="O98">
        <f t="shared" si="23"/>
        <v>1.8196378750000002</v>
      </c>
      <c r="Q98" s="1">
        <f>VLOOKUP($A98,Exp!$Q98:$R196,2)/$E98</f>
        <v>16530.114247950238</v>
      </c>
      <c r="R98" s="1">
        <f t="shared" si="30"/>
        <v>1356.4039465893427</v>
      </c>
      <c r="T98">
        <f t="shared" si="19"/>
        <v>1.25</v>
      </c>
      <c r="U98">
        <f t="shared" si="27"/>
        <v>0.63451776649746194</v>
      </c>
      <c r="W98">
        <f t="shared" si="28"/>
        <v>36575.418935794405</v>
      </c>
    </row>
    <row r="99" spans="1:23" x14ac:dyDescent="0.4">
      <c r="A99">
        <v>98</v>
      </c>
      <c r="B99" s="1">
        <f t="shared" si="24"/>
        <v>166.14437768152311</v>
      </c>
      <c r="C99" s="1">
        <f t="shared" si="25"/>
        <v>26918.008617904969</v>
      </c>
      <c r="D99" s="1">
        <f t="shared" si="20"/>
        <v>2328.0547210190389</v>
      </c>
      <c r="E99" s="1">
        <f t="shared" si="29"/>
        <v>205.85702598273321</v>
      </c>
      <c r="F99" s="1">
        <f>VLOOKUP($A99,Exp!$V99:$W197,2)/$E99</f>
        <v>69548.346550651346</v>
      </c>
      <c r="G99">
        <f t="shared" si="21"/>
        <v>79</v>
      </c>
      <c r="H99">
        <f t="shared" si="22"/>
        <v>33</v>
      </c>
      <c r="J99" s="1">
        <f>VLOOKUP($A99,Exp!$Q99:$R197,2)/$E99</f>
        <v>17437.349941609897</v>
      </c>
      <c r="K99" s="1">
        <f>VLOOKUP(A99,Exp!M99:N197,2)/E99</f>
        <v>7706.3145764724268</v>
      </c>
      <c r="L99">
        <f>VLOOKUP($A99,Exp!$Q99:$R197,2)/($E99*O99)</f>
        <v>9557.9384283187628</v>
      </c>
      <c r="M99" s="1">
        <f t="shared" si="26"/>
        <v>19456</v>
      </c>
      <c r="O99">
        <f t="shared" si="23"/>
        <v>1.824384</v>
      </c>
      <c r="Q99" s="1">
        <f>VLOOKUP($A99,Exp!$Q99:$R197,2)/$E99</f>
        <v>17437.349941609897</v>
      </c>
      <c r="R99" s="1">
        <f t="shared" si="30"/>
        <v>1381.1514213368175</v>
      </c>
      <c r="T99">
        <f t="shared" si="19"/>
        <v>1.25</v>
      </c>
      <c r="U99">
        <f t="shared" si="27"/>
        <v>0.63131313131313127</v>
      </c>
      <c r="W99">
        <f t="shared" si="28"/>
        <v>41729.007930390806</v>
      </c>
    </row>
    <row r="100" spans="1:23" x14ac:dyDescent="0.4">
      <c r="A100">
        <v>99</v>
      </c>
      <c r="B100" s="1">
        <f t="shared" si="24"/>
        <v>172.54257833336908</v>
      </c>
      <c r="C100" s="1">
        <f t="shared" si="25"/>
        <v>28086.401357004954</v>
      </c>
      <c r="D100" s="1">
        <f t="shared" si="20"/>
        <v>2410.5322291671137</v>
      </c>
      <c r="E100" s="1">
        <f t="shared" si="29"/>
        <v>216.85702598273321</v>
      </c>
      <c r="F100" s="1">
        <f>VLOOKUP($A100,Exp!$V100:$W198,2)/$E100</f>
        <v>92428.741956937738</v>
      </c>
      <c r="G100">
        <f t="shared" si="21"/>
        <v>80</v>
      </c>
      <c r="H100">
        <f t="shared" si="22"/>
        <v>34</v>
      </c>
      <c r="J100" s="1">
        <f>VLOOKUP($A100,Exp!$Q100:$R198,2)/$E100</f>
        <v>17795.891013959023</v>
      </c>
      <c r="K100" s="1">
        <f>VLOOKUP(A100,Exp!M100:N198,2)/E100</f>
        <v>7742.4791398443685</v>
      </c>
      <c r="L100">
        <f>VLOOKUP($A100,Exp!$Q100:$R198,2)/($E100*O100)</f>
        <v>9729.6020973549912</v>
      </c>
      <c r="M100" s="1">
        <f t="shared" si="26"/>
        <v>19852</v>
      </c>
      <c r="O100">
        <f t="shared" si="23"/>
        <v>1.8290461250000001</v>
      </c>
      <c r="Q100" s="1">
        <f>VLOOKUP($A100,Exp!$Q100:$R198,2)/$E100</f>
        <v>17795.891013959023</v>
      </c>
      <c r="R100" s="1">
        <f t="shared" si="30"/>
        <v>1406.0257931961139</v>
      </c>
      <c r="T100">
        <f t="shared" si="19"/>
        <v>1.25</v>
      </c>
      <c r="U100">
        <f t="shared" si="27"/>
        <v>0.62814070351758799</v>
      </c>
      <c r="W100">
        <f t="shared" si="28"/>
        <v>55457.245174162643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E2C1-4055-4D2E-B48B-FCFAFC268422}">
  <dimension ref="A1:E11"/>
  <sheetViews>
    <sheetView workbookViewId="0">
      <selection activeCell="A12" sqref="A12"/>
    </sheetView>
  </sheetViews>
  <sheetFormatPr defaultRowHeight="14.6" x14ac:dyDescent="0.4"/>
  <cols>
    <col min="5" max="5" width="11.3828125" bestFit="1" customWidth="1"/>
  </cols>
  <sheetData>
    <row r="1" spans="1:5" x14ac:dyDescent="0.4">
      <c r="A1" t="s">
        <v>1030</v>
      </c>
      <c r="B1" t="s">
        <v>1031</v>
      </c>
      <c r="C1" t="s">
        <v>1032</v>
      </c>
      <c r="E1" t="s">
        <v>1090</v>
      </c>
    </row>
    <row r="2" spans="1:5" x14ac:dyDescent="0.4">
      <c r="A2" t="s">
        <v>1033</v>
      </c>
      <c r="B2">
        <v>0.05</v>
      </c>
      <c r="C2">
        <v>20</v>
      </c>
      <c r="E2">
        <f>C2/B2</f>
        <v>400</v>
      </c>
    </row>
    <row r="3" spans="1:5" x14ac:dyDescent="0.4">
      <c r="A3" t="s">
        <v>5</v>
      </c>
      <c r="B3">
        <v>0.01</v>
      </c>
      <c r="C3">
        <v>2</v>
      </c>
      <c r="E3">
        <f t="shared" ref="E3:E11" si="0">C3/B3</f>
        <v>200</v>
      </c>
    </row>
    <row r="4" spans="1:5" x14ac:dyDescent="0.4">
      <c r="A4" t="s">
        <v>6</v>
      </c>
      <c r="B4">
        <v>1.4999999999999999E-2</v>
      </c>
      <c r="C4">
        <v>3</v>
      </c>
      <c r="E4">
        <f t="shared" si="0"/>
        <v>200</v>
      </c>
    </row>
    <row r="5" spans="1:5" x14ac:dyDescent="0.4">
      <c r="A5" t="s">
        <v>7</v>
      </c>
      <c r="B5">
        <v>2.5000000000000001E-2</v>
      </c>
      <c r="C5">
        <v>5</v>
      </c>
      <c r="E5">
        <f t="shared" si="0"/>
        <v>200</v>
      </c>
    </row>
    <row r="6" spans="1:5" x14ac:dyDescent="0.4">
      <c r="A6" t="s">
        <v>8</v>
      </c>
      <c r="B6">
        <v>1.4999999999999999E-2</v>
      </c>
      <c r="C6">
        <v>3</v>
      </c>
      <c r="E6">
        <f t="shared" si="0"/>
        <v>200</v>
      </c>
    </row>
    <row r="7" spans="1:5" x14ac:dyDescent="0.4">
      <c r="A7" t="s">
        <v>9</v>
      </c>
      <c r="B7">
        <v>1.4999999999999999E-2</v>
      </c>
      <c r="C7">
        <v>3</v>
      </c>
      <c r="E7">
        <f t="shared" si="0"/>
        <v>200</v>
      </c>
    </row>
    <row r="8" spans="1:5" x14ac:dyDescent="0.4">
      <c r="A8" t="s">
        <v>10</v>
      </c>
      <c r="B8">
        <v>5.0000000000000001E-3</v>
      </c>
      <c r="C8">
        <v>1</v>
      </c>
      <c r="E8">
        <f t="shared" si="0"/>
        <v>200</v>
      </c>
    </row>
    <row r="9" spans="1:5" x14ac:dyDescent="0.4">
      <c r="A9" t="s">
        <v>11</v>
      </c>
      <c r="B9">
        <v>0.1</v>
      </c>
      <c r="C9">
        <v>15</v>
      </c>
      <c r="E9">
        <f t="shared" si="0"/>
        <v>150</v>
      </c>
    </row>
    <row r="10" spans="1:5" x14ac:dyDescent="0.4">
      <c r="A10" t="s">
        <v>14</v>
      </c>
      <c r="B10">
        <v>7.4999999999999997E-2</v>
      </c>
      <c r="C10">
        <v>10</v>
      </c>
      <c r="E10">
        <f t="shared" si="0"/>
        <v>133.33333333333334</v>
      </c>
    </row>
    <row r="11" spans="1:5" x14ac:dyDescent="0.4">
      <c r="A11" t="s">
        <v>1021</v>
      </c>
      <c r="B11">
        <v>7.4999999999999997E-2</v>
      </c>
      <c r="C11">
        <v>10</v>
      </c>
      <c r="E11">
        <f t="shared" si="0"/>
        <v>133.33333333333334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B73E-E5CD-449F-AA09-CCF4B08E4898}">
  <dimension ref="A1:AA100"/>
  <sheetViews>
    <sheetView workbookViewId="0">
      <selection activeCell="X8" sqref="X8"/>
    </sheetView>
  </sheetViews>
  <sheetFormatPr defaultRowHeight="14.6" x14ac:dyDescent="0.4"/>
  <cols>
    <col min="8" max="8" width="10.3828125" customWidth="1"/>
    <col min="23" max="23" width="12.23046875" style="8" bestFit="1" customWidth="1"/>
    <col min="27" max="27" width="9.765625" style="8" bestFit="1" customWidth="1"/>
  </cols>
  <sheetData>
    <row r="1" spans="1:24" x14ac:dyDescent="0.4">
      <c r="A1" t="s">
        <v>3</v>
      </c>
      <c r="B1" t="s">
        <v>16</v>
      </c>
      <c r="E1" t="s">
        <v>1099</v>
      </c>
      <c r="M1" t="s">
        <v>3</v>
      </c>
      <c r="N1" t="s">
        <v>1087</v>
      </c>
      <c r="O1" t="s">
        <v>3</v>
      </c>
      <c r="P1" t="s">
        <v>1086</v>
      </c>
      <c r="Q1" t="s">
        <v>3</v>
      </c>
      <c r="R1" t="s">
        <v>1091</v>
      </c>
      <c r="V1" t="s">
        <v>3</v>
      </c>
      <c r="W1" s="8" t="s">
        <v>1129</v>
      </c>
    </row>
    <row r="2" spans="1:24" x14ac:dyDescent="0.4">
      <c r="A2">
        <v>1</v>
      </c>
      <c r="B2">
        <f>ROUNDDOWN(A2*A2*MAX(1,A2/10 +A2/10)*MAX(1,(A2-80)/10),0)+5</f>
        <v>6</v>
      </c>
      <c r="C2">
        <f>A2/30+0.5</f>
        <v>0.53333333333333333</v>
      </c>
      <c r="D2">
        <f>ROUND(B2/C2,0)</f>
        <v>11</v>
      </c>
      <c r="E2">
        <f>1+((ROUNDDOWN(A2/10,0))^1.4)</f>
        <v>1</v>
      </c>
      <c r="F2">
        <f>ROUND(D2*E2,0)</f>
        <v>11</v>
      </c>
      <c r="G2">
        <f>FLOOR(B2*(100-A2)/100+F2*A2/100,1)</f>
        <v>6</v>
      </c>
      <c r="H2">
        <f>G2+8</f>
        <v>14</v>
      </c>
      <c r="J2">
        <f>((A2/2)*(A2/2))+A2*ROUND(A2/5,0)+7+A2</f>
        <v>8.25</v>
      </c>
      <c r="K2">
        <f>(A2*A2*A2)/20+40+80*A2</f>
        <v>120.05</v>
      </c>
      <c r="M2">
        <v>1</v>
      </c>
      <c r="N2">
        <f>FLOOR(MAX(F2,D2)/2,1)</f>
        <v>5</v>
      </c>
      <c r="O2">
        <v>1</v>
      </c>
      <c r="P2">
        <v>11</v>
      </c>
      <c r="Q2">
        <v>1</v>
      </c>
      <c r="R2">
        <f>FLOOR(H2/3,1)</f>
        <v>4</v>
      </c>
      <c r="T2">
        <v>4</v>
      </c>
      <c r="U2">
        <v>1.5</v>
      </c>
      <c r="V2">
        <v>1</v>
      </c>
      <c r="W2" s="8">
        <v>7</v>
      </c>
      <c r="X2">
        <f>W2*(0.8-V2/200)</f>
        <v>5.5650000000000004</v>
      </c>
    </row>
    <row r="3" spans="1:24" x14ac:dyDescent="0.4">
      <c r="A3">
        <v>2</v>
      </c>
      <c r="B3">
        <f t="shared" ref="B3:B66" si="0">ROUNDDOWN(A3*A3*MAX(1,A3/10 +A3/10)*MAX(1,(A3-70)/10),0)+6</f>
        <v>10</v>
      </c>
      <c r="C3">
        <f t="shared" ref="C3:C66" si="1">A3/30+0.5</f>
        <v>0.56666666666666665</v>
      </c>
      <c r="D3">
        <f t="shared" ref="D3:D66" si="2">ROUND(B3/C3,0)</f>
        <v>18</v>
      </c>
      <c r="E3">
        <f t="shared" ref="E3:E66" si="3">1+((ROUNDDOWN(A3/10,0))^1.4)</f>
        <v>1</v>
      </c>
      <c r="F3">
        <f t="shared" ref="F3:F66" si="4">ROUND(D3*E3,0)</f>
        <v>18</v>
      </c>
      <c r="G3">
        <f t="shared" ref="G3:G66" si="5">FLOOR(B3*(100-A3)/100+F3*A3/100,1)</f>
        <v>10</v>
      </c>
      <c r="H3">
        <f t="shared" ref="H3:H5" si="6">G3+8</f>
        <v>18</v>
      </c>
      <c r="J3">
        <f t="shared" ref="J3:J66" si="7">((A3/2)*(A3/2))+A3*ROUND(A3/10,0)+7+A3</f>
        <v>10</v>
      </c>
      <c r="K3">
        <f t="shared" ref="K3:K66" si="8">(A3*A3*A3)/20+40+80*A3</f>
        <v>200.4</v>
      </c>
      <c r="M3">
        <v>2</v>
      </c>
      <c r="N3">
        <f t="shared" ref="N3:N66" si="9">FLOOR(MAX(F3,D3)/2,1)</f>
        <v>9</v>
      </c>
      <c r="O3">
        <v>2</v>
      </c>
      <c r="P3">
        <v>16</v>
      </c>
      <c r="Q3">
        <v>2</v>
      </c>
      <c r="R3">
        <f t="shared" ref="R3:R66" si="10">FLOOR(H3/3,1)</f>
        <v>6</v>
      </c>
      <c r="T3">
        <v>5</v>
      </c>
      <c r="U3">
        <v>1.4</v>
      </c>
      <c r="V3">
        <v>2</v>
      </c>
      <c r="W3" s="8">
        <f>W2*U3</f>
        <v>9.7999999999999989</v>
      </c>
      <c r="X3">
        <f t="shared" ref="X3:X66" si="11">W3*(0.8-V3/200)</f>
        <v>7.7419999999999991</v>
      </c>
    </row>
    <row r="4" spans="1:24" x14ac:dyDescent="0.4">
      <c r="A4">
        <v>3</v>
      </c>
      <c r="B4">
        <f t="shared" si="0"/>
        <v>15</v>
      </c>
      <c r="C4">
        <f t="shared" si="1"/>
        <v>0.6</v>
      </c>
      <c r="D4">
        <f t="shared" si="2"/>
        <v>25</v>
      </c>
      <c r="E4">
        <f t="shared" si="3"/>
        <v>1</v>
      </c>
      <c r="F4">
        <f t="shared" si="4"/>
        <v>25</v>
      </c>
      <c r="G4">
        <f t="shared" si="5"/>
        <v>15</v>
      </c>
      <c r="H4">
        <f t="shared" si="6"/>
        <v>23</v>
      </c>
      <c r="J4">
        <f t="shared" si="7"/>
        <v>12.25</v>
      </c>
      <c r="K4">
        <f t="shared" si="8"/>
        <v>281.35000000000002</v>
      </c>
      <c r="M4">
        <v>3</v>
      </c>
      <c r="N4">
        <f t="shared" si="9"/>
        <v>12</v>
      </c>
      <c r="O4">
        <v>3</v>
      </c>
      <c r="P4">
        <v>23</v>
      </c>
      <c r="Q4">
        <v>3</v>
      </c>
      <c r="R4">
        <f t="shared" si="10"/>
        <v>7</v>
      </c>
      <c r="T4">
        <v>7</v>
      </c>
      <c r="U4">
        <v>1.4</v>
      </c>
      <c r="V4">
        <v>3</v>
      </c>
      <c r="W4" s="8">
        <f t="shared" ref="W4:W67" si="12">W3*U4</f>
        <v>13.719999999999997</v>
      </c>
      <c r="X4">
        <f t="shared" si="11"/>
        <v>10.770199999999997</v>
      </c>
    </row>
    <row r="5" spans="1:24" x14ac:dyDescent="0.4">
      <c r="A5">
        <v>4</v>
      </c>
      <c r="B5">
        <f t="shared" si="0"/>
        <v>22</v>
      </c>
      <c r="C5">
        <f t="shared" si="1"/>
        <v>0.6333333333333333</v>
      </c>
      <c r="D5">
        <f t="shared" si="2"/>
        <v>35</v>
      </c>
      <c r="E5">
        <f t="shared" si="3"/>
        <v>1</v>
      </c>
      <c r="F5">
        <f t="shared" si="4"/>
        <v>35</v>
      </c>
      <c r="G5">
        <f t="shared" si="5"/>
        <v>22</v>
      </c>
      <c r="H5">
        <f t="shared" si="6"/>
        <v>30</v>
      </c>
      <c r="J5">
        <f t="shared" si="7"/>
        <v>15</v>
      </c>
      <c r="K5">
        <f t="shared" si="8"/>
        <v>363.2</v>
      </c>
      <c r="M5">
        <v>4</v>
      </c>
      <c r="N5">
        <f t="shared" si="9"/>
        <v>17</v>
      </c>
      <c r="O5">
        <v>4</v>
      </c>
      <c r="P5">
        <v>33</v>
      </c>
      <c r="Q5">
        <v>4</v>
      </c>
      <c r="R5">
        <f t="shared" si="10"/>
        <v>10</v>
      </c>
      <c r="T5">
        <v>9</v>
      </c>
      <c r="U5">
        <v>1.4</v>
      </c>
      <c r="V5">
        <v>4</v>
      </c>
      <c r="W5" s="8">
        <f t="shared" si="12"/>
        <v>19.207999999999995</v>
      </c>
      <c r="X5">
        <f t="shared" si="11"/>
        <v>14.982239999999997</v>
      </c>
    </row>
    <row r="6" spans="1:24" x14ac:dyDescent="0.4">
      <c r="A6">
        <v>5</v>
      </c>
      <c r="B6">
        <f t="shared" si="0"/>
        <v>31</v>
      </c>
      <c r="C6">
        <f t="shared" si="1"/>
        <v>0.66666666666666663</v>
      </c>
      <c r="D6">
        <f t="shared" si="2"/>
        <v>47</v>
      </c>
      <c r="E6">
        <f t="shared" si="3"/>
        <v>1</v>
      </c>
      <c r="F6">
        <f t="shared" si="4"/>
        <v>47</v>
      </c>
      <c r="G6">
        <f t="shared" si="5"/>
        <v>31</v>
      </c>
      <c r="H6">
        <f>G6+H2</f>
        <v>45</v>
      </c>
      <c r="J6">
        <f t="shared" si="7"/>
        <v>23.25</v>
      </c>
      <c r="K6">
        <f t="shared" si="8"/>
        <v>446.25</v>
      </c>
      <c r="M6">
        <v>5</v>
      </c>
      <c r="N6">
        <f t="shared" si="9"/>
        <v>23</v>
      </c>
      <c r="O6">
        <v>5</v>
      </c>
      <c r="P6">
        <v>45</v>
      </c>
      <c r="Q6">
        <v>5</v>
      </c>
      <c r="R6">
        <f t="shared" si="10"/>
        <v>15</v>
      </c>
      <c r="T6">
        <v>14</v>
      </c>
      <c r="U6">
        <v>1.4</v>
      </c>
      <c r="V6">
        <v>5</v>
      </c>
      <c r="W6" s="8">
        <f t="shared" si="12"/>
        <v>26.891199999999991</v>
      </c>
      <c r="X6">
        <f t="shared" si="11"/>
        <v>20.840679999999992</v>
      </c>
    </row>
    <row r="7" spans="1:24" x14ac:dyDescent="0.4">
      <c r="A7">
        <v>6</v>
      </c>
      <c r="B7">
        <f t="shared" si="0"/>
        <v>49</v>
      </c>
      <c r="C7">
        <f t="shared" si="1"/>
        <v>0.7</v>
      </c>
      <c r="D7">
        <f t="shared" si="2"/>
        <v>70</v>
      </c>
      <c r="E7">
        <f t="shared" si="3"/>
        <v>1</v>
      </c>
      <c r="F7">
        <f t="shared" si="4"/>
        <v>70</v>
      </c>
      <c r="G7">
        <f t="shared" si="5"/>
        <v>50</v>
      </c>
      <c r="H7">
        <f t="shared" ref="H7:H70" si="13">G7+H3</f>
        <v>68</v>
      </c>
      <c r="J7">
        <f t="shared" si="7"/>
        <v>28</v>
      </c>
      <c r="K7">
        <f t="shared" si="8"/>
        <v>530.79999999999995</v>
      </c>
      <c r="M7">
        <v>6</v>
      </c>
      <c r="N7">
        <f t="shared" si="9"/>
        <v>35</v>
      </c>
      <c r="O7">
        <v>6</v>
      </c>
      <c r="P7">
        <v>69</v>
      </c>
      <c r="Q7">
        <v>6</v>
      </c>
      <c r="R7">
        <f t="shared" si="10"/>
        <v>22</v>
      </c>
      <c r="T7">
        <v>22</v>
      </c>
      <c r="U7">
        <v>1.3</v>
      </c>
      <c r="V7">
        <v>6</v>
      </c>
      <c r="W7" s="8">
        <f t="shared" si="12"/>
        <v>34.958559999999991</v>
      </c>
      <c r="X7">
        <f t="shared" si="11"/>
        <v>26.918091199999996</v>
      </c>
    </row>
    <row r="8" spans="1:24" x14ac:dyDescent="0.4">
      <c r="A8">
        <v>7</v>
      </c>
      <c r="B8">
        <f t="shared" si="0"/>
        <v>74</v>
      </c>
      <c r="C8">
        <f t="shared" si="1"/>
        <v>0.73333333333333339</v>
      </c>
      <c r="D8">
        <f t="shared" si="2"/>
        <v>101</v>
      </c>
      <c r="E8">
        <f t="shared" si="3"/>
        <v>1</v>
      </c>
      <c r="F8">
        <f t="shared" si="4"/>
        <v>101</v>
      </c>
      <c r="G8">
        <f t="shared" si="5"/>
        <v>75</v>
      </c>
      <c r="H8">
        <f t="shared" si="13"/>
        <v>98</v>
      </c>
      <c r="J8">
        <f t="shared" si="7"/>
        <v>33.25</v>
      </c>
      <c r="K8">
        <f t="shared" si="8"/>
        <v>617.15</v>
      </c>
      <c r="M8">
        <v>7</v>
      </c>
      <c r="N8">
        <f t="shared" si="9"/>
        <v>50</v>
      </c>
      <c r="O8">
        <v>7</v>
      </c>
      <c r="P8">
        <v>100</v>
      </c>
      <c r="Q8">
        <v>7</v>
      </c>
      <c r="R8">
        <f t="shared" si="10"/>
        <v>32</v>
      </c>
      <c r="T8">
        <v>32</v>
      </c>
      <c r="U8">
        <v>1.3</v>
      </c>
      <c r="V8">
        <v>7</v>
      </c>
      <c r="W8" s="8">
        <f t="shared" si="12"/>
        <v>45.446127999999987</v>
      </c>
      <c r="X8">
        <f t="shared" si="11"/>
        <v>34.766287919999989</v>
      </c>
    </row>
    <row r="9" spans="1:24" x14ac:dyDescent="0.4">
      <c r="A9">
        <v>8</v>
      </c>
      <c r="B9">
        <f t="shared" si="0"/>
        <v>108</v>
      </c>
      <c r="C9">
        <f t="shared" si="1"/>
        <v>0.76666666666666661</v>
      </c>
      <c r="D9">
        <f t="shared" si="2"/>
        <v>141</v>
      </c>
      <c r="E9">
        <f t="shared" si="3"/>
        <v>1</v>
      </c>
      <c r="F9">
        <f t="shared" si="4"/>
        <v>141</v>
      </c>
      <c r="G9">
        <f t="shared" si="5"/>
        <v>110</v>
      </c>
      <c r="H9">
        <f t="shared" si="13"/>
        <v>140</v>
      </c>
      <c r="J9">
        <f t="shared" si="7"/>
        <v>39</v>
      </c>
      <c r="K9">
        <f t="shared" si="8"/>
        <v>705.6</v>
      </c>
      <c r="M9">
        <v>8</v>
      </c>
      <c r="N9">
        <f t="shared" si="9"/>
        <v>70</v>
      </c>
      <c r="O9">
        <v>8</v>
      </c>
      <c r="P9">
        <v>140</v>
      </c>
      <c r="Q9">
        <v>8</v>
      </c>
      <c r="R9">
        <f t="shared" si="10"/>
        <v>46</v>
      </c>
      <c r="T9">
        <v>46</v>
      </c>
      <c r="U9">
        <v>1.3</v>
      </c>
      <c r="V9">
        <v>8</v>
      </c>
      <c r="W9" s="8">
        <f t="shared" si="12"/>
        <v>59.079966399999982</v>
      </c>
      <c r="X9">
        <f t="shared" si="11"/>
        <v>44.900774463999987</v>
      </c>
    </row>
    <row r="10" spans="1:24" x14ac:dyDescent="0.4">
      <c r="A10">
        <v>9</v>
      </c>
      <c r="B10">
        <f t="shared" si="0"/>
        <v>151</v>
      </c>
      <c r="C10">
        <f t="shared" si="1"/>
        <v>0.8</v>
      </c>
      <c r="D10">
        <f t="shared" si="2"/>
        <v>189</v>
      </c>
      <c r="E10">
        <f t="shared" si="3"/>
        <v>1</v>
      </c>
      <c r="F10">
        <f t="shared" si="4"/>
        <v>189</v>
      </c>
      <c r="G10">
        <f t="shared" si="5"/>
        <v>154</v>
      </c>
      <c r="H10">
        <f t="shared" si="13"/>
        <v>199</v>
      </c>
      <c r="J10">
        <f t="shared" si="7"/>
        <v>45.25</v>
      </c>
      <c r="K10">
        <f t="shared" si="8"/>
        <v>796.45</v>
      </c>
      <c r="M10">
        <v>9</v>
      </c>
      <c r="N10">
        <f t="shared" si="9"/>
        <v>94</v>
      </c>
      <c r="O10">
        <v>9</v>
      </c>
      <c r="P10">
        <v>188</v>
      </c>
      <c r="Q10">
        <v>9</v>
      </c>
      <c r="R10">
        <f t="shared" si="10"/>
        <v>66</v>
      </c>
      <c r="T10">
        <v>65</v>
      </c>
      <c r="U10">
        <v>1.3</v>
      </c>
      <c r="V10">
        <v>9</v>
      </c>
      <c r="W10" s="8">
        <f t="shared" si="12"/>
        <v>76.803956319999983</v>
      </c>
      <c r="X10">
        <f t="shared" si="11"/>
        <v>57.986987021599987</v>
      </c>
    </row>
    <row r="11" spans="1:24" x14ac:dyDescent="0.4">
      <c r="A11">
        <v>10</v>
      </c>
      <c r="B11">
        <f t="shared" si="0"/>
        <v>206</v>
      </c>
      <c r="C11">
        <f t="shared" si="1"/>
        <v>0.83333333333333326</v>
      </c>
      <c r="D11">
        <f t="shared" si="2"/>
        <v>247</v>
      </c>
      <c r="E11">
        <f t="shared" si="3"/>
        <v>2</v>
      </c>
      <c r="F11">
        <f t="shared" si="4"/>
        <v>494</v>
      </c>
      <c r="G11">
        <f t="shared" si="5"/>
        <v>234</v>
      </c>
      <c r="H11">
        <f t="shared" si="13"/>
        <v>302</v>
      </c>
      <c r="J11">
        <f t="shared" si="7"/>
        <v>52</v>
      </c>
      <c r="K11">
        <f t="shared" si="8"/>
        <v>890</v>
      </c>
      <c r="M11">
        <v>10</v>
      </c>
      <c r="N11">
        <f t="shared" si="9"/>
        <v>247</v>
      </c>
      <c r="O11">
        <v>10</v>
      </c>
      <c r="P11">
        <v>492</v>
      </c>
      <c r="Q11">
        <v>10</v>
      </c>
      <c r="R11">
        <f t="shared" si="10"/>
        <v>100</v>
      </c>
      <c r="T11">
        <v>99</v>
      </c>
      <c r="U11">
        <v>1.3</v>
      </c>
      <c r="V11">
        <v>10</v>
      </c>
      <c r="W11" s="8">
        <f t="shared" si="12"/>
        <v>99.845143215999983</v>
      </c>
      <c r="X11">
        <f t="shared" si="11"/>
        <v>74.883857411999983</v>
      </c>
    </row>
    <row r="12" spans="1:24" x14ac:dyDescent="0.4">
      <c r="A12">
        <v>11</v>
      </c>
      <c r="B12">
        <f t="shared" si="0"/>
        <v>272</v>
      </c>
      <c r="C12">
        <f t="shared" si="1"/>
        <v>0.8666666666666667</v>
      </c>
      <c r="D12">
        <f t="shared" si="2"/>
        <v>314</v>
      </c>
      <c r="E12">
        <f t="shared" si="3"/>
        <v>2</v>
      </c>
      <c r="F12">
        <f t="shared" si="4"/>
        <v>628</v>
      </c>
      <c r="G12">
        <f t="shared" si="5"/>
        <v>311</v>
      </c>
      <c r="H12">
        <f t="shared" si="13"/>
        <v>409</v>
      </c>
      <c r="J12">
        <f t="shared" si="7"/>
        <v>59.25</v>
      </c>
      <c r="K12">
        <f t="shared" si="8"/>
        <v>986.55</v>
      </c>
      <c r="M12">
        <v>11</v>
      </c>
      <c r="N12">
        <f t="shared" si="9"/>
        <v>314</v>
      </c>
      <c r="O12">
        <v>11</v>
      </c>
      <c r="P12">
        <v>626</v>
      </c>
      <c r="Q12">
        <v>11</v>
      </c>
      <c r="R12">
        <f t="shared" si="10"/>
        <v>136</v>
      </c>
      <c r="T12">
        <v>135</v>
      </c>
      <c r="U12">
        <v>1.3</v>
      </c>
      <c r="V12">
        <v>11</v>
      </c>
      <c r="W12" s="8">
        <f t="shared" si="12"/>
        <v>129.79868618079999</v>
      </c>
      <c r="X12">
        <f t="shared" si="11"/>
        <v>96.700021204695986</v>
      </c>
    </row>
    <row r="13" spans="1:24" x14ac:dyDescent="0.4">
      <c r="A13">
        <v>12</v>
      </c>
      <c r="B13">
        <f t="shared" si="0"/>
        <v>351</v>
      </c>
      <c r="C13">
        <f t="shared" si="1"/>
        <v>0.9</v>
      </c>
      <c r="D13">
        <f t="shared" si="2"/>
        <v>390</v>
      </c>
      <c r="E13">
        <f t="shared" si="3"/>
        <v>2</v>
      </c>
      <c r="F13">
        <f t="shared" si="4"/>
        <v>780</v>
      </c>
      <c r="G13">
        <f t="shared" si="5"/>
        <v>402</v>
      </c>
      <c r="H13">
        <f t="shared" si="13"/>
        <v>542</v>
      </c>
      <c r="J13">
        <f t="shared" si="7"/>
        <v>67</v>
      </c>
      <c r="K13">
        <f t="shared" si="8"/>
        <v>1086.4000000000001</v>
      </c>
      <c r="M13">
        <v>12</v>
      </c>
      <c r="N13">
        <f t="shared" si="9"/>
        <v>390</v>
      </c>
      <c r="O13">
        <v>12</v>
      </c>
      <c r="P13">
        <v>778</v>
      </c>
      <c r="Q13">
        <v>12</v>
      </c>
      <c r="R13">
        <f t="shared" si="10"/>
        <v>180</v>
      </c>
      <c r="T13">
        <v>179</v>
      </c>
      <c r="U13">
        <v>1.3</v>
      </c>
      <c r="V13">
        <v>12</v>
      </c>
      <c r="W13" s="8">
        <f t="shared" si="12"/>
        <v>168.73829203503999</v>
      </c>
      <c r="X13">
        <f t="shared" si="11"/>
        <v>124.86633610592959</v>
      </c>
    </row>
    <row r="14" spans="1:24" x14ac:dyDescent="0.4">
      <c r="A14">
        <v>13</v>
      </c>
      <c r="B14">
        <f t="shared" si="0"/>
        <v>445</v>
      </c>
      <c r="C14">
        <f t="shared" si="1"/>
        <v>0.93333333333333335</v>
      </c>
      <c r="D14">
        <f t="shared" si="2"/>
        <v>477</v>
      </c>
      <c r="E14">
        <f t="shared" si="3"/>
        <v>2</v>
      </c>
      <c r="F14">
        <f t="shared" si="4"/>
        <v>954</v>
      </c>
      <c r="G14">
        <f t="shared" si="5"/>
        <v>511</v>
      </c>
      <c r="H14">
        <f t="shared" si="13"/>
        <v>710</v>
      </c>
      <c r="J14">
        <f t="shared" si="7"/>
        <v>75.25</v>
      </c>
      <c r="K14">
        <f t="shared" si="8"/>
        <v>1189.8499999999999</v>
      </c>
      <c r="M14">
        <v>13</v>
      </c>
      <c r="N14">
        <f t="shared" si="9"/>
        <v>477</v>
      </c>
      <c r="O14">
        <v>13</v>
      </c>
      <c r="P14">
        <v>952</v>
      </c>
      <c r="Q14">
        <v>13</v>
      </c>
      <c r="R14">
        <f t="shared" si="10"/>
        <v>236</v>
      </c>
      <c r="T14">
        <v>235</v>
      </c>
      <c r="U14">
        <v>1.3</v>
      </c>
      <c r="V14">
        <v>13</v>
      </c>
      <c r="W14" s="8">
        <f t="shared" si="12"/>
        <v>219.35977964555198</v>
      </c>
      <c r="X14">
        <f t="shared" si="11"/>
        <v>161.22943803948073</v>
      </c>
    </row>
    <row r="15" spans="1:24" x14ac:dyDescent="0.4">
      <c r="A15">
        <v>14</v>
      </c>
      <c r="B15">
        <f t="shared" si="0"/>
        <v>554</v>
      </c>
      <c r="C15">
        <f t="shared" si="1"/>
        <v>0.96666666666666667</v>
      </c>
      <c r="D15">
        <f t="shared" si="2"/>
        <v>573</v>
      </c>
      <c r="E15">
        <f t="shared" si="3"/>
        <v>2</v>
      </c>
      <c r="F15">
        <f t="shared" si="4"/>
        <v>1146</v>
      </c>
      <c r="G15">
        <f t="shared" si="5"/>
        <v>636</v>
      </c>
      <c r="H15">
        <f t="shared" si="13"/>
        <v>938</v>
      </c>
      <c r="J15">
        <f t="shared" si="7"/>
        <v>84</v>
      </c>
      <c r="K15">
        <f t="shared" si="8"/>
        <v>1297.2</v>
      </c>
      <c r="M15">
        <v>14</v>
      </c>
      <c r="N15">
        <f t="shared" si="9"/>
        <v>573</v>
      </c>
      <c r="O15">
        <v>14</v>
      </c>
      <c r="P15">
        <v>1144</v>
      </c>
      <c r="Q15">
        <v>14</v>
      </c>
      <c r="R15">
        <f t="shared" si="10"/>
        <v>312</v>
      </c>
      <c r="T15">
        <v>311</v>
      </c>
      <c r="U15">
        <v>1.3</v>
      </c>
      <c r="V15">
        <v>14</v>
      </c>
      <c r="W15" s="8">
        <f t="shared" si="12"/>
        <v>285.16771353921757</v>
      </c>
      <c r="X15">
        <f t="shared" si="11"/>
        <v>208.17243088362883</v>
      </c>
    </row>
    <row r="16" spans="1:24" x14ac:dyDescent="0.4">
      <c r="A16">
        <v>15</v>
      </c>
      <c r="B16">
        <f t="shared" si="0"/>
        <v>681</v>
      </c>
      <c r="C16">
        <f t="shared" si="1"/>
        <v>1</v>
      </c>
      <c r="D16">
        <f t="shared" si="2"/>
        <v>681</v>
      </c>
      <c r="E16">
        <f t="shared" si="3"/>
        <v>2</v>
      </c>
      <c r="F16">
        <f t="shared" si="4"/>
        <v>1362</v>
      </c>
      <c r="G16">
        <f t="shared" si="5"/>
        <v>783</v>
      </c>
      <c r="H16">
        <f t="shared" si="13"/>
        <v>1192</v>
      </c>
      <c r="J16">
        <f t="shared" si="7"/>
        <v>108.25</v>
      </c>
      <c r="K16">
        <f t="shared" si="8"/>
        <v>1408.75</v>
      </c>
      <c r="M16">
        <v>15</v>
      </c>
      <c r="N16">
        <f t="shared" si="9"/>
        <v>681</v>
      </c>
      <c r="O16">
        <v>15</v>
      </c>
      <c r="P16">
        <v>1360</v>
      </c>
      <c r="Q16">
        <v>15</v>
      </c>
      <c r="R16">
        <f t="shared" si="10"/>
        <v>397</v>
      </c>
      <c r="T16">
        <v>396</v>
      </c>
      <c r="U16">
        <v>1.3</v>
      </c>
      <c r="V16">
        <v>15</v>
      </c>
      <c r="W16" s="8">
        <f t="shared" si="12"/>
        <v>370.71802760098285</v>
      </c>
      <c r="X16">
        <f t="shared" si="11"/>
        <v>268.77057001071262</v>
      </c>
    </row>
    <row r="17" spans="1:24" x14ac:dyDescent="0.4">
      <c r="A17">
        <v>16</v>
      </c>
      <c r="B17">
        <f t="shared" si="0"/>
        <v>825</v>
      </c>
      <c r="C17">
        <f t="shared" si="1"/>
        <v>1.0333333333333332</v>
      </c>
      <c r="D17">
        <f t="shared" si="2"/>
        <v>798</v>
      </c>
      <c r="E17">
        <f t="shared" si="3"/>
        <v>2</v>
      </c>
      <c r="F17">
        <f t="shared" si="4"/>
        <v>1596</v>
      </c>
      <c r="G17">
        <f t="shared" si="5"/>
        <v>948</v>
      </c>
      <c r="H17">
        <f t="shared" si="13"/>
        <v>1490</v>
      </c>
      <c r="J17">
        <f t="shared" si="7"/>
        <v>119</v>
      </c>
      <c r="K17">
        <f t="shared" si="8"/>
        <v>1524.8</v>
      </c>
      <c r="M17">
        <v>16</v>
      </c>
      <c r="N17">
        <f t="shared" si="9"/>
        <v>798</v>
      </c>
      <c r="O17">
        <v>16</v>
      </c>
      <c r="P17">
        <v>1594</v>
      </c>
      <c r="Q17">
        <v>16</v>
      </c>
      <c r="R17">
        <f t="shared" si="10"/>
        <v>496</v>
      </c>
      <c r="T17">
        <v>495</v>
      </c>
      <c r="U17">
        <v>1.3</v>
      </c>
      <c r="V17">
        <v>16</v>
      </c>
      <c r="W17" s="8">
        <f t="shared" si="12"/>
        <v>481.93343588127772</v>
      </c>
      <c r="X17">
        <f t="shared" si="11"/>
        <v>346.99207383452</v>
      </c>
    </row>
    <row r="18" spans="1:24" x14ac:dyDescent="0.4">
      <c r="A18">
        <v>17</v>
      </c>
      <c r="B18">
        <f t="shared" si="0"/>
        <v>988</v>
      </c>
      <c r="C18">
        <f t="shared" si="1"/>
        <v>1.0666666666666667</v>
      </c>
      <c r="D18">
        <f t="shared" si="2"/>
        <v>926</v>
      </c>
      <c r="E18">
        <f t="shared" si="3"/>
        <v>2</v>
      </c>
      <c r="F18">
        <f t="shared" si="4"/>
        <v>1852</v>
      </c>
      <c r="G18">
        <f t="shared" si="5"/>
        <v>1134</v>
      </c>
      <c r="H18">
        <f t="shared" si="13"/>
        <v>1844</v>
      </c>
      <c r="J18">
        <f t="shared" si="7"/>
        <v>130.25</v>
      </c>
      <c r="K18">
        <f t="shared" si="8"/>
        <v>1645.65</v>
      </c>
      <c r="M18">
        <v>17</v>
      </c>
      <c r="N18">
        <f t="shared" si="9"/>
        <v>926</v>
      </c>
      <c r="O18">
        <v>17</v>
      </c>
      <c r="P18">
        <v>1850</v>
      </c>
      <c r="Q18">
        <v>17</v>
      </c>
      <c r="R18">
        <f t="shared" si="10"/>
        <v>614</v>
      </c>
      <c r="T18">
        <v>613</v>
      </c>
      <c r="U18">
        <v>1.3</v>
      </c>
      <c r="V18">
        <v>17</v>
      </c>
      <c r="W18" s="8">
        <f t="shared" si="12"/>
        <v>626.51346664566108</v>
      </c>
      <c r="X18">
        <f t="shared" si="11"/>
        <v>447.95712865164774</v>
      </c>
    </row>
    <row r="19" spans="1:24" x14ac:dyDescent="0.4">
      <c r="A19">
        <v>18</v>
      </c>
      <c r="B19">
        <f t="shared" si="0"/>
        <v>1172</v>
      </c>
      <c r="C19">
        <f t="shared" si="1"/>
        <v>1.1000000000000001</v>
      </c>
      <c r="D19">
        <f t="shared" si="2"/>
        <v>1065</v>
      </c>
      <c r="E19">
        <f t="shared" si="3"/>
        <v>2</v>
      </c>
      <c r="F19">
        <f t="shared" si="4"/>
        <v>2130</v>
      </c>
      <c r="G19">
        <f t="shared" si="5"/>
        <v>1344</v>
      </c>
      <c r="H19">
        <f t="shared" si="13"/>
        <v>2282</v>
      </c>
      <c r="J19">
        <f t="shared" si="7"/>
        <v>142</v>
      </c>
      <c r="K19">
        <f t="shared" si="8"/>
        <v>1771.6</v>
      </c>
      <c r="M19">
        <v>18</v>
      </c>
      <c r="N19">
        <f t="shared" si="9"/>
        <v>1065</v>
      </c>
      <c r="O19">
        <v>18</v>
      </c>
      <c r="P19">
        <v>2130</v>
      </c>
      <c r="Q19">
        <v>18</v>
      </c>
      <c r="R19">
        <f t="shared" si="10"/>
        <v>760</v>
      </c>
      <c r="T19">
        <v>759</v>
      </c>
      <c r="U19">
        <v>1.3</v>
      </c>
      <c r="V19">
        <v>18</v>
      </c>
      <c r="W19" s="8">
        <f t="shared" si="12"/>
        <v>814.46750663935939</v>
      </c>
      <c r="X19">
        <f t="shared" si="11"/>
        <v>578.27192971394527</v>
      </c>
    </row>
    <row r="20" spans="1:24" x14ac:dyDescent="0.4">
      <c r="A20">
        <v>19</v>
      </c>
      <c r="B20">
        <f>ROUNDDOWN(A20*A20*MAX(1,A20/10 +A20/10)*MAX(1,(A20-70)/10),0)+6</f>
        <v>1377</v>
      </c>
      <c r="C20">
        <f t="shared" si="1"/>
        <v>1.1333333333333333</v>
      </c>
      <c r="D20">
        <f t="shared" si="2"/>
        <v>1215</v>
      </c>
      <c r="E20">
        <f t="shared" si="3"/>
        <v>2</v>
      </c>
      <c r="F20">
        <f t="shared" si="4"/>
        <v>2430</v>
      </c>
      <c r="G20">
        <f t="shared" si="5"/>
        <v>1577</v>
      </c>
      <c r="H20">
        <f t="shared" si="13"/>
        <v>2769</v>
      </c>
      <c r="J20">
        <f t="shared" si="7"/>
        <v>154.25</v>
      </c>
      <c r="K20">
        <f t="shared" si="8"/>
        <v>1902.95</v>
      </c>
      <c r="M20">
        <v>19</v>
      </c>
      <c r="N20">
        <f t="shared" si="9"/>
        <v>1215</v>
      </c>
      <c r="O20">
        <v>19</v>
      </c>
      <c r="P20">
        <v>2428</v>
      </c>
      <c r="Q20">
        <v>19</v>
      </c>
      <c r="R20">
        <f t="shared" si="10"/>
        <v>923</v>
      </c>
      <c r="T20">
        <v>921</v>
      </c>
      <c r="U20">
        <v>1.3</v>
      </c>
      <c r="V20">
        <v>19</v>
      </c>
      <c r="W20" s="8">
        <f t="shared" si="12"/>
        <v>1058.8077586311672</v>
      </c>
      <c r="X20">
        <f t="shared" si="11"/>
        <v>746.45946983497299</v>
      </c>
    </row>
    <row r="21" spans="1:24" x14ac:dyDescent="0.4">
      <c r="A21">
        <v>20</v>
      </c>
      <c r="B21">
        <f t="shared" si="0"/>
        <v>1606</v>
      </c>
      <c r="C21">
        <f t="shared" si="1"/>
        <v>1.1666666666666665</v>
      </c>
      <c r="D21">
        <f t="shared" si="2"/>
        <v>1377</v>
      </c>
      <c r="E21">
        <f t="shared" si="3"/>
        <v>3.6390158215457884</v>
      </c>
      <c r="F21">
        <f t="shared" si="4"/>
        <v>5011</v>
      </c>
      <c r="G21">
        <f t="shared" si="5"/>
        <v>2287</v>
      </c>
      <c r="H21">
        <f t="shared" si="13"/>
        <v>3777</v>
      </c>
      <c r="J21">
        <f t="shared" si="7"/>
        <v>167</v>
      </c>
      <c r="K21">
        <f t="shared" si="8"/>
        <v>2040</v>
      </c>
      <c r="M21">
        <v>20</v>
      </c>
      <c r="N21">
        <f t="shared" si="9"/>
        <v>2505</v>
      </c>
      <c r="O21">
        <v>20</v>
      </c>
      <c r="P21">
        <v>5007</v>
      </c>
      <c r="Q21">
        <v>20</v>
      </c>
      <c r="R21">
        <f t="shared" si="10"/>
        <v>1259</v>
      </c>
      <c r="T21">
        <v>1257</v>
      </c>
      <c r="U21">
        <v>1.3</v>
      </c>
      <c r="V21">
        <v>20</v>
      </c>
      <c r="W21" s="8">
        <f t="shared" si="12"/>
        <v>1376.4500862205175</v>
      </c>
      <c r="X21">
        <f t="shared" si="11"/>
        <v>963.51506035436239</v>
      </c>
    </row>
    <row r="22" spans="1:24" x14ac:dyDescent="0.4">
      <c r="A22">
        <v>21</v>
      </c>
      <c r="B22">
        <f t="shared" si="0"/>
        <v>1858</v>
      </c>
      <c r="C22">
        <f t="shared" si="1"/>
        <v>1.2</v>
      </c>
      <c r="D22">
        <f t="shared" si="2"/>
        <v>1548</v>
      </c>
      <c r="E22">
        <f t="shared" si="3"/>
        <v>3.6390158215457884</v>
      </c>
      <c r="F22">
        <f t="shared" si="4"/>
        <v>5633</v>
      </c>
      <c r="G22">
        <f t="shared" si="5"/>
        <v>2650</v>
      </c>
      <c r="H22">
        <f t="shared" si="13"/>
        <v>4494</v>
      </c>
      <c r="J22">
        <f t="shared" si="7"/>
        <v>180.25</v>
      </c>
      <c r="K22">
        <f t="shared" si="8"/>
        <v>2183.0500000000002</v>
      </c>
      <c r="M22">
        <v>21</v>
      </c>
      <c r="N22">
        <f t="shared" si="9"/>
        <v>2816</v>
      </c>
      <c r="O22">
        <v>21</v>
      </c>
      <c r="P22">
        <v>5633</v>
      </c>
      <c r="Q22">
        <v>21</v>
      </c>
      <c r="R22">
        <f t="shared" si="10"/>
        <v>1498</v>
      </c>
      <c r="T22">
        <v>1496</v>
      </c>
      <c r="U22">
        <v>1.2</v>
      </c>
      <c r="V22">
        <v>21</v>
      </c>
      <c r="W22" s="8">
        <f t="shared" si="12"/>
        <v>1651.7401034646209</v>
      </c>
      <c r="X22">
        <f t="shared" si="11"/>
        <v>1147.9593719079116</v>
      </c>
    </row>
    <row r="23" spans="1:24" x14ac:dyDescent="0.4">
      <c r="A23">
        <v>22</v>
      </c>
      <c r="B23">
        <f t="shared" si="0"/>
        <v>2135</v>
      </c>
      <c r="C23">
        <f t="shared" si="1"/>
        <v>1.2333333333333334</v>
      </c>
      <c r="D23">
        <f t="shared" si="2"/>
        <v>1731</v>
      </c>
      <c r="E23">
        <f t="shared" si="3"/>
        <v>3.6390158215457884</v>
      </c>
      <c r="F23">
        <f t="shared" si="4"/>
        <v>6299</v>
      </c>
      <c r="G23">
        <f t="shared" si="5"/>
        <v>3051</v>
      </c>
      <c r="H23">
        <f t="shared" si="13"/>
        <v>5333</v>
      </c>
      <c r="J23">
        <f t="shared" si="7"/>
        <v>194</v>
      </c>
      <c r="K23">
        <f t="shared" si="8"/>
        <v>2332.4</v>
      </c>
      <c r="M23">
        <v>22</v>
      </c>
      <c r="N23">
        <f t="shared" si="9"/>
        <v>3149</v>
      </c>
      <c r="O23">
        <v>22</v>
      </c>
      <c r="P23">
        <v>6295</v>
      </c>
      <c r="Q23">
        <v>22</v>
      </c>
      <c r="R23">
        <f t="shared" si="10"/>
        <v>1777</v>
      </c>
      <c r="T23">
        <v>1775</v>
      </c>
      <c r="U23">
        <v>1.2</v>
      </c>
      <c r="V23">
        <v>22</v>
      </c>
      <c r="W23" s="8">
        <f t="shared" si="12"/>
        <v>1982.0881241575451</v>
      </c>
      <c r="X23">
        <f t="shared" si="11"/>
        <v>1367.6408056687062</v>
      </c>
    </row>
    <row r="24" spans="1:24" x14ac:dyDescent="0.4">
      <c r="A24">
        <v>23</v>
      </c>
      <c r="B24">
        <f t="shared" si="0"/>
        <v>2439</v>
      </c>
      <c r="C24">
        <f t="shared" si="1"/>
        <v>1.2666666666666666</v>
      </c>
      <c r="D24">
        <f t="shared" si="2"/>
        <v>1926</v>
      </c>
      <c r="E24">
        <f t="shared" si="3"/>
        <v>3.6390158215457884</v>
      </c>
      <c r="F24">
        <f t="shared" si="4"/>
        <v>7009</v>
      </c>
      <c r="G24">
        <f t="shared" si="5"/>
        <v>3490</v>
      </c>
      <c r="H24">
        <f t="shared" si="13"/>
        <v>6259</v>
      </c>
      <c r="J24">
        <f>((A24/2)*(A24/2))+A24*ROUND(A24/10,0)+7+A24</f>
        <v>208.25</v>
      </c>
      <c r="K24">
        <f t="shared" si="8"/>
        <v>2488.35</v>
      </c>
      <c r="M24">
        <v>23</v>
      </c>
      <c r="N24">
        <f t="shared" si="9"/>
        <v>3504</v>
      </c>
      <c r="O24">
        <v>23</v>
      </c>
      <c r="P24">
        <v>7005</v>
      </c>
      <c r="Q24">
        <v>23</v>
      </c>
      <c r="R24">
        <f t="shared" si="10"/>
        <v>2086</v>
      </c>
      <c r="T24">
        <v>2083</v>
      </c>
      <c r="U24">
        <v>1.2</v>
      </c>
      <c r="V24">
        <v>23</v>
      </c>
      <c r="W24" s="8">
        <f t="shared" si="12"/>
        <v>2378.5057489890542</v>
      </c>
      <c r="X24">
        <f t="shared" si="11"/>
        <v>1629.2764380575022</v>
      </c>
    </row>
    <row r="25" spans="1:24" x14ac:dyDescent="0.4">
      <c r="A25">
        <v>24</v>
      </c>
      <c r="B25">
        <f t="shared" si="0"/>
        <v>2770</v>
      </c>
      <c r="C25">
        <f t="shared" si="1"/>
        <v>1.3</v>
      </c>
      <c r="D25">
        <f t="shared" si="2"/>
        <v>2131</v>
      </c>
      <c r="E25">
        <f t="shared" si="3"/>
        <v>3.6390158215457884</v>
      </c>
      <c r="F25">
        <f t="shared" si="4"/>
        <v>7755</v>
      </c>
      <c r="G25">
        <f t="shared" si="5"/>
        <v>3966</v>
      </c>
      <c r="H25">
        <f t="shared" si="13"/>
        <v>7743</v>
      </c>
      <c r="J25">
        <f t="shared" si="7"/>
        <v>223</v>
      </c>
      <c r="K25">
        <f t="shared" si="8"/>
        <v>2651.2</v>
      </c>
      <c r="M25">
        <v>24</v>
      </c>
      <c r="N25">
        <f t="shared" si="9"/>
        <v>3877</v>
      </c>
      <c r="O25">
        <v>24</v>
      </c>
      <c r="P25">
        <v>7751</v>
      </c>
      <c r="Q25">
        <v>24</v>
      </c>
      <c r="R25">
        <f>FLOOR(H25/3,1)</f>
        <v>2581</v>
      </c>
      <c r="T25">
        <v>2578</v>
      </c>
      <c r="U25">
        <v>1.2</v>
      </c>
      <c r="V25">
        <v>24</v>
      </c>
      <c r="W25" s="8">
        <f t="shared" si="12"/>
        <v>2854.2068987868647</v>
      </c>
      <c r="X25">
        <f t="shared" si="11"/>
        <v>1940.860691175068</v>
      </c>
    </row>
    <row r="26" spans="1:24" x14ac:dyDescent="0.4">
      <c r="A26">
        <v>25</v>
      </c>
      <c r="B26">
        <f t="shared" si="0"/>
        <v>3131</v>
      </c>
      <c r="C26">
        <f t="shared" si="1"/>
        <v>1.3333333333333335</v>
      </c>
      <c r="D26">
        <f t="shared" si="2"/>
        <v>2348</v>
      </c>
      <c r="E26">
        <f t="shared" si="3"/>
        <v>3.6390158215457884</v>
      </c>
      <c r="F26">
        <f t="shared" si="4"/>
        <v>8544</v>
      </c>
      <c r="G26">
        <f t="shared" si="5"/>
        <v>4484</v>
      </c>
      <c r="H26">
        <f t="shared" si="13"/>
        <v>8978</v>
      </c>
      <c r="J26">
        <f t="shared" si="7"/>
        <v>263.25</v>
      </c>
      <c r="K26">
        <f t="shared" si="8"/>
        <v>2821.25</v>
      </c>
      <c r="M26">
        <v>25</v>
      </c>
      <c r="N26">
        <f t="shared" si="9"/>
        <v>4272</v>
      </c>
      <c r="O26">
        <v>25</v>
      </c>
      <c r="P26">
        <v>8544</v>
      </c>
      <c r="Q26">
        <v>25</v>
      </c>
      <c r="R26">
        <f t="shared" si="10"/>
        <v>2992</v>
      </c>
      <c r="T26">
        <v>2990</v>
      </c>
      <c r="U26">
        <v>1.2</v>
      </c>
      <c r="V26">
        <v>25</v>
      </c>
      <c r="W26" s="8">
        <f t="shared" si="12"/>
        <v>3425.0482785442377</v>
      </c>
      <c r="X26">
        <f t="shared" si="11"/>
        <v>2311.9075880173605</v>
      </c>
    </row>
    <row r="27" spans="1:24" x14ac:dyDescent="0.4">
      <c r="A27">
        <v>26</v>
      </c>
      <c r="B27">
        <f t="shared" si="0"/>
        <v>3521</v>
      </c>
      <c r="C27">
        <f t="shared" si="1"/>
        <v>1.3666666666666667</v>
      </c>
      <c r="D27">
        <f t="shared" si="2"/>
        <v>2576</v>
      </c>
      <c r="E27">
        <f t="shared" si="3"/>
        <v>3.6390158215457884</v>
      </c>
      <c r="F27">
        <f t="shared" si="4"/>
        <v>9374</v>
      </c>
      <c r="G27">
        <f t="shared" si="5"/>
        <v>5042</v>
      </c>
      <c r="H27">
        <f t="shared" si="13"/>
        <v>10375</v>
      </c>
      <c r="J27">
        <f t="shared" si="7"/>
        <v>280</v>
      </c>
      <c r="K27">
        <f t="shared" si="8"/>
        <v>2998.8</v>
      </c>
      <c r="M27">
        <v>26</v>
      </c>
      <c r="N27">
        <f t="shared" si="9"/>
        <v>4687</v>
      </c>
      <c r="O27">
        <v>26</v>
      </c>
      <c r="P27">
        <v>9374</v>
      </c>
      <c r="Q27">
        <v>26</v>
      </c>
      <c r="R27">
        <f t="shared" si="10"/>
        <v>3458</v>
      </c>
      <c r="T27">
        <v>3456</v>
      </c>
      <c r="U27">
        <v>1.2</v>
      </c>
      <c r="V27">
        <v>26</v>
      </c>
      <c r="W27" s="8">
        <f t="shared" si="12"/>
        <v>4110.0579342530855</v>
      </c>
      <c r="X27">
        <f t="shared" si="11"/>
        <v>2753.7388159495677</v>
      </c>
    </row>
    <row r="28" spans="1:24" x14ac:dyDescent="0.4">
      <c r="A28">
        <v>27</v>
      </c>
      <c r="B28">
        <f t="shared" si="0"/>
        <v>3942</v>
      </c>
      <c r="C28">
        <f t="shared" si="1"/>
        <v>1.4</v>
      </c>
      <c r="D28">
        <f t="shared" si="2"/>
        <v>2816</v>
      </c>
      <c r="E28">
        <f t="shared" si="3"/>
        <v>3.6390158215457884</v>
      </c>
      <c r="F28">
        <f t="shared" si="4"/>
        <v>10247</v>
      </c>
      <c r="G28">
        <f t="shared" si="5"/>
        <v>5644</v>
      </c>
      <c r="H28">
        <f t="shared" si="13"/>
        <v>11903</v>
      </c>
      <c r="J28">
        <f t="shared" si="7"/>
        <v>297.25</v>
      </c>
      <c r="K28">
        <f t="shared" si="8"/>
        <v>3184.15</v>
      </c>
      <c r="M28">
        <v>27</v>
      </c>
      <c r="N28">
        <f t="shared" si="9"/>
        <v>5123</v>
      </c>
      <c r="O28">
        <v>27</v>
      </c>
      <c r="P28">
        <v>10244</v>
      </c>
      <c r="Q28">
        <v>27</v>
      </c>
      <c r="R28">
        <f t="shared" si="10"/>
        <v>3967</v>
      </c>
      <c r="T28">
        <v>3964</v>
      </c>
      <c r="U28">
        <v>1.2</v>
      </c>
      <c r="V28">
        <v>27</v>
      </c>
      <c r="W28" s="8">
        <f t="shared" si="12"/>
        <v>4932.0695211037028</v>
      </c>
      <c r="X28">
        <f t="shared" si="11"/>
        <v>3279.8262315339625</v>
      </c>
    </row>
    <row r="29" spans="1:24" x14ac:dyDescent="0.4">
      <c r="A29">
        <v>28</v>
      </c>
      <c r="B29">
        <f t="shared" si="0"/>
        <v>4396</v>
      </c>
      <c r="C29">
        <f t="shared" si="1"/>
        <v>1.4333333333333333</v>
      </c>
      <c r="D29">
        <f t="shared" si="2"/>
        <v>3067</v>
      </c>
      <c r="E29">
        <f t="shared" si="3"/>
        <v>3.6390158215457884</v>
      </c>
      <c r="F29">
        <f t="shared" si="4"/>
        <v>11161</v>
      </c>
      <c r="G29">
        <f t="shared" si="5"/>
        <v>6290</v>
      </c>
      <c r="H29">
        <f t="shared" si="13"/>
        <v>14033</v>
      </c>
      <c r="J29">
        <f t="shared" si="7"/>
        <v>315</v>
      </c>
      <c r="K29">
        <f t="shared" si="8"/>
        <v>3377.6</v>
      </c>
      <c r="M29">
        <v>28</v>
      </c>
      <c r="N29">
        <f t="shared" si="9"/>
        <v>5580</v>
      </c>
      <c r="O29">
        <v>28</v>
      </c>
      <c r="P29">
        <v>11157</v>
      </c>
      <c r="Q29">
        <v>28</v>
      </c>
      <c r="R29">
        <f t="shared" si="10"/>
        <v>4677</v>
      </c>
      <c r="T29">
        <v>4674</v>
      </c>
      <c r="U29">
        <v>1.2</v>
      </c>
      <c r="V29">
        <v>28</v>
      </c>
      <c r="W29" s="8">
        <f t="shared" si="12"/>
        <v>5918.4834253244435</v>
      </c>
      <c r="X29">
        <f t="shared" si="11"/>
        <v>3906.1990607141329</v>
      </c>
    </row>
    <row r="30" spans="1:24" x14ac:dyDescent="0.4">
      <c r="A30">
        <v>29</v>
      </c>
      <c r="B30">
        <f t="shared" si="0"/>
        <v>4883</v>
      </c>
      <c r="C30">
        <f t="shared" si="1"/>
        <v>1.4666666666666668</v>
      </c>
      <c r="D30">
        <f t="shared" si="2"/>
        <v>3329</v>
      </c>
      <c r="E30">
        <f t="shared" si="3"/>
        <v>3.6390158215457884</v>
      </c>
      <c r="F30">
        <f t="shared" si="4"/>
        <v>12114</v>
      </c>
      <c r="G30">
        <f t="shared" si="5"/>
        <v>6979</v>
      </c>
      <c r="H30">
        <f t="shared" si="13"/>
        <v>15957</v>
      </c>
      <c r="J30">
        <f t="shared" si="7"/>
        <v>333.25</v>
      </c>
      <c r="K30">
        <f t="shared" si="8"/>
        <v>3579.45</v>
      </c>
      <c r="M30">
        <v>29</v>
      </c>
      <c r="N30">
        <f t="shared" si="9"/>
        <v>6057</v>
      </c>
      <c r="O30">
        <v>29</v>
      </c>
      <c r="P30">
        <v>12114</v>
      </c>
      <c r="Q30">
        <v>29</v>
      </c>
      <c r="R30">
        <f t="shared" si="10"/>
        <v>5319</v>
      </c>
      <c r="T30">
        <v>5317</v>
      </c>
      <c r="U30">
        <v>1.2</v>
      </c>
      <c r="V30">
        <v>29</v>
      </c>
      <c r="W30" s="8">
        <f t="shared" si="12"/>
        <v>7102.1801103893322</v>
      </c>
      <c r="X30">
        <f t="shared" si="11"/>
        <v>4651.9279723050131</v>
      </c>
    </row>
    <row r="31" spans="1:24" x14ac:dyDescent="0.4">
      <c r="A31">
        <v>30</v>
      </c>
      <c r="B31">
        <f t="shared" si="0"/>
        <v>5406</v>
      </c>
      <c r="C31">
        <f t="shared" si="1"/>
        <v>1.5</v>
      </c>
      <c r="D31">
        <f t="shared" si="2"/>
        <v>3604</v>
      </c>
      <c r="E31">
        <f t="shared" si="3"/>
        <v>5.6555367217460786</v>
      </c>
      <c r="F31">
        <f t="shared" si="4"/>
        <v>20383</v>
      </c>
      <c r="G31">
        <f t="shared" si="5"/>
        <v>9899</v>
      </c>
      <c r="H31">
        <f t="shared" si="13"/>
        <v>20274</v>
      </c>
      <c r="J31">
        <f t="shared" si="7"/>
        <v>352</v>
      </c>
      <c r="K31">
        <f t="shared" si="8"/>
        <v>3790</v>
      </c>
      <c r="M31">
        <v>30</v>
      </c>
      <c r="N31">
        <f t="shared" si="9"/>
        <v>10191</v>
      </c>
      <c r="O31">
        <v>30</v>
      </c>
      <c r="P31">
        <v>20377</v>
      </c>
      <c r="Q31">
        <v>30</v>
      </c>
      <c r="R31">
        <f t="shared" si="10"/>
        <v>6758</v>
      </c>
      <c r="T31">
        <v>6754</v>
      </c>
      <c r="U31">
        <v>1.2</v>
      </c>
      <c r="V31">
        <v>30</v>
      </c>
      <c r="W31" s="8">
        <f t="shared" si="12"/>
        <v>8522.6161324671975</v>
      </c>
      <c r="X31">
        <f t="shared" si="11"/>
        <v>5539.7004861036785</v>
      </c>
    </row>
    <row r="32" spans="1:24" x14ac:dyDescent="0.4">
      <c r="A32">
        <v>31</v>
      </c>
      <c r="B32">
        <f t="shared" si="0"/>
        <v>5964</v>
      </c>
      <c r="C32">
        <f t="shared" si="1"/>
        <v>1.5333333333333334</v>
      </c>
      <c r="D32">
        <f t="shared" si="2"/>
        <v>3890</v>
      </c>
      <c r="E32">
        <f t="shared" si="3"/>
        <v>5.6555367217460786</v>
      </c>
      <c r="F32">
        <f t="shared" si="4"/>
        <v>22000</v>
      </c>
      <c r="G32">
        <f t="shared" si="5"/>
        <v>10935</v>
      </c>
      <c r="H32">
        <f t="shared" si="13"/>
        <v>22838</v>
      </c>
      <c r="J32">
        <f t="shared" si="7"/>
        <v>371.25</v>
      </c>
      <c r="K32">
        <f t="shared" si="8"/>
        <v>4009.55</v>
      </c>
      <c r="M32">
        <v>31</v>
      </c>
      <c r="N32">
        <f t="shared" si="9"/>
        <v>11000</v>
      </c>
      <c r="O32">
        <v>31</v>
      </c>
      <c r="P32">
        <v>21994</v>
      </c>
      <c r="Q32">
        <v>31</v>
      </c>
      <c r="R32">
        <f t="shared" si="10"/>
        <v>7612</v>
      </c>
      <c r="T32">
        <v>7608</v>
      </c>
      <c r="U32">
        <v>1.1000000000000001</v>
      </c>
      <c r="V32">
        <v>31</v>
      </c>
      <c r="W32" s="8">
        <f t="shared" si="12"/>
        <v>9374.8777457139186</v>
      </c>
      <c r="X32">
        <f t="shared" si="11"/>
        <v>6046.7961459854778</v>
      </c>
    </row>
    <row r="33" spans="1:24" x14ac:dyDescent="0.4">
      <c r="A33">
        <v>32</v>
      </c>
      <c r="B33">
        <f t="shared" si="0"/>
        <v>6559</v>
      </c>
      <c r="C33">
        <f t="shared" si="1"/>
        <v>1.5666666666666667</v>
      </c>
      <c r="D33">
        <f t="shared" si="2"/>
        <v>4187</v>
      </c>
      <c r="E33">
        <f t="shared" si="3"/>
        <v>5.6555367217460786</v>
      </c>
      <c r="F33">
        <f t="shared" si="4"/>
        <v>23680</v>
      </c>
      <c r="G33">
        <f t="shared" si="5"/>
        <v>12037</v>
      </c>
      <c r="H33">
        <f t="shared" si="13"/>
        <v>26070</v>
      </c>
      <c r="J33">
        <f t="shared" si="7"/>
        <v>391</v>
      </c>
      <c r="K33">
        <f t="shared" si="8"/>
        <v>4238.3999999999996</v>
      </c>
      <c r="M33">
        <v>32</v>
      </c>
      <c r="N33">
        <f t="shared" si="9"/>
        <v>11840</v>
      </c>
      <c r="O33">
        <v>32</v>
      </c>
      <c r="P33">
        <v>23674</v>
      </c>
      <c r="Q33">
        <v>32</v>
      </c>
      <c r="R33">
        <f t="shared" si="10"/>
        <v>8690</v>
      </c>
      <c r="T33">
        <v>8686</v>
      </c>
      <c r="U33">
        <v>1.1000000000000001</v>
      </c>
      <c r="V33">
        <v>32</v>
      </c>
      <c r="W33" s="8">
        <f t="shared" si="12"/>
        <v>10312.365520285312</v>
      </c>
      <c r="X33">
        <f t="shared" si="11"/>
        <v>6599.9139329825994</v>
      </c>
    </row>
    <row r="34" spans="1:24" x14ac:dyDescent="0.4">
      <c r="A34">
        <v>33</v>
      </c>
      <c r="B34">
        <f t="shared" si="0"/>
        <v>7193</v>
      </c>
      <c r="C34">
        <f t="shared" si="1"/>
        <v>1.6</v>
      </c>
      <c r="D34">
        <f t="shared" si="2"/>
        <v>4496</v>
      </c>
      <c r="E34">
        <f t="shared" si="3"/>
        <v>5.6555367217460786</v>
      </c>
      <c r="F34">
        <f t="shared" si="4"/>
        <v>25427</v>
      </c>
      <c r="G34">
        <f t="shared" si="5"/>
        <v>13210</v>
      </c>
      <c r="H34">
        <f t="shared" si="13"/>
        <v>29167</v>
      </c>
      <c r="J34">
        <f t="shared" si="7"/>
        <v>411.25</v>
      </c>
      <c r="K34">
        <f t="shared" si="8"/>
        <v>4476.8500000000004</v>
      </c>
      <c r="M34">
        <v>33</v>
      </c>
      <c r="N34">
        <f t="shared" si="9"/>
        <v>12713</v>
      </c>
      <c r="O34">
        <v>33</v>
      </c>
      <c r="P34">
        <v>25422</v>
      </c>
      <c r="Q34">
        <v>33</v>
      </c>
      <c r="R34">
        <f t="shared" si="10"/>
        <v>9722</v>
      </c>
      <c r="T34">
        <v>9719</v>
      </c>
      <c r="U34">
        <v>1.1000000000000001</v>
      </c>
      <c r="V34">
        <v>33</v>
      </c>
      <c r="W34" s="8">
        <f t="shared" si="12"/>
        <v>11343.602072313844</v>
      </c>
      <c r="X34">
        <f t="shared" si="11"/>
        <v>7203.187315919291</v>
      </c>
    </row>
    <row r="35" spans="1:24" x14ac:dyDescent="0.4">
      <c r="A35">
        <v>34</v>
      </c>
      <c r="B35">
        <f t="shared" si="0"/>
        <v>7866</v>
      </c>
      <c r="C35">
        <f t="shared" si="1"/>
        <v>1.6333333333333333</v>
      </c>
      <c r="D35">
        <f t="shared" si="2"/>
        <v>4816</v>
      </c>
      <c r="E35">
        <f t="shared" si="3"/>
        <v>5.6555367217460786</v>
      </c>
      <c r="F35">
        <f t="shared" si="4"/>
        <v>27237</v>
      </c>
      <c r="G35">
        <f t="shared" si="5"/>
        <v>14452</v>
      </c>
      <c r="H35">
        <f t="shared" si="13"/>
        <v>34726</v>
      </c>
      <c r="J35">
        <f t="shared" si="7"/>
        <v>432</v>
      </c>
      <c r="K35">
        <f t="shared" si="8"/>
        <v>4725.2</v>
      </c>
      <c r="M35">
        <v>34</v>
      </c>
      <c r="N35">
        <f t="shared" si="9"/>
        <v>13618</v>
      </c>
      <c r="O35">
        <v>34</v>
      </c>
      <c r="P35">
        <v>27231</v>
      </c>
      <c r="Q35">
        <v>34</v>
      </c>
      <c r="R35">
        <f t="shared" si="10"/>
        <v>11575</v>
      </c>
      <c r="T35">
        <v>11571</v>
      </c>
      <c r="U35">
        <v>1.1000000000000001</v>
      </c>
      <c r="V35">
        <v>34</v>
      </c>
      <c r="W35" s="8">
        <f t="shared" si="12"/>
        <v>12477.962279545231</v>
      </c>
      <c r="X35">
        <f t="shared" si="11"/>
        <v>7861.1162361134957</v>
      </c>
    </row>
    <row r="36" spans="1:24" x14ac:dyDescent="0.4">
      <c r="A36">
        <v>35</v>
      </c>
      <c r="B36">
        <f t="shared" si="0"/>
        <v>8581</v>
      </c>
      <c r="C36">
        <f t="shared" si="1"/>
        <v>1.6666666666666667</v>
      </c>
      <c r="D36">
        <f t="shared" si="2"/>
        <v>5149</v>
      </c>
      <c r="E36">
        <f t="shared" si="3"/>
        <v>5.6555367217460786</v>
      </c>
      <c r="F36">
        <f t="shared" si="4"/>
        <v>29120</v>
      </c>
      <c r="G36">
        <f t="shared" si="5"/>
        <v>15769</v>
      </c>
      <c r="H36">
        <f t="shared" si="13"/>
        <v>38607</v>
      </c>
      <c r="J36">
        <f t="shared" si="7"/>
        <v>488.25</v>
      </c>
      <c r="K36">
        <f t="shared" si="8"/>
        <v>4983.75</v>
      </c>
      <c r="M36">
        <v>35</v>
      </c>
      <c r="N36">
        <f t="shared" si="9"/>
        <v>14560</v>
      </c>
      <c r="O36">
        <v>35</v>
      </c>
      <c r="P36">
        <v>29115</v>
      </c>
      <c r="Q36">
        <v>35</v>
      </c>
      <c r="R36">
        <f t="shared" si="10"/>
        <v>12869</v>
      </c>
      <c r="T36">
        <v>12864</v>
      </c>
      <c r="U36">
        <v>1.1000000000000001</v>
      </c>
      <c r="V36">
        <v>35</v>
      </c>
      <c r="W36" s="8">
        <f t="shared" si="12"/>
        <v>13725.758507499755</v>
      </c>
      <c r="X36">
        <f t="shared" si="11"/>
        <v>8578.5990671873478</v>
      </c>
    </row>
    <row r="37" spans="1:24" x14ac:dyDescent="0.4">
      <c r="A37">
        <v>36</v>
      </c>
      <c r="B37">
        <f t="shared" si="0"/>
        <v>9337</v>
      </c>
      <c r="C37">
        <f t="shared" si="1"/>
        <v>1.7</v>
      </c>
      <c r="D37">
        <f t="shared" si="2"/>
        <v>5492</v>
      </c>
      <c r="E37">
        <f t="shared" si="3"/>
        <v>5.6555367217460786</v>
      </c>
      <c r="F37">
        <f t="shared" si="4"/>
        <v>31060</v>
      </c>
      <c r="G37">
        <f t="shared" si="5"/>
        <v>17157</v>
      </c>
      <c r="H37">
        <f t="shared" si="13"/>
        <v>43227</v>
      </c>
      <c r="J37">
        <f t="shared" si="7"/>
        <v>511</v>
      </c>
      <c r="K37">
        <f t="shared" si="8"/>
        <v>5252.8</v>
      </c>
      <c r="M37">
        <v>36</v>
      </c>
      <c r="N37">
        <f t="shared" si="9"/>
        <v>15530</v>
      </c>
      <c r="O37">
        <v>36</v>
      </c>
      <c r="P37">
        <v>31060</v>
      </c>
      <c r="Q37">
        <v>36</v>
      </c>
      <c r="R37">
        <f t="shared" si="10"/>
        <v>14409</v>
      </c>
      <c r="T37">
        <v>14404</v>
      </c>
      <c r="U37">
        <v>1.1000000000000001</v>
      </c>
      <c r="V37">
        <v>36</v>
      </c>
      <c r="W37" s="8">
        <f t="shared" si="12"/>
        <v>15098.334358249731</v>
      </c>
      <c r="X37">
        <f t="shared" si="11"/>
        <v>9360.9673021148355</v>
      </c>
    </row>
    <row r="38" spans="1:24" x14ac:dyDescent="0.4">
      <c r="A38">
        <v>37</v>
      </c>
      <c r="B38">
        <f t="shared" si="0"/>
        <v>10136</v>
      </c>
      <c r="C38">
        <f t="shared" si="1"/>
        <v>1.7333333333333334</v>
      </c>
      <c r="D38">
        <f t="shared" si="2"/>
        <v>5848</v>
      </c>
      <c r="E38">
        <f t="shared" si="3"/>
        <v>5.6555367217460786</v>
      </c>
      <c r="F38">
        <f t="shared" si="4"/>
        <v>33074</v>
      </c>
      <c r="G38">
        <f t="shared" si="5"/>
        <v>18623</v>
      </c>
      <c r="H38">
        <f t="shared" si="13"/>
        <v>47790</v>
      </c>
      <c r="J38">
        <f t="shared" si="7"/>
        <v>534.25</v>
      </c>
      <c r="K38">
        <f t="shared" si="8"/>
        <v>5532.65</v>
      </c>
      <c r="M38">
        <v>37</v>
      </c>
      <c r="N38">
        <f t="shared" si="9"/>
        <v>16537</v>
      </c>
      <c r="O38">
        <v>37</v>
      </c>
      <c r="P38">
        <v>33068</v>
      </c>
      <c r="Q38">
        <v>37</v>
      </c>
      <c r="R38">
        <f t="shared" si="10"/>
        <v>15930</v>
      </c>
      <c r="T38">
        <v>15926</v>
      </c>
      <c r="U38">
        <v>1.1000000000000001</v>
      </c>
      <c r="V38">
        <v>37</v>
      </c>
      <c r="W38" s="8">
        <f t="shared" si="12"/>
        <v>16608.167794074707</v>
      </c>
      <c r="X38">
        <f t="shared" si="11"/>
        <v>10214.023193355944</v>
      </c>
    </row>
    <row r="39" spans="1:24" x14ac:dyDescent="0.4">
      <c r="A39">
        <v>38</v>
      </c>
      <c r="B39">
        <f t="shared" si="0"/>
        <v>10980</v>
      </c>
      <c r="C39">
        <f t="shared" si="1"/>
        <v>1.7666666666666666</v>
      </c>
      <c r="D39">
        <f t="shared" si="2"/>
        <v>6215</v>
      </c>
      <c r="E39">
        <f t="shared" si="3"/>
        <v>5.6555367217460786</v>
      </c>
      <c r="F39">
        <f t="shared" si="4"/>
        <v>35149</v>
      </c>
      <c r="G39">
        <f t="shared" si="5"/>
        <v>20164</v>
      </c>
      <c r="H39">
        <f t="shared" si="13"/>
        <v>54890</v>
      </c>
      <c r="J39">
        <f t="shared" si="7"/>
        <v>558</v>
      </c>
      <c r="K39">
        <f t="shared" si="8"/>
        <v>5823.6</v>
      </c>
      <c r="M39">
        <v>38</v>
      </c>
      <c r="N39">
        <f t="shared" si="9"/>
        <v>17574</v>
      </c>
      <c r="O39">
        <v>38</v>
      </c>
      <c r="P39">
        <v>35149</v>
      </c>
      <c r="Q39">
        <v>38</v>
      </c>
      <c r="R39">
        <f t="shared" si="10"/>
        <v>18296</v>
      </c>
      <c r="T39">
        <v>18292</v>
      </c>
      <c r="U39">
        <v>1.1000000000000001</v>
      </c>
      <c r="V39">
        <v>38</v>
      </c>
      <c r="W39" s="8">
        <f t="shared" si="12"/>
        <v>18268.984573482179</v>
      </c>
      <c r="X39">
        <f t="shared" si="11"/>
        <v>11144.080589824131</v>
      </c>
    </row>
    <row r="40" spans="1:24" x14ac:dyDescent="0.4">
      <c r="A40">
        <v>39</v>
      </c>
      <c r="B40">
        <f t="shared" si="0"/>
        <v>11869</v>
      </c>
      <c r="C40">
        <f t="shared" si="1"/>
        <v>1.8</v>
      </c>
      <c r="D40">
        <f t="shared" si="2"/>
        <v>6594</v>
      </c>
      <c r="E40">
        <f t="shared" si="3"/>
        <v>5.6555367217460786</v>
      </c>
      <c r="F40">
        <f t="shared" si="4"/>
        <v>37293</v>
      </c>
      <c r="G40">
        <f t="shared" si="5"/>
        <v>21784</v>
      </c>
      <c r="H40">
        <f t="shared" si="13"/>
        <v>60391</v>
      </c>
      <c r="J40">
        <f t="shared" si="7"/>
        <v>582.25</v>
      </c>
      <c r="K40">
        <f t="shared" si="8"/>
        <v>6125.95</v>
      </c>
      <c r="M40">
        <v>39</v>
      </c>
      <c r="N40">
        <f t="shared" si="9"/>
        <v>18646</v>
      </c>
      <c r="O40">
        <v>39</v>
      </c>
      <c r="P40">
        <v>37287</v>
      </c>
      <c r="Q40">
        <v>39</v>
      </c>
      <c r="R40">
        <f t="shared" si="10"/>
        <v>20130</v>
      </c>
      <c r="T40">
        <v>20124</v>
      </c>
      <c r="U40">
        <v>1.1000000000000001</v>
      </c>
      <c r="V40">
        <v>39</v>
      </c>
      <c r="W40" s="8">
        <f t="shared" si="12"/>
        <v>20095.883030830399</v>
      </c>
      <c r="X40">
        <f t="shared" si="11"/>
        <v>12158.00923365239</v>
      </c>
    </row>
    <row r="41" spans="1:24" x14ac:dyDescent="0.4">
      <c r="A41">
        <v>40</v>
      </c>
      <c r="B41">
        <f t="shared" si="0"/>
        <v>12806</v>
      </c>
      <c r="C41">
        <f t="shared" si="1"/>
        <v>1.8333333333333333</v>
      </c>
      <c r="D41">
        <f t="shared" si="2"/>
        <v>6985</v>
      </c>
      <c r="E41">
        <f t="shared" si="3"/>
        <v>7.9644045063689921</v>
      </c>
      <c r="F41">
        <f t="shared" si="4"/>
        <v>55631</v>
      </c>
      <c r="G41">
        <f t="shared" si="5"/>
        <v>29936</v>
      </c>
      <c r="H41">
        <f t="shared" si="13"/>
        <v>73163</v>
      </c>
      <c r="J41">
        <f t="shared" si="7"/>
        <v>607</v>
      </c>
      <c r="K41">
        <f t="shared" si="8"/>
        <v>6440</v>
      </c>
      <c r="M41">
        <v>40</v>
      </c>
      <c r="N41">
        <f t="shared" si="9"/>
        <v>27815</v>
      </c>
      <c r="O41">
        <v>40</v>
      </c>
      <c r="P41">
        <v>55631</v>
      </c>
      <c r="Q41">
        <v>40</v>
      </c>
      <c r="R41">
        <f t="shared" si="10"/>
        <v>24387</v>
      </c>
      <c r="T41">
        <v>24383</v>
      </c>
      <c r="U41">
        <v>1.4</v>
      </c>
      <c r="V41">
        <v>40</v>
      </c>
      <c r="W41" s="8">
        <f t="shared" si="12"/>
        <v>28134.236243162555</v>
      </c>
      <c r="X41">
        <f t="shared" si="11"/>
        <v>16880.541745897535</v>
      </c>
    </row>
    <row r="42" spans="1:24" x14ac:dyDescent="0.4">
      <c r="A42">
        <v>41</v>
      </c>
      <c r="B42">
        <f t="shared" si="0"/>
        <v>13790</v>
      </c>
      <c r="C42">
        <f t="shared" si="1"/>
        <v>1.8666666666666667</v>
      </c>
      <c r="D42">
        <f t="shared" si="2"/>
        <v>7388</v>
      </c>
      <c r="E42">
        <f t="shared" si="3"/>
        <v>7.9644045063689921</v>
      </c>
      <c r="F42">
        <f t="shared" si="4"/>
        <v>58841</v>
      </c>
      <c r="G42">
        <f t="shared" si="5"/>
        <v>32260</v>
      </c>
      <c r="H42">
        <f t="shared" si="13"/>
        <v>80050</v>
      </c>
      <c r="J42">
        <f t="shared" si="7"/>
        <v>632.25</v>
      </c>
      <c r="K42">
        <f t="shared" si="8"/>
        <v>6766.05</v>
      </c>
      <c r="M42">
        <v>41</v>
      </c>
      <c r="N42">
        <f t="shared" si="9"/>
        <v>29420</v>
      </c>
      <c r="O42">
        <v>41</v>
      </c>
      <c r="P42">
        <v>58833</v>
      </c>
      <c r="Q42">
        <v>41</v>
      </c>
      <c r="R42">
        <f t="shared" si="10"/>
        <v>26683</v>
      </c>
      <c r="T42">
        <v>26678</v>
      </c>
      <c r="U42">
        <v>1.1000000000000001</v>
      </c>
      <c r="V42">
        <v>41</v>
      </c>
      <c r="W42" s="8">
        <f t="shared" si="12"/>
        <v>30947.659867478815</v>
      </c>
      <c r="X42">
        <f t="shared" si="11"/>
        <v>18413.857621149898</v>
      </c>
    </row>
    <row r="43" spans="1:24" x14ac:dyDescent="0.4">
      <c r="A43">
        <v>42</v>
      </c>
      <c r="B43">
        <f t="shared" si="0"/>
        <v>14823</v>
      </c>
      <c r="C43">
        <f t="shared" si="1"/>
        <v>1.9</v>
      </c>
      <c r="D43">
        <f t="shared" si="2"/>
        <v>7802</v>
      </c>
      <c r="E43">
        <f t="shared" si="3"/>
        <v>7.9644045063689921</v>
      </c>
      <c r="F43">
        <f t="shared" si="4"/>
        <v>62138</v>
      </c>
      <c r="G43">
        <f t="shared" si="5"/>
        <v>34695</v>
      </c>
      <c r="H43">
        <f t="shared" si="13"/>
        <v>89585</v>
      </c>
      <c r="J43">
        <f t="shared" si="7"/>
        <v>658</v>
      </c>
      <c r="K43">
        <f t="shared" si="8"/>
        <v>7104.4</v>
      </c>
      <c r="M43">
        <v>42</v>
      </c>
      <c r="N43">
        <f t="shared" si="9"/>
        <v>31069</v>
      </c>
      <c r="O43">
        <v>42</v>
      </c>
      <c r="P43">
        <v>62130</v>
      </c>
      <c r="Q43">
        <v>42</v>
      </c>
      <c r="R43">
        <f t="shared" si="10"/>
        <v>29861</v>
      </c>
      <c r="T43">
        <v>29855</v>
      </c>
      <c r="U43">
        <v>1.1000000000000001</v>
      </c>
      <c r="V43">
        <v>42</v>
      </c>
      <c r="W43" s="8">
        <f t="shared" si="12"/>
        <v>34042.425854226698</v>
      </c>
      <c r="X43">
        <f t="shared" si="11"/>
        <v>20085.031253993755</v>
      </c>
    </row>
    <row r="44" spans="1:24" x14ac:dyDescent="0.4">
      <c r="A44">
        <v>43</v>
      </c>
      <c r="B44">
        <f t="shared" si="0"/>
        <v>15907</v>
      </c>
      <c r="C44">
        <f t="shared" si="1"/>
        <v>1.9333333333333333</v>
      </c>
      <c r="D44">
        <f t="shared" si="2"/>
        <v>8228</v>
      </c>
      <c r="E44">
        <f t="shared" si="3"/>
        <v>7.9644045063689921</v>
      </c>
      <c r="F44">
        <f t="shared" si="4"/>
        <v>65531</v>
      </c>
      <c r="G44">
        <f t="shared" si="5"/>
        <v>37245</v>
      </c>
      <c r="H44">
        <f t="shared" si="13"/>
        <v>97636</v>
      </c>
      <c r="J44">
        <f t="shared" si="7"/>
        <v>684.25</v>
      </c>
      <c r="K44">
        <f t="shared" si="8"/>
        <v>7455.35</v>
      </c>
      <c r="M44">
        <v>43</v>
      </c>
      <c r="N44">
        <f t="shared" si="9"/>
        <v>32765</v>
      </c>
      <c r="O44">
        <v>43</v>
      </c>
      <c r="P44">
        <v>65523</v>
      </c>
      <c r="Q44">
        <v>43</v>
      </c>
      <c r="R44">
        <f t="shared" si="10"/>
        <v>32545</v>
      </c>
      <c r="T44">
        <v>32538</v>
      </c>
      <c r="U44">
        <v>1.1000000000000001</v>
      </c>
      <c r="V44">
        <v>43</v>
      </c>
      <c r="W44" s="8">
        <f t="shared" si="12"/>
        <v>37446.668439649373</v>
      </c>
      <c r="X44">
        <f t="shared" si="11"/>
        <v>21906.301037194888</v>
      </c>
    </row>
    <row r="45" spans="1:24" x14ac:dyDescent="0.4">
      <c r="A45">
        <v>44</v>
      </c>
      <c r="B45">
        <f t="shared" si="0"/>
        <v>17042</v>
      </c>
      <c r="C45">
        <f t="shared" si="1"/>
        <v>1.9666666666666666</v>
      </c>
      <c r="D45">
        <f t="shared" si="2"/>
        <v>8665</v>
      </c>
      <c r="E45">
        <f t="shared" si="3"/>
        <v>7.9644045063689921</v>
      </c>
      <c r="F45">
        <f t="shared" si="4"/>
        <v>69012</v>
      </c>
      <c r="G45">
        <f t="shared" si="5"/>
        <v>39908</v>
      </c>
      <c r="H45">
        <f t="shared" si="13"/>
        <v>113071</v>
      </c>
      <c r="J45">
        <f t="shared" si="7"/>
        <v>711</v>
      </c>
      <c r="K45">
        <f t="shared" si="8"/>
        <v>7819.2</v>
      </c>
      <c r="M45">
        <v>44</v>
      </c>
      <c r="N45">
        <f t="shared" si="9"/>
        <v>34506</v>
      </c>
      <c r="O45">
        <v>44</v>
      </c>
      <c r="P45">
        <v>69012</v>
      </c>
      <c r="Q45">
        <v>44</v>
      </c>
      <c r="R45">
        <f t="shared" si="10"/>
        <v>37690</v>
      </c>
      <c r="T45">
        <v>37685</v>
      </c>
      <c r="U45">
        <v>1.1000000000000001</v>
      </c>
      <c r="V45">
        <v>44</v>
      </c>
      <c r="W45" s="8">
        <f t="shared" si="12"/>
        <v>41191.335283614317</v>
      </c>
      <c r="X45">
        <f t="shared" si="11"/>
        <v>23890.974464496307</v>
      </c>
    </row>
    <row r="46" spans="1:24" x14ac:dyDescent="0.4">
      <c r="A46">
        <v>45</v>
      </c>
      <c r="B46">
        <f t="shared" si="0"/>
        <v>18231</v>
      </c>
      <c r="C46">
        <f t="shared" si="1"/>
        <v>2</v>
      </c>
      <c r="D46">
        <f t="shared" si="2"/>
        <v>9116</v>
      </c>
      <c r="E46">
        <f t="shared" si="3"/>
        <v>7.9644045063689921</v>
      </c>
      <c r="F46">
        <f t="shared" si="4"/>
        <v>72604</v>
      </c>
      <c r="G46">
        <f t="shared" si="5"/>
        <v>42698</v>
      </c>
      <c r="H46">
        <f t="shared" si="13"/>
        <v>122748</v>
      </c>
      <c r="J46">
        <f t="shared" si="7"/>
        <v>783.25</v>
      </c>
      <c r="K46">
        <f t="shared" si="8"/>
        <v>8196.25</v>
      </c>
      <c r="M46">
        <v>45</v>
      </c>
      <c r="N46">
        <f t="shared" si="9"/>
        <v>36302</v>
      </c>
      <c r="O46">
        <v>45</v>
      </c>
      <c r="P46">
        <v>72596</v>
      </c>
      <c r="Q46">
        <v>45</v>
      </c>
      <c r="R46">
        <f t="shared" si="10"/>
        <v>40916</v>
      </c>
      <c r="T46">
        <v>40909</v>
      </c>
      <c r="U46">
        <v>1.1000000000000001</v>
      </c>
      <c r="V46">
        <v>45</v>
      </c>
      <c r="W46" s="8">
        <f t="shared" si="12"/>
        <v>45310.468811975756</v>
      </c>
      <c r="X46">
        <f t="shared" si="11"/>
        <v>26053.519566886062</v>
      </c>
    </row>
    <row r="47" spans="1:24" x14ac:dyDescent="0.4">
      <c r="A47">
        <v>46</v>
      </c>
      <c r="B47">
        <f t="shared" si="0"/>
        <v>19473</v>
      </c>
      <c r="C47">
        <f t="shared" si="1"/>
        <v>2.0333333333333332</v>
      </c>
      <c r="D47">
        <f t="shared" si="2"/>
        <v>9577</v>
      </c>
      <c r="E47">
        <f t="shared" si="3"/>
        <v>7.9644045063689921</v>
      </c>
      <c r="F47">
        <f t="shared" si="4"/>
        <v>76275</v>
      </c>
      <c r="G47">
        <f t="shared" si="5"/>
        <v>45601</v>
      </c>
      <c r="H47">
        <f t="shared" si="13"/>
        <v>135186</v>
      </c>
      <c r="J47">
        <f t="shared" si="7"/>
        <v>812</v>
      </c>
      <c r="K47">
        <f t="shared" si="8"/>
        <v>8586.7999999999993</v>
      </c>
      <c r="M47">
        <v>46</v>
      </c>
      <c r="N47">
        <f t="shared" si="9"/>
        <v>38137</v>
      </c>
      <c r="O47">
        <v>46</v>
      </c>
      <c r="P47">
        <v>76267</v>
      </c>
      <c r="Q47">
        <v>46</v>
      </c>
      <c r="R47">
        <f t="shared" si="10"/>
        <v>45062</v>
      </c>
      <c r="T47">
        <v>45054</v>
      </c>
      <c r="U47">
        <v>1.1000000000000001</v>
      </c>
      <c r="V47">
        <v>46</v>
      </c>
      <c r="W47" s="8">
        <f t="shared" si="12"/>
        <v>49841.515693173336</v>
      </c>
      <c r="X47">
        <f t="shared" si="11"/>
        <v>28409.663945108805</v>
      </c>
    </row>
    <row r="48" spans="1:24" x14ac:dyDescent="0.4">
      <c r="A48">
        <v>47</v>
      </c>
      <c r="B48">
        <f t="shared" si="0"/>
        <v>20770</v>
      </c>
      <c r="C48">
        <f t="shared" si="1"/>
        <v>2.0666666666666664</v>
      </c>
      <c r="D48">
        <f t="shared" si="2"/>
        <v>10050</v>
      </c>
      <c r="E48">
        <f t="shared" si="3"/>
        <v>7.9644045063689921</v>
      </c>
      <c r="F48">
        <f t="shared" si="4"/>
        <v>80042</v>
      </c>
      <c r="G48">
        <f t="shared" si="5"/>
        <v>48627</v>
      </c>
      <c r="H48">
        <f t="shared" si="13"/>
        <v>146263</v>
      </c>
      <c r="J48">
        <f t="shared" si="7"/>
        <v>841.25</v>
      </c>
      <c r="K48">
        <f t="shared" si="8"/>
        <v>8991.15</v>
      </c>
      <c r="M48">
        <v>47</v>
      </c>
      <c r="N48">
        <f t="shared" si="9"/>
        <v>40021</v>
      </c>
      <c r="O48">
        <v>47</v>
      </c>
      <c r="P48">
        <v>80042</v>
      </c>
      <c r="Q48">
        <v>47</v>
      </c>
      <c r="R48">
        <f t="shared" si="10"/>
        <v>48754</v>
      </c>
      <c r="T48">
        <v>48747</v>
      </c>
      <c r="U48">
        <v>1.1000000000000001</v>
      </c>
      <c r="V48">
        <v>47</v>
      </c>
      <c r="W48" s="8">
        <f t="shared" si="12"/>
        <v>54825.667262490671</v>
      </c>
      <c r="X48">
        <f t="shared" si="11"/>
        <v>30976.502003307232</v>
      </c>
    </row>
    <row r="49" spans="1:24" x14ac:dyDescent="0.4">
      <c r="A49">
        <v>48</v>
      </c>
      <c r="B49">
        <f t="shared" si="0"/>
        <v>22124</v>
      </c>
      <c r="C49">
        <f t="shared" si="1"/>
        <v>2.1</v>
      </c>
      <c r="D49">
        <f t="shared" si="2"/>
        <v>10535</v>
      </c>
      <c r="E49">
        <f t="shared" si="3"/>
        <v>7.9644045063689921</v>
      </c>
      <c r="F49">
        <f t="shared" si="4"/>
        <v>83905</v>
      </c>
      <c r="G49">
        <f t="shared" si="5"/>
        <v>51778</v>
      </c>
      <c r="H49">
        <f t="shared" si="13"/>
        <v>164849</v>
      </c>
      <c r="J49">
        <f t="shared" si="7"/>
        <v>871</v>
      </c>
      <c r="K49">
        <f t="shared" si="8"/>
        <v>9409.6</v>
      </c>
      <c r="M49">
        <v>48</v>
      </c>
      <c r="N49">
        <f t="shared" si="9"/>
        <v>41952</v>
      </c>
      <c r="O49">
        <v>48</v>
      </c>
      <c r="P49">
        <v>83905</v>
      </c>
      <c r="Q49">
        <v>48</v>
      </c>
      <c r="R49">
        <f t="shared" si="10"/>
        <v>54949</v>
      </c>
      <c r="T49">
        <v>54945</v>
      </c>
      <c r="U49">
        <v>1.1000000000000001</v>
      </c>
      <c r="V49">
        <v>48</v>
      </c>
      <c r="W49" s="8">
        <f t="shared" si="12"/>
        <v>60308.233988739747</v>
      </c>
      <c r="X49">
        <f t="shared" si="11"/>
        <v>33772.611033694258</v>
      </c>
    </row>
    <row r="50" spans="1:24" x14ac:dyDescent="0.4">
      <c r="A50">
        <v>49</v>
      </c>
      <c r="B50">
        <f t="shared" si="0"/>
        <v>23535</v>
      </c>
      <c r="C50">
        <f t="shared" si="1"/>
        <v>2.1333333333333333</v>
      </c>
      <c r="D50">
        <f t="shared" si="2"/>
        <v>11032</v>
      </c>
      <c r="E50">
        <f t="shared" si="3"/>
        <v>7.9644045063689921</v>
      </c>
      <c r="F50">
        <f t="shared" si="4"/>
        <v>87863</v>
      </c>
      <c r="G50">
        <f t="shared" si="5"/>
        <v>55055</v>
      </c>
      <c r="H50">
        <f t="shared" si="13"/>
        <v>177803</v>
      </c>
      <c r="J50">
        <f t="shared" si="7"/>
        <v>901.25</v>
      </c>
      <c r="K50">
        <f t="shared" si="8"/>
        <v>9842.4500000000007</v>
      </c>
      <c r="M50">
        <v>49</v>
      </c>
      <c r="N50">
        <f t="shared" si="9"/>
        <v>43931</v>
      </c>
      <c r="O50">
        <v>49</v>
      </c>
      <c r="P50">
        <v>87863</v>
      </c>
      <c r="Q50">
        <v>49</v>
      </c>
      <c r="R50">
        <f t="shared" si="10"/>
        <v>59267</v>
      </c>
      <c r="T50">
        <v>59261</v>
      </c>
      <c r="U50">
        <v>1.1000000000000001</v>
      </c>
      <c r="V50">
        <v>49</v>
      </c>
      <c r="W50" s="8">
        <f t="shared" si="12"/>
        <v>66339.05738761372</v>
      </c>
      <c r="X50">
        <f t="shared" si="11"/>
        <v>36818.176850125616</v>
      </c>
    </row>
    <row r="51" spans="1:24" x14ac:dyDescent="0.4">
      <c r="A51">
        <v>50</v>
      </c>
      <c r="B51">
        <f t="shared" si="0"/>
        <v>25006</v>
      </c>
      <c r="C51">
        <f t="shared" si="1"/>
        <v>2.166666666666667</v>
      </c>
      <c r="D51">
        <f t="shared" si="2"/>
        <v>11541</v>
      </c>
      <c r="E51">
        <f t="shared" si="3"/>
        <v>10.518269693579391</v>
      </c>
      <c r="F51">
        <f t="shared" si="4"/>
        <v>121391</v>
      </c>
      <c r="G51">
        <f t="shared" si="5"/>
        <v>73198</v>
      </c>
      <c r="H51">
        <f t="shared" si="13"/>
        <v>208384</v>
      </c>
      <c r="J51">
        <f t="shared" si="7"/>
        <v>932</v>
      </c>
      <c r="K51">
        <f t="shared" si="8"/>
        <v>10290</v>
      </c>
      <c r="M51">
        <v>50</v>
      </c>
      <c r="N51">
        <f t="shared" si="9"/>
        <v>60695</v>
      </c>
      <c r="O51">
        <v>50</v>
      </c>
      <c r="P51">
        <v>121391</v>
      </c>
      <c r="Q51">
        <v>50</v>
      </c>
      <c r="R51">
        <f t="shared" si="10"/>
        <v>69461</v>
      </c>
      <c r="T51">
        <v>69454</v>
      </c>
      <c r="U51">
        <v>1.4</v>
      </c>
      <c r="V51">
        <v>50</v>
      </c>
      <c r="W51" s="8">
        <f t="shared" si="12"/>
        <v>92874.680342659209</v>
      </c>
      <c r="X51">
        <f t="shared" si="11"/>
        <v>51081.074188462568</v>
      </c>
    </row>
    <row r="52" spans="1:24" x14ac:dyDescent="0.4">
      <c r="A52">
        <v>51</v>
      </c>
      <c r="B52">
        <f t="shared" si="0"/>
        <v>26536</v>
      </c>
      <c r="C52">
        <f t="shared" si="1"/>
        <v>2.2000000000000002</v>
      </c>
      <c r="D52">
        <f t="shared" si="2"/>
        <v>12062</v>
      </c>
      <c r="E52">
        <f t="shared" si="3"/>
        <v>10.518269693579391</v>
      </c>
      <c r="F52">
        <f t="shared" si="4"/>
        <v>126871</v>
      </c>
      <c r="G52">
        <f t="shared" si="5"/>
        <v>77706</v>
      </c>
      <c r="H52">
        <f t="shared" si="13"/>
        <v>223969</v>
      </c>
      <c r="J52">
        <f t="shared" si="7"/>
        <v>963.25</v>
      </c>
      <c r="K52">
        <f t="shared" si="8"/>
        <v>10752.55</v>
      </c>
      <c r="M52">
        <v>51</v>
      </c>
      <c r="N52">
        <f t="shared" si="9"/>
        <v>63435</v>
      </c>
      <c r="O52">
        <v>51</v>
      </c>
      <c r="P52">
        <v>126861</v>
      </c>
      <c r="Q52">
        <v>51</v>
      </c>
      <c r="R52">
        <f t="shared" si="10"/>
        <v>74656</v>
      </c>
      <c r="T52">
        <v>74647</v>
      </c>
      <c r="U52">
        <v>1.1000000000000001</v>
      </c>
      <c r="V52">
        <v>51</v>
      </c>
      <c r="W52" s="8">
        <f t="shared" si="12"/>
        <v>102162.14837692514</v>
      </c>
      <c r="X52">
        <f t="shared" si="11"/>
        <v>55678.3708654242</v>
      </c>
    </row>
    <row r="53" spans="1:24" x14ac:dyDescent="0.4">
      <c r="A53">
        <v>52</v>
      </c>
      <c r="B53">
        <f t="shared" si="0"/>
        <v>28127</v>
      </c>
      <c r="C53">
        <f t="shared" si="1"/>
        <v>2.2333333333333334</v>
      </c>
      <c r="D53">
        <f t="shared" si="2"/>
        <v>12594</v>
      </c>
      <c r="E53">
        <f t="shared" si="3"/>
        <v>10.518269693579391</v>
      </c>
      <c r="F53">
        <f t="shared" si="4"/>
        <v>132467</v>
      </c>
      <c r="G53">
        <f t="shared" si="5"/>
        <v>82383</v>
      </c>
      <c r="H53">
        <f t="shared" si="13"/>
        <v>247232</v>
      </c>
      <c r="J53">
        <f t="shared" si="7"/>
        <v>995</v>
      </c>
      <c r="K53">
        <f t="shared" si="8"/>
        <v>11230.4</v>
      </c>
      <c r="M53">
        <v>52</v>
      </c>
      <c r="N53">
        <f t="shared" si="9"/>
        <v>66233</v>
      </c>
      <c r="O53">
        <v>52</v>
      </c>
      <c r="P53">
        <v>132467</v>
      </c>
      <c r="Q53">
        <v>52</v>
      </c>
      <c r="R53">
        <f t="shared" si="10"/>
        <v>82410</v>
      </c>
      <c r="T53">
        <v>82406</v>
      </c>
      <c r="U53">
        <v>1.1000000000000001</v>
      </c>
      <c r="V53">
        <v>52</v>
      </c>
      <c r="W53" s="8">
        <f t="shared" si="12"/>
        <v>112378.36321461765</v>
      </c>
      <c r="X53">
        <f t="shared" si="11"/>
        <v>60684.316135893539</v>
      </c>
    </row>
    <row r="54" spans="1:24" x14ac:dyDescent="0.4">
      <c r="A54">
        <v>53</v>
      </c>
      <c r="B54">
        <f t="shared" si="0"/>
        <v>29781</v>
      </c>
      <c r="C54">
        <f t="shared" si="1"/>
        <v>2.2666666666666666</v>
      </c>
      <c r="D54">
        <f t="shared" si="2"/>
        <v>13139</v>
      </c>
      <c r="E54">
        <f t="shared" si="3"/>
        <v>10.518269693579391</v>
      </c>
      <c r="F54">
        <f t="shared" si="4"/>
        <v>138200</v>
      </c>
      <c r="G54">
        <f t="shared" si="5"/>
        <v>87243</v>
      </c>
      <c r="H54">
        <f t="shared" si="13"/>
        <v>265046</v>
      </c>
      <c r="J54">
        <f t="shared" si="7"/>
        <v>1027.25</v>
      </c>
      <c r="K54">
        <f t="shared" si="8"/>
        <v>11723.85</v>
      </c>
      <c r="M54">
        <v>53</v>
      </c>
      <c r="N54">
        <f t="shared" si="9"/>
        <v>69100</v>
      </c>
      <c r="O54">
        <v>53</v>
      </c>
      <c r="P54">
        <v>138189</v>
      </c>
      <c r="Q54">
        <v>53</v>
      </c>
      <c r="R54">
        <f t="shared" si="10"/>
        <v>88348</v>
      </c>
      <c r="T54">
        <v>88340</v>
      </c>
      <c r="U54">
        <v>1.1000000000000001</v>
      </c>
      <c r="V54">
        <v>53</v>
      </c>
      <c r="W54" s="8">
        <f t="shared" si="12"/>
        <v>123616.19953607942</v>
      </c>
      <c r="X54">
        <f t="shared" si="11"/>
        <v>66134.666751802491</v>
      </c>
    </row>
    <row r="55" spans="1:24" x14ac:dyDescent="0.4">
      <c r="A55">
        <v>54</v>
      </c>
      <c r="B55">
        <f t="shared" si="0"/>
        <v>31498</v>
      </c>
      <c r="C55">
        <f t="shared" si="1"/>
        <v>2.2999999999999998</v>
      </c>
      <c r="D55">
        <f t="shared" si="2"/>
        <v>13695</v>
      </c>
      <c r="E55">
        <f t="shared" si="3"/>
        <v>10.518269693579391</v>
      </c>
      <c r="F55">
        <f t="shared" si="4"/>
        <v>144048</v>
      </c>
      <c r="G55">
        <f t="shared" si="5"/>
        <v>92275</v>
      </c>
      <c r="H55">
        <f t="shared" si="13"/>
        <v>300659</v>
      </c>
      <c r="J55">
        <f t="shared" si="7"/>
        <v>1060</v>
      </c>
      <c r="K55">
        <f t="shared" si="8"/>
        <v>12233.2</v>
      </c>
      <c r="M55">
        <v>54</v>
      </c>
      <c r="N55">
        <f t="shared" si="9"/>
        <v>72024</v>
      </c>
      <c r="O55">
        <v>54</v>
      </c>
      <c r="P55">
        <v>144037</v>
      </c>
      <c r="Q55">
        <v>54</v>
      </c>
      <c r="R55">
        <f t="shared" si="10"/>
        <v>100219</v>
      </c>
      <c r="T55">
        <v>100210</v>
      </c>
      <c r="U55">
        <v>1.1000000000000001</v>
      </c>
      <c r="V55">
        <v>54</v>
      </c>
      <c r="W55" s="8">
        <f t="shared" si="12"/>
        <v>135977.81948968739</v>
      </c>
      <c r="X55">
        <f t="shared" si="11"/>
        <v>72068.244329534326</v>
      </c>
    </row>
    <row r="56" spans="1:24" x14ac:dyDescent="0.4">
      <c r="A56">
        <v>55</v>
      </c>
      <c r="B56">
        <f t="shared" si="0"/>
        <v>33281</v>
      </c>
      <c r="C56">
        <f t="shared" si="1"/>
        <v>2.333333333333333</v>
      </c>
      <c r="D56">
        <f t="shared" si="2"/>
        <v>14263</v>
      </c>
      <c r="E56">
        <f t="shared" si="3"/>
        <v>10.518269693579391</v>
      </c>
      <c r="F56">
        <f t="shared" si="4"/>
        <v>150022</v>
      </c>
      <c r="G56">
        <f t="shared" si="5"/>
        <v>97488</v>
      </c>
      <c r="H56">
        <f t="shared" si="13"/>
        <v>321457</v>
      </c>
      <c r="J56">
        <f t="shared" si="7"/>
        <v>1148.25</v>
      </c>
      <c r="K56">
        <f t="shared" si="8"/>
        <v>12758.75</v>
      </c>
      <c r="M56">
        <v>55</v>
      </c>
      <c r="N56">
        <f t="shared" si="9"/>
        <v>75011</v>
      </c>
      <c r="O56">
        <v>55</v>
      </c>
      <c r="P56">
        <v>150022</v>
      </c>
      <c r="Q56">
        <v>55</v>
      </c>
      <c r="R56">
        <f t="shared" si="10"/>
        <v>107152</v>
      </c>
      <c r="T56">
        <v>107143</v>
      </c>
      <c r="U56">
        <v>1.1000000000000001</v>
      </c>
      <c r="V56">
        <v>55</v>
      </c>
      <c r="W56" s="8">
        <f t="shared" si="12"/>
        <v>149575.60143865613</v>
      </c>
      <c r="X56">
        <f t="shared" si="11"/>
        <v>78527.190755294476</v>
      </c>
    </row>
    <row r="57" spans="1:24" x14ac:dyDescent="0.4">
      <c r="A57">
        <v>56</v>
      </c>
      <c r="B57">
        <f t="shared" si="0"/>
        <v>35129</v>
      </c>
      <c r="C57">
        <f t="shared" si="1"/>
        <v>2.3666666666666667</v>
      </c>
      <c r="D57">
        <f t="shared" si="2"/>
        <v>14843</v>
      </c>
      <c r="E57">
        <f t="shared" si="3"/>
        <v>10.518269693579391</v>
      </c>
      <c r="F57">
        <f t="shared" si="4"/>
        <v>156123</v>
      </c>
      <c r="G57">
        <f t="shared" si="5"/>
        <v>102885</v>
      </c>
      <c r="H57">
        <f t="shared" si="13"/>
        <v>350117</v>
      </c>
      <c r="J57">
        <f t="shared" si="7"/>
        <v>1183</v>
      </c>
      <c r="K57">
        <f t="shared" si="8"/>
        <v>13300.8</v>
      </c>
      <c r="M57">
        <v>56</v>
      </c>
      <c r="N57">
        <f t="shared" si="9"/>
        <v>78061</v>
      </c>
      <c r="O57">
        <v>56</v>
      </c>
      <c r="P57">
        <v>156123</v>
      </c>
      <c r="Q57">
        <v>56</v>
      </c>
      <c r="R57">
        <f t="shared" si="10"/>
        <v>116705</v>
      </c>
      <c r="T57">
        <v>116701</v>
      </c>
      <c r="U57">
        <v>1.1000000000000001</v>
      </c>
      <c r="V57">
        <v>56</v>
      </c>
      <c r="W57" s="8">
        <f t="shared" si="12"/>
        <v>164533.16158252175</v>
      </c>
      <c r="X57">
        <f t="shared" si="11"/>
        <v>85557.244022911313</v>
      </c>
    </row>
    <row r="58" spans="1:24" x14ac:dyDescent="0.4">
      <c r="A58">
        <v>57</v>
      </c>
      <c r="B58">
        <f t="shared" si="0"/>
        <v>37044</v>
      </c>
      <c r="C58">
        <f t="shared" si="1"/>
        <v>2.4</v>
      </c>
      <c r="D58">
        <f t="shared" si="2"/>
        <v>15435</v>
      </c>
      <c r="E58">
        <f t="shared" si="3"/>
        <v>10.518269693579391</v>
      </c>
      <c r="F58">
        <f t="shared" si="4"/>
        <v>162349</v>
      </c>
      <c r="G58">
        <f t="shared" si="5"/>
        <v>108467</v>
      </c>
      <c r="H58">
        <f t="shared" si="13"/>
        <v>373513</v>
      </c>
      <c r="J58">
        <f t="shared" si="7"/>
        <v>1218.25</v>
      </c>
      <c r="K58">
        <f t="shared" si="8"/>
        <v>13859.65</v>
      </c>
      <c r="M58">
        <v>57</v>
      </c>
      <c r="N58">
        <f t="shared" si="9"/>
        <v>81174</v>
      </c>
      <c r="O58">
        <v>57</v>
      </c>
      <c r="P58">
        <v>162349</v>
      </c>
      <c r="Q58">
        <v>57</v>
      </c>
      <c r="R58">
        <f t="shared" si="10"/>
        <v>124504</v>
      </c>
      <c r="T58">
        <v>124495</v>
      </c>
      <c r="U58">
        <v>1.1000000000000001</v>
      </c>
      <c r="V58">
        <v>57</v>
      </c>
      <c r="W58" s="8">
        <f t="shared" si="12"/>
        <v>180986.47774077393</v>
      </c>
      <c r="X58">
        <f t="shared" si="11"/>
        <v>93208.036036498597</v>
      </c>
    </row>
    <row r="59" spans="1:24" x14ac:dyDescent="0.4">
      <c r="A59">
        <v>58</v>
      </c>
      <c r="B59">
        <f t="shared" si="0"/>
        <v>39028</v>
      </c>
      <c r="C59">
        <f t="shared" si="1"/>
        <v>2.4333333333333336</v>
      </c>
      <c r="D59">
        <f t="shared" si="2"/>
        <v>16039</v>
      </c>
      <c r="E59">
        <f t="shared" si="3"/>
        <v>10.518269693579391</v>
      </c>
      <c r="F59">
        <f t="shared" si="4"/>
        <v>168703</v>
      </c>
      <c r="G59">
        <f t="shared" si="5"/>
        <v>114239</v>
      </c>
      <c r="H59">
        <f t="shared" si="13"/>
        <v>414898</v>
      </c>
      <c r="J59">
        <f t="shared" si="7"/>
        <v>1254</v>
      </c>
      <c r="K59">
        <f t="shared" si="8"/>
        <v>14435.6</v>
      </c>
      <c r="M59">
        <v>58</v>
      </c>
      <c r="N59">
        <f t="shared" si="9"/>
        <v>84351</v>
      </c>
      <c r="O59">
        <v>58</v>
      </c>
      <c r="P59">
        <v>168692</v>
      </c>
      <c r="Q59">
        <v>58</v>
      </c>
      <c r="R59">
        <f t="shared" si="10"/>
        <v>138299</v>
      </c>
      <c r="T59">
        <v>138287</v>
      </c>
      <c r="U59">
        <v>1.1000000000000001</v>
      </c>
      <c r="V59">
        <v>58</v>
      </c>
      <c r="W59" s="8">
        <f t="shared" si="12"/>
        <v>199085.12551485133</v>
      </c>
      <c r="X59">
        <f t="shared" si="11"/>
        <v>101533.41401257418</v>
      </c>
    </row>
    <row r="60" spans="1:24" x14ac:dyDescent="0.4">
      <c r="A60">
        <v>59</v>
      </c>
      <c r="B60">
        <f t="shared" si="0"/>
        <v>41081</v>
      </c>
      <c r="C60">
        <f t="shared" si="1"/>
        <v>2.4666666666666668</v>
      </c>
      <c r="D60">
        <f t="shared" si="2"/>
        <v>16654</v>
      </c>
      <c r="E60">
        <f t="shared" si="3"/>
        <v>10.518269693579391</v>
      </c>
      <c r="F60">
        <f t="shared" si="4"/>
        <v>175171</v>
      </c>
      <c r="G60">
        <f t="shared" si="5"/>
        <v>120194</v>
      </c>
      <c r="H60">
        <f t="shared" si="13"/>
        <v>441651</v>
      </c>
      <c r="J60">
        <f t="shared" si="7"/>
        <v>1290.25</v>
      </c>
      <c r="K60">
        <f t="shared" si="8"/>
        <v>15028.95</v>
      </c>
      <c r="M60">
        <v>59</v>
      </c>
      <c r="N60">
        <f t="shared" si="9"/>
        <v>87585</v>
      </c>
      <c r="O60">
        <v>59</v>
      </c>
      <c r="P60">
        <v>175171</v>
      </c>
      <c r="Q60">
        <v>59</v>
      </c>
      <c r="R60">
        <f t="shared" si="10"/>
        <v>147217</v>
      </c>
      <c r="T60">
        <v>147207</v>
      </c>
      <c r="U60">
        <v>1.1000000000000001</v>
      </c>
      <c r="V60">
        <v>59</v>
      </c>
      <c r="W60" s="8">
        <f t="shared" si="12"/>
        <v>218993.63806633648</v>
      </c>
      <c r="X60">
        <f t="shared" si="11"/>
        <v>110591.78722349995</v>
      </c>
    </row>
    <row r="61" spans="1:24" x14ac:dyDescent="0.4">
      <c r="A61">
        <v>60</v>
      </c>
      <c r="B61">
        <f t="shared" si="0"/>
        <v>43206</v>
      </c>
      <c r="C61">
        <f t="shared" si="1"/>
        <v>2.5</v>
      </c>
      <c r="D61">
        <f t="shared" si="2"/>
        <v>17282</v>
      </c>
      <c r="E61">
        <f t="shared" si="3"/>
        <v>13.286035066475314</v>
      </c>
      <c r="F61">
        <f t="shared" si="4"/>
        <v>229609</v>
      </c>
      <c r="G61">
        <f t="shared" si="5"/>
        <v>155047</v>
      </c>
      <c r="H61">
        <f t="shared" si="13"/>
        <v>505164</v>
      </c>
      <c r="J61">
        <f t="shared" si="7"/>
        <v>1327</v>
      </c>
      <c r="K61">
        <f t="shared" si="8"/>
        <v>15640</v>
      </c>
      <c r="M61">
        <v>60</v>
      </c>
      <c r="N61">
        <f t="shared" si="9"/>
        <v>114804</v>
      </c>
      <c r="O61">
        <v>60</v>
      </c>
      <c r="P61">
        <v>229609</v>
      </c>
      <c r="Q61">
        <v>60</v>
      </c>
      <c r="R61">
        <f t="shared" si="10"/>
        <v>168388</v>
      </c>
      <c r="T61">
        <v>168383</v>
      </c>
      <c r="U61">
        <v>1.3</v>
      </c>
      <c r="V61">
        <v>60</v>
      </c>
      <c r="W61" s="8">
        <f t="shared" si="12"/>
        <v>284691.72948623745</v>
      </c>
      <c r="X61">
        <f t="shared" si="11"/>
        <v>142345.86474311873</v>
      </c>
    </row>
    <row r="62" spans="1:24" x14ac:dyDescent="0.4">
      <c r="A62">
        <v>61</v>
      </c>
      <c r="B62">
        <f t="shared" si="0"/>
        <v>45402</v>
      </c>
      <c r="C62">
        <f t="shared" si="1"/>
        <v>2.5333333333333332</v>
      </c>
      <c r="D62">
        <f t="shared" si="2"/>
        <v>17922</v>
      </c>
      <c r="E62">
        <f t="shared" si="3"/>
        <v>13.286035066475314</v>
      </c>
      <c r="F62">
        <f t="shared" si="4"/>
        <v>238112</v>
      </c>
      <c r="G62">
        <f t="shared" si="5"/>
        <v>162955</v>
      </c>
      <c r="H62">
        <f t="shared" si="13"/>
        <v>536468</v>
      </c>
      <c r="J62">
        <f t="shared" si="7"/>
        <v>1364.25</v>
      </c>
      <c r="K62">
        <f t="shared" si="8"/>
        <v>16269.05</v>
      </c>
      <c r="M62">
        <v>61</v>
      </c>
      <c r="N62">
        <f t="shared" si="9"/>
        <v>119056</v>
      </c>
      <c r="O62">
        <v>61</v>
      </c>
      <c r="P62">
        <v>238099</v>
      </c>
      <c r="Q62">
        <v>61</v>
      </c>
      <c r="R62">
        <f t="shared" si="10"/>
        <v>178822</v>
      </c>
      <c r="T62">
        <v>178811</v>
      </c>
      <c r="U62">
        <v>1.1000000000000001</v>
      </c>
      <c r="V62">
        <v>61</v>
      </c>
      <c r="W62" s="8">
        <f t="shared" si="12"/>
        <v>313160.90243486123</v>
      </c>
      <c r="X62">
        <f t="shared" si="11"/>
        <v>155014.64670525634</v>
      </c>
    </row>
    <row r="63" spans="1:24" x14ac:dyDescent="0.4">
      <c r="A63">
        <v>62</v>
      </c>
      <c r="B63">
        <f t="shared" si="0"/>
        <v>47671</v>
      </c>
      <c r="C63">
        <f t="shared" si="1"/>
        <v>2.5666666666666669</v>
      </c>
      <c r="D63">
        <f t="shared" si="2"/>
        <v>18573</v>
      </c>
      <c r="E63">
        <f t="shared" si="3"/>
        <v>13.286035066475314</v>
      </c>
      <c r="F63">
        <f t="shared" si="4"/>
        <v>246762</v>
      </c>
      <c r="G63">
        <f t="shared" si="5"/>
        <v>171107</v>
      </c>
      <c r="H63">
        <f t="shared" si="13"/>
        <v>586005</v>
      </c>
      <c r="J63">
        <f t="shared" si="7"/>
        <v>1402</v>
      </c>
      <c r="K63">
        <f t="shared" si="8"/>
        <v>16916.400000000001</v>
      </c>
      <c r="M63">
        <v>62</v>
      </c>
      <c r="N63">
        <f t="shared" si="9"/>
        <v>123381</v>
      </c>
      <c r="O63">
        <v>62</v>
      </c>
      <c r="P63">
        <v>246762</v>
      </c>
      <c r="Q63">
        <v>62</v>
      </c>
      <c r="R63">
        <f t="shared" si="10"/>
        <v>195335</v>
      </c>
      <c r="T63">
        <v>195323</v>
      </c>
      <c r="U63">
        <v>1.1000000000000001</v>
      </c>
      <c r="V63">
        <v>62</v>
      </c>
      <c r="W63" s="8">
        <f t="shared" si="12"/>
        <v>344476.99267834739</v>
      </c>
      <c r="X63">
        <f t="shared" si="11"/>
        <v>168793.72641239024</v>
      </c>
    </row>
    <row r="64" spans="1:24" x14ac:dyDescent="0.4">
      <c r="A64">
        <v>63</v>
      </c>
      <c r="B64">
        <f t="shared" si="0"/>
        <v>50015</v>
      </c>
      <c r="C64">
        <f t="shared" si="1"/>
        <v>2.6</v>
      </c>
      <c r="D64">
        <f t="shared" si="2"/>
        <v>19237</v>
      </c>
      <c r="E64">
        <f t="shared" si="3"/>
        <v>13.286035066475314</v>
      </c>
      <c r="F64">
        <f t="shared" si="4"/>
        <v>255583</v>
      </c>
      <c r="G64">
        <f t="shared" si="5"/>
        <v>179522</v>
      </c>
      <c r="H64">
        <f t="shared" si="13"/>
        <v>621173</v>
      </c>
      <c r="J64">
        <f t="shared" si="7"/>
        <v>1440.25</v>
      </c>
      <c r="K64">
        <f t="shared" si="8"/>
        <v>17582.349999999999</v>
      </c>
      <c r="M64">
        <v>63</v>
      </c>
      <c r="N64">
        <f t="shared" si="9"/>
        <v>127791</v>
      </c>
      <c r="O64">
        <v>63</v>
      </c>
      <c r="P64">
        <v>255570</v>
      </c>
      <c r="Q64">
        <v>63</v>
      </c>
      <c r="R64">
        <f t="shared" si="10"/>
        <v>207057</v>
      </c>
      <c r="T64">
        <v>207045</v>
      </c>
      <c r="U64">
        <v>1.1000000000000001</v>
      </c>
      <c r="V64">
        <v>63</v>
      </c>
      <c r="W64" s="8">
        <f t="shared" si="12"/>
        <v>378924.69194618217</v>
      </c>
      <c r="X64">
        <f t="shared" si="11"/>
        <v>183778.47559389836</v>
      </c>
    </row>
    <row r="65" spans="1:24" x14ac:dyDescent="0.4">
      <c r="A65">
        <v>64</v>
      </c>
      <c r="B65">
        <f t="shared" si="0"/>
        <v>52434</v>
      </c>
      <c r="C65">
        <f t="shared" si="1"/>
        <v>2.6333333333333333</v>
      </c>
      <c r="D65">
        <f t="shared" si="2"/>
        <v>19912</v>
      </c>
      <c r="E65">
        <f t="shared" si="3"/>
        <v>13.286035066475314</v>
      </c>
      <c r="F65">
        <f t="shared" si="4"/>
        <v>264552</v>
      </c>
      <c r="G65">
        <f t="shared" si="5"/>
        <v>188189</v>
      </c>
      <c r="H65">
        <f t="shared" si="13"/>
        <v>693353</v>
      </c>
      <c r="J65">
        <f t="shared" si="7"/>
        <v>1479</v>
      </c>
      <c r="K65">
        <f t="shared" si="8"/>
        <v>18267.2</v>
      </c>
      <c r="M65">
        <v>64</v>
      </c>
      <c r="N65">
        <f t="shared" si="9"/>
        <v>132276</v>
      </c>
      <c r="O65">
        <v>64</v>
      </c>
      <c r="P65">
        <v>264538</v>
      </c>
      <c r="Q65">
        <v>64</v>
      </c>
      <c r="R65">
        <f t="shared" si="10"/>
        <v>231117</v>
      </c>
      <c r="T65">
        <v>231110</v>
      </c>
      <c r="U65">
        <v>1.1000000000000001</v>
      </c>
      <c r="V65">
        <v>64</v>
      </c>
      <c r="W65" s="8">
        <f t="shared" si="12"/>
        <v>416817.1611408004</v>
      </c>
      <c r="X65">
        <f t="shared" si="11"/>
        <v>200072.23734758422</v>
      </c>
    </row>
    <row r="66" spans="1:24" x14ac:dyDescent="0.4">
      <c r="A66">
        <v>65</v>
      </c>
      <c r="B66">
        <f t="shared" si="0"/>
        <v>54931</v>
      </c>
      <c r="C66">
        <f t="shared" si="1"/>
        <v>2.6666666666666665</v>
      </c>
      <c r="D66">
        <f t="shared" si="2"/>
        <v>20599</v>
      </c>
      <c r="E66">
        <f t="shared" si="3"/>
        <v>13.286035066475314</v>
      </c>
      <c r="F66">
        <f t="shared" si="4"/>
        <v>273679</v>
      </c>
      <c r="G66">
        <f t="shared" si="5"/>
        <v>197117</v>
      </c>
      <c r="H66">
        <f t="shared" si="13"/>
        <v>733585</v>
      </c>
      <c r="J66">
        <f t="shared" si="7"/>
        <v>1583.25</v>
      </c>
      <c r="K66">
        <f t="shared" si="8"/>
        <v>18971.25</v>
      </c>
      <c r="M66">
        <v>65</v>
      </c>
      <c r="N66">
        <f t="shared" si="9"/>
        <v>136839</v>
      </c>
      <c r="O66">
        <v>65</v>
      </c>
      <c r="P66">
        <v>273679</v>
      </c>
      <c r="Q66">
        <v>65</v>
      </c>
      <c r="R66">
        <f t="shared" si="10"/>
        <v>244528</v>
      </c>
      <c r="T66">
        <v>244516</v>
      </c>
      <c r="U66">
        <v>1.1000000000000001</v>
      </c>
      <c r="V66">
        <v>65</v>
      </c>
      <c r="W66" s="8">
        <f t="shared" si="12"/>
        <v>458498.8772548805</v>
      </c>
      <c r="X66">
        <f t="shared" si="11"/>
        <v>217786.96669606827</v>
      </c>
    </row>
    <row r="67" spans="1:24" x14ac:dyDescent="0.4">
      <c r="A67">
        <v>66</v>
      </c>
      <c r="B67">
        <f t="shared" ref="B67:B100" si="14">ROUNDDOWN(A67*A67*MAX(1,A67/10 +A67/10)*MAX(1,(A67-70)/10),0)+6</f>
        <v>57505</v>
      </c>
      <c r="C67">
        <f t="shared" ref="C67:C100" si="15">A67/30+0.5</f>
        <v>2.7</v>
      </c>
      <c r="D67">
        <f t="shared" ref="D67:D100" si="16">ROUND(B67/C67,0)</f>
        <v>21298</v>
      </c>
      <c r="E67">
        <f t="shared" ref="E67:E100" si="17">1+((ROUNDDOWN(A67/10,0))^1.4)</f>
        <v>13.286035066475314</v>
      </c>
      <c r="F67">
        <f t="shared" ref="F67:F100" si="18">ROUND(D67*E67,0)</f>
        <v>282966</v>
      </c>
      <c r="G67">
        <f t="shared" ref="G67:G100" si="19">FLOOR(B67*(100-A67)/100+F67*A67/100,1)</f>
        <v>206309</v>
      </c>
      <c r="H67">
        <f t="shared" si="13"/>
        <v>792314</v>
      </c>
      <c r="J67">
        <f t="shared" ref="J67:J100" si="20">((A67/2)*(A67/2))+A67*ROUND(A67/10,0)+7+A67</f>
        <v>1624</v>
      </c>
      <c r="K67">
        <f t="shared" ref="K67:K100" si="21">(A67*A67*A67)/20+40+80*A67</f>
        <v>19694.8</v>
      </c>
      <c r="M67">
        <v>66</v>
      </c>
      <c r="N67">
        <f t="shared" ref="N67:N100" si="22">FLOOR(MAX(F67,D67)/2,1)</f>
        <v>141483</v>
      </c>
      <c r="O67">
        <v>66</v>
      </c>
      <c r="P67">
        <v>282966</v>
      </c>
      <c r="Q67">
        <v>66</v>
      </c>
      <c r="R67">
        <f t="shared" ref="R67:R100" si="23">FLOOR(H67/3,1)</f>
        <v>264104</v>
      </c>
      <c r="T67">
        <v>264092</v>
      </c>
      <c r="U67">
        <v>1.1000000000000001</v>
      </c>
      <c r="V67">
        <v>66</v>
      </c>
      <c r="W67" s="8">
        <f t="shared" si="12"/>
        <v>504348.76498036861</v>
      </c>
      <c r="X67">
        <f t="shared" ref="X67:X100" si="24">W67*(0.8-V67/200)</f>
        <v>237043.91954077326</v>
      </c>
    </row>
    <row r="68" spans="1:24" x14ac:dyDescent="0.4">
      <c r="A68">
        <v>67</v>
      </c>
      <c r="B68">
        <f t="shared" si="14"/>
        <v>60158</v>
      </c>
      <c r="C68">
        <f t="shared" si="15"/>
        <v>2.7333333333333334</v>
      </c>
      <c r="D68">
        <f t="shared" si="16"/>
        <v>22009</v>
      </c>
      <c r="E68">
        <f t="shared" si="17"/>
        <v>13.286035066475314</v>
      </c>
      <c r="F68">
        <f t="shared" si="18"/>
        <v>292412</v>
      </c>
      <c r="G68">
        <f t="shared" si="19"/>
        <v>215768</v>
      </c>
      <c r="H68">
        <f t="shared" si="13"/>
        <v>836941</v>
      </c>
      <c r="J68">
        <f t="shared" si="20"/>
        <v>1665.25</v>
      </c>
      <c r="K68">
        <f t="shared" si="21"/>
        <v>20438.150000000001</v>
      </c>
      <c r="M68">
        <v>67</v>
      </c>
      <c r="N68">
        <f t="shared" si="22"/>
        <v>146206</v>
      </c>
      <c r="O68">
        <v>67</v>
      </c>
      <c r="P68">
        <v>292412</v>
      </c>
      <c r="Q68">
        <v>67</v>
      </c>
      <c r="R68">
        <f t="shared" si="23"/>
        <v>278980</v>
      </c>
      <c r="T68">
        <v>278968</v>
      </c>
      <c r="U68">
        <v>1.1000000000000001</v>
      </c>
      <c r="V68">
        <v>67</v>
      </c>
      <c r="W68" s="8">
        <f t="shared" ref="W68:W100" si="25">W67*U68</f>
        <v>554783.64147840557</v>
      </c>
      <c r="X68">
        <f t="shared" si="24"/>
        <v>257974.3932874586</v>
      </c>
    </row>
    <row r="69" spans="1:24" x14ac:dyDescent="0.4">
      <c r="A69">
        <v>68</v>
      </c>
      <c r="B69">
        <f t="shared" si="14"/>
        <v>62892</v>
      </c>
      <c r="C69">
        <f t="shared" si="15"/>
        <v>2.7666666666666666</v>
      </c>
      <c r="D69">
        <f t="shared" si="16"/>
        <v>22732</v>
      </c>
      <c r="E69">
        <f t="shared" si="17"/>
        <v>13.286035066475314</v>
      </c>
      <c r="F69">
        <f t="shared" si="18"/>
        <v>302018</v>
      </c>
      <c r="G69">
        <f t="shared" si="19"/>
        <v>225497</v>
      </c>
      <c r="H69">
        <f t="shared" si="13"/>
        <v>918850</v>
      </c>
      <c r="J69">
        <f t="shared" si="20"/>
        <v>1707</v>
      </c>
      <c r="K69">
        <f t="shared" si="21"/>
        <v>21201.599999999999</v>
      </c>
      <c r="M69">
        <v>68</v>
      </c>
      <c r="N69">
        <f t="shared" si="22"/>
        <v>151009</v>
      </c>
      <c r="O69">
        <v>68</v>
      </c>
      <c r="P69">
        <v>302018</v>
      </c>
      <c r="Q69">
        <v>68</v>
      </c>
      <c r="R69">
        <f t="shared" si="23"/>
        <v>306283</v>
      </c>
      <c r="T69">
        <v>306275</v>
      </c>
      <c r="U69">
        <v>1.1000000000000001</v>
      </c>
      <c r="V69">
        <v>68</v>
      </c>
      <c r="W69" s="8">
        <f t="shared" si="25"/>
        <v>610262.00562624622</v>
      </c>
      <c r="X69">
        <f t="shared" si="24"/>
        <v>280720.52258807328</v>
      </c>
    </row>
    <row r="70" spans="1:24" x14ac:dyDescent="0.4">
      <c r="A70">
        <v>69</v>
      </c>
      <c r="B70">
        <f t="shared" si="14"/>
        <v>65707</v>
      </c>
      <c r="C70">
        <f t="shared" si="15"/>
        <v>2.8</v>
      </c>
      <c r="D70">
        <f t="shared" si="16"/>
        <v>23467</v>
      </c>
      <c r="E70">
        <f t="shared" si="17"/>
        <v>13.286035066475314</v>
      </c>
      <c r="F70">
        <f t="shared" si="18"/>
        <v>311783</v>
      </c>
      <c r="G70">
        <f t="shared" si="19"/>
        <v>235499</v>
      </c>
      <c r="H70">
        <f t="shared" si="13"/>
        <v>969084</v>
      </c>
      <c r="J70">
        <f t="shared" si="20"/>
        <v>1749.25</v>
      </c>
      <c r="K70">
        <f t="shared" si="21"/>
        <v>21985.45</v>
      </c>
      <c r="M70">
        <v>69</v>
      </c>
      <c r="N70">
        <f t="shared" si="22"/>
        <v>155891</v>
      </c>
      <c r="O70">
        <v>69</v>
      </c>
      <c r="P70">
        <v>311770</v>
      </c>
      <c r="Q70">
        <v>69</v>
      </c>
      <c r="R70">
        <f t="shared" si="23"/>
        <v>323028</v>
      </c>
      <c r="T70">
        <v>323013</v>
      </c>
      <c r="U70">
        <v>1.1000000000000001</v>
      </c>
      <c r="V70">
        <v>69</v>
      </c>
      <c r="W70" s="8">
        <f t="shared" si="25"/>
        <v>671288.20618887094</v>
      </c>
      <c r="X70">
        <f t="shared" si="24"/>
        <v>305436.13381593634</v>
      </c>
    </row>
    <row r="71" spans="1:24" x14ac:dyDescent="0.4">
      <c r="A71">
        <v>70</v>
      </c>
      <c r="B71">
        <f t="shared" si="14"/>
        <v>68606</v>
      </c>
      <c r="C71">
        <f t="shared" si="15"/>
        <v>2.8333333333333335</v>
      </c>
      <c r="D71">
        <f t="shared" si="16"/>
        <v>24214</v>
      </c>
      <c r="E71">
        <f t="shared" si="17"/>
        <v>16.245344971379453</v>
      </c>
      <c r="F71">
        <f t="shared" si="18"/>
        <v>393365</v>
      </c>
      <c r="G71">
        <f t="shared" si="19"/>
        <v>295937</v>
      </c>
      <c r="H71">
        <f t="shared" ref="H71:H100" si="26">G71+H67</f>
        <v>1088251</v>
      </c>
      <c r="J71">
        <f t="shared" si="20"/>
        <v>1792</v>
      </c>
      <c r="K71">
        <f t="shared" si="21"/>
        <v>22790</v>
      </c>
      <c r="M71">
        <v>70</v>
      </c>
      <c r="N71">
        <f t="shared" si="22"/>
        <v>196682</v>
      </c>
      <c r="O71">
        <v>70</v>
      </c>
      <c r="P71">
        <v>393365</v>
      </c>
      <c r="Q71">
        <v>70</v>
      </c>
      <c r="R71">
        <f t="shared" si="23"/>
        <v>362750</v>
      </c>
      <c r="T71">
        <v>362738</v>
      </c>
      <c r="U71">
        <v>1.3</v>
      </c>
      <c r="V71">
        <v>70</v>
      </c>
      <c r="W71" s="8">
        <f t="shared" si="25"/>
        <v>872674.66804553231</v>
      </c>
      <c r="X71">
        <f t="shared" si="24"/>
        <v>392703.60062048957</v>
      </c>
    </row>
    <row r="72" spans="1:24" x14ac:dyDescent="0.4">
      <c r="A72">
        <v>71</v>
      </c>
      <c r="B72">
        <f t="shared" si="14"/>
        <v>71588</v>
      </c>
      <c r="C72">
        <f t="shared" si="15"/>
        <v>2.8666666666666667</v>
      </c>
      <c r="D72">
        <f t="shared" si="16"/>
        <v>24973</v>
      </c>
      <c r="E72">
        <f t="shared" si="17"/>
        <v>16.245344971379453</v>
      </c>
      <c r="F72">
        <f t="shared" si="18"/>
        <v>405695</v>
      </c>
      <c r="G72">
        <f t="shared" si="19"/>
        <v>308803</v>
      </c>
      <c r="H72">
        <f t="shared" si="26"/>
        <v>1145744</v>
      </c>
      <c r="J72">
        <f t="shared" si="20"/>
        <v>1835.25</v>
      </c>
      <c r="K72">
        <f t="shared" si="21"/>
        <v>23615.55</v>
      </c>
      <c r="M72">
        <v>71</v>
      </c>
      <c r="N72">
        <f t="shared" si="22"/>
        <v>202847</v>
      </c>
      <c r="O72">
        <v>71</v>
      </c>
      <c r="P72">
        <v>405679</v>
      </c>
      <c r="Q72">
        <v>71</v>
      </c>
      <c r="R72">
        <f t="shared" si="23"/>
        <v>381914</v>
      </c>
      <c r="T72">
        <v>381898</v>
      </c>
      <c r="U72">
        <v>1.08</v>
      </c>
      <c r="V72">
        <v>71</v>
      </c>
      <c r="W72" s="8">
        <f t="shared" si="25"/>
        <v>942488.64148917492</v>
      </c>
      <c r="X72">
        <f t="shared" si="24"/>
        <v>419407.44546268292</v>
      </c>
    </row>
    <row r="73" spans="1:24" x14ac:dyDescent="0.4">
      <c r="A73">
        <v>72</v>
      </c>
      <c r="B73">
        <f t="shared" si="14"/>
        <v>74655</v>
      </c>
      <c r="C73">
        <f t="shared" si="15"/>
        <v>2.9</v>
      </c>
      <c r="D73">
        <f t="shared" si="16"/>
        <v>25743</v>
      </c>
      <c r="E73">
        <f t="shared" si="17"/>
        <v>16.245344971379453</v>
      </c>
      <c r="F73">
        <f t="shared" si="18"/>
        <v>418204</v>
      </c>
      <c r="G73">
        <f t="shared" si="19"/>
        <v>322010</v>
      </c>
      <c r="H73">
        <f t="shared" si="26"/>
        <v>1240860</v>
      </c>
      <c r="J73">
        <f t="shared" si="20"/>
        <v>1879</v>
      </c>
      <c r="K73">
        <f t="shared" si="21"/>
        <v>24462.400000000001</v>
      </c>
      <c r="M73">
        <v>72</v>
      </c>
      <c r="N73">
        <f t="shared" si="22"/>
        <v>209102</v>
      </c>
      <c r="O73">
        <v>72</v>
      </c>
      <c r="P73">
        <v>418204</v>
      </c>
      <c r="Q73">
        <v>72</v>
      </c>
      <c r="R73">
        <f t="shared" si="23"/>
        <v>413620</v>
      </c>
      <c r="T73">
        <v>413612</v>
      </c>
      <c r="U73">
        <v>1.08</v>
      </c>
      <c r="V73">
        <v>72</v>
      </c>
      <c r="W73" s="8">
        <f t="shared" si="25"/>
        <v>1017887.732808309</v>
      </c>
      <c r="X73">
        <f t="shared" si="24"/>
        <v>447870.60243565601</v>
      </c>
    </row>
    <row r="74" spans="1:24" x14ac:dyDescent="0.4">
      <c r="A74">
        <v>73</v>
      </c>
      <c r="B74">
        <f t="shared" si="14"/>
        <v>77809</v>
      </c>
      <c r="C74">
        <f t="shared" si="15"/>
        <v>2.9333333333333331</v>
      </c>
      <c r="D74">
        <f t="shared" si="16"/>
        <v>26526</v>
      </c>
      <c r="E74">
        <f t="shared" si="17"/>
        <v>16.245344971379453</v>
      </c>
      <c r="F74">
        <f t="shared" si="18"/>
        <v>430924</v>
      </c>
      <c r="G74">
        <f t="shared" si="19"/>
        <v>335582</v>
      </c>
      <c r="H74">
        <f t="shared" si="26"/>
        <v>1304666</v>
      </c>
      <c r="J74">
        <f t="shared" si="20"/>
        <v>1923.25</v>
      </c>
      <c r="K74">
        <f t="shared" si="21"/>
        <v>25330.85</v>
      </c>
      <c r="M74">
        <v>73</v>
      </c>
      <c r="N74">
        <f t="shared" si="22"/>
        <v>215462</v>
      </c>
      <c r="O74">
        <v>73</v>
      </c>
      <c r="P74">
        <v>430908</v>
      </c>
      <c r="Q74">
        <v>73</v>
      </c>
      <c r="R74">
        <f t="shared" si="23"/>
        <v>434888</v>
      </c>
      <c r="T74">
        <v>434870</v>
      </c>
      <c r="U74">
        <v>1.08</v>
      </c>
      <c r="V74">
        <v>73</v>
      </c>
      <c r="W74" s="8">
        <f t="shared" si="25"/>
        <v>1099318.7514329739</v>
      </c>
      <c r="X74">
        <f t="shared" si="24"/>
        <v>478203.65687334369</v>
      </c>
    </row>
    <row r="75" spans="1:24" x14ac:dyDescent="0.4">
      <c r="A75">
        <v>74</v>
      </c>
      <c r="B75">
        <f t="shared" si="14"/>
        <v>81050</v>
      </c>
      <c r="C75">
        <f t="shared" si="15"/>
        <v>2.9666666666666668</v>
      </c>
      <c r="D75">
        <f t="shared" si="16"/>
        <v>27320</v>
      </c>
      <c r="E75">
        <f t="shared" si="17"/>
        <v>16.245344971379453</v>
      </c>
      <c r="F75">
        <f t="shared" si="18"/>
        <v>443823</v>
      </c>
      <c r="G75">
        <f t="shared" si="19"/>
        <v>349502</v>
      </c>
      <c r="H75">
        <f t="shared" si="26"/>
        <v>1437753</v>
      </c>
      <c r="J75">
        <f t="shared" si="20"/>
        <v>1968</v>
      </c>
      <c r="K75">
        <f t="shared" si="21"/>
        <v>26221.200000000001</v>
      </c>
      <c r="M75">
        <v>74</v>
      </c>
      <c r="N75">
        <f t="shared" si="22"/>
        <v>221911</v>
      </c>
      <c r="O75">
        <v>74</v>
      </c>
      <c r="P75">
        <v>443823</v>
      </c>
      <c r="Q75">
        <v>74</v>
      </c>
      <c r="R75">
        <f t="shared" si="23"/>
        <v>479251</v>
      </c>
      <c r="T75">
        <v>479238</v>
      </c>
      <c r="U75">
        <v>1.08</v>
      </c>
      <c r="V75">
        <v>74</v>
      </c>
      <c r="W75" s="8">
        <f t="shared" si="25"/>
        <v>1187264.2515476118</v>
      </c>
      <c r="X75">
        <f t="shared" si="24"/>
        <v>510523.62816547311</v>
      </c>
    </row>
    <row r="76" spans="1:24" x14ac:dyDescent="0.4">
      <c r="A76">
        <v>75</v>
      </c>
      <c r="B76">
        <f t="shared" si="14"/>
        <v>84381</v>
      </c>
      <c r="C76">
        <f t="shared" si="15"/>
        <v>3</v>
      </c>
      <c r="D76">
        <f t="shared" si="16"/>
        <v>28127</v>
      </c>
      <c r="E76">
        <f t="shared" si="17"/>
        <v>16.245344971379453</v>
      </c>
      <c r="F76">
        <f t="shared" si="18"/>
        <v>456933</v>
      </c>
      <c r="G76">
        <f t="shared" si="19"/>
        <v>363795</v>
      </c>
      <c r="H76">
        <f t="shared" si="26"/>
        <v>1509539</v>
      </c>
      <c r="J76">
        <f t="shared" si="20"/>
        <v>2088.25</v>
      </c>
      <c r="K76">
        <f t="shared" si="21"/>
        <v>27133.75</v>
      </c>
      <c r="M76">
        <v>75</v>
      </c>
      <c r="N76">
        <f t="shared" si="22"/>
        <v>228466</v>
      </c>
      <c r="O76">
        <v>75</v>
      </c>
      <c r="P76">
        <v>456933</v>
      </c>
      <c r="Q76">
        <v>75</v>
      </c>
      <c r="R76">
        <f t="shared" si="23"/>
        <v>503179</v>
      </c>
      <c r="T76">
        <v>503163</v>
      </c>
      <c r="U76">
        <v>1.08</v>
      </c>
      <c r="V76">
        <v>75</v>
      </c>
      <c r="W76" s="8">
        <f t="shared" si="25"/>
        <v>1282245.3916714208</v>
      </c>
      <c r="X76">
        <f t="shared" si="24"/>
        <v>544954.29146035388</v>
      </c>
    </row>
    <row r="77" spans="1:24" x14ac:dyDescent="0.4">
      <c r="A77">
        <v>76</v>
      </c>
      <c r="B77">
        <f t="shared" si="14"/>
        <v>87801</v>
      </c>
      <c r="C77">
        <f t="shared" si="15"/>
        <v>3.0333333333333332</v>
      </c>
      <c r="D77">
        <f t="shared" si="16"/>
        <v>28945</v>
      </c>
      <c r="E77">
        <f t="shared" si="17"/>
        <v>16.245344971379453</v>
      </c>
      <c r="F77">
        <f t="shared" si="18"/>
        <v>470222</v>
      </c>
      <c r="G77">
        <f t="shared" si="19"/>
        <v>378440</v>
      </c>
      <c r="H77">
        <f t="shared" si="26"/>
        <v>1619300</v>
      </c>
      <c r="J77">
        <f t="shared" si="20"/>
        <v>2135</v>
      </c>
      <c r="K77">
        <f t="shared" si="21"/>
        <v>28068.799999999999</v>
      </c>
      <c r="M77">
        <v>76</v>
      </c>
      <c r="N77">
        <f t="shared" si="22"/>
        <v>235111</v>
      </c>
      <c r="O77">
        <v>76</v>
      </c>
      <c r="P77">
        <v>470222</v>
      </c>
      <c r="Q77">
        <v>76</v>
      </c>
      <c r="R77">
        <f t="shared" si="23"/>
        <v>539766</v>
      </c>
      <c r="T77">
        <v>539759</v>
      </c>
      <c r="U77">
        <v>1.08</v>
      </c>
      <c r="V77">
        <v>76</v>
      </c>
      <c r="W77" s="8">
        <f t="shared" si="25"/>
        <v>1384825.0230051344</v>
      </c>
      <c r="X77">
        <f t="shared" si="24"/>
        <v>581626.50966215646</v>
      </c>
    </row>
    <row r="78" spans="1:24" x14ac:dyDescent="0.4">
      <c r="A78">
        <v>77</v>
      </c>
      <c r="B78">
        <f t="shared" si="14"/>
        <v>91312</v>
      </c>
      <c r="C78">
        <f t="shared" si="15"/>
        <v>3.0666666666666669</v>
      </c>
      <c r="D78">
        <f t="shared" si="16"/>
        <v>29776</v>
      </c>
      <c r="E78">
        <f t="shared" si="17"/>
        <v>16.245344971379453</v>
      </c>
      <c r="F78">
        <f t="shared" si="18"/>
        <v>483721</v>
      </c>
      <c r="G78">
        <f t="shared" si="19"/>
        <v>393466</v>
      </c>
      <c r="H78">
        <f t="shared" si="26"/>
        <v>1698132</v>
      </c>
      <c r="J78">
        <f t="shared" si="20"/>
        <v>2182.25</v>
      </c>
      <c r="K78">
        <f t="shared" si="21"/>
        <v>29026.65</v>
      </c>
      <c r="M78">
        <v>77</v>
      </c>
      <c r="N78">
        <f t="shared" si="22"/>
        <v>241860</v>
      </c>
      <c r="O78">
        <v>77</v>
      </c>
      <c r="P78">
        <v>483705</v>
      </c>
      <c r="Q78">
        <v>77</v>
      </c>
      <c r="R78">
        <f t="shared" si="23"/>
        <v>566044</v>
      </c>
      <c r="T78">
        <v>566021</v>
      </c>
      <c r="U78">
        <v>1.08</v>
      </c>
      <c r="V78">
        <v>77</v>
      </c>
      <c r="W78" s="8">
        <f t="shared" si="25"/>
        <v>1495611.0248455452</v>
      </c>
      <c r="X78">
        <f t="shared" si="24"/>
        <v>620678.57531090127</v>
      </c>
    </row>
    <row r="79" spans="1:24" x14ac:dyDescent="0.4">
      <c r="A79">
        <v>78</v>
      </c>
      <c r="B79">
        <f t="shared" si="14"/>
        <v>94916</v>
      </c>
      <c r="C79">
        <f t="shared" si="15"/>
        <v>3.1</v>
      </c>
      <c r="D79">
        <f t="shared" si="16"/>
        <v>30618</v>
      </c>
      <c r="E79">
        <f t="shared" si="17"/>
        <v>16.245344971379453</v>
      </c>
      <c r="F79">
        <f t="shared" si="18"/>
        <v>497400</v>
      </c>
      <c r="G79">
        <f t="shared" si="19"/>
        <v>408853</v>
      </c>
      <c r="H79">
        <f t="shared" si="26"/>
        <v>1846606</v>
      </c>
      <c r="J79">
        <f t="shared" si="20"/>
        <v>2230</v>
      </c>
      <c r="K79">
        <f t="shared" si="21"/>
        <v>30007.599999999999</v>
      </c>
      <c r="M79">
        <v>78</v>
      </c>
      <c r="N79">
        <f t="shared" si="22"/>
        <v>248700</v>
      </c>
      <c r="O79">
        <v>78</v>
      </c>
      <c r="P79">
        <v>497400</v>
      </c>
      <c r="Q79">
        <v>78</v>
      </c>
      <c r="R79">
        <f t="shared" si="23"/>
        <v>615535</v>
      </c>
      <c r="T79">
        <v>615522</v>
      </c>
      <c r="U79">
        <v>1.08</v>
      </c>
      <c r="V79">
        <v>78</v>
      </c>
      <c r="W79" s="8">
        <f t="shared" si="25"/>
        <v>1615259.9068331888</v>
      </c>
      <c r="X79">
        <f t="shared" si="24"/>
        <v>662256.56180160749</v>
      </c>
    </row>
    <row r="80" spans="1:24" x14ac:dyDescent="0.4">
      <c r="A80">
        <v>79</v>
      </c>
      <c r="B80">
        <f t="shared" si="14"/>
        <v>98613</v>
      </c>
      <c r="C80">
        <f t="shared" si="15"/>
        <v>3.1333333333333333</v>
      </c>
      <c r="D80">
        <f t="shared" si="16"/>
        <v>31472</v>
      </c>
      <c r="E80">
        <f t="shared" si="17"/>
        <v>16.245344971379453</v>
      </c>
      <c r="F80">
        <f t="shared" si="18"/>
        <v>511273</v>
      </c>
      <c r="G80">
        <f t="shared" si="19"/>
        <v>424614</v>
      </c>
      <c r="H80">
        <f t="shared" si="26"/>
        <v>1934153</v>
      </c>
      <c r="J80">
        <f t="shared" si="20"/>
        <v>2278.25</v>
      </c>
      <c r="K80">
        <f t="shared" si="21"/>
        <v>31011.95</v>
      </c>
      <c r="M80">
        <v>79</v>
      </c>
      <c r="N80">
        <f t="shared" si="22"/>
        <v>255636</v>
      </c>
      <c r="O80">
        <v>79</v>
      </c>
      <c r="P80">
        <v>511273</v>
      </c>
      <c r="Q80">
        <v>79</v>
      </c>
      <c r="R80">
        <f t="shared" si="23"/>
        <v>644717</v>
      </c>
      <c r="T80">
        <v>644701</v>
      </c>
      <c r="U80">
        <v>1.08</v>
      </c>
      <c r="V80">
        <v>79</v>
      </c>
      <c r="W80" s="8">
        <f t="shared" si="25"/>
        <v>1744480.6993798441</v>
      </c>
      <c r="X80">
        <f t="shared" si="24"/>
        <v>706514.6832488369</v>
      </c>
    </row>
    <row r="81" spans="1:24" x14ac:dyDescent="0.4">
      <c r="A81">
        <v>80</v>
      </c>
      <c r="B81">
        <f t="shared" si="14"/>
        <v>102406</v>
      </c>
      <c r="C81">
        <f t="shared" si="15"/>
        <v>3.1666666666666665</v>
      </c>
      <c r="D81">
        <f t="shared" si="16"/>
        <v>32339</v>
      </c>
      <c r="E81">
        <f t="shared" si="17"/>
        <v>19.379173679952551</v>
      </c>
      <c r="F81">
        <f t="shared" si="18"/>
        <v>626703</v>
      </c>
      <c r="G81">
        <f t="shared" si="19"/>
        <v>521843</v>
      </c>
      <c r="H81">
        <f t="shared" si="26"/>
        <v>2141143</v>
      </c>
      <c r="J81">
        <f t="shared" si="20"/>
        <v>2327</v>
      </c>
      <c r="K81">
        <f t="shared" si="21"/>
        <v>32040</v>
      </c>
      <c r="M81">
        <v>80</v>
      </c>
      <c r="N81">
        <f t="shared" si="22"/>
        <v>313351</v>
      </c>
      <c r="O81">
        <v>80</v>
      </c>
      <c r="P81">
        <v>626684</v>
      </c>
      <c r="Q81">
        <v>80</v>
      </c>
      <c r="R81">
        <f t="shared" si="23"/>
        <v>713714</v>
      </c>
      <c r="T81">
        <v>713701</v>
      </c>
      <c r="U81">
        <v>1.4</v>
      </c>
      <c r="V81">
        <v>80</v>
      </c>
      <c r="W81" s="8">
        <f t="shared" si="25"/>
        <v>2442272.9791317815</v>
      </c>
      <c r="X81">
        <f t="shared" si="24"/>
        <v>976909.19165271265</v>
      </c>
    </row>
    <row r="82" spans="1:24" x14ac:dyDescent="0.4">
      <c r="A82">
        <v>81</v>
      </c>
      <c r="B82">
        <f t="shared" si="14"/>
        <v>116923</v>
      </c>
      <c r="C82">
        <f t="shared" si="15"/>
        <v>3.2</v>
      </c>
      <c r="D82">
        <f t="shared" si="16"/>
        <v>36538</v>
      </c>
      <c r="E82">
        <f t="shared" si="17"/>
        <v>19.379173679952551</v>
      </c>
      <c r="F82">
        <f t="shared" si="18"/>
        <v>708076</v>
      </c>
      <c r="G82">
        <f t="shared" si="19"/>
        <v>595756</v>
      </c>
      <c r="H82">
        <f t="shared" si="26"/>
        <v>2293888</v>
      </c>
      <c r="J82">
        <f t="shared" si="20"/>
        <v>2376.25</v>
      </c>
      <c r="K82">
        <f t="shared" si="21"/>
        <v>33092.050000000003</v>
      </c>
      <c r="M82">
        <v>81</v>
      </c>
      <c r="N82">
        <f t="shared" si="22"/>
        <v>354038</v>
      </c>
      <c r="O82">
        <v>81</v>
      </c>
      <c r="P82">
        <v>708076</v>
      </c>
      <c r="Q82">
        <v>81</v>
      </c>
      <c r="R82">
        <f t="shared" si="23"/>
        <v>764629</v>
      </c>
      <c r="T82">
        <v>764606</v>
      </c>
      <c r="U82">
        <v>1.08</v>
      </c>
      <c r="V82">
        <v>81</v>
      </c>
      <c r="W82" s="8">
        <f t="shared" si="25"/>
        <v>2637654.8174623242</v>
      </c>
      <c r="X82">
        <f t="shared" si="24"/>
        <v>1041873.6528976181</v>
      </c>
    </row>
    <row r="83" spans="1:24" x14ac:dyDescent="0.4">
      <c r="A83">
        <v>82</v>
      </c>
      <c r="B83">
        <f t="shared" si="14"/>
        <v>132334</v>
      </c>
      <c r="C83">
        <f t="shared" si="15"/>
        <v>3.2333333333333334</v>
      </c>
      <c r="D83">
        <f t="shared" si="16"/>
        <v>40928</v>
      </c>
      <c r="E83">
        <f t="shared" si="17"/>
        <v>19.379173679952551</v>
      </c>
      <c r="F83">
        <f t="shared" si="18"/>
        <v>793151</v>
      </c>
      <c r="G83">
        <f t="shared" si="19"/>
        <v>674203</v>
      </c>
      <c r="H83">
        <f t="shared" si="26"/>
        <v>2520809</v>
      </c>
      <c r="J83">
        <f t="shared" si="20"/>
        <v>2426</v>
      </c>
      <c r="K83">
        <f t="shared" si="21"/>
        <v>34168.400000000001</v>
      </c>
      <c r="M83">
        <v>82</v>
      </c>
      <c r="N83">
        <f t="shared" si="22"/>
        <v>396575</v>
      </c>
      <c r="O83">
        <v>82</v>
      </c>
      <c r="P83">
        <v>793151</v>
      </c>
      <c r="Q83">
        <v>82</v>
      </c>
      <c r="R83">
        <f t="shared" si="23"/>
        <v>840269</v>
      </c>
      <c r="T83">
        <v>840257</v>
      </c>
      <c r="U83">
        <v>1.08</v>
      </c>
      <c r="V83">
        <v>82</v>
      </c>
      <c r="W83" s="8">
        <f t="shared" si="25"/>
        <v>2848667.2028593104</v>
      </c>
      <c r="X83">
        <f t="shared" si="24"/>
        <v>1110980.2091151313</v>
      </c>
    </row>
    <row r="84" spans="1:24" x14ac:dyDescent="0.4">
      <c r="A84">
        <v>83</v>
      </c>
      <c r="B84">
        <f t="shared" si="14"/>
        <v>148670</v>
      </c>
      <c r="C84">
        <f t="shared" si="15"/>
        <v>3.2666666666666666</v>
      </c>
      <c r="D84">
        <f t="shared" si="16"/>
        <v>45511</v>
      </c>
      <c r="E84">
        <f t="shared" si="17"/>
        <v>19.379173679952551</v>
      </c>
      <c r="F84">
        <f t="shared" si="18"/>
        <v>881966</v>
      </c>
      <c r="G84">
        <f t="shared" si="19"/>
        <v>757305</v>
      </c>
      <c r="H84">
        <f t="shared" si="26"/>
        <v>2691458</v>
      </c>
      <c r="J84">
        <f t="shared" si="20"/>
        <v>2476.25</v>
      </c>
      <c r="K84">
        <f t="shared" si="21"/>
        <v>35269.35</v>
      </c>
      <c r="M84">
        <v>83</v>
      </c>
      <c r="N84">
        <f t="shared" si="22"/>
        <v>440983</v>
      </c>
      <c r="O84">
        <v>83</v>
      </c>
      <c r="P84">
        <v>881966</v>
      </c>
      <c r="Q84">
        <v>83</v>
      </c>
      <c r="R84">
        <f t="shared" si="23"/>
        <v>897152</v>
      </c>
      <c r="T84">
        <v>897136</v>
      </c>
      <c r="U84">
        <v>1.08</v>
      </c>
      <c r="V84">
        <v>83</v>
      </c>
      <c r="W84" s="8">
        <f t="shared" si="25"/>
        <v>3076560.5790880555</v>
      </c>
      <c r="X84">
        <f t="shared" si="24"/>
        <v>1184475.8229489017</v>
      </c>
    </row>
    <row r="85" spans="1:24" x14ac:dyDescent="0.4">
      <c r="A85">
        <v>84</v>
      </c>
      <c r="B85">
        <f t="shared" si="14"/>
        <v>165963</v>
      </c>
      <c r="C85">
        <f t="shared" si="15"/>
        <v>3.3</v>
      </c>
      <c r="D85">
        <f t="shared" si="16"/>
        <v>50292</v>
      </c>
      <c r="E85">
        <f t="shared" si="17"/>
        <v>19.379173679952551</v>
      </c>
      <c r="F85">
        <f t="shared" si="18"/>
        <v>974617</v>
      </c>
      <c r="G85">
        <f t="shared" si="19"/>
        <v>845232</v>
      </c>
      <c r="H85">
        <f t="shared" si="26"/>
        <v>2986375</v>
      </c>
      <c r="J85">
        <f t="shared" si="20"/>
        <v>2527</v>
      </c>
      <c r="K85">
        <f t="shared" si="21"/>
        <v>36395.199999999997</v>
      </c>
      <c r="M85">
        <v>84</v>
      </c>
      <c r="N85">
        <f t="shared" si="22"/>
        <v>487308</v>
      </c>
      <c r="O85">
        <v>84</v>
      </c>
      <c r="P85">
        <v>974617</v>
      </c>
      <c r="Q85">
        <v>84</v>
      </c>
      <c r="R85">
        <f t="shared" si="23"/>
        <v>995458</v>
      </c>
      <c r="T85">
        <v>995445</v>
      </c>
      <c r="U85">
        <v>1.08</v>
      </c>
      <c r="V85">
        <v>84</v>
      </c>
      <c r="W85" s="8">
        <f t="shared" si="25"/>
        <v>3322685.4254151001</v>
      </c>
      <c r="X85">
        <f t="shared" si="24"/>
        <v>1262620.4616577383</v>
      </c>
    </row>
    <row r="86" spans="1:24" x14ac:dyDescent="0.4">
      <c r="A86">
        <v>85</v>
      </c>
      <c r="B86">
        <f t="shared" si="14"/>
        <v>184243</v>
      </c>
      <c r="C86">
        <f t="shared" si="15"/>
        <v>3.3333333333333335</v>
      </c>
      <c r="D86">
        <f t="shared" si="16"/>
        <v>55273</v>
      </c>
      <c r="E86">
        <f t="shared" si="17"/>
        <v>19.379173679952551</v>
      </c>
      <c r="F86">
        <f t="shared" si="18"/>
        <v>1071145</v>
      </c>
      <c r="G86">
        <f t="shared" si="19"/>
        <v>938109</v>
      </c>
      <c r="H86">
        <f t="shared" si="26"/>
        <v>3231997</v>
      </c>
      <c r="J86">
        <f t="shared" si="20"/>
        <v>2663.25</v>
      </c>
      <c r="K86">
        <f t="shared" si="21"/>
        <v>37546.25</v>
      </c>
      <c r="M86">
        <v>85</v>
      </c>
      <c r="N86">
        <f t="shared" si="22"/>
        <v>535572</v>
      </c>
      <c r="O86">
        <v>85</v>
      </c>
      <c r="P86">
        <v>1071145</v>
      </c>
      <c r="Q86">
        <v>85</v>
      </c>
      <c r="R86">
        <f t="shared" si="23"/>
        <v>1077332</v>
      </c>
      <c r="T86">
        <v>1077309</v>
      </c>
      <c r="U86">
        <v>1.08</v>
      </c>
      <c r="V86">
        <v>85</v>
      </c>
      <c r="W86" s="8">
        <f t="shared" si="25"/>
        <v>3588500.2594483085</v>
      </c>
      <c r="X86">
        <f t="shared" si="24"/>
        <v>1345687.5972931159</v>
      </c>
    </row>
    <row r="87" spans="1:24" x14ac:dyDescent="0.4">
      <c r="A87">
        <v>86</v>
      </c>
      <c r="B87">
        <f t="shared" si="14"/>
        <v>203543</v>
      </c>
      <c r="C87">
        <f t="shared" si="15"/>
        <v>3.3666666666666667</v>
      </c>
      <c r="D87">
        <f t="shared" si="16"/>
        <v>60458</v>
      </c>
      <c r="E87">
        <f t="shared" si="17"/>
        <v>19.379173679952551</v>
      </c>
      <c r="F87">
        <f t="shared" si="18"/>
        <v>1171626</v>
      </c>
      <c r="G87">
        <f t="shared" si="19"/>
        <v>1036094</v>
      </c>
      <c r="H87">
        <f t="shared" si="26"/>
        <v>3556903</v>
      </c>
      <c r="J87">
        <f t="shared" si="20"/>
        <v>2716</v>
      </c>
      <c r="K87">
        <f t="shared" si="21"/>
        <v>38722.800000000003</v>
      </c>
      <c r="M87">
        <v>86</v>
      </c>
      <c r="N87">
        <f t="shared" si="22"/>
        <v>585813</v>
      </c>
      <c r="O87">
        <v>86</v>
      </c>
      <c r="P87">
        <v>1171626</v>
      </c>
      <c r="Q87">
        <v>86</v>
      </c>
      <c r="R87">
        <f t="shared" si="23"/>
        <v>1185634</v>
      </c>
      <c r="T87">
        <v>1185621</v>
      </c>
      <c r="U87">
        <v>1.08</v>
      </c>
      <c r="V87">
        <v>86</v>
      </c>
      <c r="W87" s="8">
        <f t="shared" si="25"/>
        <v>3875580.2802041736</v>
      </c>
      <c r="X87">
        <f t="shared" si="24"/>
        <v>1433964.7036755444</v>
      </c>
    </row>
    <row r="88" spans="1:24" x14ac:dyDescent="0.4">
      <c r="A88">
        <v>87</v>
      </c>
      <c r="B88">
        <f t="shared" si="14"/>
        <v>223897</v>
      </c>
      <c r="C88">
        <f t="shared" si="15"/>
        <v>3.4</v>
      </c>
      <c r="D88">
        <f t="shared" si="16"/>
        <v>65852</v>
      </c>
      <c r="E88">
        <f t="shared" si="17"/>
        <v>19.379173679952551</v>
      </c>
      <c r="F88">
        <f t="shared" si="18"/>
        <v>1276157</v>
      </c>
      <c r="G88">
        <f t="shared" si="19"/>
        <v>1139363</v>
      </c>
      <c r="H88">
        <f t="shared" si="26"/>
        <v>3830821</v>
      </c>
      <c r="J88">
        <f t="shared" si="20"/>
        <v>2769.25</v>
      </c>
      <c r="K88">
        <f t="shared" si="21"/>
        <v>39925.15</v>
      </c>
      <c r="M88">
        <v>87</v>
      </c>
      <c r="N88">
        <f t="shared" si="22"/>
        <v>638078</v>
      </c>
      <c r="O88">
        <v>87</v>
      </c>
      <c r="P88">
        <v>1276157</v>
      </c>
      <c r="Q88">
        <v>87</v>
      </c>
      <c r="R88">
        <f t="shared" si="23"/>
        <v>1276940</v>
      </c>
      <c r="T88">
        <v>1276924</v>
      </c>
      <c r="U88">
        <v>1.08</v>
      </c>
      <c r="V88">
        <v>87</v>
      </c>
      <c r="W88" s="8">
        <f t="shared" si="25"/>
        <v>4185626.7026205077</v>
      </c>
      <c r="X88">
        <f t="shared" si="24"/>
        <v>1527753.7464564855</v>
      </c>
    </row>
    <row r="89" spans="1:24" x14ac:dyDescent="0.4">
      <c r="A89">
        <v>88</v>
      </c>
      <c r="B89">
        <f t="shared" si="14"/>
        <v>245335</v>
      </c>
      <c r="C89">
        <f t="shared" si="15"/>
        <v>3.4333333333333331</v>
      </c>
      <c r="D89">
        <f t="shared" si="16"/>
        <v>71457</v>
      </c>
      <c r="E89">
        <f t="shared" si="17"/>
        <v>19.379173679952551</v>
      </c>
      <c r="F89">
        <f t="shared" si="18"/>
        <v>1384778</v>
      </c>
      <c r="G89">
        <f t="shared" si="19"/>
        <v>1248044</v>
      </c>
      <c r="H89">
        <f t="shared" si="26"/>
        <v>4234419</v>
      </c>
      <c r="J89">
        <f t="shared" si="20"/>
        <v>2823</v>
      </c>
      <c r="K89">
        <f t="shared" si="21"/>
        <v>41153.599999999999</v>
      </c>
      <c r="M89">
        <v>88</v>
      </c>
      <c r="N89">
        <f t="shared" si="22"/>
        <v>692389</v>
      </c>
      <c r="O89">
        <v>88</v>
      </c>
      <c r="P89">
        <v>1384778</v>
      </c>
      <c r="Q89">
        <v>88</v>
      </c>
      <c r="R89">
        <f t="shared" si="23"/>
        <v>1411473</v>
      </c>
      <c r="T89">
        <v>1411460</v>
      </c>
      <c r="U89">
        <v>1.08</v>
      </c>
      <c r="V89">
        <v>88</v>
      </c>
      <c r="W89" s="8">
        <f t="shared" si="25"/>
        <v>4520476.8388301488</v>
      </c>
      <c r="X89">
        <f t="shared" si="24"/>
        <v>1627371.6619788539</v>
      </c>
    </row>
    <row r="90" spans="1:24" x14ac:dyDescent="0.4">
      <c r="A90">
        <v>89</v>
      </c>
      <c r="B90">
        <f t="shared" si="14"/>
        <v>267894</v>
      </c>
      <c r="C90">
        <f t="shared" si="15"/>
        <v>3.4666666666666668</v>
      </c>
      <c r="D90">
        <f t="shared" si="16"/>
        <v>77277</v>
      </c>
      <c r="E90">
        <f t="shared" si="17"/>
        <v>19.379173679952551</v>
      </c>
      <c r="F90">
        <f t="shared" si="18"/>
        <v>1497564</v>
      </c>
      <c r="G90">
        <f t="shared" si="19"/>
        <v>1362300</v>
      </c>
      <c r="H90">
        <f t="shared" si="26"/>
        <v>4594297</v>
      </c>
      <c r="J90">
        <f t="shared" si="20"/>
        <v>2877.25</v>
      </c>
      <c r="K90">
        <f t="shared" si="21"/>
        <v>42408.45</v>
      </c>
      <c r="M90">
        <v>89</v>
      </c>
      <c r="N90">
        <f t="shared" si="22"/>
        <v>748782</v>
      </c>
      <c r="O90">
        <v>89</v>
      </c>
      <c r="P90">
        <v>1497564</v>
      </c>
      <c r="Q90">
        <v>89</v>
      </c>
      <c r="R90">
        <f t="shared" si="23"/>
        <v>1531432</v>
      </c>
      <c r="T90">
        <v>1531409</v>
      </c>
      <c r="U90">
        <v>1.08</v>
      </c>
      <c r="V90">
        <v>89</v>
      </c>
      <c r="W90" s="8">
        <f t="shared" si="25"/>
        <v>4882114.9859365607</v>
      </c>
      <c r="X90">
        <f t="shared" si="24"/>
        <v>1733150.8200074793</v>
      </c>
    </row>
    <row r="91" spans="1:24" x14ac:dyDescent="0.4">
      <c r="A91">
        <v>90</v>
      </c>
      <c r="B91">
        <f t="shared" si="14"/>
        <v>291606</v>
      </c>
      <c r="C91">
        <f t="shared" si="15"/>
        <v>3.5</v>
      </c>
      <c r="D91">
        <f t="shared" si="16"/>
        <v>83316</v>
      </c>
      <c r="E91">
        <f t="shared" si="17"/>
        <v>22.674022167526225</v>
      </c>
      <c r="F91">
        <f t="shared" si="18"/>
        <v>1889109</v>
      </c>
      <c r="G91">
        <f t="shared" si="19"/>
        <v>1729358</v>
      </c>
      <c r="H91">
        <f t="shared" si="26"/>
        <v>5286261</v>
      </c>
      <c r="J91">
        <f t="shared" si="20"/>
        <v>2932</v>
      </c>
      <c r="K91">
        <f t="shared" si="21"/>
        <v>43690</v>
      </c>
      <c r="M91">
        <v>90</v>
      </c>
      <c r="N91">
        <f t="shared" si="22"/>
        <v>944554</v>
      </c>
      <c r="O91">
        <v>90</v>
      </c>
      <c r="P91">
        <v>1889109</v>
      </c>
      <c r="Q91">
        <v>90</v>
      </c>
      <c r="R91">
        <f t="shared" si="23"/>
        <v>1762087</v>
      </c>
      <c r="T91">
        <v>1762074</v>
      </c>
      <c r="U91">
        <v>1.4</v>
      </c>
      <c r="V91">
        <v>90</v>
      </c>
      <c r="W91" s="8">
        <f t="shared" si="25"/>
        <v>6834960.9803111842</v>
      </c>
      <c r="X91">
        <f t="shared" si="24"/>
        <v>2392236.3431089148</v>
      </c>
    </row>
    <row r="92" spans="1:24" x14ac:dyDescent="0.4">
      <c r="A92">
        <v>91</v>
      </c>
      <c r="B92">
        <f t="shared" si="14"/>
        <v>316505</v>
      </c>
      <c r="C92">
        <f t="shared" si="15"/>
        <v>3.5333333333333332</v>
      </c>
      <c r="D92">
        <f t="shared" si="16"/>
        <v>89577</v>
      </c>
      <c r="E92">
        <f t="shared" si="17"/>
        <v>22.674022167526225</v>
      </c>
      <c r="F92">
        <f t="shared" si="18"/>
        <v>2031071</v>
      </c>
      <c r="G92">
        <f t="shared" si="19"/>
        <v>1876760</v>
      </c>
      <c r="H92">
        <f t="shared" si="26"/>
        <v>5707581</v>
      </c>
      <c r="J92">
        <f t="shared" si="20"/>
        <v>2987.25</v>
      </c>
      <c r="K92">
        <f t="shared" si="21"/>
        <v>44998.55</v>
      </c>
      <c r="M92">
        <v>91</v>
      </c>
      <c r="N92">
        <f t="shared" si="22"/>
        <v>1015535</v>
      </c>
      <c r="O92">
        <v>91</v>
      </c>
      <c r="P92">
        <v>2031071</v>
      </c>
      <c r="Q92">
        <v>91</v>
      </c>
      <c r="R92">
        <f t="shared" si="23"/>
        <v>1902527</v>
      </c>
      <c r="T92">
        <v>1902510</v>
      </c>
      <c r="U92">
        <v>1.08</v>
      </c>
      <c r="V92">
        <v>91</v>
      </c>
      <c r="W92" s="8">
        <f t="shared" si="25"/>
        <v>7381757.8587360792</v>
      </c>
      <c r="X92">
        <f t="shared" si="24"/>
        <v>2546706.4612639477</v>
      </c>
    </row>
    <row r="93" spans="1:24" x14ac:dyDescent="0.4">
      <c r="A93">
        <v>92</v>
      </c>
      <c r="B93">
        <f t="shared" si="14"/>
        <v>342628</v>
      </c>
      <c r="C93">
        <f t="shared" si="15"/>
        <v>3.5666666666666669</v>
      </c>
      <c r="D93">
        <f t="shared" si="16"/>
        <v>96064</v>
      </c>
      <c r="E93">
        <f t="shared" si="17"/>
        <v>22.674022167526225</v>
      </c>
      <c r="F93">
        <f t="shared" si="18"/>
        <v>2178157</v>
      </c>
      <c r="G93">
        <f t="shared" si="19"/>
        <v>2031314</v>
      </c>
      <c r="H93">
        <f t="shared" si="26"/>
        <v>6265733</v>
      </c>
      <c r="J93">
        <f t="shared" si="20"/>
        <v>3043</v>
      </c>
      <c r="K93">
        <f t="shared" si="21"/>
        <v>46334.400000000001</v>
      </c>
      <c r="M93">
        <v>92</v>
      </c>
      <c r="N93">
        <f t="shared" si="22"/>
        <v>1089078</v>
      </c>
      <c r="O93">
        <v>92</v>
      </c>
      <c r="P93">
        <v>2178157</v>
      </c>
      <c r="Q93">
        <v>92</v>
      </c>
      <c r="R93">
        <f t="shared" si="23"/>
        <v>2088577</v>
      </c>
      <c r="T93">
        <v>2088565</v>
      </c>
      <c r="U93">
        <v>1.08</v>
      </c>
      <c r="V93">
        <v>92</v>
      </c>
      <c r="W93" s="8">
        <f t="shared" si="25"/>
        <v>7972298.4874349665</v>
      </c>
      <c r="X93">
        <f t="shared" si="24"/>
        <v>2710581.485727889</v>
      </c>
    </row>
    <row r="94" spans="1:24" x14ac:dyDescent="0.4">
      <c r="A94">
        <v>93</v>
      </c>
      <c r="B94">
        <f t="shared" si="14"/>
        <v>370010</v>
      </c>
      <c r="C94">
        <f t="shared" si="15"/>
        <v>3.6</v>
      </c>
      <c r="D94">
        <f t="shared" si="16"/>
        <v>102781</v>
      </c>
      <c r="E94">
        <f t="shared" si="17"/>
        <v>22.674022167526225</v>
      </c>
      <c r="F94">
        <f t="shared" si="18"/>
        <v>2330459</v>
      </c>
      <c r="G94">
        <f t="shared" si="19"/>
        <v>2193227</v>
      </c>
      <c r="H94">
        <f t="shared" si="26"/>
        <v>6787524</v>
      </c>
      <c r="J94">
        <f t="shared" si="20"/>
        <v>3099.25</v>
      </c>
      <c r="K94">
        <f t="shared" si="21"/>
        <v>47697.85</v>
      </c>
      <c r="M94">
        <v>93</v>
      </c>
      <c r="N94">
        <f t="shared" si="22"/>
        <v>1165229</v>
      </c>
      <c r="O94">
        <v>93</v>
      </c>
      <c r="P94">
        <v>2330436</v>
      </c>
      <c r="Q94">
        <v>93</v>
      </c>
      <c r="R94">
        <f t="shared" si="23"/>
        <v>2262508</v>
      </c>
      <c r="T94">
        <v>2262478</v>
      </c>
      <c r="U94">
        <v>1.08</v>
      </c>
      <c r="V94">
        <v>93</v>
      </c>
      <c r="W94" s="8">
        <f t="shared" si="25"/>
        <v>8610082.3664297648</v>
      </c>
      <c r="X94">
        <f t="shared" si="24"/>
        <v>2884377.5927539715</v>
      </c>
    </row>
    <row r="95" spans="1:24" x14ac:dyDescent="0.4">
      <c r="A95">
        <v>94</v>
      </c>
      <c r="B95">
        <f t="shared" si="14"/>
        <v>398686</v>
      </c>
      <c r="C95">
        <f t="shared" si="15"/>
        <v>3.6333333333333333</v>
      </c>
      <c r="D95">
        <f t="shared" si="16"/>
        <v>109730</v>
      </c>
      <c r="E95">
        <f t="shared" si="17"/>
        <v>22.674022167526225</v>
      </c>
      <c r="F95">
        <f t="shared" si="18"/>
        <v>2488020</v>
      </c>
      <c r="G95">
        <f t="shared" si="19"/>
        <v>2362659</v>
      </c>
      <c r="H95">
        <f t="shared" si="26"/>
        <v>7648920</v>
      </c>
      <c r="J95">
        <f t="shared" si="20"/>
        <v>3156</v>
      </c>
      <c r="K95">
        <f t="shared" si="21"/>
        <v>49089.2</v>
      </c>
      <c r="M95">
        <v>94</v>
      </c>
      <c r="N95">
        <f t="shared" si="22"/>
        <v>1244010</v>
      </c>
      <c r="O95">
        <v>94</v>
      </c>
      <c r="P95">
        <v>2488020</v>
      </c>
      <c r="Q95">
        <v>94</v>
      </c>
      <c r="R95">
        <f t="shared" si="23"/>
        <v>2549640</v>
      </c>
      <c r="T95">
        <v>2549627</v>
      </c>
      <c r="U95">
        <v>1.08</v>
      </c>
      <c r="V95">
        <v>94</v>
      </c>
      <c r="W95" s="8">
        <f t="shared" si="25"/>
        <v>9298888.9557441473</v>
      </c>
      <c r="X95">
        <f t="shared" si="24"/>
        <v>3068633.3553955695</v>
      </c>
    </row>
    <row r="96" spans="1:24" x14ac:dyDescent="0.4">
      <c r="A96">
        <v>95</v>
      </c>
      <c r="B96">
        <f t="shared" si="14"/>
        <v>428693</v>
      </c>
      <c r="C96">
        <f t="shared" si="15"/>
        <v>3.6666666666666665</v>
      </c>
      <c r="D96">
        <f t="shared" si="16"/>
        <v>116916</v>
      </c>
      <c r="E96">
        <f t="shared" si="17"/>
        <v>22.674022167526225</v>
      </c>
      <c r="F96">
        <f t="shared" si="18"/>
        <v>2650956</v>
      </c>
      <c r="G96">
        <f t="shared" si="19"/>
        <v>2539842</v>
      </c>
      <c r="H96">
        <f t="shared" si="26"/>
        <v>8247423</v>
      </c>
      <c r="J96">
        <f t="shared" si="20"/>
        <v>3308.25</v>
      </c>
      <c r="K96">
        <f t="shared" si="21"/>
        <v>50508.75</v>
      </c>
      <c r="M96">
        <v>95</v>
      </c>
      <c r="N96">
        <f t="shared" si="22"/>
        <v>1325478</v>
      </c>
      <c r="O96">
        <v>95</v>
      </c>
      <c r="P96">
        <v>2650956</v>
      </c>
      <c r="Q96">
        <v>95</v>
      </c>
      <c r="R96">
        <f t="shared" si="23"/>
        <v>2749141</v>
      </c>
      <c r="T96">
        <v>2749124</v>
      </c>
      <c r="U96">
        <v>1.08</v>
      </c>
      <c r="V96">
        <v>95</v>
      </c>
      <c r="W96" s="8">
        <f t="shared" si="25"/>
        <v>10042800.072203679</v>
      </c>
      <c r="X96">
        <f t="shared" si="24"/>
        <v>3263910.0234661964</v>
      </c>
    </row>
    <row r="97" spans="1:24" x14ac:dyDescent="0.4">
      <c r="A97">
        <v>96</v>
      </c>
      <c r="B97">
        <f t="shared" si="14"/>
        <v>460068</v>
      </c>
      <c r="C97">
        <f t="shared" si="15"/>
        <v>3.7</v>
      </c>
      <c r="D97">
        <f t="shared" si="16"/>
        <v>124343</v>
      </c>
      <c r="E97">
        <f t="shared" si="17"/>
        <v>22.674022167526225</v>
      </c>
      <c r="F97">
        <f t="shared" si="18"/>
        <v>2819356</v>
      </c>
      <c r="G97">
        <f t="shared" si="19"/>
        <v>2724984</v>
      </c>
      <c r="H97">
        <f t="shared" si="26"/>
        <v>8990717</v>
      </c>
      <c r="J97">
        <f t="shared" si="20"/>
        <v>3367</v>
      </c>
      <c r="K97">
        <f t="shared" si="21"/>
        <v>51956.800000000003</v>
      </c>
      <c r="M97">
        <v>96</v>
      </c>
      <c r="N97">
        <f t="shared" si="22"/>
        <v>1409678</v>
      </c>
      <c r="O97">
        <v>96</v>
      </c>
      <c r="P97">
        <v>2819333</v>
      </c>
      <c r="Q97">
        <v>96</v>
      </c>
      <c r="R97">
        <f t="shared" si="23"/>
        <v>2996905</v>
      </c>
      <c r="T97">
        <v>2996885</v>
      </c>
      <c r="U97">
        <v>1.08</v>
      </c>
      <c r="V97">
        <v>96</v>
      </c>
      <c r="W97" s="8">
        <f t="shared" si="25"/>
        <v>10846224.077979974</v>
      </c>
      <c r="X97">
        <f t="shared" si="24"/>
        <v>3470791.7049535923</v>
      </c>
    </row>
    <row r="98" spans="1:24" x14ac:dyDescent="0.4">
      <c r="A98">
        <v>97</v>
      </c>
      <c r="B98">
        <f t="shared" si="14"/>
        <v>492849</v>
      </c>
      <c r="C98">
        <f t="shared" si="15"/>
        <v>3.7333333333333334</v>
      </c>
      <c r="D98">
        <f t="shared" si="16"/>
        <v>132013</v>
      </c>
      <c r="E98">
        <f t="shared" si="17"/>
        <v>22.674022167526225</v>
      </c>
      <c r="F98">
        <f t="shared" si="18"/>
        <v>2993266</v>
      </c>
      <c r="G98">
        <f t="shared" si="19"/>
        <v>2918253</v>
      </c>
      <c r="H98">
        <f t="shared" si="26"/>
        <v>9705777</v>
      </c>
      <c r="J98">
        <f t="shared" si="20"/>
        <v>3426.25</v>
      </c>
      <c r="K98">
        <f t="shared" si="21"/>
        <v>53433.65</v>
      </c>
      <c r="M98">
        <v>97</v>
      </c>
      <c r="N98">
        <f t="shared" si="22"/>
        <v>1496633</v>
      </c>
      <c r="O98">
        <v>97</v>
      </c>
      <c r="P98">
        <v>2993266</v>
      </c>
      <c r="Q98">
        <v>97</v>
      </c>
      <c r="R98">
        <f t="shared" si="23"/>
        <v>3235259</v>
      </c>
      <c r="T98">
        <v>3235229</v>
      </c>
      <c r="U98">
        <v>1.1000000000000001</v>
      </c>
      <c r="V98">
        <v>97</v>
      </c>
      <c r="W98" s="8">
        <f t="shared" si="25"/>
        <v>11930846.485777972</v>
      </c>
      <c r="X98">
        <f t="shared" si="24"/>
        <v>3758216.6430200618</v>
      </c>
    </row>
    <row r="99" spans="1:24" x14ac:dyDescent="0.4">
      <c r="A99">
        <v>98</v>
      </c>
      <c r="B99">
        <f t="shared" si="14"/>
        <v>527073</v>
      </c>
      <c r="C99">
        <f t="shared" si="15"/>
        <v>3.7666666666666666</v>
      </c>
      <c r="D99">
        <f t="shared" si="16"/>
        <v>139931</v>
      </c>
      <c r="E99">
        <f t="shared" si="17"/>
        <v>22.674022167526225</v>
      </c>
      <c r="F99">
        <f t="shared" si="18"/>
        <v>3172799</v>
      </c>
      <c r="G99">
        <f t="shared" si="19"/>
        <v>3119884</v>
      </c>
      <c r="H99">
        <f t="shared" si="26"/>
        <v>10768804</v>
      </c>
      <c r="J99">
        <f t="shared" si="20"/>
        <v>3486</v>
      </c>
      <c r="K99">
        <f t="shared" si="21"/>
        <v>54939.6</v>
      </c>
      <c r="M99">
        <v>98</v>
      </c>
      <c r="N99">
        <f t="shared" si="22"/>
        <v>1586399</v>
      </c>
      <c r="O99">
        <v>98</v>
      </c>
      <c r="P99">
        <v>3172799</v>
      </c>
      <c r="Q99">
        <v>98</v>
      </c>
      <c r="R99">
        <f t="shared" si="23"/>
        <v>3589601</v>
      </c>
      <c r="T99">
        <v>3589588</v>
      </c>
      <c r="U99">
        <v>1.2</v>
      </c>
      <c r="V99">
        <v>98</v>
      </c>
      <c r="W99" s="8">
        <f t="shared" si="25"/>
        <v>14317015.782933567</v>
      </c>
      <c r="X99">
        <f t="shared" si="24"/>
        <v>4438274.8927094061</v>
      </c>
    </row>
    <row r="100" spans="1:24" x14ac:dyDescent="0.4">
      <c r="A100">
        <v>99</v>
      </c>
      <c r="B100">
        <f t="shared" si="14"/>
        <v>562779</v>
      </c>
      <c r="C100">
        <f t="shared" si="15"/>
        <v>3.8</v>
      </c>
      <c r="D100">
        <f t="shared" si="16"/>
        <v>148100</v>
      </c>
      <c r="E100">
        <f t="shared" si="17"/>
        <v>22.674022167526225</v>
      </c>
      <c r="F100">
        <f t="shared" si="18"/>
        <v>3358023</v>
      </c>
      <c r="G100">
        <f t="shared" si="19"/>
        <v>3330070</v>
      </c>
      <c r="H100">
        <f t="shared" si="26"/>
        <v>11577493</v>
      </c>
      <c r="J100">
        <f t="shared" si="20"/>
        <v>3546.25</v>
      </c>
      <c r="K100">
        <f t="shared" si="21"/>
        <v>56474.95</v>
      </c>
      <c r="M100">
        <v>99</v>
      </c>
      <c r="N100">
        <f t="shared" si="22"/>
        <v>1679011</v>
      </c>
      <c r="O100">
        <v>99</v>
      </c>
      <c r="P100">
        <v>3358000</v>
      </c>
      <c r="Q100">
        <v>99</v>
      </c>
      <c r="R100">
        <f t="shared" si="23"/>
        <v>3859164</v>
      </c>
      <c r="T100">
        <v>3859140</v>
      </c>
      <c r="U100">
        <v>1.4</v>
      </c>
      <c r="V100">
        <v>99</v>
      </c>
      <c r="W100" s="8">
        <f t="shared" si="25"/>
        <v>20043822.096106991</v>
      </c>
      <c r="X100">
        <f t="shared" si="24"/>
        <v>6113365.7393126329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8EA4F-F958-4A77-8261-B519DB554C1A}">
  <dimension ref="A1:S10"/>
  <sheetViews>
    <sheetView workbookViewId="0">
      <selection activeCell="M15" sqref="M15"/>
    </sheetView>
  </sheetViews>
  <sheetFormatPr defaultRowHeight="14.6" x14ac:dyDescent="0.4"/>
  <cols>
    <col min="2" max="2" width="13.3046875" customWidth="1"/>
  </cols>
  <sheetData>
    <row r="1" spans="1:19" x14ac:dyDescent="0.4">
      <c r="G1" s="10" t="s">
        <v>1034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4">
      <c r="A2" s="5" t="s">
        <v>0</v>
      </c>
      <c r="B2" s="5" t="s">
        <v>28</v>
      </c>
      <c r="C2" s="5" t="s">
        <v>4</v>
      </c>
      <c r="D2" s="5" t="s">
        <v>1035</v>
      </c>
      <c r="E2" s="5" t="s">
        <v>1036</v>
      </c>
      <c r="F2" s="5" t="s">
        <v>1037</v>
      </c>
      <c r="G2" s="4" t="s">
        <v>1038</v>
      </c>
      <c r="H2" s="4" t="s">
        <v>1039</v>
      </c>
      <c r="I2" s="4" t="s">
        <v>1040</v>
      </c>
      <c r="J2" s="4" t="s">
        <v>1041</v>
      </c>
      <c r="K2" s="4" t="s">
        <v>1042</v>
      </c>
      <c r="L2" s="4" t="s">
        <v>1043</v>
      </c>
      <c r="M2" s="4" t="s">
        <v>1044</v>
      </c>
      <c r="N2" s="4" t="s">
        <v>1045</v>
      </c>
      <c r="O2" s="4" t="s">
        <v>1046</v>
      </c>
      <c r="P2" s="4" t="s">
        <v>1047</v>
      </c>
      <c r="Q2" s="4" t="s">
        <v>1048</v>
      </c>
      <c r="R2" s="4" t="s">
        <v>1049</v>
      </c>
      <c r="S2" s="4" t="s">
        <v>1050</v>
      </c>
    </row>
    <row r="3" spans="1:19" x14ac:dyDescent="0.4">
      <c r="A3">
        <v>0</v>
      </c>
      <c r="B3" t="s">
        <v>1051</v>
      </c>
      <c r="C3">
        <v>1</v>
      </c>
      <c r="D3">
        <v>1</v>
      </c>
      <c r="E3" t="s">
        <v>1052</v>
      </c>
      <c r="F3" t="s">
        <v>1053</v>
      </c>
      <c r="G3">
        <v>1</v>
      </c>
      <c r="H3">
        <v>1.1000000000000001</v>
      </c>
      <c r="I3">
        <v>1.2</v>
      </c>
      <c r="J3">
        <v>1.4</v>
      </c>
      <c r="K3">
        <v>0</v>
      </c>
      <c r="L3">
        <v>0</v>
      </c>
      <c r="M3">
        <v>1.3</v>
      </c>
      <c r="N3">
        <v>1.5</v>
      </c>
      <c r="O3">
        <v>1.1499999999999999</v>
      </c>
      <c r="P3">
        <v>1.25</v>
      </c>
      <c r="Q3">
        <v>1.2</v>
      </c>
      <c r="R3">
        <v>1.3</v>
      </c>
      <c r="S3">
        <v>0</v>
      </c>
    </row>
    <row r="4" spans="1:19" x14ac:dyDescent="0.4">
      <c r="A4">
        <v>1</v>
      </c>
      <c r="B4" t="s">
        <v>1054</v>
      </c>
      <c r="C4">
        <v>1.6</v>
      </c>
      <c r="D4">
        <v>1</v>
      </c>
      <c r="E4" t="s">
        <v>1055</v>
      </c>
      <c r="F4" t="s">
        <v>1056</v>
      </c>
      <c r="G4">
        <v>1</v>
      </c>
      <c r="H4">
        <v>1.1000000000000001</v>
      </c>
      <c r="I4">
        <v>1.2</v>
      </c>
      <c r="J4">
        <v>1.4</v>
      </c>
      <c r="K4">
        <v>1.35</v>
      </c>
      <c r="L4">
        <v>1.45</v>
      </c>
      <c r="M4">
        <v>1.3</v>
      </c>
      <c r="N4">
        <v>1.5</v>
      </c>
      <c r="O4">
        <v>1.1499999999999999</v>
      </c>
      <c r="P4">
        <v>1.25</v>
      </c>
      <c r="Q4">
        <v>1.2</v>
      </c>
      <c r="R4">
        <v>1.3</v>
      </c>
      <c r="S4">
        <v>0</v>
      </c>
    </row>
    <row r="5" spans="1:19" x14ac:dyDescent="0.4">
      <c r="A5">
        <v>2</v>
      </c>
      <c r="B5" t="s">
        <v>1057</v>
      </c>
      <c r="C5">
        <v>1.1499999999999999</v>
      </c>
      <c r="D5">
        <v>1.5</v>
      </c>
      <c r="E5" t="s">
        <v>1058</v>
      </c>
      <c r="F5" t="s">
        <v>1059</v>
      </c>
      <c r="G5">
        <v>1</v>
      </c>
      <c r="H5">
        <v>1.1000000000000001</v>
      </c>
      <c r="I5">
        <v>1.2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1.45</v>
      </c>
    </row>
    <row r="6" spans="1:19" x14ac:dyDescent="0.4">
      <c r="A6">
        <v>3</v>
      </c>
      <c r="B6" t="s">
        <v>1060</v>
      </c>
      <c r="C6">
        <v>1.1000000000000001</v>
      </c>
      <c r="D6">
        <v>1.8</v>
      </c>
      <c r="E6" t="s">
        <v>1061</v>
      </c>
      <c r="F6" t="s">
        <v>1062</v>
      </c>
      <c r="G6">
        <v>1</v>
      </c>
      <c r="H6">
        <v>1.1000000000000001</v>
      </c>
      <c r="I6">
        <v>1.2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1.2</v>
      </c>
      <c r="R6">
        <v>1.3</v>
      </c>
      <c r="S6">
        <v>0</v>
      </c>
    </row>
    <row r="7" spans="1:19" x14ac:dyDescent="0.4">
      <c r="A7">
        <v>4</v>
      </c>
      <c r="B7" t="s">
        <v>1063</v>
      </c>
      <c r="C7">
        <v>1.2</v>
      </c>
      <c r="D7">
        <v>1.6</v>
      </c>
      <c r="E7" t="s">
        <v>1064</v>
      </c>
      <c r="F7" t="s">
        <v>1065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1.1499999999999999</v>
      </c>
      <c r="P7">
        <v>1.25</v>
      </c>
      <c r="Q7">
        <v>1.2</v>
      </c>
      <c r="R7">
        <v>1.3</v>
      </c>
      <c r="S7">
        <v>0</v>
      </c>
    </row>
    <row r="8" spans="1:19" x14ac:dyDescent="0.4">
      <c r="A8">
        <v>5</v>
      </c>
      <c r="B8" t="s">
        <v>1066</v>
      </c>
      <c r="C8">
        <v>1.3</v>
      </c>
      <c r="D8">
        <v>1.3</v>
      </c>
      <c r="E8" t="s">
        <v>1067</v>
      </c>
      <c r="F8" t="s">
        <v>1068</v>
      </c>
      <c r="G8">
        <v>1</v>
      </c>
      <c r="H8">
        <v>1.05</v>
      </c>
      <c r="I8">
        <v>1.1499999999999999</v>
      </c>
      <c r="J8">
        <v>0</v>
      </c>
      <c r="K8">
        <v>0</v>
      </c>
      <c r="L8">
        <v>0</v>
      </c>
      <c r="M8">
        <v>1.25</v>
      </c>
      <c r="N8">
        <v>1.45</v>
      </c>
      <c r="O8">
        <v>1.1000000000000001</v>
      </c>
      <c r="P8">
        <v>1.2</v>
      </c>
      <c r="Q8">
        <v>0</v>
      </c>
      <c r="R8">
        <v>0</v>
      </c>
      <c r="S8">
        <v>1.4</v>
      </c>
    </row>
    <row r="9" spans="1:19" x14ac:dyDescent="0.4">
      <c r="A9">
        <v>6</v>
      </c>
      <c r="B9" t="s">
        <v>1069</v>
      </c>
      <c r="C9">
        <v>1.4</v>
      </c>
      <c r="D9">
        <v>1.4</v>
      </c>
      <c r="E9" t="s">
        <v>1070</v>
      </c>
      <c r="F9" t="s">
        <v>1071</v>
      </c>
      <c r="G9">
        <v>1</v>
      </c>
      <c r="H9">
        <v>1.1000000000000001</v>
      </c>
      <c r="I9">
        <v>1.2</v>
      </c>
      <c r="J9">
        <v>0</v>
      </c>
      <c r="K9">
        <v>0</v>
      </c>
      <c r="L9">
        <v>0</v>
      </c>
      <c r="M9">
        <v>1.3</v>
      </c>
      <c r="N9">
        <v>1.5</v>
      </c>
      <c r="O9">
        <v>1.1499999999999999</v>
      </c>
      <c r="P9">
        <v>1.25</v>
      </c>
      <c r="Q9">
        <v>0</v>
      </c>
      <c r="R9">
        <v>0</v>
      </c>
      <c r="S9">
        <v>0</v>
      </c>
    </row>
    <row r="10" spans="1:19" x14ac:dyDescent="0.4">
      <c r="A10">
        <v>200</v>
      </c>
      <c r="B10" t="s">
        <v>1072</v>
      </c>
      <c r="C10">
        <v>1</v>
      </c>
      <c r="D10">
        <v>1</v>
      </c>
      <c r="E10" t="s">
        <v>1073</v>
      </c>
      <c r="F10" t="s">
        <v>1074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</sheetData>
  <mergeCells count="1">
    <mergeCell ref="G1:S1"/>
  </mergeCell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1355C-CC2D-4DE2-8AA0-57D236A99233}">
  <dimension ref="A1:B14"/>
  <sheetViews>
    <sheetView workbookViewId="0">
      <selection activeCell="H16" sqref="H16"/>
    </sheetView>
  </sheetViews>
  <sheetFormatPr defaultRowHeight="14.6" x14ac:dyDescent="0.4"/>
  <cols>
    <col min="2" max="2" width="12.921875" customWidth="1"/>
  </cols>
  <sheetData>
    <row r="1" spans="1:2" x14ac:dyDescent="0.4">
      <c r="A1" t="s">
        <v>0</v>
      </c>
      <c r="B1" t="s">
        <v>1075</v>
      </c>
    </row>
    <row r="2" spans="1:2" x14ac:dyDescent="0.4">
      <c r="A2">
        <v>0</v>
      </c>
      <c r="B2" t="s">
        <v>1038</v>
      </c>
    </row>
    <row r="3" spans="1:2" x14ac:dyDescent="0.4">
      <c r="A3">
        <v>1</v>
      </c>
      <c r="B3" t="s">
        <v>1039</v>
      </c>
    </row>
    <row r="4" spans="1:2" x14ac:dyDescent="0.4">
      <c r="A4">
        <v>2</v>
      </c>
      <c r="B4" t="s">
        <v>1040</v>
      </c>
    </row>
    <row r="5" spans="1:2" x14ac:dyDescent="0.4">
      <c r="A5">
        <v>3</v>
      </c>
      <c r="B5" t="s">
        <v>1041</v>
      </c>
    </row>
    <row r="6" spans="1:2" x14ac:dyDescent="0.4">
      <c r="A6">
        <v>4</v>
      </c>
      <c r="B6" t="s">
        <v>1042</v>
      </c>
    </row>
    <row r="7" spans="1:2" x14ac:dyDescent="0.4">
      <c r="A7">
        <v>5</v>
      </c>
      <c r="B7" t="s">
        <v>1043</v>
      </c>
    </row>
    <row r="8" spans="1:2" x14ac:dyDescent="0.4">
      <c r="A8">
        <v>6</v>
      </c>
      <c r="B8" t="s">
        <v>1044</v>
      </c>
    </row>
    <row r="9" spans="1:2" x14ac:dyDescent="0.4">
      <c r="A9">
        <v>7</v>
      </c>
      <c r="B9" t="s">
        <v>1045</v>
      </c>
    </row>
    <row r="10" spans="1:2" x14ac:dyDescent="0.4">
      <c r="A10">
        <v>8</v>
      </c>
      <c r="B10" t="s">
        <v>1046</v>
      </c>
    </row>
    <row r="11" spans="1:2" x14ac:dyDescent="0.4">
      <c r="A11">
        <v>9</v>
      </c>
      <c r="B11" t="s">
        <v>1047</v>
      </c>
    </row>
    <row r="12" spans="1:2" x14ac:dyDescent="0.4">
      <c r="A12">
        <v>10</v>
      </c>
      <c r="B12" t="s">
        <v>1048</v>
      </c>
    </row>
    <row r="13" spans="1:2" x14ac:dyDescent="0.4">
      <c r="A13">
        <v>11</v>
      </c>
      <c r="B13" t="s">
        <v>1049</v>
      </c>
    </row>
    <row r="14" spans="1:2" x14ac:dyDescent="0.4">
      <c r="A14">
        <v>12</v>
      </c>
      <c r="B14" t="s">
        <v>1050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StatDef</vt:lpstr>
      <vt:lpstr>ClassDef</vt:lpstr>
      <vt:lpstr>ElementalDef</vt:lpstr>
      <vt:lpstr>RaceDef</vt:lpstr>
      <vt:lpstr>StatCharts</vt:lpstr>
      <vt:lpstr>StatExpWeight</vt:lpstr>
      <vt:lpstr>Exp</vt:lpstr>
      <vt:lpstr>JobDef</vt:lpstr>
      <vt:lpstr>WeaponClass</vt:lpstr>
      <vt:lpstr>JobWeaponClass</vt:lpstr>
      <vt:lpstr>Sheet1</vt:lpstr>
      <vt:lpstr>Sheet2</vt:lpstr>
      <vt:lpstr>BaseMonStatTable</vt:lpstr>
      <vt:lpstr>MonsterStatChart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McNeill</dc:creator>
  <cp:lastModifiedBy>Daniel McNeill</cp:lastModifiedBy>
  <dcterms:created xsi:type="dcterms:W3CDTF">2021-11-25T13:23:33Z</dcterms:created>
  <dcterms:modified xsi:type="dcterms:W3CDTF">2025-04-15T12:08:48Z</dcterms:modified>
</cp:coreProperties>
</file>