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4" rupBuild="14420"/>
  <workbookPr defaultThemeVersion="124226" filterPrivacy="true"/>
  <bookViews>
    <workbookView activeTab="18" firstSheet="9" windowHeight="8010" windowWidth="14805" xWindow="240" yWindow="105"/>
  </bookViews>
  <sheets>
    <sheet name="1、汇总分析一人员维度" sheetId="48" r:id="rId1"/>
    <sheet name="总" sheetId="52" r:id="rId2" state="hidden"/>
    <sheet name="2、汇总分析二项目维度" sheetId="53" r:id="rId3"/>
    <sheet name="Sheet1" sheetId="76" r:id="rId4" state="hidden"/>
    <sheet name="2.1项目维度展开" sheetId="75" r:id="rId5"/>
    <sheet name="李文东" sheetId="57" r:id="rId6"/>
    <sheet name="李鹏博" sheetId="58" r:id="rId7"/>
    <sheet name="曾志坚" sheetId="67" r:id="rId8"/>
    <sheet name="赖辉" sheetId="38" r:id="rId9"/>
    <sheet name="苏广" sheetId="59" r:id="rId10"/>
    <sheet name="曾怀勋" sheetId="60" r:id="rId11"/>
    <sheet name="王金星" sheetId="61" r:id="rId12"/>
    <sheet name="高海涛" sheetId="62" r:id="rId13"/>
    <sheet name="马锐" sheetId="64" r:id="rId14"/>
    <sheet name="陈克" sheetId="74" r:id="rId15"/>
    <sheet name="吴海波" sheetId="73" r:id="rId16"/>
    <sheet name="刘振官" sheetId="65" r:id="rId17"/>
    <sheet name="张慧敏" sheetId="69" r:id="rId18"/>
    <sheet name="靳茜" sheetId="70" r:id="rId19"/>
    <sheet name="梁铮" sheetId="66" r:id="rId20"/>
    <sheet name="鲍晓宇" sheetId="63" r:id="rId21"/>
    <sheet name="事项列表范围" sheetId="71"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s>
  <definedNames>
    <definedName hidden="true" localSheetId="0" name="_xlnm._FilterDatabase">'1、汇总分析一人员维度'!$A$2:$P$17</definedName>
    <definedName hidden="true" localSheetId="2" name="_xlnm._FilterDatabase">'2、汇总分析二项目维度'!$A$1:$P$135</definedName>
    <definedName hidden="true" localSheetId="4" name="_xlnm._FilterDatabase">'2.1项目维度展开'!$A$1:$T$119</definedName>
    <definedName hidden="true" localSheetId="20" name="_xlnm._FilterDatabase">鲍晓宇!$A$1:$A$36</definedName>
    <definedName hidden="true" localSheetId="10" name="_xlnm._FilterDatabase">曾怀勋!$A$1:$A$41</definedName>
    <definedName hidden="true" localSheetId="7" name="_xlnm._FilterDatabase">曾志坚!$A$1:$A$41</definedName>
    <definedName hidden="true" localSheetId="14" name="_xlnm._FilterDatabase">陈克!$A$1:$A$41</definedName>
    <definedName hidden="true" localSheetId="12" name="_xlnm._FilterDatabase">高海涛!$A$1:$A$41</definedName>
    <definedName hidden="true" localSheetId="18" name="_xlnm._FilterDatabase">靳茜!$A$1:$A$41</definedName>
    <definedName hidden="true" localSheetId="8" name="_xlnm._FilterDatabase">赖辉!$A$1:$A$41</definedName>
    <definedName hidden="true" localSheetId="6" name="_xlnm._FilterDatabase">李鹏博!$A$1:$A$41</definedName>
    <definedName hidden="true" localSheetId="5" name="_xlnm._FilterDatabase">李文东!$A$1:$A$41</definedName>
    <definedName hidden="true" localSheetId="19" name="_xlnm._FilterDatabase">梁铮!$A$1:$A$41</definedName>
    <definedName hidden="true" localSheetId="16" name="_xlnm._FilterDatabase">刘振官!$A$1:$A$41</definedName>
    <definedName hidden="true" localSheetId="13" name="_xlnm._FilterDatabase">马锐!$A$1:$A$41</definedName>
    <definedName hidden="true" localSheetId="21" name="_xlnm._FilterDatabase">事项列表范围!$A$1:$C$763</definedName>
    <definedName hidden="true" localSheetId="9" name="_xlnm._FilterDatabase">苏广!$A$1:$A$41</definedName>
    <definedName hidden="true" localSheetId="11" name="_xlnm._FilterDatabase">王金星!$A$1:$A$41</definedName>
    <definedName hidden="true" localSheetId="15" name="_xlnm._FilterDatabase">吴海波!$A$1:$A$41</definedName>
    <definedName hidden="true" localSheetId="17" name="_xlnm._FilterDatabase">张慧敏!$A$1:$A$41</definedName>
    <definedName hidden="true" localSheetId="1" name="_xlnm._FilterDatabase">总!$A$1:$L$232</definedName>
  </definedNames>
  <calcPr calcId="152511"/>
</workbook>
</file>

<file path=xl/calcChain.xml><?xml version="1.0" encoding="utf-8"?>
<calcChain xmlns="http://schemas.openxmlformats.org/spreadsheetml/2006/main">
  <c r="E41" i="70" l="true"/>
  <c r="F41" i="70"/>
  <c r="G41" i="70"/>
  <c r="H41" i="70"/>
  <c r="I41" i="70"/>
  <c r="J41" i="70"/>
  <c r="K41" i="70"/>
  <c r="L41" i="70"/>
  <c r="M41" i="70"/>
  <c r="N41" i="70"/>
  <c r="O41" i="70"/>
  <c r="P41" i="70"/>
  <c r="Q41" i="70"/>
  <c r="R41" i="70"/>
  <c r="S41" i="70"/>
  <c r="T41" i="70"/>
  <c r="U41" i="70"/>
  <c r="V41" i="70"/>
  <c r="W41" i="70"/>
  <c r="X41" i="70"/>
  <c r="Y41" i="70"/>
  <c r="Z41" i="70"/>
  <c r="AA41" i="70"/>
  <c r="AB41" i="70"/>
  <c r="AC41" i="70"/>
  <c r="AD41" i="70"/>
  <c r="AE41" i="70"/>
  <c r="AF41" i="70"/>
  <c r="AG41" i="70"/>
  <c r="AH41" i="70"/>
  <c r="AI41" i="70"/>
  <c r="AJ41" i="70"/>
  <c r="AK41" i="70"/>
  <c r="AL41" i="70"/>
  <c r="AM41" i="70"/>
  <c r="AN41" i="70"/>
  <c r="AO41" i="70"/>
  <c r="AP41" i="70"/>
  <c r="AQ41" i="70"/>
  <c r="AR41" i="70"/>
  <c r="AS41" i="70"/>
  <c r="AT41" i="70"/>
  <c r="AU41" i="70"/>
  <c r="AV41" i="70"/>
  <c r="AW41" i="70"/>
  <c r="AX41" i="70"/>
  <c r="AY41" i="70"/>
  <c r="AZ41" i="70"/>
  <c r="BA41" i="70"/>
  <c r="BB41" i="70"/>
  <c r="BC41" i="70"/>
  <c r="BD41" i="70"/>
  <c r="BE41" i="70"/>
  <c r="BF41" i="70"/>
  <c r="BG41" i="70"/>
  <c r="BH41" i="70"/>
  <c r="BI41" i="70"/>
  <c r="BJ41" i="70"/>
  <c r="BK41" i="70"/>
  <c r="BL41" i="70"/>
  <c r="BM41" i="70"/>
  <c r="BN41" i="70"/>
  <c r="BO41" i="70"/>
  <c r="BP41" i="70"/>
  <c r="BQ41" i="70"/>
  <c r="BR41" i="70"/>
  <c r="BS41" i="70"/>
  <c r="BT41" i="70"/>
  <c r="BU41" i="70"/>
  <c r="BV41" i="70"/>
  <c r="BW41" i="70"/>
  <c r="BX41" i="70"/>
  <c r="BY41" i="70"/>
  <c r="BZ41" i="70"/>
  <c r="CA41" i="70"/>
  <c r="CB41" i="70"/>
  <c r="CC41" i="70"/>
  <c r="CD41" i="70"/>
  <c r="CE41" i="70"/>
  <c r="CF41" i="70"/>
  <c r="CG41" i="70"/>
  <c r="CH41" i="70"/>
  <c r="CI41" i="70"/>
  <c r="CJ41" i="70"/>
  <c r="CK41" i="70"/>
  <c r="CL41" i="70"/>
  <c r="CM41" i="70"/>
  <c r="CN41" i="70"/>
  <c r="CO41" i="70"/>
  <c r="CP41" i="70"/>
  <c r="CQ41" i="70"/>
  <c r="CR41" i="70"/>
  <c r="CS41" i="70"/>
  <c r="CT41" i="70"/>
  <c r="CU41" i="70"/>
  <c r="CV41" i="70"/>
  <c r="CW41" i="70"/>
  <c r="CX41" i="70"/>
  <c r="CY41" i="70"/>
  <c r="CZ41" i="70"/>
  <c r="DA41" i="70"/>
  <c r="DB41" i="70"/>
  <c r="DC41" i="70"/>
  <c r="DD41" i="70"/>
  <c r="DE41" i="70"/>
  <c r="DF41" i="70"/>
  <c r="DG41" i="70"/>
  <c r="DH41" i="70"/>
  <c r="DI41" i="70"/>
  <c r="DJ41" i="70"/>
  <c r="DK41" i="70"/>
  <c r="DL41" i="70"/>
  <c r="DM41" i="70"/>
  <c r="DN41" i="70"/>
  <c r="DO41" i="70"/>
  <c r="DP41" i="70"/>
  <c r="DQ41" i="70"/>
  <c r="DR41" i="70"/>
  <c r="DS41" i="70"/>
  <c r="DT41" i="70"/>
  <c r="DU41" i="70"/>
  <c r="DV41" i="70"/>
  <c r="DW41" i="70"/>
  <c r="DX41" i="70"/>
  <c r="DY41" i="70"/>
  <c r="DZ41" i="70"/>
  <c r="EA41" i="70"/>
  <c r="EB41" i="70"/>
  <c r="EC41" i="70"/>
  <c r="ED41" i="70"/>
  <c r="EE41" i="70"/>
  <c r="EF41" i="70"/>
  <c r="EG41" i="70"/>
  <c r="EH41" i="70"/>
  <c r="EI41" i="70"/>
  <c r="EJ41" i="70"/>
  <c r="EK41" i="70"/>
  <c r="EL41" i="70"/>
  <c r="EM41" i="70"/>
  <c r="EN41" i="70"/>
  <c r="EO41" i="70"/>
  <c r="EP41" i="70"/>
  <c r="EQ41" i="70"/>
  <c r="ER41" i="70"/>
  <c r="ES41" i="70"/>
  <c r="ET41" i="70"/>
  <c r="EU41" i="70"/>
  <c r="EV41" i="70"/>
  <c r="EW41" i="70"/>
  <c r="EX41" i="70"/>
  <c r="EY41" i="70"/>
  <c r="EZ41" i="70"/>
  <c r="FA41" i="70"/>
  <c r="FB41" i="70"/>
  <c r="FC41" i="70"/>
  <c r="FD41" i="70"/>
  <c r="FE41" i="70"/>
  <c r="FF41" i="70"/>
  <c r="FG41" i="70"/>
  <c r="FH41" i="70"/>
  <c r="FI41" i="70"/>
  <c r="FJ41" i="70"/>
  <c r="FK41" i="70"/>
  <c r="FL41" i="70"/>
  <c r="FM41" i="70"/>
  <c r="FN41" i="70"/>
  <c r="FO41" i="70"/>
  <c r="FP41" i="70"/>
  <c r="FQ41" i="70"/>
  <c r="FR41" i="70"/>
  <c r="FS41" i="70"/>
  <c r="FT41" i="70"/>
  <c r="FU41" i="70"/>
  <c r="FV41" i="70"/>
  <c r="FW41" i="70"/>
  <c r="FX41" i="70"/>
  <c r="FY41" i="70"/>
  <c r="FZ41" i="70"/>
  <c r="GA41" i="70"/>
  <c r="GB41" i="70"/>
  <c r="GC41" i="70"/>
  <c r="GD41" i="70"/>
  <c r="GE41" i="70"/>
  <c r="GF41" i="70"/>
  <c r="GG41" i="70"/>
  <c r="GH41" i="70"/>
  <c r="GI41" i="70"/>
  <c r="GJ41" i="70"/>
  <c r="GK41" i="70"/>
  <c r="GL41" i="70"/>
  <c r="GM41" i="70"/>
  <c r="GN41" i="70"/>
  <c r="GO41" i="70"/>
  <c r="GP41" i="70"/>
  <c r="GQ41" i="70"/>
  <c r="GR41" i="70"/>
  <c r="GS41" i="70"/>
  <c r="GT41" i="70"/>
  <c r="GU41" i="70"/>
  <c r="GV41" i="70"/>
  <c r="GW41" i="70"/>
  <c r="GX41" i="70"/>
  <c r="GY41" i="70"/>
  <c r="GZ41" i="70"/>
  <c r="HA41" i="70"/>
  <c r="HB41" i="70"/>
  <c r="HC41" i="70"/>
  <c r="HD41" i="70"/>
  <c r="HE41" i="70"/>
  <c r="HF41" i="70"/>
  <c r="HG41" i="70"/>
  <c r="HH41" i="70"/>
  <c r="HI41" i="70"/>
  <c r="HJ41" i="70"/>
  <c r="HK41" i="70"/>
  <c r="HL41" i="70"/>
  <c r="HM41" i="70"/>
  <c r="HN41" i="70"/>
  <c r="HO41" i="70"/>
  <c r="HP41" i="70"/>
  <c r="HQ41" i="70"/>
  <c r="HR41" i="70"/>
  <c r="HS41" i="70"/>
  <c r="HT41" i="70"/>
  <c r="HU41" i="70"/>
  <c r="HV41" i="70"/>
  <c r="HW41" i="70"/>
  <c r="HX41" i="70"/>
  <c r="HY41" i="70"/>
  <c r="HZ41" i="70"/>
  <c r="IA41" i="70"/>
  <c r="IB41" i="70"/>
  <c r="IC41" i="70"/>
  <c r="ID41" i="70"/>
  <c r="IE41" i="70"/>
  <c r="IF41" i="70"/>
  <c r="IG41" i="70"/>
  <c r="IH41" i="70"/>
  <c r="II41" i="70"/>
  <c r="IJ41" i="70"/>
  <c r="IK41" i="70"/>
  <c r="IL41" i="70"/>
  <c r="IM41" i="70"/>
  <c r="IN41" i="70"/>
  <c r="IO41" i="70"/>
  <c r="IP41" i="70"/>
  <c r="IQ41" i="70"/>
  <c r="IR41" i="70"/>
  <c r="IS41" i="70"/>
  <c r="IT41" i="70"/>
  <c r="IU41" i="70"/>
  <c r="IV41" i="70"/>
  <c r="IW41" i="70"/>
  <c r="IX41" i="70"/>
  <c r="IY41" i="70"/>
  <c r="IZ41" i="70"/>
  <c r="JA41" i="70"/>
  <c r="JB41" i="70"/>
  <c r="JC41" i="70"/>
  <c r="JD41" i="70"/>
  <c r="JE41" i="70"/>
  <c r="JF41" i="70"/>
  <c r="JG41" i="70"/>
  <c r="JH41" i="70"/>
  <c r="JI41" i="70"/>
  <c r="JJ41" i="70"/>
  <c r="JK41" i="70"/>
  <c r="JL41" i="70"/>
  <c r="JM41" i="70"/>
  <c r="JN41" i="70"/>
  <c r="JO41" i="70"/>
  <c r="JP41" i="70"/>
  <c r="JQ41" i="70"/>
  <c r="JR41" i="70"/>
  <c r="JS41" i="70"/>
  <c r="JT41" i="70"/>
  <c r="JU41" i="70"/>
  <c r="JV41" i="70"/>
  <c r="JW41" i="70"/>
  <c r="JX41" i="70"/>
  <c r="JY41" i="70"/>
  <c r="JZ41" i="70"/>
  <c r="KA41" i="70"/>
  <c r="KB41" i="70"/>
  <c r="KC41" i="70"/>
  <c r="KD41" i="70"/>
  <c r="KE41" i="70"/>
  <c r="KF41" i="70"/>
  <c r="KG41" i="70"/>
  <c r="KH41" i="70"/>
  <c r="KI41" i="70"/>
  <c r="KJ41" i="70"/>
  <c r="KK41" i="70"/>
  <c r="KL41" i="70"/>
  <c r="KM41" i="70"/>
  <c r="KN41" i="70"/>
  <c r="KO41" i="70"/>
  <c r="KP41" i="70"/>
  <c r="KQ41" i="70"/>
  <c r="KR41" i="70"/>
  <c r="KS41" i="70"/>
  <c r="KT41" i="70"/>
  <c r="KU41" i="70"/>
  <c r="KV41" i="70"/>
  <c r="KW41" i="70"/>
  <c r="KX41" i="70"/>
  <c r="KY41" i="70"/>
  <c r="KZ41" i="70"/>
  <c r="LA41" i="70"/>
  <c r="LB41" i="70"/>
  <c r="LC41" i="70"/>
  <c r="LD41" i="70"/>
  <c r="LE41" i="70"/>
  <c r="LF41" i="70"/>
  <c r="LG41" i="70"/>
  <c r="LH41" i="70"/>
  <c r="LI41" i="70"/>
  <c r="LJ41" i="70"/>
  <c r="LK41" i="70"/>
  <c r="LL41" i="70"/>
  <c r="LM41" i="70"/>
  <c r="LN41" i="70"/>
  <c r="LO41" i="70"/>
  <c r="LP41" i="70"/>
  <c r="LQ41" i="70"/>
  <c r="LR41" i="70"/>
  <c r="LS41" i="70"/>
  <c r="LT41" i="70"/>
  <c r="LU41" i="70"/>
  <c r="LV41" i="70"/>
  <c r="LW41" i="70"/>
  <c r="LX41" i="70"/>
  <c r="LY41" i="70"/>
  <c r="LZ41" i="70"/>
  <c r="MA41" i="70"/>
  <c r="MB41" i="70"/>
  <c r="MC41" i="70"/>
  <c r="MD41" i="70"/>
  <c r="ME41" i="70"/>
  <c r="MF41" i="70"/>
  <c r="MG41" i="70"/>
  <c r="MH41" i="70"/>
  <c r="MI41" i="70"/>
  <c r="MJ41" i="70"/>
  <c r="MK41" i="70"/>
  <c r="ML41" i="70"/>
  <c r="MM41" i="70"/>
  <c r="MN41" i="70"/>
  <c r="MO41" i="70"/>
  <c r="MP41" i="70"/>
  <c r="MQ41" i="70"/>
  <c r="MR41" i="70"/>
  <c r="MS41" i="70"/>
  <c r="MT41" i="70"/>
  <c r="MU41" i="70"/>
  <c r="MV41" i="70"/>
  <c r="MW41" i="70"/>
  <c r="MX41" i="70"/>
  <c r="MY41" i="70"/>
  <c r="MZ41" i="70"/>
  <c r="NA41" i="70"/>
  <c r="NB41" i="70"/>
  <c r="NC41" i="70"/>
  <c r="ND41" i="70"/>
  <c r="NE41" i="70"/>
  <c r="D41" i="70"/>
  <c r="E41" i="69"/>
  <c r="F41" i="69"/>
  <c r="G41" i="69"/>
  <c r="H41" i="69"/>
  <c r="I41" i="69"/>
  <c r="J41" i="69"/>
  <c r="K41" i="69"/>
  <c r="L41" i="69"/>
  <c r="M41" i="69"/>
  <c r="N41" i="69"/>
  <c r="O41" i="69"/>
  <c r="P41" i="69"/>
  <c r="Q41" i="69"/>
  <c r="R41" i="69"/>
  <c r="S41" i="69"/>
  <c r="T41" i="69"/>
  <c r="U41" i="69"/>
  <c r="V41" i="69"/>
  <c r="W41" i="69"/>
  <c r="X41" i="69"/>
  <c r="Y41" i="69"/>
  <c r="Z41" i="69"/>
  <c r="AA41" i="69"/>
  <c r="AB41" i="69"/>
  <c r="AC41" i="69"/>
  <c r="AD41" i="69"/>
  <c r="AE41" i="69"/>
  <c r="AF41" i="69"/>
  <c r="AG41" i="69"/>
  <c r="AH41" i="69"/>
  <c r="AI41" i="69"/>
  <c r="AJ41" i="69"/>
  <c r="AK41" i="69"/>
  <c r="AL41" i="69"/>
  <c r="AM41" i="69"/>
  <c r="AN41" i="69"/>
  <c r="AO41" i="69"/>
  <c r="AP41" i="69"/>
  <c r="AQ41" i="69"/>
  <c r="AR41" i="69"/>
  <c r="AS41" i="69"/>
  <c r="AT41" i="69"/>
  <c r="AU41" i="69"/>
  <c r="AV41" i="69"/>
  <c r="AW41" i="69"/>
  <c r="AX41" i="69"/>
  <c r="AY41" i="69"/>
  <c r="AZ41" i="69"/>
  <c r="BA41" i="69"/>
  <c r="BB41" i="69"/>
  <c r="BC41" i="69"/>
  <c r="BD41" i="69"/>
  <c r="BE41" i="69"/>
  <c r="BF41" i="69"/>
  <c r="BG41" i="69"/>
  <c r="BH41" i="69"/>
  <c r="BI41" i="69"/>
  <c r="BJ41" i="69"/>
  <c r="BK41" i="69"/>
  <c r="BL41" i="69"/>
  <c r="BM41" i="69"/>
  <c r="BN41" i="69"/>
  <c r="BO41" i="69"/>
  <c r="BP41" i="69"/>
  <c r="BQ41" i="69"/>
  <c r="BR41" i="69"/>
  <c r="BS41" i="69"/>
  <c r="BT41" i="69"/>
  <c r="BU41" i="69"/>
  <c r="BV41" i="69"/>
  <c r="BW41" i="69"/>
  <c r="BX41" i="69"/>
  <c r="BY41" i="69"/>
  <c r="BZ41" i="69"/>
  <c r="CA41" i="69"/>
  <c r="CB41" i="69"/>
  <c r="CC41" i="69"/>
  <c r="CD41" i="69"/>
  <c r="CE41" i="69"/>
  <c r="CF41" i="69"/>
  <c r="CG41" i="69"/>
  <c r="CH41" i="69"/>
  <c r="CI41" i="69"/>
  <c r="CJ41" i="69"/>
  <c r="CK41" i="69"/>
  <c r="CL41" i="69"/>
  <c r="CM41" i="69"/>
  <c r="CN41" i="69"/>
  <c r="CO41" i="69"/>
  <c r="CP41" i="69"/>
  <c r="CQ41" i="69"/>
  <c r="CR41" i="69"/>
  <c r="CS41" i="69"/>
  <c r="CT41" i="69"/>
  <c r="CU41" i="69"/>
  <c r="CV41" i="69"/>
  <c r="CW41" i="69"/>
  <c r="CX41" i="69"/>
  <c r="CY41" i="69"/>
  <c r="CZ41" i="69"/>
  <c r="DA41" i="69"/>
  <c r="DB41" i="69"/>
  <c r="DC41" i="69"/>
  <c r="DD41" i="69"/>
  <c r="DE41" i="69"/>
  <c r="DF41" i="69"/>
  <c r="DG41" i="69"/>
  <c r="DH41" i="69"/>
  <c r="DI41" i="69"/>
  <c r="DJ41" i="69"/>
  <c r="DK41" i="69"/>
  <c r="DL41" i="69"/>
  <c r="DM41" i="69"/>
  <c r="DN41" i="69"/>
  <c r="DO41" i="69"/>
  <c r="DP41" i="69"/>
  <c r="DQ41" i="69"/>
  <c r="DR41" i="69"/>
  <c r="DS41" i="69"/>
  <c r="DT41" i="69"/>
  <c r="DU41" i="69"/>
  <c r="DV41" i="69"/>
  <c r="DW41" i="69"/>
  <c r="DX41" i="69"/>
  <c r="DY41" i="69"/>
  <c r="DZ41" i="69"/>
  <c r="EA41" i="69"/>
  <c r="EB41" i="69"/>
  <c r="EC41" i="69"/>
  <c r="ED41" i="69"/>
  <c r="EE41" i="69"/>
  <c r="EF41" i="69"/>
  <c r="EG41" i="69"/>
  <c r="EH41" i="69"/>
  <c r="EI41" i="69"/>
  <c r="EJ41" i="69"/>
  <c r="EK41" i="69"/>
  <c r="EL41" i="69"/>
  <c r="EM41" i="69"/>
  <c r="EN41" i="69"/>
  <c r="EO41" i="69"/>
  <c r="EP41" i="69"/>
  <c r="EQ41" i="69"/>
  <c r="ER41" i="69"/>
  <c r="ES41" i="69"/>
  <c r="ET41" i="69"/>
  <c r="EU41" i="69"/>
  <c r="EV41" i="69"/>
  <c r="EW41" i="69"/>
  <c r="EX41" i="69"/>
  <c r="EY41" i="69"/>
  <c r="EZ41" i="69"/>
  <c r="FA41" i="69"/>
  <c r="FB41" i="69"/>
  <c r="FC41" i="69"/>
  <c r="FD41" i="69"/>
  <c r="FE41" i="69"/>
  <c r="FF41" i="69"/>
  <c r="FG41" i="69"/>
  <c r="FH41" i="69"/>
  <c r="FI41" i="69"/>
  <c r="FJ41" i="69"/>
  <c r="FK41" i="69"/>
  <c r="FL41" i="69"/>
  <c r="FM41" i="69"/>
  <c r="FN41" i="69"/>
  <c r="FO41" i="69"/>
  <c r="FP41" i="69"/>
  <c r="FQ41" i="69"/>
  <c r="FR41" i="69"/>
  <c r="FS41" i="69"/>
  <c r="FT41" i="69"/>
  <c r="FU41" i="69"/>
  <c r="FV41" i="69"/>
  <c r="FW41" i="69"/>
  <c r="FX41" i="69"/>
  <c r="FY41" i="69"/>
  <c r="FZ41" i="69"/>
  <c r="GA41" i="69"/>
  <c r="GB41" i="69"/>
  <c r="GC41" i="69"/>
  <c r="GD41" i="69"/>
  <c r="GE41" i="69"/>
  <c r="GF41" i="69"/>
  <c r="GG41" i="69"/>
  <c r="GH41" i="69"/>
  <c r="GI41" i="69"/>
  <c r="GJ41" i="69"/>
  <c r="GK41" i="69"/>
  <c r="GL41" i="69"/>
  <c r="GM41" i="69"/>
  <c r="GN41" i="69"/>
  <c r="GO41" i="69"/>
  <c r="GP41" i="69"/>
  <c r="GQ41" i="69"/>
  <c r="GR41" i="69"/>
  <c r="GS41" i="69"/>
  <c r="GT41" i="69"/>
  <c r="GU41" i="69"/>
  <c r="GV41" i="69"/>
  <c r="GW41" i="69"/>
  <c r="GX41" i="69"/>
  <c r="GY41" i="69"/>
  <c r="GZ41" i="69"/>
  <c r="HA41" i="69"/>
  <c r="HB41" i="69"/>
  <c r="HC41" i="69"/>
  <c r="HD41" i="69"/>
  <c r="HE41" i="69"/>
  <c r="HF41" i="69"/>
  <c r="HG41" i="69"/>
  <c r="HH41" i="69"/>
  <c r="HI41" i="69"/>
  <c r="HJ41" i="69"/>
  <c r="HK41" i="69"/>
  <c r="HL41" i="69"/>
  <c r="HM41" i="69"/>
  <c r="HN41" i="69"/>
  <c r="HO41" i="69"/>
  <c r="HP41" i="69"/>
  <c r="HQ41" i="69"/>
  <c r="HR41" i="69"/>
  <c r="HS41" i="69"/>
  <c r="HT41" i="69"/>
  <c r="HU41" i="69"/>
  <c r="HV41" i="69"/>
  <c r="HW41" i="69"/>
  <c r="HX41" i="69"/>
  <c r="HY41" i="69"/>
  <c r="HZ41" i="69"/>
  <c r="IA41" i="69"/>
  <c r="IB41" i="69"/>
  <c r="IC41" i="69"/>
  <c r="ID41" i="69"/>
  <c r="IE41" i="69"/>
  <c r="IF41" i="69"/>
  <c r="IG41" i="69"/>
  <c r="IH41" i="69"/>
  <c r="II41" i="69"/>
  <c r="IJ41" i="69"/>
  <c r="IK41" i="69"/>
  <c r="IL41" i="69"/>
  <c r="IM41" i="69"/>
  <c r="IN41" i="69"/>
  <c r="IO41" i="69"/>
  <c r="IP41" i="69"/>
  <c r="IQ41" i="69"/>
  <c r="IR41" i="69"/>
  <c r="IS41" i="69"/>
  <c r="IT41" i="69"/>
  <c r="IU41" i="69"/>
  <c r="IV41" i="69"/>
  <c r="IW41" i="69"/>
  <c r="IX41" i="69"/>
  <c r="IY41" i="69"/>
  <c r="IZ41" i="69"/>
  <c r="JA41" i="69"/>
  <c r="JB41" i="69"/>
  <c r="JC41" i="69"/>
  <c r="JD41" i="69"/>
  <c r="JE41" i="69"/>
  <c r="JF41" i="69"/>
  <c r="JG41" i="69"/>
  <c r="JH41" i="69"/>
  <c r="JI41" i="69"/>
  <c r="JJ41" i="69"/>
  <c r="JK41" i="69"/>
  <c r="JL41" i="69"/>
  <c r="JM41" i="69"/>
  <c r="JN41" i="69"/>
  <c r="JO41" i="69"/>
  <c r="JP41" i="69"/>
  <c r="JQ41" i="69"/>
  <c r="JR41" i="69"/>
  <c r="JS41" i="69"/>
  <c r="JT41" i="69"/>
  <c r="JU41" i="69"/>
  <c r="JV41" i="69"/>
  <c r="JW41" i="69"/>
  <c r="JX41" i="69"/>
  <c r="JY41" i="69"/>
  <c r="JZ41" i="69"/>
  <c r="KA41" i="69"/>
  <c r="KB41" i="69"/>
  <c r="KC41" i="69"/>
  <c r="KD41" i="69"/>
  <c r="KE41" i="69"/>
  <c r="KF41" i="69"/>
  <c r="KG41" i="69"/>
  <c r="KH41" i="69"/>
  <c r="KI41" i="69"/>
  <c r="KJ41" i="69"/>
  <c r="KK41" i="69"/>
  <c r="KL41" i="69"/>
  <c r="KM41" i="69"/>
  <c r="KN41" i="69"/>
  <c r="KO41" i="69"/>
  <c r="KP41" i="69"/>
  <c r="KQ41" i="69"/>
  <c r="KR41" i="69"/>
  <c r="KS41" i="69"/>
  <c r="KT41" i="69"/>
  <c r="KU41" i="69"/>
  <c r="KV41" i="69"/>
  <c r="KW41" i="69"/>
  <c r="KX41" i="69"/>
  <c r="KY41" i="69"/>
  <c r="KZ41" i="69"/>
  <c r="LA41" i="69"/>
  <c r="LB41" i="69"/>
  <c r="LC41" i="69"/>
  <c r="LD41" i="69"/>
  <c r="LE41" i="69"/>
  <c r="LF41" i="69"/>
  <c r="LG41" i="69"/>
  <c r="LH41" i="69"/>
  <c r="LI41" i="69"/>
  <c r="LJ41" i="69"/>
  <c r="LK41" i="69"/>
  <c r="LL41" i="69"/>
  <c r="LM41" i="69"/>
  <c r="LN41" i="69"/>
  <c r="LO41" i="69"/>
  <c r="LP41" i="69"/>
  <c r="LQ41" i="69"/>
  <c r="LR41" i="69"/>
  <c r="LS41" i="69"/>
  <c r="LT41" i="69"/>
  <c r="LU41" i="69"/>
  <c r="LV41" i="69"/>
  <c r="LW41" i="69"/>
  <c r="LX41" i="69"/>
  <c r="LY41" i="69"/>
  <c r="LZ41" i="69"/>
  <c r="MA41" i="69"/>
  <c r="MB41" i="69"/>
  <c r="MC41" i="69"/>
  <c r="MD41" i="69"/>
  <c r="ME41" i="69"/>
  <c r="MF41" i="69"/>
  <c r="MG41" i="69"/>
  <c r="MH41" i="69"/>
  <c r="MI41" i="69"/>
  <c r="MJ41" i="69"/>
  <c r="MK41" i="69"/>
  <c r="ML41" i="69"/>
  <c r="MM41" i="69"/>
  <c r="MN41" i="69"/>
  <c r="MO41" i="69"/>
  <c r="MP41" i="69"/>
  <c r="MQ41" i="69"/>
  <c r="MR41" i="69"/>
  <c r="MS41" i="69"/>
  <c r="MT41" i="69"/>
  <c r="MU41" i="69"/>
  <c r="MV41" i="69"/>
  <c r="MW41" i="69"/>
  <c r="MX41" i="69"/>
  <c r="MY41" i="69"/>
  <c r="MZ41" i="69"/>
  <c r="NA41" i="69"/>
  <c r="NB41" i="69"/>
  <c r="NC41" i="69"/>
  <c r="ND41" i="69"/>
  <c r="NE41" i="69"/>
  <c r="D41" i="69"/>
  <c r="E41" i="65"/>
  <c r="F41" i="65"/>
  <c r="G41" i="65"/>
  <c r="H41" i="65"/>
  <c r="I41" i="65"/>
  <c r="J41" i="65"/>
  <c r="K41" i="65"/>
  <c r="L41" i="65"/>
  <c r="M41" i="65"/>
  <c r="N41" i="65"/>
  <c r="O41" i="65"/>
  <c r="P41" i="65"/>
  <c r="Q41" i="65"/>
  <c r="R41" i="65"/>
  <c r="S41" i="65"/>
  <c r="T41" i="65"/>
  <c r="U41" i="65"/>
  <c r="V41" i="65"/>
  <c r="W41" i="65"/>
  <c r="X41" i="65"/>
  <c r="Y41" i="65"/>
  <c r="Z41" i="65"/>
  <c r="AA41" i="65"/>
  <c r="AB41" i="65"/>
  <c r="AC41" i="65"/>
  <c r="AD41" i="65"/>
  <c r="AE41" i="65"/>
  <c r="AF41" i="65"/>
  <c r="AG41" i="65"/>
  <c r="AH41" i="65"/>
  <c r="AI41" i="65"/>
  <c r="AJ41" i="65"/>
  <c r="AK41" i="65"/>
  <c r="AL41" i="65"/>
  <c r="AM41" i="65"/>
  <c r="AN41" i="65"/>
  <c r="AO41" i="65"/>
  <c r="AP41" i="65"/>
  <c r="AQ41" i="65"/>
  <c r="AR41" i="65"/>
  <c r="AS41" i="65"/>
  <c r="AT41" i="65"/>
  <c r="AU41" i="65"/>
  <c r="AV41" i="65"/>
  <c r="AW41" i="65"/>
  <c r="AX41" i="65"/>
  <c r="AY41" i="65"/>
  <c r="AZ41" i="65"/>
  <c r="BA41" i="65"/>
  <c r="BB41" i="65"/>
  <c r="BC41" i="65"/>
  <c r="BD41" i="65"/>
  <c r="BE41" i="65"/>
  <c r="BF41" i="65"/>
  <c r="BG41" i="65"/>
  <c r="BH41" i="65"/>
  <c r="BI41" i="65"/>
  <c r="BJ41" i="65"/>
  <c r="BK41" i="65"/>
  <c r="BL41" i="65"/>
  <c r="BM41" i="65"/>
  <c r="BN41" i="65"/>
  <c r="BO41" i="65"/>
  <c r="BP41" i="65"/>
  <c r="BQ41" i="65"/>
  <c r="BR41" i="65"/>
  <c r="BS41" i="65"/>
  <c r="BT41" i="65"/>
  <c r="BU41" i="65"/>
  <c r="BV41" i="65"/>
  <c r="BW41" i="65"/>
  <c r="BX41" i="65"/>
  <c r="BY41" i="65"/>
  <c r="BZ41" i="65"/>
  <c r="CA41" i="65"/>
  <c r="CB41" i="65"/>
  <c r="CC41" i="65"/>
  <c r="CD41" i="65"/>
  <c r="CE41" i="65"/>
  <c r="CF41" i="65"/>
  <c r="CG41" i="65"/>
  <c r="CH41" i="65"/>
  <c r="CI41" i="65"/>
  <c r="CJ41" i="65"/>
  <c r="CK41" i="65"/>
  <c r="CL41" i="65"/>
  <c r="CM41" i="65"/>
  <c r="CN41" i="65"/>
  <c r="CO41" i="65"/>
  <c r="CP41" i="65"/>
  <c r="CQ41" i="65"/>
  <c r="CR41" i="65"/>
  <c r="CS41" i="65"/>
  <c r="CT41" i="65"/>
  <c r="CU41" i="65"/>
  <c r="CV41" i="65"/>
  <c r="CW41" i="65"/>
  <c r="CX41" i="65"/>
  <c r="CY41" i="65"/>
  <c r="CZ41" i="65"/>
  <c r="DA41" i="65"/>
  <c r="DB41" i="65"/>
  <c r="DC41" i="65"/>
  <c r="DD41" i="65"/>
  <c r="DE41" i="65"/>
  <c r="DF41" i="65"/>
  <c r="DG41" i="65"/>
  <c r="DH41" i="65"/>
  <c r="DI41" i="65"/>
  <c r="DJ41" i="65"/>
  <c r="DK41" i="65"/>
  <c r="DL41" i="65"/>
  <c r="DM41" i="65"/>
  <c r="DN41" i="65"/>
  <c r="DO41" i="65"/>
  <c r="DP41" i="65"/>
  <c r="DQ41" i="65"/>
  <c r="DR41" i="65"/>
  <c r="DS41" i="65"/>
  <c r="DT41" i="65"/>
  <c r="DU41" i="65"/>
  <c r="DV41" i="65"/>
  <c r="DW41" i="65"/>
  <c r="DX41" i="65"/>
  <c r="DY41" i="65"/>
  <c r="DZ41" i="65"/>
  <c r="EA41" i="65"/>
  <c r="EB41" i="65"/>
  <c r="EC41" i="65"/>
  <c r="ED41" i="65"/>
  <c r="EE41" i="65"/>
  <c r="EF41" i="65"/>
  <c r="EG41" i="65"/>
  <c r="EH41" i="65"/>
  <c r="EI41" i="65"/>
  <c r="EJ41" i="65"/>
  <c r="EK41" i="65"/>
  <c r="EL41" i="65"/>
  <c r="EM41" i="65"/>
  <c r="EN41" i="65"/>
  <c r="EO41" i="65"/>
  <c r="EP41" i="65"/>
  <c r="EQ41" i="65"/>
  <c r="ER41" i="65"/>
  <c r="ES41" i="65"/>
  <c r="ET41" i="65"/>
  <c r="EU41" i="65"/>
  <c r="EV41" i="65"/>
  <c r="EW41" i="65"/>
  <c r="EX41" i="65"/>
  <c r="EY41" i="65"/>
  <c r="EZ41" i="65"/>
  <c r="FA41" i="65"/>
  <c r="FB41" i="65"/>
  <c r="FC41" i="65"/>
  <c r="FD41" i="65"/>
  <c r="FE41" i="65"/>
  <c r="FF41" i="65"/>
  <c r="FG41" i="65"/>
  <c r="FH41" i="65"/>
  <c r="FI41" i="65"/>
  <c r="FJ41" i="65"/>
  <c r="FK41" i="65"/>
  <c r="FL41" i="65"/>
  <c r="FM41" i="65"/>
  <c r="FN41" i="65"/>
  <c r="FO41" i="65"/>
  <c r="FP41" i="65"/>
  <c r="FQ41" i="65"/>
  <c r="FR41" i="65"/>
  <c r="FS41" i="65"/>
  <c r="FT41" i="65"/>
  <c r="FU41" i="65"/>
  <c r="FV41" i="65"/>
  <c r="FW41" i="65"/>
  <c r="FX41" i="65"/>
  <c r="FY41" i="65"/>
  <c r="FZ41" i="65"/>
  <c r="GA41" i="65"/>
  <c r="GB41" i="65"/>
  <c r="GC41" i="65"/>
  <c r="GD41" i="65"/>
  <c r="GE41" i="65"/>
  <c r="GF41" i="65"/>
  <c r="GG41" i="65"/>
  <c r="GH41" i="65"/>
  <c r="GI41" i="65"/>
  <c r="GJ41" i="65"/>
  <c r="GK41" i="65"/>
  <c r="GL41" i="65"/>
  <c r="GM41" i="65"/>
  <c r="GN41" i="65"/>
  <c r="GO41" i="65"/>
  <c r="GP41" i="65"/>
  <c r="GQ41" i="65"/>
  <c r="GR41" i="65"/>
  <c r="GS41" i="65"/>
  <c r="GT41" i="65"/>
  <c r="GU41" i="65"/>
  <c r="GV41" i="65"/>
  <c r="GW41" i="65"/>
  <c r="GX41" i="65"/>
  <c r="GY41" i="65"/>
  <c r="GZ41" i="65"/>
  <c r="HA41" i="65"/>
  <c r="HB41" i="65"/>
  <c r="HC41" i="65"/>
  <c r="HD41" i="65"/>
  <c r="HE41" i="65"/>
  <c r="HF41" i="65"/>
  <c r="HG41" i="65"/>
  <c r="HH41" i="65"/>
  <c r="HI41" i="65"/>
  <c r="HJ41" i="65"/>
  <c r="HK41" i="65"/>
  <c r="HL41" i="65"/>
  <c r="HM41" i="65"/>
  <c r="HN41" i="65"/>
  <c r="HO41" i="65"/>
  <c r="HP41" i="65"/>
  <c r="HQ41" i="65"/>
  <c r="HR41" i="65"/>
  <c r="HS41" i="65"/>
  <c r="HT41" i="65"/>
  <c r="HU41" i="65"/>
  <c r="HV41" i="65"/>
  <c r="HW41" i="65"/>
  <c r="HX41" i="65"/>
  <c r="HY41" i="65"/>
  <c r="HZ41" i="65"/>
  <c r="IA41" i="65"/>
  <c r="IB41" i="65"/>
  <c r="IC41" i="65"/>
  <c r="ID41" i="65"/>
  <c r="IE41" i="65"/>
  <c r="IF41" i="65"/>
  <c r="IG41" i="65"/>
  <c r="IH41" i="65"/>
  <c r="II41" i="65"/>
  <c r="IJ41" i="65"/>
  <c r="IK41" i="65"/>
  <c r="IL41" i="65"/>
  <c r="IM41" i="65"/>
  <c r="IN41" i="65"/>
  <c r="IO41" i="65"/>
  <c r="IP41" i="65"/>
  <c r="IQ41" i="65"/>
  <c r="IR41" i="65"/>
  <c r="IS41" i="65"/>
  <c r="IT41" i="65"/>
  <c r="IU41" i="65"/>
  <c r="IV41" i="65"/>
  <c r="IW41" i="65"/>
  <c r="IX41" i="65"/>
  <c r="IY41" i="65"/>
  <c r="IZ41" i="65"/>
  <c r="JA41" i="65"/>
  <c r="JB41" i="65"/>
  <c r="JC41" i="65"/>
  <c r="JD41" i="65"/>
  <c r="JE41" i="65"/>
  <c r="JF41" i="65"/>
  <c r="JG41" i="65"/>
  <c r="JH41" i="65"/>
  <c r="JI41" i="65"/>
  <c r="JJ41" i="65"/>
  <c r="JK41" i="65"/>
  <c r="JL41" i="65"/>
  <c r="JM41" i="65"/>
  <c r="JN41" i="65"/>
  <c r="JO41" i="65"/>
  <c r="JP41" i="65"/>
  <c r="JQ41" i="65"/>
  <c r="JR41" i="65"/>
  <c r="JS41" i="65"/>
  <c r="JT41" i="65"/>
  <c r="JU41" i="65"/>
  <c r="JV41" i="65"/>
  <c r="JW41" i="65"/>
  <c r="JX41" i="65"/>
  <c r="JY41" i="65"/>
  <c r="JZ41" i="65"/>
  <c r="KA41" i="65"/>
  <c r="KB41" i="65"/>
  <c r="KC41" i="65"/>
  <c r="KD41" i="65"/>
  <c r="KE41" i="65"/>
  <c r="KF41" i="65"/>
  <c r="KG41" i="65"/>
  <c r="KH41" i="65"/>
  <c r="KI41" i="65"/>
  <c r="KJ41" i="65"/>
  <c r="KK41" i="65"/>
  <c r="KL41" i="65"/>
  <c r="KM41" i="65"/>
  <c r="KN41" i="65"/>
  <c r="KO41" i="65"/>
  <c r="KP41" i="65"/>
  <c r="KQ41" i="65"/>
  <c r="KR41" i="65"/>
  <c r="KS41" i="65"/>
  <c r="KT41" i="65"/>
  <c r="KU41" i="65"/>
  <c r="KV41" i="65"/>
  <c r="KW41" i="65"/>
  <c r="KX41" i="65"/>
  <c r="KY41" i="65"/>
  <c r="KZ41" i="65"/>
  <c r="LA41" i="65"/>
  <c r="LB41" i="65"/>
  <c r="LC41" i="65"/>
  <c r="LD41" i="65"/>
  <c r="LE41" i="65"/>
  <c r="LF41" i="65"/>
  <c r="LG41" i="65"/>
  <c r="LH41" i="65"/>
  <c r="LI41" i="65"/>
  <c r="LJ41" i="65"/>
  <c r="LK41" i="65"/>
  <c r="LL41" i="65"/>
  <c r="LM41" i="65"/>
  <c r="LN41" i="65"/>
  <c r="LO41" i="65"/>
  <c r="LP41" i="65"/>
  <c r="LQ41" i="65"/>
  <c r="LR41" i="65"/>
  <c r="LS41" i="65"/>
  <c r="LT41" i="65"/>
  <c r="LU41" i="65"/>
  <c r="LV41" i="65"/>
  <c r="LW41" i="65"/>
  <c r="LX41" i="65"/>
  <c r="LY41" i="65"/>
  <c r="LZ41" i="65"/>
  <c r="MA41" i="65"/>
  <c r="MB41" i="65"/>
  <c r="MC41" i="65"/>
  <c r="MD41" i="65"/>
  <c r="ME41" i="65"/>
  <c r="MF41" i="65"/>
  <c r="MG41" i="65"/>
  <c r="MH41" i="65"/>
  <c r="MI41" i="65"/>
  <c r="MJ41" i="65"/>
  <c r="MK41" i="65"/>
  <c r="ML41" i="65"/>
  <c r="MM41" i="65"/>
  <c r="MN41" i="65"/>
  <c r="MO41" i="65"/>
  <c r="MP41" i="65"/>
  <c r="MQ41" i="65"/>
  <c r="MR41" i="65"/>
  <c r="MS41" i="65"/>
  <c r="MT41" i="65"/>
  <c r="MU41" i="65"/>
  <c r="MV41" i="65"/>
  <c r="MW41" i="65"/>
  <c r="MX41" i="65"/>
  <c r="MY41" i="65"/>
  <c r="MZ41" i="65"/>
  <c r="NA41" i="65"/>
  <c r="NB41" i="65"/>
  <c r="NC41" i="65"/>
  <c r="ND41" i="65"/>
  <c r="NE41" i="65"/>
  <c r="D41" i="65"/>
  <c r="E41" i="73"/>
  <c r="F41" i="73"/>
  <c r="G41" i="73"/>
  <c r="H41" i="73"/>
  <c r="I41" i="73"/>
  <c r="J41" i="73"/>
  <c r="K41" i="73"/>
  <c r="L41" i="73"/>
  <c r="M41" i="73"/>
  <c r="N41" i="73"/>
  <c r="O41" i="73"/>
  <c r="P41" i="73"/>
  <c r="Q41" i="73"/>
  <c r="R41" i="73"/>
  <c r="S41" i="73"/>
  <c r="T41" i="73"/>
  <c r="U41" i="73"/>
  <c r="V41" i="73"/>
  <c r="W41" i="73"/>
  <c r="X41" i="73"/>
  <c r="Y41" i="73"/>
  <c r="Z41" i="73"/>
  <c r="AA41" i="73"/>
  <c r="AB41" i="73"/>
  <c r="AC41" i="73"/>
  <c r="AD41" i="73"/>
  <c r="AE41" i="73"/>
  <c r="AF41" i="73"/>
  <c r="AG41" i="73"/>
  <c r="AH41" i="73"/>
  <c r="AI41" i="73"/>
  <c r="AJ41" i="73"/>
  <c r="AK41" i="73"/>
  <c r="AL41" i="73"/>
  <c r="AM41" i="73"/>
  <c r="AN41" i="73"/>
  <c r="AO41" i="73"/>
  <c r="AP41" i="73"/>
  <c r="AQ41" i="73"/>
  <c r="AR41" i="73"/>
  <c r="AS41" i="73"/>
  <c r="AT41" i="73"/>
  <c r="AU41" i="73"/>
  <c r="AV41" i="73"/>
  <c r="AW41" i="73"/>
  <c r="AX41" i="73"/>
  <c r="AY41" i="73"/>
  <c r="AZ41" i="73"/>
  <c r="BA41" i="73"/>
  <c r="BB41" i="73"/>
  <c r="BC41" i="73"/>
  <c r="BD41" i="73"/>
  <c r="BE41" i="73"/>
  <c r="BF41" i="73"/>
  <c r="BG41" i="73"/>
  <c r="BH41" i="73"/>
  <c r="BI41" i="73"/>
  <c r="BJ41" i="73"/>
  <c r="BK41" i="73"/>
  <c r="BL41" i="73"/>
  <c r="BM41" i="73"/>
  <c r="BN41" i="73"/>
  <c r="BO41" i="73"/>
  <c r="BP41" i="73"/>
  <c r="BQ41" i="73"/>
  <c r="BR41" i="73"/>
  <c r="BS41" i="73"/>
  <c r="BT41" i="73"/>
  <c r="BU41" i="73"/>
  <c r="BV41" i="73"/>
  <c r="BW41" i="73"/>
  <c r="BX41" i="73"/>
  <c r="BY41" i="73"/>
  <c r="BZ41" i="73"/>
  <c r="CA41" i="73"/>
  <c r="CB41" i="73"/>
  <c r="CC41" i="73"/>
  <c r="CD41" i="73"/>
  <c r="CE41" i="73"/>
  <c r="CF41" i="73"/>
  <c r="CG41" i="73"/>
  <c r="CH41" i="73"/>
  <c r="CI41" i="73"/>
  <c r="CJ41" i="73"/>
  <c r="CK41" i="73"/>
  <c r="CL41" i="73"/>
  <c r="CM41" i="73"/>
  <c r="CN41" i="73"/>
  <c r="CO41" i="73"/>
  <c r="CP41" i="73"/>
  <c r="CQ41" i="73"/>
  <c r="CR41" i="73"/>
  <c r="CS41" i="73"/>
  <c r="CT41" i="73"/>
  <c r="CU41" i="73"/>
  <c r="CV41" i="73"/>
  <c r="CW41" i="73"/>
  <c r="CX41" i="73"/>
  <c r="CY41" i="73"/>
  <c r="CZ41" i="73"/>
  <c r="DA41" i="73"/>
  <c r="DB41" i="73"/>
  <c r="DC41" i="73"/>
  <c r="DD41" i="73"/>
  <c r="DE41" i="73"/>
  <c r="DF41" i="73"/>
  <c r="DG41" i="73"/>
  <c r="DH41" i="73"/>
  <c r="DI41" i="73"/>
  <c r="DJ41" i="73"/>
  <c r="DK41" i="73"/>
  <c r="DL41" i="73"/>
  <c r="DM41" i="73"/>
  <c r="DN41" i="73"/>
  <c r="DO41" i="73"/>
  <c r="DP41" i="73"/>
  <c r="DQ41" i="73"/>
  <c r="DR41" i="73"/>
  <c r="DS41" i="73"/>
  <c r="DT41" i="73"/>
  <c r="DU41" i="73"/>
  <c r="DV41" i="73"/>
  <c r="DW41" i="73"/>
  <c r="DX41" i="73"/>
  <c r="DY41" i="73"/>
  <c r="DZ41" i="73"/>
  <c r="EA41" i="73"/>
  <c r="EB41" i="73"/>
  <c r="EC41" i="73"/>
  <c r="ED41" i="73"/>
  <c r="EE41" i="73"/>
  <c r="EF41" i="73"/>
  <c r="EG41" i="73"/>
  <c r="EH41" i="73"/>
  <c r="EI41" i="73"/>
  <c r="EJ41" i="73"/>
  <c r="EK41" i="73"/>
  <c r="EL41" i="73"/>
  <c r="EM41" i="73"/>
  <c r="EN41" i="73"/>
  <c r="EO41" i="73"/>
  <c r="EP41" i="73"/>
  <c r="EQ41" i="73"/>
  <c r="ER41" i="73"/>
  <c r="ES41" i="73"/>
  <c r="ET41" i="73"/>
  <c r="EU41" i="73"/>
  <c r="EV41" i="73"/>
  <c r="EW41" i="73"/>
  <c r="EX41" i="73"/>
  <c r="EY41" i="73"/>
  <c r="EZ41" i="73"/>
  <c r="FA41" i="73"/>
  <c r="FB41" i="73"/>
  <c r="FC41" i="73"/>
  <c r="FD41" i="73"/>
  <c r="FE41" i="73"/>
  <c r="FF41" i="73"/>
  <c r="FG41" i="73"/>
  <c r="FH41" i="73"/>
  <c r="FI41" i="73"/>
  <c r="FJ41" i="73"/>
  <c r="FK41" i="73"/>
  <c r="FL41" i="73"/>
  <c r="FM41" i="73"/>
  <c r="FN41" i="73"/>
  <c r="FO41" i="73"/>
  <c r="FP41" i="73"/>
  <c r="FQ41" i="73"/>
  <c r="FR41" i="73"/>
  <c r="FS41" i="73"/>
  <c r="FT41" i="73"/>
  <c r="FU41" i="73"/>
  <c r="FV41" i="73"/>
  <c r="FW41" i="73"/>
  <c r="FX41" i="73"/>
  <c r="FY41" i="73"/>
  <c r="FZ41" i="73"/>
  <c r="GA41" i="73"/>
  <c r="GB41" i="73"/>
  <c r="GC41" i="73"/>
  <c r="GD41" i="73"/>
  <c r="GE41" i="73"/>
  <c r="GF41" i="73"/>
  <c r="GG41" i="73"/>
  <c r="GH41" i="73"/>
  <c r="GI41" i="73"/>
  <c r="GJ41" i="73"/>
  <c r="GK41" i="73"/>
  <c r="GL41" i="73"/>
  <c r="GM41" i="73"/>
  <c r="GN41" i="73"/>
  <c r="GO41" i="73"/>
  <c r="GP41" i="73"/>
  <c r="GQ41" i="73"/>
  <c r="GR41" i="73"/>
  <c r="GS41" i="73"/>
  <c r="GT41" i="73"/>
  <c r="GU41" i="73"/>
  <c r="GV41" i="73"/>
  <c r="GW41" i="73"/>
  <c r="GX41" i="73"/>
  <c r="GY41" i="73"/>
  <c r="GZ41" i="73"/>
  <c r="HA41" i="73"/>
  <c r="HB41" i="73"/>
  <c r="HC41" i="73"/>
  <c r="HD41" i="73"/>
  <c r="HE41" i="73"/>
  <c r="HF41" i="73"/>
  <c r="HG41" i="73"/>
  <c r="HH41" i="73"/>
  <c r="HI41" i="73"/>
  <c r="HJ41" i="73"/>
  <c r="HK41" i="73"/>
  <c r="HL41" i="73"/>
  <c r="HM41" i="73"/>
  <c r="HN41" i="73"/>
  <c r="HO41" i="73"/>
  <c r="HP41" i="73"/>
  <c r="HQ41" i="73"/>
  <c r="HR41" i="73"/>
  <c r="HS41" i="73"/>
  <c r="HT41" i="73"/>
  <c r="HU41" i="73"/>
  <c r="HV41" i="73"/>
  <c r="HW41" i="73"/>
  <c r="HX41" i="73"/>
  <c r="HY41" i="73"/>
  <c r="HZ41" i="73"/>
  <c r="IA41" i="73"/>
  <c r="IB41" i="73"/>
  <c r="IC41" i="73"/>
  <c r="ID41" i="73"/>
  <c r="IE41" i="73"/>
  <c r="IF41" i="73"/>
  <c r="IG41" i="73"/>
  <c r="IH41" i="73"/>
  <c r="II41" i="73"/>
  <c r="IJ41" i="73"/>
  <c r="IK41" i="73"/>
  <c r="IL41" i="73"/>
  <c r="IM41" i="73"/>
  <c r="IN41" i="73"/>
  <c r="IO41" i="73"/>
  <c r="IP41" i="73"/>
  <c r="IQ41" i="73"/>
  <c r="IR41" i="73"/>
  <c r="IS41" i="73"/>
  <c r="IT41" i="73"/>
  <c r="IU41" i="73"/>
  <c r="IV41" i="73"/>
  <c r="IW41" i="73"/>
  <c r="IX41" i="73"/>
  <c r="IY41" i="73"/>
  <c r="IZ41" i="73"/>
  <c r="JA41" i="73"/>
  <c r="JB41" i="73"/>
  <c r="JC41" i="73"/>
  <c r="JD41" i="73"/>
  <c r="JE41" i="73"/>
  <c r="JF41" i="73"/>
  <c r="JG41" i="73"/>
  <c r="JH41" i="73"/>
  <c r="JI41" i="73"/>
  <c r="JJ41" i="73"/>
  <c r="JK41" i="73"/>
  <c r="JL41" i="73"/>
  <c r="JM41" i="73"/>
  <c r="JN41" i="73"/>
  <c r="JO41" i="73"/>
  <c r="JP41" i="73"/>
  <c r="JQ41" i="73"/>
  <c r="JR41" i="73"/>
  <c r="JS41" i="73"/>
  <c r="JT41" i="73"/>
  <c r="JU41" i="73"/>
  <c r="JV41" i="73"/>
  <c r="JW41" i="73"/>
  <c r="JX41" i="73"/>
  <c r="JY41" i="73"/>
  <c r="JZ41" i="73"/>
  <c r="KA41" i="73"/>
  <c r="KB41" i="73"/>
  <c r="KC41" i="73"/>
  <c r="KD41" i="73"/>
  <c r="KE41" i="73"/>
  <c r="KF41" i="73"/>
  <c r="KG41" i="73"/>
  <c r="KH41" i="73"/>
  <c r="KI41" i="73"/>
  <c r="KJ41" i="73"/>
  <c r="KK41" i="73"/>
  <c r="KL41" i="73"/>
  <c r="KM41" i="73"/>
  <c r="KN41" i="73"/>
  <c r="KO41" i="73"/>
  <c r="KP41" i="73"/>
  <c r="KQ41" i="73"/>
  <c r="KR41" i="73"/>
  <c r="KS41" i="73"/>
  <c r="KT41" i="73"/>
  <c r="KU41" i="73"/>
  <c r="KV41" i="73"/>
  <c r="KW41" i="73"/>
  <c r="KX41" i="73"/>
  <c r="KY41" i="73"/>
  <c r="KZ41" i="73"/>
  <c r="LA41" i="73"/>
  <c r="LB41" i="73"/>
  <c r="LC41" i="73"/>
  <c r="LD41" i="73"/>
  <c r="LE41" i="73"/>
  <c r="LF41" i="73"/>
  <c r="LG41" i="73"/>
  <c r="LH41" i="73"/>
  <c r="LI41" i="73"/>
  <c r="LJ41" i="73"/>
  <c r="LK41" i="73"/>
  <c r="LL41" i="73"/>
  <c r="LM41" i="73"/>
  <c r="LN41" i="73"/>
  <c r="LO41" i="73"/>
  <c r="LP41" i="73"/>
  <c r="LQ41" i="73"/>
  <c r="LR41" i="73"/>
  <c r="LS41" i="73"/>
  <c r="LT41" i="73"/>
  <c r="LU41" i="73"/>
  <c r="LV41" i="73"/>
  <c r="LW41" i="73"/>
  <c r="LX41" i="73"/>
  <c r="LY41" i="73"/>
  <c r="LZ41" i="73"/>
  <c r="MA41" i="73"/>
  <c r="MB41" i="73"/>
  <c r="MC41" i="73"/>
  <c r="MD41" i="73"/>
  <c r="ME41" i="73"/>
  <c r="MF41" i="73"/>
  <c r="MG41" i="73"/>
  <c r="MH41" i="73"/>
  <c r="MI41" i="73"/>
  <c r="MJ41" i="73"/>
  <c r="MK41" i="73"/>
  <c r="ML41" i="73"/>
  <c r="MM41" i="73"/>
  <c r="MN41" i="73"/>
  <c r="MO41" i="73"/>
  <c r="MP41" i="73"/>
  <c r="MQ41" i="73"/>
  <c r="MR41" i="73"/>
  <c r="MS41" i="73"/>
  <c r="MT41" i="73"/>
  <c r="MU41" i="73"/>
  <c r="MV41" i="73"/>
  <c r="MW41" i="73"/>
  <c r="MX41" i="73"/>
  <c r="MY41" i="73"/>
  <c r="MZ41" i="73"/>
  <c r="NA41" i="73"/>
  <c r="NB41" i="73"/>
  <c r="NC41" i="73"/>
  <c r="ND41" i="73"/>
  <c r="NE41" i="73"/>
  <c r="D41" i="73"/>
  <c r="E41" i="61"/>
  <c r="F41" i="61"/>
  <c r="G41" i="61"/>
  <c r="H41" i="61"/>
  <c r="I41" i="61"/>
  <c r="J41" i="61"/>
  <c r="K41" i="61"/>
  <c r="L41" i="61"/>
  <c r="M41" i="61"/>
  <c r="N41" i="61"/>
  <c r="O41" i="61"/>
  <c r="P41" i="61"/>
  <c r="Q41" i="61"/>
  <c r="R41" i="61"/>
  <c r="S41" i="61"/>
  <c r="T41" i="61"/>
  <c r="U41" i="61"/>
  <c r="V41" i="61"/>
  <c r="W41" i="61"/>
  <c r="X41" i="61"/>
  <c r="Y41" i="61"/>
  <c r="Z41" i="61"/>
  <c r="AA41" i="61"/>
  <c r="AB41" i="61"/>
  <c r="AC41" i="61"/>
  <c r="AD41" i="61"/>
  <c r="AE41" i="61"/>
  <c r="AF41" i="61"/>
  <c r="AG41" i="61"/>
  <c r="AH41" i="61"/>
  <c r="AI41" i="61"/>
  <c r="AJ41" i="61"/>
  <c r="AK41" i="61"/>
  <c r="AL41" i="61"/>
  <c r="AM41" i="61"/>
  <c r="AN41" i="61"/>
  <c r="AO41" i="61"/>
  <c r="AP41" i="61"/>
  <c r="AQ41" i="61"/>
  <c r="AR41" i="61"/>
  <c r="AS41" i="61"/>
  <c r="AT41" i="61"/>
  <c r="AU41" i="61"/>
  <c r="AV41" i="61"/>
  <c r="AW41" i="61"/>
  <c r="AX41" i="61"/>
  <c r="AY41" i="61"/>
  <c r="AZ41" i="61"/>
  <c r="BA41" i="61"/>
  <c r="BB41" i="61"/>
  <c r="BC41" i="61"/>
  <c r="BD41" i="61"/>
  <c r="BE41" i="61"/>
  <c r="BF41" i="61"/>
  <c r="BG41" i="61"/>
  <c r="BH41" i="61"/>
  <c r="BI41" i="61"/>
  <c r="BJ41" i="61"/>
  <c r="BK41" i="61"/>
  <c r="BL41" i="61"/>
  <c r="BM41" i="61"/>
  <c r="BN41" i="61"/>
  <c r="BO41" i="61"/>
  <c r="BP41" i="61"/>
  <c r="BQ41" i="61"/>
  <c r="BR41" i="61"/>
  <c r="BS41" i="61"/>
  <c r="BT41" i="61"/>
  <c r="BU41" i="61"/>
  <c r="BV41" i="61"/>
  <c r="BW41" i="61"/>
  <c r="BX41" i="61"/>
  <c r="BY41" i="61"/>
  <c r="BZ41" i="61"/>
  <c r="CA41" i="61"/>
  <c r="CB41" i="61"/>
  <c r="CC41" i="61"/>
  <c r="CD41" i="61"/>
  <c r="CE41" i="61"/>
  <c r="CF41" i="61"/>
  <c r="CG41" i="61"/>
  <c r="CH41" i="61"/>
  <c r="CI41" i="61"/>
  <c r="CJ41" i="61"/>
  <c r="CK41" i="61"/>
  <c r="CL41" i="61"/>
  <c r="CM41" i="61"/>
  <c r="CN41" i="61"/>
  <c r="CO41" i="61"/>
  <c r="CP41" i="61"/>
  <c r="CQ41" i="61"/>
  <c r="CR41" i="61"/>
  <c r="CS41" i="61"/>
  <c r="CT41" i="61"/>
  <c r="CU41" i="61"/>
  <c r="CV41" i="61"/>
  <c r="CW41" i="61"/>
  <c r="CX41" i="61"/>
  <c r="CY41" i="61"/>
  <c r="CZ41" i="61"/>
  <c r="DA41" i="61"/>
  <c r="DB41" i="61"/>
  <c r="DC41" i="61"/>
  <c r="DD41" i="61"/>
  <c r="DE41" i="61"/>
  <c r="DF41" i="61"/>
  <c r="DG41" i="61"/>
  <c r="DH41" i="61"/>
  <c r="DI41" i="61"/>
  <c r="DJ41" i="61"/>
  <c r="DK41" i="61"/>
  <c r="DL41" i="61"/>
  <c r="DM41" i="61"/>
  <c r="DN41" i="61"/>
  <c r="DO41" i="61"/>
  <c r="DP41" i="61"/>
  <c r="DQ41" i="61"/>
  <c r="DR41" i="61"/>
  <c r="DS41" i="61"/>
  <c r="DT41" i="61"/>
  <c r="DU41" i="61"/>
  <c r="DV41" i="61"/>
  <c r="DW41" i="61"/>
  <c r="DX41" i="61"/>
  <c r="DY41" i="61"/>
  <c r="DZ41" i="61"/>
  <c r="EA41" i="61"/>
  <c r="EB41" i="61"/>
  <c r="EC41" i="61"/>
  <c r="ED41" i="61"/>
  <c r="EE41" i="61"/>
  <c r="EF41" i="61"/>
  <c r="EG41" i="61"/>
  <c r="EH41" i="61"/>
  <c r="EI41" i="61"/>
  <c r="EJ41" i="61"/>
  <c r="EK41" i="61"/>
  <c r="EL41" i="61"/>
  <c r="EM41" i="61"/>
  <c r="EN41" i="61"/>
  <c r="EO41" i="61"/>
  <c r="EP41" i="61"/>
  <c r="EQ41" i="61"/>
  <c r="ER41" i="61"/>
  <c r="ES41" i="61"/>
  <c r="ET41" i="61"/>
  <c r="EU41" i="61"/>
  <c r="EV41" i="61"/>
  <c r="EW41" i="61"/>
  <c r="EX41" i="61"/>
  <c r="EY41" i="61"/>
  <c r="EZ41" i="61"/>
  <c r="FA41" i="61"/>
  <c r="FB41" i="61"/>
  <c r="FC41" i="61"/>
  <c r="FD41" i="61"/>
  <c r="FE41" i="61"/>
  <c r="FF41" i="61"/>
  <c r="FG41" i="61"/>
  <c r="FH41" i="61"/>
  <c r="FI41" i="61"/>
  <c r="FJ41" i="61"/>
  <c r="FK41" i="61"/>
  <c r="FL41" i="61"/>
  <c r="FM41" i="61"/>
  <c r="FN41" i="61"/>
  <c r="FO41" i="61"/>
  <c r="FP41" i="61"/>
  <c r="FQ41" i="61"/>
  <c r="FR41" i="61"/>
  <c r="FS41" i="61"/>
  <c r="FT41" i="61"/>
  <c r="FU41" i="61"/>
  <c r="FV41" i="61"/>
  <c r="FW41" i="61"/>
  <c r="FX41" i="61"/>
  <c r="FY41" i="61"/>
  <c r="FZ41" i="61"/>
  <c r="GA41" i="61"/>
  <c r="GB41" i="61"/>
  <c r="GC41" i="61"/>
  <c r="GD41" i="61"/>
  <c r="GE41" i="61"/>
  <c r="GF41" i="61"/>
  <c r="GG41" i="61"/>
  <c r="GH41" i="61"/>
  <c r="GI41" i="61"/>
  <c r="GJ41" i="61"/>
  <c r="GK41" i="61"/>
  <c r="GL41" i="61"/>
  <c r="GM41" i="61"/>
  <c r="GN41" i="61"/>
  <c r="GO41" i="61"/>
  <c r="GP41" i="61"/>
  <c r="GQ41" i="61"/>
  <c r="GR41" i="61"/>
  <c r="GS41" i="61"/>
  <c r="GT41" i="61"/>
  <c r="GU41" i="61"/>
  <c r="GV41" i="61"/>
  <c r="GW41" i="61"/>
  <c r="GX41" i="61"/>
  <c r="GY41" i="61"/>
  <c r="GZ41" i="61"/>
  <c r="HA41" i="61"/>
  <c r="HB41" i="61"/>
  <c r="HC41" i="61"/>
  <c r="HD41" i="61"/>
  <c r="HE41" i="61"/>
  <c r="HF41" i="61"/>
  <c r="HG41" i="61"/>
  <c r="HH41" i="61"/>
  <c r="HI41" i="61"/>
  <c r="HJ41" i="61"/>
  <c r="HK41" i="61"/>
  <c r="HL41" i="61"/>
  <c r="HM41" i="61"/>
  <c r="HN41" i="61"/>
  <c r="HO41" i="61"/>
  <c r="HP41" i="61"/>
  <c r="HQ41" i="61"/>
  <c r="HR41" i="61"/>
  <c r="HS41" i="61"/>
  <c r="HT41" i="61"/>
  <c r="HU41" i="61"/>
  <c r="HV41" i="61"/>
  <c r="HW41" i="61"/>
  <c r="HX41" i="61"/>
  <c r="HY41" i="61"/>
  <c r="HZ41" i="61"/>
  <c r="IA41" i="61"/>
  <c r="IB41" i="61"/>
  <c r="IC41" i="61"/>
  <c r="ID41" i="61"/>
  <c r="IE41" i="61"/>
  <c r="IF41" i="61"/>
  <c r="IG41" i="61"/>
  <c r="IH41" i="61"/>
  <c r="II41" i="61"/>
  <c r="IJ41" i="61"/>
  <c r="IK41" i="61"/>
  <c r="IL41" i="61"/>
  <c r="IM41" i="61"/>
  <c r="IN41" i="61"/>
  <c r="IO41" i="61"/>
  <c r="IP41" i="61"/>
  <c r="IQ41" i="61"/>
  <c r="IR41" i="61"/>
  <c r="IS41" i="61"/>
  <c r="IT41" i="61"/>
  <c r="IU41" i="61"/>
  <c r="IV41" i="61"/>
  <c r="IW41" i="61"/>
  <c r="IX41" i="61"/>
  <c r="IY41" i="61"/>
  <c r="IZ41" i="61"/>
  <c r="JA41" i="61"/>
  <c r="JB41" i="61"/>
  <c r="JC41" i="61"/>
  <c r="JD41" i="61"/>
  <c r="JE41" i="61"/>
  <c r="JF41" i="61"/>
  <c r="JG41" i="61"/>
  <c r="JH41" i="61"/>
  <c r="JI41" i="61"/>
  <c r="JJ41" i="61"/>
  <c r="JK41" i="61"/>
  <c r="JL41" i="61"/>
  <c r="JM41" i="61"/>
  <c r="JN41" i="61"/>
  <c r="JO41" i="61"/>
  <c r="JP41" i="61"/>
  <c r="JQ41" i="61"/>
  <c r="JR41" i="61"/>
  <c r="JS41" i="61"/>
  <c r="JT41" i="61"/>
  <c r="JU41" i="61"/>
  <c r="JV41" i="61"/>
  <c r="JW41" i="61"/>
  <c r="JX41" i="61"/>
  <c r="JY41" i="61"/>
  <c r="JZ41" i="61"/>
  <c r="KA41" i="61"/>
  <c r="KB41" i="61"/>
  <c r="KC41" i="61"/>
  <c r="KD41" i="61"/>
  <c r="KE41" i="61"/>
  <c r="KF41" i="61"/>
  <c r="KG41" i="61"/>
  <c r="KH41" i="61"/>
  <c r="KI41" i="61"/>
  <c r="KJ41" i="61"/>
  <c r="KK41" i="61"/>
  <c r="KL41" i="61"/>
  <c r="KM41" i="61"/>
  <c r="KN41" i="61"/>
  <c r="KO41" i="61"/>
  <c r="KP41" i="61"/>
  <c r="KQ41" i="61"/>
  <c r="KR41" i="61"/>
  <c r="KS41" i="61"/>
  <c r="KT41" i="61"/>
  <c r="KU41" i="61"/>
  <c r="KV41" i="61"/>
  <c r="KW41" i="61"/>
  <c r="KX41" i="61"/>
  <c r="KY41" i="61"/>
  <c r="KZ41" i="61"/>
  <c r="LA41" i="61"/>
  <c r="LB41" i="61"/>
  <c r="LC41" i="61"/>
  <c r="LD41" i="61"/>
  <c r="LE41" i="61"/>
  <c r="LF41" i="61"/>
  <c r="LG41" i="61"/>
  <c r="LH41" i="61"/>
  <c r="LI41" i="61"/>
  <c r="LJ41" i="61"/>
  <c r="LK41" i="61"/>
  <c r="LL41" i="61"/>
  <c r="LM41" i="61"/>
  <c r="LN41" i="61"/>
  <c r="LO41" i="61"/>
  <c r="LP41" i="61"/>
  <c r="LQ41" i="61"/>
  <c r="LR41" i="61"/>
  <c r="LS41" i="61"/>
  <c r="LT41" i="61"/>
  <c r="LU41" i="61"/>
  <c r="LV41" i="61"/>
  <c r="LW41" i="61"/>
  <c r="LX41" i="61"/>
  <c r="LY41" i="61"/>
  <c r="LZ41" i="61"/>
  <c r="MA41" i="61"/>
  <c r="MB41" i="61"/>
  <c r="MC41" i="61"/>
  <c r="MD41" i="61"/>
  <c r="ME41" i="61"/>
  <c r="MF41" i="61"/>
  <c r="MG41" i="61"/>
  <c r="MH41" i="61"/>
  <c r="MI41" i="61"/>
  <c r="MJ41" i="61"/>
  <c r="MK41" i="61"/>
  <c r="ML41" i="61"/>
  <c r="MM41" i="61"/>
  <c r="MN41" i="61"/>
  <c r="MO41" i="61"/>
  <c r="MP41" i="61"/>
  <c r="MQ41" i="61"/>
  <c r="MR41" i="61"/>
  <c r="MS41" i="61"/>
  <c r="MT41" i="61"/>
  <c r="MU41" i="61"/>
  <c r="MV41" i="61"/>
  <c r="MW41" i="61"/>
  <c r="MX41" i="61"/>
  <c r="MY41" i="61"/>
  <c r="MZ41" i="61"/>
  <c r="NA41" i="61"/>
  <c r="NB41" i="61"/>
  <c r="NC41" i="61"/>
  <c r="ND41" i="61"/>
  <c r="NE41" i="61"/>
  <c r="D41" i="61"/>
  <c r="E41" i="62"/>
  <c r="F41" i="62"/>
  <c r="G41" i="62"/>
  <c r="H41" i="62"/>
  <c r="I41" i="62"/>
  <c r="J41" i="62"/>
  <c r="K41" i="62"/>
  <c r="L41" i="62"/>
  <c r="M41" i="62"/>
  <c r="N41" i="62"/>
  <c r="O41" i="62"/>
  <c r="P41" i="62"/>
  <c r="Q41" i="62"/>
  <c r="R41" i="62"/>
  <c r="S41" i="62"/>
  <c r="T41" i="62"/>
  <c r="U41" i="62"/>
  <c r="V41" i="62"/>
  <c r="W41" i="62"/>
  <c r="X41" i="62"/>
  <c r="Y41" i="62"/>
  <c r="Z41" i="62"/>
  <c r="AA41" i="62"/>
  <c r="AB41" i="62"/>
  <c r="AC41" i="62"/>
  <c r="AD41" i="62"/>
  <c r="AE41" i="62"/>
  <c r="AF41" i="62"/>
  <c r="AG41" i="62"/>
  <c r="AH41" i="62"/>
  <c r="AI41" i="62"/>
  <c r="AJ41" i="62"/>
  <c r="AK41" i="62"/>
  <c r="AL41" i="62"/>
  <c r="AM41" i="62"/>
  <c r="AN41" i="62"/>
  <c r="AO41" i="62"/>
  <c r="AP41" i="62"/>
  <c r="AQ41" i="62"/>
  <c r="AR41" i="62"/>
  <c r="AS41" i="62"/>
  <c r="AT41" i="62"/>
  <c r="AU41" i="62"/>
  <c r="AV41" i="62"/>
  <c r="AW41" i="62"/>
  <c r="AX41" i="62"/>
  <c r="AY41" i="62"/>
  <c r="AZ41" i="62"/>
  <c r="BA41" i="62"/>
  <c r="BB41" i="62"/>
  <c r="BC41" i="62"/>
  <c r="BD41" i="62"/>
  <c r="BE41" i="62"/>
  <c r="BF41" i="62"/>
  <c r="BG41" i="62"/>
  <c r="BH41" i="62"/>
  <c r="BI41" i="62"/>
  <c r="BJ41" i="62"/>
  <c r="BK41" i="62"/>
  <c r="BL41" i="62"/>
  <c r="BM41" i="62"/>
  <c r="BN41" i="62"/>
  <c r="BO41" i="62"/>
  <c r="BP41" i="62"/>
  <c r="BQ41" i="62"/>
  <c r="BR41" i="62"/>
  <c r="BS41" i="62"/>
  <c r="BT41" i="62"/>
  <c r="BU41" i="62"/>
  <c r="BV41" i="62"/>
  <c r="BW41" i="62"/>
  <c r="BX41" i="62"/>
  <c r="BY41" i="62"/>
  <c r="BZ41" i="62"/>
  <c r="CA41" i="62"/>
  <c r="CB41" i="62"/>
  <c r="CC41" i="62"/>
  <c r="CD41" i="62"/>
  <c r="CE41" i="62"/>
  <c r="CF41" i="62"/>
  <c r="CG41" i="62"/>
  <c r="CH41" i="62"/>
  <c r="CI41" i="62"/>
  <c r="CJ41" i="62"/>
  <c r="CK41" i="62"/>
  <c r="CL41" i="62"/>
  <c r="CM41" i="62"/>
  <c r="CN41" i="62"/>
  <c r="CO41" i="62"/>
  <c r="CP41" i="62"/>
  <c r="CQ41" i="62"/>
  <c r="CR41" i="62"/>
  <c r="CS41" i="62"/>
  <c r="CT41" i="62"/>
  <c r="CU41" i="62"/>
  <c r="CV41" i="62"/>
  <c r="CW41" i="62"/>
  <c r="CX41" i="62"/>
  <c r="CY41" i="62"/>
  <c r="CZ41" i="62"/>
  <c r="DA41" i="62"/>
  <c r="DB41" i="62"/>
  <c r="DC41" i="62"/>
  <c r="DD41" i="62"/>
  <c r="DE41" i="62"/>
  <c r="DF41" i="62"/>
  <c r="DG41" i="62"/>
  <c r="DH41" i="62"/>
  <c r="DI41" i="62"/>
  <c r="DJ41" i="62"/>
  <c r="DK41" i="62"/>
  <c r="DL41" i="62"/>
  <c r="DM41" i="62"/>
  <c r="DN41" i="62"/>
  <c r="DO41" i="62"/>
  <c r="DP41" i="62"/>
  <c r="DQ41" i="62"/>
  <c r="DR41" i="62"/>
  <c r="DS41" i="62"/>
  <c r="DT41" i="62"/>
  <c r="DU41" i="62"/>
  <c r="DV41" i="62"/>
  <c r="DW41" i="62"/>
  <c r="DX41" i="62"/>
  <c r="DY41" i="62"/>
  <c r="DZ41" i="62"/>
  <c r="EA41" i="62"/>
  <c r="EB41" i="62"/>
  <c r="EC41" i="62"/>
  <c r="ED41" i="62"/>
  <c r="EE41" i="62"/>
  <c r="EF41" i="62"/>
  <c r="EG41" i="62"/>
  <c r="EH41" i="62"/>
  <c r="EI41" i="62"/>
  <c r="EJ41" i="62"/>
  <c r="EK41" i="62"/>
  <c r="EL41" i="62"/>
  <c r="EM41" i="62"/>
  <c r="EN41" i="62"/>
  <c r="EO41" i="62"/>
  <c r="EP41" i="62"/>
  <c r="EQ41" i="62"/>
  <c r="ER41" i="62"/>
  <c r="ES41" i="62"/>
  <c r="ET41" i="62"/>
  <c r="EU41" i="62"/>
  <c r="EV41" i="62"/>
  <c r="EW41" i="62"/>
  <c r="EX41" i="62"/>
  <c r="EY41" i="62"/>
  <c r="EZ41" i="62"/>
  <c r="FA41" i="62"/>
  <c r="FB41" i="62"/>
  <c r="FC41" i="62"/>
  <c r="FD41" i="62"/>
  <c r="FE41" i="62"/>
  <c r="FF41" i="62"/>
  <c r="FG41" i="62"/>
  <c r="FH41" i="62"/>
  <c r="FI41" i="62"/>
  <c r="FJ41" i="62"/>
  <c r="FK41" i="62"/>
  <c r="FL41" i="62"/>
  <c r="FM41" i="62"/>
  <c r="FN41" i="62"/>
  <c r="FO41" i="62"/>
  <c r="FP41" i="62"/>
  <c r="FQ41" i="62"/>
  <c r="FR41" i="62"/>
  <c r="FS41" i="62"/>
  <c r="FT41" i="62"/>
  <c r="FU41" i="62"/>
  <c r="FV41" i="62"/>
  <c r="FW41" i="62"/>
  <c r="FX41" i="62"/>
  <c r="FY41" i="62"/>
  <c r="FZ41" i="62"/>
  <c r="GA41" i="62"/>
  <c r="GB41" i="62"/>
  <c r="GC41" i="62"/>
  <c r="GD41" i="62"/>
  <c r="GE41" i="62"/>
  <c r="GF41" i="62"/>
  <c r="GG41" i="62"/>
  <c r="GH41" i="62"/>
  <c r="GI41" i="62"/>
  <c r="GJ41" i="62"/>
  <c r="GK41" i="62"/>
  <c r="GL41" i="62"/>
  <c r="GM41" i="62"/>
  <c r="GN41" i="62"/>
  <c r="GO41" i="62"/>
  <c r="GP41" i="62"/>
  <c r="GQ41" i="62"/>
  <c r="GR41" i="62"/>
  <c r="GS41" i="62"/>
  <c r="GT41" i="62"/>
  <c r="GU41" i="62"/>
  <c r="GV41" i="62"/>
  <c r="GW41" i="62"/>
  <c r="GX41" i="62"/>
  <c r="GY41" i="62"/>
  <c r="GZ41" i="62"/>
  <c r="HA41" i="62"/>
  <c r="HB41" i="62"/>
  <c r="HC41" i="62"/>
  <c r="HD41" i="62"/>
  <c r="HE41" i="62"/>
  <c r="HF41" i="62"/>
  <c r="HG41" i="62"/>
  <c r="HH41" i="62"/>
  <c r="HI41" i="62"/>
  <c r="HJ41" i="62"/>
  <c r="HK41" i="62"/>
  <c r="HL41" i="62"/>
  <c r="HM41" i="62"/>
  <c r="HN41" i="62"/>
  <c r="HO41" i="62"/>
  <c r="HP41" i="62"/>
  <c r="HQ41" i="62"/>
  <c r="HR41" i="62"/>
  <c r="HS41" i="62"/>
  <c r="HT41" i="62"/>
  <c r="HU41" i="62"/>
  <c r="HV41" i="62"/>
  <c r="HW41" i="62"/>
  <c r="HX41" i="62"/>
  <c r="HY41" i="62"/>
  <c r="HZ41" i="62"/>
  <c r="IA41" i="62"/>
  <c r="IB41" i="62"/>
  <c r="IC41" i="62"/>
  <c r="ID41" i="62"/>
  <c r="IE41" i="62"/>
  <c r="IF41" i="62"/>
  <c r="IG41" i="62"/>
  <c r="IH41" i="62"/>
  <c r="II41" i="62"/>
  <c r="IJ41" i="62"/>
  <c r="IK41" i="62"/>
  <c r="IL41" i="62"/>
  <c r="IM41" i="62"/>
  <c r="IN41" i="62"/>
  <c r="IO41" i="62"/>
  <c r="IP41" i="62"/>
  <c r="IQ41" i="62"/>
  <c r="IR41" i="62"/>
  <c r="IS41" i="62"/>
  <c r="IT41" i="62"/>
  <c r="IU41" i="62"/>
  <c r="IV41" i="62"/>
  <c r="IW41" i="62"/>
  <c r="IX41" i="62"/>
  <c r="IY41" i="62"/>
  <c r="IZ41" i="62"/>
  <c r="JA41" i="62"/>
  <c r="JB41" i="62"/>
  <c r="JC41" i="62"/>
  <c r="JD41" i="62"/>
  <c r="JE41" i="62"/>
  <c r="JF41" i="62"/>
  <c r="JG41" i="62"/>
  <c r="JH41" i="62"/>
  <c r="JI41" i="62"/>
  <c r="JJ41" i="62"/>
  <c r="JK41" i="62"/>
  <c r="JL41" i="62"/>
  <c r="JM41" i="62"/>
  <c r="JN41" i="62"/>
  <c r="JO41" i="62"/>
  <c r="JP41" i="62"/>
  <c r="JQ41" i="62"/>
  <c r="JR41" i="62"/>
  <c r="JS41" i="62"/>
  <c r="JT41" i="62"/>
  <c r="JU41" i="62"/>
  <c r="JV41" i="62"/>
  <c r="JW41" i="62"/>
  <c r="JX41" i="62"/>
  <c r="JY41" i="62"/>
  <c r="JZ41" i="62"/>
  <c r="KA41" i="62"/>
  <c r="KB41" i="62"/>
  <c r="KC41" i="62"/>
  <c r="KD41" i="62"/>
  <c r="KE41" i="62"/>
  <c r="KF41" i="62"/>
  <c r="KG41" i="62"/>
  <c r="KH41" i="62"/>
  <c r="KI41" i="62"/>
  <c r="KJ41" i="62"/>
  <c r="KK41" i="62"/>
  <c r="KL41" i="62"/>
  <c r="KM41" i="62"/>
  <c r="KN41" i="62"/>
  <c r="KO41" i="62"/>
  <c r="KP41" i="62"/>
  <c r="KQ41" i="62"/>
  <c r="KR41" i="62"/>
  <c r="KS41" i="62"/>
  <c r="KT41" i="62"/>
  <c r="KU41" i="62"/>
  <c r="KV41" i="62"/>
  <c r="KW41" i="62"/>
  <c r="KX41" i="62"/>
  <c r="KY41" i="62"/>
  <c r="KZ41" i="62"/>
  <c r="LA41" i="62"/>
  <c r="LB41" i="62"/>
  <c r="LC41" i="62"/>
  <c r="LD41" i="62"/>
  <c r="LE41" i="62"/>
  <c r="LF41" i="62"/>
  <c r="LG41" i="62"/>
  <c r="LH41" i="62"/>
  <c r="LI41" i="62"/>
  <c r="LJ41" i="62"/>
  <c r="LK41" i="62"/>
  <c r="LL41" i="62"/>
  <c r="LM41" i="62"/>
  <c r="LN41" i="62"/>
  <c r="LO41" i="62"/>
  <c r="LP41" i="62"/>
  <c r="LQ41" i="62"/>
  <c r="LR41" i="62"/>
  <c r="LS41" i="62"/>
  <c r="LT41" i="62"/>
  <c r="LU41" i="62"/>
  <c r="LV41" i="62"/>
  <c r="LW41" i="62"/>
  <c r="LX41" i="62"/>
  <c r="LY41" i="62"/>
  <c r="LZ41" i="62"/>
  <c r="MA41" i="62"/>
  <c r="MB41" i="62"/>
  <c r="MC41" i="62"/>
  <c r="MD41" i="62"/>
  <c r="ME41" i="62"/>
  <c r="MF41" i="62"/>
  <c r="MG41" i="62"/>
  <c r="MH41" i="62"/>
  <c r="MI41" i="62"/>
  <c r="MJ41" i="62"/>
  <c r="MK41" i="62"/>
  <c r="ML41" i="62"/>
  <c r="MM41" i="62"/>
  <c r="MN41" i="62"/>
  <c r="MO41" i="62"/>
  <c r="MP41" i="62"/>
  <c r="MQ41" i="62"/>
  <c r="MR41" i="62"/>
  <c r="MS41" i="62"/>
  <c r="MT41" i="62"/>
  <c r="MU41" i="62"/>
  <c r="MV41" i="62"/>
  <c r="MW41" i="62"/>
  <c r="MX41" i="62"/>
  <c r="MY41" i="62"/>
  <c r="MZ41" i="62"/>
  <c r="NA41" i="62"/>
  <c r="NB41" i="62"/>
  <c r="NC41" i="62"/>
  <c r="ND41" i="62"/>
  <c r="NE41" i="62"/>
  <c r="D41" i="62"/>
  <c r="E41" i="64"/>
  <c r="F41" i="64"/>
  <c r="G41" i="64"/>
  <c r="H41" i="64"/>
  <c r="I41" i="64"/>
  <c r="J41" i="64"/>
  <c r="K41" i="64"/>
  <c r="L41" i="64"/>
  <c r="M41" i="64"/>
  <c r="N41" i="64"/>
  <c r="O41" i="64"/>
  <c r="P41" i="64"/>
  <c r="Q41" i="64"/>
  <c r="R41" i="64"/>
  <c r="S41" i="64"/>
  <c r="T41" i="64"/>
  <c r="U41" i="64"/>
  <c r="V41" i="64"/>
  <c r="W41" i="64"/>
  <c r="X41" i="64"/>
  <c r="Y41" i="64"/>
  <c r="Z41" i="64"/>
  <c r="AA41" i="64"/>
  <c r="AB41" i="64"/>
  <c r="AC41" i="64"/>
  <c r="AD41" i="64"/>
  <c r="AE41" i="64"/>
  <c r="AF41" i="64"/>
  <c r="AG41" i="64"/>
  <c r="AH41" i="64"/>
  <c r="AI41" i="64"/>
  <c r="AJ41" i="64"/>
  <c r="AK41" i="64"/>
  <c r="AL41" i="64"/>
  <c r="AM41" i="64"/>
  <c r="AN41" i="64"/>
  <c r="AO41" i="64"/>
  <c r="AP41" i="64"/>
  <c r="AQ41" i="64"/>
  <c r="AR41" i="64"/>
  <c r="AS41" i="64"/>
  <c r="AT41" i="64"/>
  <c r="AU41" i="64"/>
  <c r="AV41" i="64"/>
  <c r="AW41" i="64"/>
  <c r="AX41" i="64"/>
  <c r="AY41" i="64"/>
  <c r="AZ41" i="64"/>
  <c r="BA41" i="64"/>
  <c r="BB41" i="64"/>
  <c r="BC41" i="64"/>
  <c r="BD41" i="64"/>
  <c r="BE41" i="64"/>
  <c r="BF41" i="64"/>
  <c r="BG41" i="64"/>
  <c r="BH41" i="64"/>
  <c r="BI41" i="64"/>
  <c r="BJ41" i="64"/>
  <c r="BK41" i="64"/>
  <c r="BL41" i="64"/>
  <c r="BM41" i="64"/>
  <c r="BN41" i="64"/>
  <c r="BO41" i="64"/>
  <c r="BP41" i="64"/>
  <c r="BQ41" i="64"/>
  <c r="BR41" i="64"/>
  <c r="BS41" i="64"/>
  <c r="BT41" i="64"/>
  <c r="BU41" i="64"/>
  <c r="BV41" i="64"/>
  <c r="BW41" i="64"/>
  <c r="BX41" i="64"/>
  <c r="BY41" i="64"/>
  <c r="BZ41" i="64"/>
  <c r="CA41" i="64"/>
  <c r="CB41" i="64"/>
  <c r="CC41" i="64"/>
  <c r="CD41" i="64"/>
  <c r="CE41" i="64"/>
  <c r="CF41" i="64"/>
  <c r="CG41" i="64"/>
  <c r="CH41" i="64"/>
  <c r="CI41" i="64"/>
  <c r="CJ41" i="64"/>
  <c r="CK41" i="64"/>
  <c r="CL41" i="64"/>
  <c r="CM41" i="64"/>
  <c r="CN41" i="64"/>
  <c r="CO41" i="64"/>
  <c r="CP41" i="64"/>
  <c r="CQ41" i="64"/>
  <c r="CR41" i="64"/>
  <c r="CS41" i="64"/>
  <c r="CT41" i="64"/>
  <c r="CU41" i="64"/>
  <c r="CV41" i="64"/>
  <c r="CW41" i="64"/>
  <c r="CX41" i="64"/>
  <c r="CY41" i="64"/>
  <c r="CZ41" i="64"/>
  <c r="DA41" i="64"/>
  <c r="DB41" i="64"/>
  <c r="DC41" i="64"/>
  <c r="DD41" i="64"/>
  <c r="DE41" i="64"/>
  <c r="DF41" i="64"/>
  <c r="DG41" i="64"/>
  <c r="DH41" i="64"/>
  <c r="DI41" i="64"/>
  <c r="DJ41" i="64"/>
  <c r="DK41" i="64"/>
  <c r="DL41" i="64"/>
  <c r="DM41" i="64"/>
  <c r="DN41" i="64"/>
  <c r="DO41" i="64"/>
  <c r="DP41" i="64"/>
  <c r="DQ41" i="64"/>
  <c r="DR41" i="64"/>
  <c r="DS41" i="64"/>
  <c r="DT41" i="64"/>
  <c r="DU41" i="64"/>
  <c r="DV41" i="64"/>
  <c r="DW41" i="64"/>
  <c r="DX41" i="64"/>
  <c r="DY41" i="64"/>
  <c r="DZ41" i="64"/>
  <c r="EA41" i="64"/>
  <c r="EB41" i="64"/>
  <c r="EC41" i="64"/>
  <c r="ED41" i="64"/>
  <c r="EE41" i="64"/>
  <c r="EF41" i="64"/>
  <c r="EG41" i="64"/>
  <c r="EH41" i="64"/>
  <c r="EI41" i="64"/>
  <c r="EJ41" i="64"/>
  <c r="EK41" i="64"/>
  <c r="EL41" i="64"/>
  <c r="EM41" i="64"/>
  <c r="EN41" i="64"/>
  <c r="EO41" i="64"/>
  <c r="EP41" i="64"/>
  <c r="EQ41" i="64"/>
  <c r="ER41" i="64"/>
  <c r="ES41" i="64"/>
  <c r="ET41" i="64"/>
  <c r="EU41" i="64"/>
  <c r="EV41" i="64"/>
  <c r="EW41" i="64"/>
  <c r="EX41" i="64"/>
  <c r="EY41" i="64"/>
  <c r="EZ41" i="64"/>
  <c r="FA41" i="64"/>
  <c r="FB41" i="64"/>
  <c r="FC41" i="64"/>
  <c r="FD41" i="64"/>
  <c r="FE41" i="64"/>
  <c r="FF41" i="64"/>
  <c r="FG41" i="64"/>
  <c r="FH41" i="64"/>
  <c r="FI41" i="64"/>
  <c r="FJ41" i="64"/>
  <c r="FK41" i="64"/>
  <c r="FL41" i="64"/>
  <c r="FM41" i="64"/>
  <c r="FN41" i="64"/>
  <c r="FO41" i="64"/>
  <c r="FP41" i="64"/>
  <c r="FQ41" i="64"/>
  <c r="FR41" i="64"/>
  <c r="FS41" i="64"/>
  <c r="FT41" i="64"/>
  <c r="FU41" i="64"/>
  <c r="FV41" i="64"/>
  <c r="FW41" i="64"/>
  <c r="FX41" i="64"/>
  <c r="FY41" i="64"/>
  <c r="FZ41" i="64"/>
  <c r="GA41" i="64"/>
  <c r="GB41" i="64"/>
  <c r="GC41" i="64"/>
  <c r="GD41" i="64"/>
  <c r="GE41" i="64"/>
  <c r="GF41" i="64"/>
  <c r="GG41" i="64"/>
  <c r="GH41" i="64"/>
  <c r="GI41" i="64"/>
  <c r="GJ41" i="64"/>
  <c r="GK41" i="64"/>
  <c r="GL41" i="64"/>
  <c r="GM41" i="64"/>
  <c r="GN41" i="64"/>
  <c r="GO41" i="64"/>
  <c r="GP41" i="64"/>
  <c r="GQ41" i="64"/>
  <c r="GR41" i="64"/>
  <c r="GS41" i="64"/>
  <c r="GT41" i="64"/>
  <c r="GU41" i="64"/>
  <c r="GV41" i="64"/>
  <c r="GW41" i="64"/>
  <c r="GX41" i="64"/>
  <c r="GY41" i="64"/>
  <c r="GZ41" i="64"/>
  <c r="HA41" i="64"/>
  <c r="HB41" i="64"/>
  <c r="HC41" i="64"/>
  <c r="HD41" i="64"/>
  <c r="HE41" i="64"/>
  <c r="HF41" i="64"/>
  <c r="HG41" i="64"/>
  <c r="HH41" i="64"/>
  <c r="HI41" i="64"/>
  <c r="HJ41" i="64"/>
  <c r="HK41" i="64"/>
  <c r="HL41" i="64"/>
  <c r="HM41" i="64"/>
  <c r="HN41" i="64"/>
  <c r="HO41" i="64"/>
  <c r="HP41" i="64"/>
  <c r="HQ41" i="64"/>
  <c r="HR41" i="64"/>
  <c r="HS41" i="64"/>
  <c r="HT41" i="64"/>
  <c r="HU41" i="64"/>
  <c r="HV41" i="64"/>
  <c r="HW41" i="64"/>
  <c r="HX41" i="64"/>
  <c r="HY41" i="64"/>
  <c r="HZ41" i="64"/>
  <c r="IA41" i="64"/>
  <c r="IB41" i="64"/>
  <c r="IC41" i="64"/>
  <c r="ID41" i="64"/>
  <c r="IE41" i="64"/>
  <c r="IF41" i="64"/>
  <c r="IG41" i="64"/>
  <c r="IH41" i="64"/>
  <c r="II41" i="64"/>
  <c r="IJ41" i="64"/>
  <c r="IK41" i="64"/>
  <c r="IL41" i="64"/>
  <c r="IM41" i="64"/>
  <c r="IN41" i="64"/>
  <c r="IO41" i="64"/>
  <c r="IP41" i="64"/>
  <c r="IQ41" i="64"/>
  <c r="IR41" i="64"/>
  <c r="IS41" i="64"/>
  <c r="IT41" i="64"/>
  <c r="IU41" i="64"/>
  <c r="IV41" i="64"/>
  <c r="IW41" i="64"/>
  <c r="IX41" i="64"/>
  <c r="IY41" i="64"/>
  <c r="IZ41" i="64"/>
  <c r="JA41" i="64"/>
  <c r="JB41" i="64"/>
  <c r="JC41" i="64"/>
  <c r="JD41" i="64"/>
  <c r="JE41" i="64"/>
  <c r="JF41" i="64"/>
  <c r="JG41" i="64"/>
  <c r="JH41" i="64"/>
  <c r="JI41" i="64"/>
  <c r="JJ41" i="64"/>
  <c r="JK41" i="64"/>
  <c r="JL41" i="64"/>
  <c r="JM41" i="64"/>
  <c r="JN41" i="64"/>
  <c r="JO41" i="64"/>
  <c r="JP41" i="64"/>
  <c r="JQ41" i="64"/>
  <c r="JR41" i="64"/>
  <c r="JS41" i="64"/>
  <c r="JT41" i="64"/>
  <c r="JU41" i="64"/>
  <c r="JV41" i="64"/>
  <c r="JW41" i="64"/>
  <c r="JX41" i="64"/>
  <c r="JY41" i="64"/>
  <c r="JZ41" i="64"/>
  <c r="KA41" i="64"/>
  <c r="KB41" i="64"/>
  <c r="KC41" i="64"/>
  <c r="KD41" i="64"/>
  <c r="KE41" i="64"/>
  <c r="KF41" i="64"/>
  <c r="KG41" i="64"/>
  <c r="KH41" i="64"/>
  <c r="KI41" i="64"/>
  <c r="KJ41" i="64"/>
  <c r="KK41" i="64"/>
  <c r="KL41" i="64"/>
  <c r="KM41" i="64"/>
  <c r="KN41" i="64"/>
  <c r="KO41" i="64"/>
  <c r="KP41" i="64"/>
  <c r="KQ41" i="64"/>
  <c r="KR41" i="64"/>
  <c r="KS41" i="64"/>
  <c r="KT41" i="64"/>
  <c r="KU41" i="64"/>
  <c r="KV41" i="64"/>
  <c r="KW41" i="64"/>
  <c r="KX41" i="64"/>
  <c r="KY41" i="64"/>
  <c r="KZ41" i="64"/>
  <c r="LA41" i="64"/>
  <c r="LB41" i="64"/>
  <c r="LC41" i="64"/>
  <c r="LD41" i="64"/>
  <c r="LE41" i="64"/>
  <c r="LF41" i="64"/>
  <c r="LG41" i="64"/>
  <c r="LH41" i="64"/>
  <c r="LI41" i="64"/>
  <c r="LJ41" i="64"/>
  <c r="LK41" i="64"/>
  <c r="LL41" i="64"/>
  <c r="LM41" i="64"/>
  <c r="LN41" i="64"/>
  <c r="LO41" i="64"/>
  <c r="LP41" i="64"/>
  <c r="LQ41" i="64"/>
  <c r="LR41" i="64"/>
  <c r="LS41" i="64"/>
  <c r="LT41" i="64"/>
  <c r="LU41" i="64"/>
  <c r="LV41" i="64"/>
  <c r="LW41" i="64"/>
  <c r="LX41" i="64"/>
  <c r="LY41" i="64"/>
  <c r="LZ41" i="64"/>
  <c r="MA41" i="64"/>
  <c r="MB41" i="64"/>
  <c r="MC41" i="64"/>
  <c r="MD41" i="64"/>
  <c r="ME41" i="64"/>
  <c r="MF41" i="64"/>
  <c r="MG41" i="64"/>
  <c r="MH41" i="64"/>
  <c r="MI41" i="64"/>
  <c r="MJ41" i="64"/>
  <c r="MK41" i="64"/>
  <c r="ML41" i="64"/>
  <c r="MM41" i="64"/>
  <c r="MN41" i="64"/>
  <c r="MO41" i="64"/>
  <c r="MP41" i="64"/>
  <c r="MQ41" i="64"/>
  <c r="MR41" i="64"/>
  <c r="MS41" i="64"/>
  <c r="MT41" i="64"/>
  <c r="MU41" i="64"/>
  <c r="MV41" i="64"/>
  <c r="MW41" i="64"/>
  <c r="MX41" i="64"/>
  <c r="MY41" i="64"/>
  <c r="MZ41" i="64"/>
  <c r="NA41" i="64"/>
  <c r="NB41" i="64"/>
  <c r="NC41" i="64"/>
  <c r="ND41" i="64"/>
  <c r="NE41" i="64"/>
  <c r="D41" i="64"/>
  <c r="E41" i="74"/>
  <c r="F41" i="74"/>
  <c r="G41" i="74"/>
  <c r="H41" i="74"/>
  <c r="I41" i="74"/>
  <c r="J41" i="74"/>
  <c r="K41" i="74"/>
  <c r="L41" i="74"/>
  <c r="M41" i="74"/>
  <c r="N41" i="74"/>
  <c r="O41" i="74"/>
  <c r="P41" i="74"/>
  <c r="Q41" i="74"/>
  <c r="R41" i="74"/>
  <c r="S41" i="74"/>
  <c r="T41" i="74"/>
  <c r="U41" i="74"/>
  <c r="V41" i="74"/>
  <c r="W41" i="74"/>
  <c r="X41" i="74"/>
  <c r="Y41" i="74"/>
  <c r="Z41" i="74"/>
  <c r="AA41" i="74"/>
  <c r="AB41" i="74"/>
  <c r="AC41" i="74"/>
  <c r="AD41" i="74"/>
  <c r="AE41" i="74"/>
  <c r="AF41" i="74"/>
  <c r="AG41" i="74"/>
  <c r="AH41" i="74"/>
  <c r="AI41" i="74"/>
  <c r="AJ41" i="74"/>
  <c r="AK41" i="74"/>
  <c r="AL41" i="74"/>
  <c r="AM41" i="74"/>
  <c r="AN41" i="74"/>
  <c r="AO41" i="74"/>
  <c r="AP41" i="74"/>
  <c r="AQ41" i="74"/>
  <c r="AR41" i="74"/>
  <c r="AS41" i="74"/>
  <c r="AT41" i="74"/>
  <c r="AU41" i="74"/>
  <c r="AV41" i="74"/>
  <c r="AW41" i="74"/>
  <c r="AX41" i="74"/>
  <c r="AY41" i="74"/>
  <c r="AZ41" i="74"/>
  <c r="BA41" i="74"/>
  <c r="BB41" i="74"/>
  <c r="BC41" i="74"/>
  <c r="BD41" i="74"/>
  <c r="BE41" i="74"/>
  <c r="BF41" i="74"/>
  <c r="BG41" i="74"/>
  <c r="BH41" i="74"/>
  <c r="BI41" i="74"/>
  <c r="BJ41" i="74"/>
  <c r="BK41" i="74"/>
  <c r="BL41" i="74"/>
  <c r="BM41" i="74"/>
  <c r="BN41" i="74"/>
  <c r="BO41" i="74"/>
  <c r="BP41" i="74"/>
  <c r="BQ41" i="74"/>
  <c r="BR41" i="74"/>
  <c r="BS41" i="74"/>
  <c r="BT41" i="74"/>
  <c r="BU41" i="74"/>
  <c r="BV41" i="74"/>
  <c r="BW41" i="74"/>
  <c r="BX41" i="74"/>
  <c r="BY41" i="74"/>
  <c r="BZ41" i="74"/>
  <c r="CA41" i="74"/>
  <c r="CB41" i="74"/>
  <c r="CC41" i="74"/>
  <c r="CD41" i="74"/>
  <c r="CE41" i="74"/>
  <c r="CF41" i="74"/>
  <c r="CG41" i="74"/>
  <c r="CH41" i="74"/>
  <c r="CI41" i="74"/>
  <c r="CJ41" i="74"/>
  <c r="CK41" i="74"/>
  <c r="CL41" i="74"/>
  <c r="CM41" i="74"/>
  <c r="CN41" i="74"/>
  <c r="CO41" i="74"/>
  <c r="CP41" i="74"/>
  <c r="CQ41" i="74"/>
  <c r="CR41" i="74"/>
  <c r="CS41" i="74"/>
  <c r="CT41" i="74"/>
  <c r="CU41" i="74"/>
  <c r="CV41" i="74"/>
  <c r="CW41" i="74"/>
  <c r="CX41" i="74"/>
  <c r="CY41" i="74"/>
  <c r="CZ41" i="74"/>
  <c r="DA41" i="74"/>
  <c r="DB41" i="74"/>
  <c r="DC41" i="74"/>
  <c r="DD41" i="74"/>
  <c r="DE41" i="74"/>
  <c r="DF41" i="74"/>
  <c r="DG41" i="74"/>
  <c r="DH41" i="74"/>
  <c r="DI41" i="74"/>
  <c r="DJ41" i="74"/>
  <c r="DK41" i="74"/>
  <c r="DL41" i="74"/>
  <c r="DM41" i="74"/>
  <c r="DN41" i="74"/>
  <c r="DO41" i="74"/>
  <c r="DP41" i="74"/>
  <c r="DQ41" i="74"/>
  <c r="DR41" i="74"/>
  <c r="DS41" i="74"/>
  <c r="DT41" i="74"/>
  <c r="DU41" i="74"/>
  <c r="DV41" i="74"/>
  <c r="DW41" i="74"/>
  <c r="DX41" i="74"/>
  <c r="DY41" i="74"/>
  <c r="DZ41" i="74"/>
  <c r="EA41" i="74"/>
  <c r="EB41" i="74"/>
  <c r="EC41" i="74"/>
  <c r="ED41" i="74"/>
  <c r="EE41" i="74"/>
  <c r="EF41" i="74"/>
  <c r="EG41" i="74"/>
  <c r="EH41" i="74"/>
  <c r="EI41" i="74"/>
  <c r="EJ41" i="74"/>
  <c r="EK41" i="74"/>
  <c r="EL41" i="74"/>
  <c r="EM41" i="74"/>
  <c r="EN41" i="74"/>
  <c r="EO41" i="74"/>
  <c r="EP41" i="74"/>
  <c r="EQ41" i="74"/>
  <c r="ER41" i="74"/>
  <c r="ES41" i="74"/>
  <c r="ET41" i="74"/>
  <c r="EU41" i="74"/>
  <c r="EV41" i="74"/>
  <c r="EW41" i="74"/>
  <c r="EX41" i="74"/>
  <c r="EY41" i="74"/>
  <c r="EZ41" i="74"/>
  <c r="FA41" i="74"/>
  <c r="FB41" i="74"/>
  <c r="FC41" i="74"/>
  <c r="FD41" i="74"/>
  <c r="FE41" i="74"/>
  <c r="FF41" i="74"/>
  <c r="FG41" i="74"/>
  <c r="FH41" i="74"/>
  <c r="FI41" i="74"/>
  <c r="FJ41" i="74"/>
  <c r="FK41" i="74"/>
  <c r="FL41" i="74"/>
  <c r="FM41" i="74"/>
  <c r="FN41" i="74"/>
  <c r="FO41" i="74"/>
  <c r="FP41" i="74"/>
  <c r="FQ41" i="74"/>
  <c r="FR41" i="74"/>
  <c r="FS41" i="74"/>
  <c r="FT41" i="74"/>
  <c r="FU41" i="74"/>
  <c r="FV41" i="74"/>
  <c r="FW41" i="74"/>
  <c r="FX41" i="74"/>
  <c r="FY41" i="74"/>
  <c r="FZ41" i="74"/>
  <c r="GA41" i="74"/>
  <c r="GB41" i="74"/>
  <c r="GC41" i="74"/>
  <c r="GD41" i="74"/>
  <c r="GE41" i="74"/>
  <c r="GF41" i="74"/>
  <c r="GG41" i="74"/>
  <c r="GH41" i="74"/>
  <c r="GI41" i="74"/>
  <c r="GJ41" i="74"/>
  <c r="GK41" i="74"/>
  <c r="GL41" i="74"/>
  <c r="GM41" i="74"/>
  <c r="GN41" i="74"/>
  <c r="GO41" i="74"/>
  <c r="GP41" i="74"/>
  <c r="GQ41" i="74"/>
  <c r="GR41" i="74"/>
  <c r="GS41" i="74"/>
  <c r="GT41" i="74"/>
  <c r="GU41" i="74"/>
  <c r="GV41" i="74"/>
  <c r="GW41" i="74"/>
  <c r="GX41" i="74"/>
  <c r="GY41" i="74"/>
  <c r="GZ41" i="74"/>
  <c r="HA41" i="74"/>
  <c r="HB41" i="74"/>
  <c r="HC41" i="74"/>
  <c r="HD41" i="74"/>
  <c r="HE41" i="74"/>
  <c r="HF41" i="74"/>
  <c r="HG41" i="74"/>
  <c r="HH41" i="74"/>
  <c r="HI41" i="74"/>
  <c r="HJ41" i="74"/>
  <c r="HK41" i="74"/>
  <c r="HL41" i="74"/>
  <c r="HM41" i="74"/>
  <c r="HN41" i="74"/>
  <c r="HO41" i="74"/>
  <c r="HP41" i="74"/>
  <c r="HQ41" i="74"/>
  <c r="HR41" i="74"/>
  <c r="HS41" i="74"/>
  <c r="HT41" i="74"/>
  <c r="HU41" i="74"/>
  <c r="HV41" i="74"/>
  <c r="HW41" i="74"/>
  <c r="HX41" i="74"/>
  <c r="HY41" i="74"/>
  <c r="HZ41" i="74"/>
  <c r="IA41" i="74"/>
  <c r="IB41" i="74"/>
  <c r="IC41" i="74"/>
  <c r="ID41" i="74"/>
  <c r="IE41" i="74"/>
  <c r="IF41" i="74"/>
  <c r="IG41" i="74"/>
  <c r="IH41" i="74"/>
  <c r="II41" i="74"/>
  <c r="IJ41" i="74"/>
  <c r="IK41" i="74"/>
  <c r="IL41" i="74"/>
  <c r="IM41" i="74"/>
  <c r="IN41" i="74"/>
  <c r="IO41" i="74"/>
  <c r="IP41" i="74"/>
  <c r="IQ41" i="74"/>
  <c r="IR41" i="74"/>
  <c r="IS41" i="74"/>
  <c r="IT41" i="74"/>
  <c r="IU41" i="74"/>
  <c r="IV41" i="74"/>
  <c r="IW41" i="74"/>
  <c r="IX41" i="74"/>
  <c r="IY41" i="74"/>
  <c r="IZ41" i="74"/>
  <c r="JA41" i="74"/>
  <c r="JB41" i="74"/>
  <c r="JC41" i="74"/>
  <c r="JD41" i="74"/>
  <c r="JE41" i="74"/>
  <c r="JF41" i="74"/>
  <c r="JG41" i="74"/>
  <c r="JH41" i="74"/>
  <c r="JI41" i="74"/>
  <c r="JJ41" i="74"/>
  <c r="JK41" i="74"/>
  <c r="JL41" i="74"/>
  <c r="JM41" i="74"/>
  <c r="JN41" i="74"/>
  <c r="JO41" i="74"/>
  <c r="JP41" i="74"/>
  <c r="JQ41" i="74"/>
  <c r="JR41" i="74"/>
  <c r="JS41" i="74"/>
  <c r="JT41" i="74"/>
  <c r="JU41" i="74"/>
  <c r="JV41" i="74"/>
  <c r="JW41" i="74"/>
  <c r="JX41" i="74"/>
  <c r="JY41" i="74"/>
  <c r="JZ41" i="74"/>
  <c r="KA41" i="74"/>
  <c r="KB41" i="74"/>
  <c r="KC41" i="74"/>
  <c r="KD41" i="74"/>
  <c r="KE41" i="74"/>
  <c r="KF41" i="74"/>
  <c r="KG41" i="74"/>
  <c r="KH41" i="74"/>
  <c r="KI41" i="74"/>
  <c r="KJ41" i="74"/>
  <c r="KK41" i="74"/>
  <c r="KL41" i="74"/>
  <c r="KM41" i="74"/>
  <c r="KN41" i="74"/>
  <c r="KO41" i="74"/>
  <c r="KP41" i="74"/>
  <c r="KQ41" i="74"/>
  <c r="KR41" i="74"/>
  <c r="KS41" i="74"/>
  <c r="KT41" i="74"/>
  <c r="KU41" i="74"/>
  <c r="KV41" i="74"/>
  <c r="KW41" i="74"/>
  <c r="KX41" i="74"/>
  <c r="KY41" i="74"/>
  <c r="KZ41" i="74"/>
  <c r="LA41" i="74"/>
  <c r="LB41" i="74"/>
  <c r="LC41" i="74"/>
  <c r="LD41" i="74"/>
  <c r="LE41" i="74"/>
  <c r="LF41" i="74"/>
  <c r="LG41" i="74"/>
  <c r="LH41" i="74"/>
  <c r="LI41" i="74"/>
  <c r="LJ41" i="74"/>
  <c r="LK41" i="74"/>
  <c r="LL41" i="74"/>
  <c r="LM41" i="74"/>
  <c r="LN41" i="74"/>
  <c r="LO41" i="74"/>
  <c r="LP41" i="74"/>
  <c r="LQ41" i="74"/>
  <c r="LR41" i="74"/>
  <c r="LS41" i="74"/>
  <c r="LT41" i="74"/>
  <c r="LU41" i="74"/>
  <c r="LV41" i="74"/>
  <c r="LW41" i="74"/>
  <c r="LX41" i="74"/>
  <c r="LY41" i="74"/>
  <c r="LZ41" i="74"/>
  <c r="MA41" i="74"/>
  <c r="MB41" i="74"/>
  <c r="MC41" i="74"/>
  <c r="MD41" i="74"/>
  <c r="ME41" i="74"/>
  <c r="MF41" i="74"/>
  <c r="MG41" i="74"/>
  <c r="MH41" i="74"/>
  <c r="MI41" i="74"/>
  <c r="MJ41" i="74"/>
  <c r="MK41" i="74"/>
  <c r="ML41" i="74"/>
  <c r="MM41" i="74"/>
  <c r="MN41" i="74"/>
  <c r="MO41" i="74"/>
  <c r="MP41" i="74"/>
  <c r="MQ41" i="74"/>
  <c r="MR41" i="74"/>
  <c r="MS41" i="74"/>
  <c r="MT41" i="74"/>
  <c r="MU41" i="74"/>
  <c r="MV41" i="74"/>
  <c r="MW41" i="74"/>
  <c r="MX41" i="74"/>
  <c r="MY41" i="74"/>
  <c r="MZ41" i="74"/>
  <c r="NA41" i="74"/>
  <c r="NB41" i="74"/>
  <c r="NC41" i="74"/>
  <c r="ND41" i="74"/>
  <c r="NE41" i="74"/>
  <c r="D41" i="74"/>
  <c r="E41" i="59"/>
  <c r="F41" i="59"/>
  <c r="G41" i="59"/>
  <c r="H41" i="59"/>
  <c r="I41" i="59"/>
  <c r="J41" i="59"/>
  <c r="K41" i="59"/>
  <c r="L41" i="59"/>
  <c r="M41" i="59"/>
  <c r="N41" i="59"/>
  <c r="O41" i="59"/>
  <c r="P41" i="59"/>
  <c r="Q41" i="59"/>
  <c r="R41" i="59"/>
  <c r="S41" i="59"/>
  <c r="T41" i="59"/>
  <c r="U41" i="59"/>
  <c r="V41" i="59"/>
  <c r="W41" i="59"/>
  <c r="X41" i="59"/>
  <c r="Y41" i="59"/>
  <c r="Z41" i="59"/>
  <c r="AA41" i="59"/>
  <c r="AB41" i="59"/>
  <c r="AC41" i="59"/>
  <c r="AD41" i="59"/>
  <c r="AE41" i="59"/>
  <c r="AF41" i="59"/>
  <c r="AG41" i="59"/>
  <c r="AH41" i="59"/>
  <c r="AI41" i="59"/>
  <c r="AJ41" i="59"/>
  <c r="AK41" i="59"/>
  <c r="AL41" i="59"/>
  <c r="AM41" i="59"/>
  <c r="AN41" i="59"/>
  <c r="AO41" i="59"/>
  <c r="AP41" i="59"/>
  <c r="AQ41" i="59"/>
  <c r="AR41" i="59"/>
  <c r="AS41" i="59"/>
  <c r="AT41" i="59"/>
  <c r="AU41" i="59"/>
  <c r="AV41" i="59"/>
  <c r="AW41" i="59"/>
  <c r="AX41" i="59"/>
  <c r="AY41" i="59"/>
  <c r="AZ41" i="59"/>
  <c r="BA41" i="59"/>
  <c r="BB41" i="59"/>
  <c r="BC41" i="59"/>
  <c r="BD41" i="59"/>
  <c r="BE41" i="59"/>
  <c r="BF41" i="59"/>
  <c r="BG41" i="59"/>
  <c r="BH41" i="59"/>
  <c r="BI41" i="59"/>
  <c r="BJ41" i="59"/>
  <c r="BK41" i="59"/>
  <c r="BL41" i="59"/>
  <c r="BM41" i="59"/>
  <c r="BN41" i="59"/>
  <c r="BO41" i="59"/>
  <c r="BP41" i="59"/>
  <c r="BQ41" i="59"/>
  <c r="BR41" i="59"/>
  <c r="BS41" i="59"/>
  <c r="BT41" i="59"/>
  <c r="BU41" i="59"/>
  <c r="BV41" i="59"/>
  <c r="BW41" i="59"/>
  <c r="BX41" i="59"/>
  <c r="BY41" i="59"/>
  <c r="BZ41" i="59"/>
  <c r="CA41" i="59"/>
  <c r="CB41" i="59"/>
  <c r="CC41" i="59"/>
  <c r="CD41" i="59"/>
  <c r="CE41" i="59"/>
  <c r="CF41" i="59"/>
  <c r="CG41" i="59"/>
  <c r="CH41" i="59"/>
  <c r="CI41" i="59"/>
  <c r="CJ41" i="59"/>
  <c r="CK41" i="59"/>
  <c r="CL41" i="59"/>
  <c r="CM41" i="59"/>
  <c r="CN41" i="59"/>
  <c r="CO41" i="59"/>
  <c r="CP41" i="59"/>
  <c r="CQ41" i="59"/>
  <c r="CR41" i="59"/>
  <c r="CS41" i="59"/>
  <c r="CT41" i="59"/>
  <c r="CU41" i="59"/>
  <c r="CV41" i="59"/>
  <c r="CW41" i="59"/>
  <c r="CX41" i="59"/>
  <c r="CY41" i="59"/>
  <c r="CZ41" i="59"/>
  <c r="DA41" i="59"/>
  <c r="DB41" i="59"/>
  <c r="DC41" i="59"/>
  <c r="DD41" i="59"/>
  <c r="DE41" i="59"/>
  <c r="DF41" i="59"/>
  <c r="DG41" i="59"/>
  <c r="DH41" i="59"/>
  <c r="DI41" i="59"/>
  <c r="DJ41" i="59"/>
  <c r="DK41" i="59"/>
  <c r="DL41" i="59"/>
  <c r="DM41" i="59"/>
  <c r="DN41" i="59"/>
  <c r="DO41" i="59"/>
  <c r="DP41" i="59"/>
  <c r="DQ41" i="59"/>
  <c r="DR41" i="59"/>
  <c r="DS41" i="59"/>
  <c r="DT41" i="59"/>
  <c r="DU41" i="59"/>
  <c r="DV41" i="59"/>
  <c r="DW41" i="59"/>
  <c r="DX41" i="59"/>
  <c r="DY41" i="59"/>
  <c r="DZ41" i="59"/>
  <c r="EA41" i="59"/>
  <c r="EB41" i="59"/>
  <c r="EC41" i="59"/>
  <c r="ED41" i="59"/>
  <c r="EE41" i="59"/>
  <c r="EF41" i="59"/>
  <c r="EG41" i="59"/>
  <c r="EH41" i="59"/>
  <c r="EI41" i="59"/>
  <c r="EJ41" i="59"/>
  <c r="EK41" i="59"/>
  <c r="EL41" i="59"/>
  <c r="EM41" i="59"/>
  <c r="EN41" i="59"/>
  <c r="EO41" i="59"/>
  <c r="EP41" i="59"/>
  <c r="EQ41" i="59"/>
  <c r="ER41" i="59"/>
  <c r="ES41" i="59"/>
  <c r="ET41" i="59"/>
  <c r="EU41" i="59"/>
  <c r="EV41" i="59"/>
  <c r="EW41" i="59"/>
  <c r="EX41" i="59"/>
  <c r="EY41" i="59"/>
  <c r="EZ41" i="59"/>
  <c r="FA41" i="59"/>
  <c r="FB41" i="59"/>
  <c r="FC41" i="59"/>
  <c r="FD41" i="59"/>
  <c r="FE41" i="59"/>
  <c r="FF41" i="59"/>
  <c r="FG41" i="59"/>
  <c r="FH41" i="59"/>
  <c r="FI41" i="59"/>
  <c r="FJ41" i="59"/>
  <c r="FK41" i="59"/>
  <c r="FL41" i="59"/>
  <c r="FM41" i="59"/>
  <c r="FN41" i="59"/>
  <c r="FO41" i="59"/>
  <c r="FP41" i="59"/>
  <c r="FQ41" i="59"/>
  <c r="FR41" i="59"/>
  <c r="FS41" i="59"/>
  <c r="FT41" i="59"/>
  <c r="FU41" i="59"/>
  <c r="FV41" i="59"/>
  <c r="FW41" i="59"/>
  <c r="FX41" i="59"/>
  <c r="FY41" i="59"/>
  <c r="FZ41" i="59"/>
  <c r="GA41" i="59"/>
  <c r="GB41" i="59"/>
  <c r="GC41" i="59"/>
  <c r="GD41" i="59"/>
  <c r="GE41" i="59"/>
  <c r="GF41" i="59"/>
  <c r="GG41" i="59"/>
  <c r="GH41" i="59"/>
  <c r="GI41" i="59"/>
  <c r="GJ41" i="59"/>
  <c r="GK41" i="59"/>
  <c r="GL41" i="59"/>
  <c r="GM41" i="59"/>
  <c r="GN41" i="59"/>
  <c r="GO41" i="59"/>
  <c r="GP41" i="59"/>
  <c r="GQ41" i="59"/>
  <c r="GR41" i="59"/>
  <c r="GS41" i="59"/>
  <c r="GT41" i="59"/>
  <c r="GU41" i="59"/>
  <c r="GV41" i="59"/>
  <c r="GW41" i="59"/>
  <c r="GX41" i="59"/>
  <c r="GY41" i="59"/>
  <c r="GZ41" i="59"/>
  <c r="HA41" i="59"/>
  <c r="HB41" i="59"/>
  <c r="HC41" i="59"/>
  <c r="HD41" i="59"/>
  <c r="HE41" i="59"/>
  <c r="HF41" i="59"/>
  <c r="HG41" i="59"/>
  <c r="HH41" i="59"/>
  <c r="HI41" i="59"/>
  <c r="HJ41" i="59"/>
  <c r="HK41" i="59"/>
  <c r="HL41" i="59"/>
  <c r="HM41" i="59"/>
  <c r="HN41" i="59"/>
  <c r="HO41" i="59"/>
  <c r="HP41" i="59"/>
  <c r="HQ41" i="59"/>
  <c r="HR41" i="59"/>
  <c r="HS41" i="59"/>
  <c r="HT41" i="59"/>
  <c r="HU41" i="59"/>
  <c r="HV41" i="59"/>
  <c r="HW41" i="59"/>
  <c r="HX41" i="59"/>
  <c r="HY41" i="59"/>
  <c r="HZ41" i="59"/>
  <c r="IA41" i="59"/>
  <c r="IB41" i="59"/>
  <c r="IC41" i="59"/>
  <c r="ID41" i="59"/>
  <c r="IE41" i="59"/>
  <c r="IF41" i="59"/>
  <c r="IG41" i="59"/>
  <c r="IH41" i="59"/>
  <c r="II41" i="59"/>
  <c r="IJ41" i="59"/>
  <c r="IK41" i="59"/>
  <c r="IL41" i="59"/>
  <c r="IM41" i="59"/>
  <c r="IN41" i="59"/>
  <c r="IO41" i="59"/>
  <c r="IP41" i="59"/>
  <c r="IQ41" i="59"/>
  <c r="IR41" i="59"/>
  <c r="IS41" i="59"/>
  <c r="IT41" i="59"/>
  <c r="IU41" i="59"/>
  <c r="IV41" i="59"/>
  <c r="IW41" i="59"/>
  <c r="IX41" i="59"/>
  <c r="IY41" i="59"/>
  <c r="IZ41" i="59"/>
  <c r="JA41" i="59"/>
  <c r="JB41" i="59"/>
  <c r="JC41" i="59"/>
  <c r="JD41" i="59"/>
  <c r="JE41" i="59"/>
  <c r="JF41" i="59"/>
  <c r="JG41" i="59"/>
  <c r="JH41" i="59"/>
  <c r="JI41" i="59"/>
  <c r="JJ41" i="59"/>
  <c r="JK41" i="59"/>
  <c r="JL41" i="59"/>
  <c r="JM41" i="59"/>
  <c r="JN41" i="59"/>
  <c r="JO41" i="59"/>
  <c r="JP41" i="59"/>
  <c r="JQ41" i="59"/>
  <c r="JR41" i="59"/>
  <c r="JS41" i="59"/>
  <c r="JT41" i="59"/>
  <c r="JU41" i="59"/>
  <c r="JV41" i="59"/>
  <c r="JW41" i="59"/>
  <c r="JX41" i="59"/>
  <c r="JY41" i="59"/>
  <c r="JZ41" i="59"/>
  <c r="KA41" i="59"/>
  <c r="KB41" i="59"/>
  <c r="KC41" i="59"/>
  <c r="KD41" i="59"/>
  <c r="KE41" i="59"/>
  <c r="KF41" i="59"/>
  <c r="KG41" i="59"/>
  <c r="KH41" i="59"/>
  <c r="KI41" i="59"/>
  <c r="KJ41" i="59"/>
  <c r="KK41" i="59"/>
  <c r="KL41" i="59"/>
  <c r="KM41" i="59"/>
  <c r="KN41" i="59"/>
  <c r="KO41" i="59"/>
  <c r="KP41" i="59"/>
  <c r="KQ41" i="59"/>
  <c r="KR41" i="59"/>
  <c r="KS41" i="59"/>
  <c r="KT41" i="59"/>
  <c r="KU41" i="59"/>
  <c r="KV41" i="59"/>
  <c r="KW41" i="59"/>
  <c r="KX41" i="59"/>
  <c r="KY41" i="59"/>
  <c r="KZ41" i="59"/>
  <c r="LA41" i="59"/>
  <c r="LB41" i="59"/>
  <c r="LC41" i="59"/>
  <c r="LD41" i="59"/>
  <c r="LE41" i="59"/>
  <c r="LF41" i="59"/>
  <c r="LG41" i="59"/>
  <c r="LH41" i="59"/>
  <c r="LI41" i="59"/>
  <c r="LJ41" i="59"/>
  <c r="LK41" i="59"/>
  <c r="LL41" i="59"/>
  <c r="LM41" i="59"/>
  <c r="LN41" i="59"/>
  <c r="LO41" i="59"/>
  <c r="LP41" i="59"/>
  <c r="LQ41" i="59"/>
  <c r="LR41" i="59"/>
  <c r="LS41" i="59"/>
  <c r="LT41" i="59"/>
  <c r="LU41" i="59"/>
  <c r="LV41" i="59"/>
  <c r="LW41" i="59"/>
  <c r="LX41" i="59"/>
  <c r="LY41" i="59"/>
  <c r="LZ41" i="59"/>
  <c r="MA41" i="59"/>
  <c r="MB41" i="59"/>
  <c r="MC41" i="59"/>
  <c r="MD41" i="59"/>
  <c r="ME41" i="59"/>
  <c r="MF41" i="59"/>
  <c r="MG41" i="59"/>
  <c r="MH41" i="59"/>
  <c r="MI41" i="59"/>
  <c r="MJ41" i="59"/>
  <c r="MK41" i="59"/>
  <c r="ML41" i="59"/>
  <c r="MM41" i="59"/>
  <c r="MN41" i="59"/>
  <c r="MO41" i="59"/>
  <c r="MP41" i="59"/>
  <c r="MQ41" i="59"/>
  <c r="MR41" i="59"/>
  <c r="MS41" i="59"/>
  <c r="MT41" i="59"/>
  <c r="MU41" i="59"/>
  <c r="MV41" i="59"/>
  <c r="MW41" i="59"/>
  <c r="MX41" i="59"/>
  <c r="MY41" i="59"/>
  <c r="MZ41" i="59"/>
  <c r="NA41" i="59"/>
  <c r="NB41" i="59"/>
  <c r="NC41" i="59"/>
  <c r="ND41" i="59"/>
  <c r="NE41" i="59"/>
  <c r="D41" i="59"/>
  <c r="NE41" i="58"/>
  <c r="E41" i="58"/>
  <c r="F41" i="58"/>
  <c r="G41" i="58"/>
  <c r="H41" i="58"/>
  <c r="I41" i="58"/>
  <c r="J41" i="58"/>
  <c r="K41" i="58"/>
  <c r="L41" i="58"/>
  <c r="M41" i="58"/>
  <c r="N41" i="58"/>
  <c r="O41" i="58"/>
  <c r="P41" i="58"/>
  <c r="Q41" i="58"/>
  <c r="R41" i="58"/>
  <c r="S41" i="58"/>
  <c r="T41" i="58"/>
  <c r="U41" i="58"/>
  <c r="V41" i="58"/>
  <c r="W41" i="58"/>
  <c r="X41" i="58"/>
  <c r="Y41" i="58"/>
  <c r="Z41" i="58"/>
  <c r="AA41" i="58"/>
  <c r="AB41" i="58"/>
  <c r="AC41" i="58"/>
  <c r="AD41" i="58"/>
  <c r="AE41" i="58"/>
  <c r="AF41" i="58"/>
  <c r="AG41" i="58"/>
  <c r="AH41" i="58"/>
  <c r="AI41" i="58"/>
  <c r="AJ41" i="58"/>
  <c r="AK41" i="58"/>
  <c r="AL41" i="58"/>
  <c r="AM41" i="58"/>
  <c r="AN41" i="58"/>
  <c r="AO41" i="58"/>
  <c r="AP41" i="58"/>
  <c r="AQ41" i="58"/>
  <c r="AR41" i="58"/>
  <c r="AS41" i="58"/>
  <c r="AT41" i="58"/>
  <c r="AU41" i="58"/>
  <c r="AV41" i="58"/>
  <c r="AW41" i="58"/>
  <c r="AX41" i="58"/>
  <c r="AY41" i="58"/>
  <c r="AZ41" i="58"/>
  <c r="BA41" i="58"/>
  <c r="BB41" i="58"/>
  <c r="BC41" i="58"/>
  <c r="BD41" i="58"/>
  <c r="BE41" i="58"/>
  <c r="BF41" i="58"/>
  <c r="BG41" i="58"/>
  <c r="BH41" i="58"/>
  <c r="BI41" i="58"/>
  <c r="BJ41" i="58"/>
  <c r="BK41" i="58"/>
  <c r="BL41" i="58"/>
  <c r="BM41" i="58"/>
  <c r="BN41" i="58"/>
  <c r="BO41" i="58"/>
  <c r="BP41" i="58"/>
  <c r="BQ41" i="58"/>
  <c r="BR41" i="58"/>
  <c r="BS41" i="58"/>
  <c r="BT41" i="58"/>
  <c r="BU41" i="58"/>
  <c r="BV41" i="58"/>
  <c r="BW41" i="58"/>
  <c r="BX41" i="58"/>
  <c r="BY41" i="58"/>
  <c r="BZ41" i="58"/>
  <c r="CA41" i="58"/>
  <c r="CB41" i="58"/>
  <c r="CC41" i="58"/>
  <c r="CD41" i="58"/>
  <c r="CE41" i="58"/>
  <c r="CF41" i="58"/>
  <c r="CG41" i="58"/>
  <c r="CH41" i="58"/>
  <c r="CI41" i="58"/>
  <c r="CJ41" i="58"/>
  <c r="CK41" i="58"/>
  <c r="CL41" i="58"/>
  <c r="CM41" i="58"/>
  <c r="CN41" i="58"/>
  <c r="CO41" i="58"/>
  <c r="CP41" i="58"/>
  <c r="CQ41" i="58"/>
  <c r="CR41" i="58"/>
  <c r="CS41" i="58"/>
  <c r="CT41" i="58"/>
  <c r="CU41" i="58"/>
  <c r="CV41" i="58"/>
  <c r="CW41" i="58"/>
  <c r="CX41" i="58"/>
  <c r="CY41" i="58"/>
  <c r="CZ41" i="58"/>
  <c r="DA41" i="58"/>
  <c r="DB41" i="58"/>
  <c r="DC41" i="58"/>
  <c r="DD41" i="58"/>
  <c r="DE41" i="58"/>
  <c r="DF41" i="58"/>
  <c r="DG41" i="58"/>
  <c r="DH41" i="58"/>
  <c r="DI41" i="58"/>
  <c r="DJ41" i="58"/>
  <c r="DK41" i="58"/>
  <c r="DL41" i="58"/>
  <c r="DM41" i="58"/>
  <c r="DN41" i="58"/>
  <c r="DO41" i="58"/>
  <c r="DP41" i="58"/>
  <c r="DQ41" i="58"/>
  <c r="DR41" i="58"/>
  <c r="DS41" i="58"/>
  <c r="DT41" i="58"/>
  <c r="DU41" i="58"/>
  <c r="DV41" i="58"/>
  <c r="DW41" i="58"/>
  <c r="DX41" i="58"/>
  <c r="DY41" i="58"/>
  <c r="DZ41" i="58"/>
  <c r="EA41" i="58"/>
  <c r="EB41" i="58"/>
  <c r="EC41" i="58"/>
  <c r="ED41" i="58"/>
  <c r="EE41" i="58"/>
  <c r="EF41" i="58"/>
  <c r="EG41" i="58"/>
  <c r="EH41" i="58"/>
  <c r="EI41" i="58"/>
  <c r="EJ41" i="58"/>
  <c r="EK41" i="58"/>
  <c r="EL41" i="58"/>
  <c r="EM41" i="58"/>
  <c r="EN41" i="58"/>
  <c r="EO41" i="58"/>
  <c r="EP41" i="58"/>
  <c r="EQ41" i="58"/>
  <c r="ER41" i="58"/>
  <c r="ES41" i="58"/>
  <c r="ET41" i="58"/>
  <c r="EU41" i="58"/>
  <c r="EV41" i="58"/>
  <c r="EW41" i="58"/>
  <c r="EX41" i="58"/>
  <c r="EY41" i="58"/>
  <c r="EZ41" i="58"/>
  <c r="FA41" i="58"/>
  <c r="FB41" i="58"/>
  <c r="FC41" i="58"/>
  <c r="FD41" i="58"/>
  <c r="FE41" i="58"/>
  <c r="FF41" i="58"/>
  <c r="FG41" i="58"/>
  <c r="FH41" i="58"/>
  <c r="FI41" i="58"/>
  <c r="FJ41" i="58"/>
  <c r="FK41" i="58"/>
  <c r="FL41" i="58"/>
  <c r="FM41" i="58"/>
  <c r="FN41" i="58"/>
  <c r="FO41" i="58"/>
  <c r="FP41" i="58"/>
  <c r="FQ41" i="58"/>
  <c r="FR41" i="58"/>
  <c r="FS41" i="58"/>
  <c r="FT41" i="58"/>
  <c r="FU41" i="58"/>
  <c r="FV41" i="58"/>
  <c r="FW41" i="58"/>
  <c r="FX41" i="58"/>
  <c r="FY41" i="58"/>
  <c r="FZ41" i="58"/>
  <c r="GA41" i="58"/>
  <c r="GB41" i="58"/>
  <c r="GC41" i="58"/>
  <c r="GD41" i="58"/>
  <c r="GE41" i="58"/>
  <c r="GF41" i="58"/>
  <c r="GG41" i="58"/>
  <c r="GH41" i="58"/>
  <c r="GI41" i="58"/>
  <c r="GJ41" i="58"/>
  <c r="GK41" i="58"/>
  <c r="GL41" i="58"/>
  <c r="GM41" i="58"/>
  <c r="GN41" i="58"/>
  <c r="GO41" i="58"/>
  <c r="GP41" i="58"/>
  <c r="GQ41" i="58"/>
  <c r="GR41" i="58"/>
  <c r="GS41" i="58"/>
  <c r="GT41" i="58"/>
  <c r="GU41" i="58"/>
  <c r="GV41" i="58"/>
  <c r="GW41" i="58"/>
  <c r="GX41" i="58"/>
  <c r="GY41" i="58"/>
  <c r="GZ41" i="58"/>
  <c r="HA41" i="58"/>
  <c r="HB41" i="58"/>
  <c r="HC41" i="58"/>
  <c r="HD41" i="58"/>
  <c r="HE41" i="58"/>
  <c r="HF41" i="58"/>
  <c r="HG41" i="58"/>
  <c r="HH41" i="58"/>
  <c r="HI41" i="58"/>
  <c r="HJ41" i="58"/>
  <c r="HK41" i="58"/>
  <c r="HL41" i="58"/>
  <c r="HM41" i="58"/>
  <c r="HN41" i="58"/>
  <c r="HO41" i="58"/>
  <c r="HP41" i="58"/>
  <c r="HQ41" i="58"/>
  <c r="HR41" i="58"/>
  <c r="HS41" i="58"/>
  <c r="HT41" i="58"/>
  <c r="HU41" i="58"/>
  <c r="HV41" i="58"/>
  <c r="HW41" i="58"/>
  <c r="HX41" i="58"/>
  <c r="HY41" i="58"/>
  <c r="HZ41" i="58"/>
  <c r="IA41" i="58"/>
  <c r="IB41" i="58"/>
  <c r="IC41" i="58"/>
  <c r="ID41" i="58"/>
  <c r="IE41" i="58"/>
  <c r="IF41" i="58"/>
  <c r="IG41" i="58"/>
  <c r="IH41" i="58"/>
  <c r="II41" i="58"/>
  <c r="IJ41" i="58"/>
  <c r="IK41" i="58"/>
  <c r="IL41" i="58"/>
  <c r="IM41" i="58"/>
  <c r="IN41" i="58"/>
  <c r="IO41" i="58"/>
  <c r="IP41" i="58"/>
  <c r="IQ41" i="58"/>
  <c r="IR41" i="58"/>
  <c r="IS41" i="58"/>
  <c r="IT41" i="58"/>
  <c r="IU41" i="58"/>
  <c r="IV41" i="58"/>
  <c r="IW41" i="58"/>
  <c r="IX41" i="58"/>
  <c r="IY41" i="58"/>
  <c r="IZ41" i="58"/>
  <c r="JA41" i="58"/>
  <c r="JB41" i="58"/>
  <c r="JC41" i="58"/>
  <c r="JD41" i="58"/>
  <c r="JE41" i="58"/>
  <c r="JF41" i="58"/>
  <c r="JG41" i="58"/>
  <c r="JH41" i="58"/>
  <c r="JI41" i="58"/>
  <c r="JJ41" i="58"/>
  <c r="JK41" i="58"/>
  <c r="JL41" i="58"/>
  <c r="JM41" i="58"/>
  <c r="JN41" i="58"/>
  <c r="JO41" i="58"/>
  <c r="JP41" i="58"/>
  <c r="JQ41" i="58"/>
  <c r="JR41" i="58"/>
  <c r="JS41" i="58"/>
  <c r="JT41" i="58"/>
  <c r="JU41" i="58"/>
  <c r="JV41" i="58"/>
  <c r="JW41" i="58"/>
  <c r="JX41" i="58"/>
  <c r="JY41" i="58"/>
  <c r="JZ41" i="58"/>
  <c r="KA41" i="58"/>
  <c r="KB41" i="58"/>
  <c r="KC41" i="58"/>
  <c r="KD41" i="58"/>
  <c r="KE41" i="58"/>
  <c r="KF41" i="58"/>
  <c r="KG41" i="58"/>
  <c r="KH41" i="58"/>
  <c r="KI41" i="58"/>
  <c r="KJ41" i="58"/>
  <c r="KK41" i="58"/>
  <c r="KL41" i="58"/>
  <c r="KM41" i="58"/>
  <c r="KN41" i="58"/>
  <c r="KO41" i="58"/>
  <c r="KP41" i="58"/>
  <c r="KQ41" i="58"/>
  <c r="KR41" i="58"/>
  <c r="KS41" i="58"/>
  <c r="KT41" i="58"/>
  <c r="KU41" i="58"/>
  <c r="KV41" i="58"/>
  <c r="KW41" i="58"/>
  <c r="KX41" i="58"/>
  <c r="KY41" i="58"/>
  <c r="KZ41" i="58"/>
  <c r="LA41" i="58"/>
  <c r="LB41" i="58"/>
  <c r="LC41" i="58"/>
  <c r="LD41" i="58"/>
  <c r="LE41" i="58"/>
  <c r="LF41" i="58"/>
  <c r="LG41" i="58"/>
  <c r="LH41" i="58"/>
  <c r="LI41" i="58"/>
  <c r="LJ41" i="58"/>
  <c r="LK41" i="58"/>
  <c r="LL41" i="58"/>
  <c r="LM41" i="58"/>
  <c r="LN41" i="58"/>
  <c r="LO41" i="58"/>
  <c r="LP41" i="58"/>
  <c r="LQ41" i="58"/>
  <c r="LR41" i="58"/>
  <c r="LS41" i="58"/>
  <c r="LT41" i="58"/>
  <c r="LU41" i="58"/>
  <c r="LV41" i="58"/>
  <c r="LW41" i="58"/>
  <c r="LX41" i="58"/>
  <c r="LY41" i="58"/>
  <c r="LZ41" i="58"/>
  <c r="MA41" i="58"/>
  <c r="MB41" i="58"/>
  <c r="MC41" i="58"/>
  <c r="MD41" i="58"/>
  <c r="ME41" i="58"/>
  <c r="MF41" i="58"/>
  <c r="MG41" i="58"/>
  <c r="MH41" i="58"/>
  <c r="MI41" i="58"/>
  <c r="MJ41" i="58"/>
  <c r="MK41" i="58"/>
  <c r="ML41" i="58"/>
  <c r="MM41" i="58"/>
  <c r="MN41" i="58"/>
  <c r="MO41" i="58"/>
  <c r="MP41" i="58"/>
  <c r="MQ41" i="58"/>
  <c r="MR41" i="58"/>
  <c r="MS41" i="58"/>
  <c r="MT41" i="58"/>
  <c r="MU41" i="58"/>
  <c r="MV41" i="58"/>
  <c r="MW41" i="58"/>
  <c r="MX41" i="58"/>
  <c r="MY41" i="58"/>
  <c r="MZ41" i="58"/>
  <c r="NA41" i="58"/>
  <c r="NB41" i="58"/>
  <c r="NC41" i="58"/>
  <c r="ND41" i="58"/>
  <c r="D41" i="58"/>
  <c r="E41" i="57"/>
  <c r="F41" i="57"/>
  <c r="G41" i="57"/>
  <c r="H41" i="57"/>
  <c r="I41" i="57"/>
  <c r="J41" i="57"/>
  <c r="K41" i="57"/>
  <c r="L41" i="57"/>
  <c r="M41" i="57"/>
  <c r="N41" i="57"/>
  <c r="O41" i="57"/>
  <c r="P41" i="57"/>
  <c r="Q41" i="57"/>
  <c r="R41" i="57"/>
  <c r="S41" i="57"/>
  <c r="T41" i="57"/>
  <c r="U41" i="57"/>
  <c r="V41" i="57"/>
  <c r="W41" i="57"/>
  <c r="X41" i="57"/>
  <c r="Y41" i="57"/>
  <c r="Z41" i="57"/>
  <c r="AA41" i="57"/>
  <c r="AB41" i="57"/>
  <c r="AC41" i="57"/>
  <c r="AD41" i="57"/>
  <c r="AE41" i="57"/>
  <c r="AF41" i="57"/>
  <c r="AG41" i="57"/>
  <c r="AH41" i="57"/>
  <c r="AI41" i="57"/>
  <c r="AJ41" i="57"/>
  <c r="AK41" i="57"/>
  <c r="AL41" i="57"/>
  <c r="AM41" i="57"/>
  <c r="AN41" i="57"/>
  <c r="AO41" i="57"/>
  <c r="AP41" i="57"/>
  <c r="AQ41" i="57"/>
  <c r="AR41" i="57"/>
  <c r="AS41" i="57"/>
  <c r="AT41" i="57"/>
  <c r="AU41" i="57"/>
  <c r="AV41" i="57"/>
  <c r="AW41" i="57"/>
  <c r="AX41" i="57"/>
  <c r="AY41" i="57"/>
  <c r="AZ41" i="57"/>
  <c r="BA41" i="57"/>
  <c r="BB41" i="57"/>
  <c r="BC41" i="57"/>
  <c r="BD41" i="57"/>
  <c r="BE41" i="57"/>
  <c r="BF41" i="57"/>
  <c r="BG41" i="57"/>
  <c r="BH41" i="57"/>
  <c r="BI41" i="57"/>
  <c r="BJ41" i="57"/>
  <c r="BK41" i="57"/>
  <c r="BL41" i="57"/>
  <c r="BM41" i="57"/>
  <c r="BN41" i="57"/>
  <c r="BO41" i="57"/>
  <c r="BP41" i="57"/>
  <c r="BQ41" i="57"/>
  <c r="BR41" i="57"/>
  <c r="BS41" i="57"/>
  <c r="BT41" i="57"/>
  <c r="BU41" i="57"/>
  <c r="BV41" i="57"/>
  <c r="BW41" i="57"/>
  <c r="BX41" i="57"/>
  <c r="BY41" i="57"/>
  <c r="BZ41" i="57"/>
  <c r="CA41" i="57"/>
  <c r="CB41" i="57"/>
  <c r="CC41" i="57"/>
  <c r="CD41" i="57"/>
  <c r="CE41" i="57"/>
  <c r="CF41" i="57"/>
  <c r="CG41" i="57"/>
  <c r="CH41" i="57"/>
  <c r="CI41" i="57"/>
  <c r="CJ41" i="57"/>
  <c r="CK41" i="57"/>
  <c r="CL41" i="57"/>
  <c r="CM41" i="57"/>
  <c r="CN41" i="57"/>
  <c r="CO41" i="57"/>
  <c r="CP41" i="57"/>
  <c r="CQ41" i="57"/>
  <c r="CR41" i="57"/>
  <c r="CS41" i="57"/>
  <c r="CT41" i="57"/>
  <c r="CU41" i="57"/>
  <c r="CV41" i="57"/>
  <c r="CW41" i="57"/>
  <c r="CX41" i="57"/>
  <c r="CY41" i="57"/>
  <c r="CZ41" i="57"/>
  <c r="DA41" i="57"/>
  <c r="DB41" i="57"/>
  <c r="DC41" i="57"/>
  <c r="DD41" i="57"/>
  <c r="DE41" i="57"/>
  <c r="DF41" i="57"/>
  <c r="DG41" i="57"/>
  <c r="DH41" i="57"/>
  <c r="DI41" i="57"/>
  <c r="DJ41" i="57"/>
  <c r="DK41" i="57"/>
  <c r="DL41" i="57"/>
  <c r="DM41" i="57"/>
  <c r="DN41" i="57"/>
  <c r="DO41" i="57"/>
  <c r="DP41" i="57"/>
  <c r="DQ41" i="57"/>
  <c r="DR41" i="57"/>
  <c r="DS41" i="57"/>
  <c r="DT41" i="57"/>
  <c r="DU41" i="57"/>
  <c r="DV41" i="57"/>
  <c r="DW41" i="57"/>
  <c r="DX41" i="57"/>
  <c r="DY41" i="57"/>
  <c r="DZ41" i="57"/>
  <c r="EA41" i="57"/>
  <c r="EB41" i="57"/>
  <c r="EC41" i="57"/>
  <c r="ED41" i="57"/>
  <c r="EE41" i="57"/>
  <c r="EF41" i="57"/>
  <c r="EG41" i="57"/>
  <c r="EH41" i="57"/>
  <c r="EI41" i="57"/>
  <c r="EJ41" i="57"/>
  <c r="EK41" i="57"/>
  <c r="EL41" i="57"/>
  <c r="EM41" i="57"/>
  <c r="EN41" i="57"/>
  <c r="EO41" i="57"/>
  <c r="EP41" i="57"/>
  <c r="EQ41" i="57"/>
  <c r="ER41" i="57"/>
  <c r="ES41" i="57"/>
  <c r="ET41" i="57"/>
  <c r="EU41" i="57"/>
  <c r="EV41" i="57"/>
  <c r="EW41" i="57"/>
  <c r="EX41" i="57"/>
  <c r="EY41" i="57"/>
  <c r="EZ41" i="57"/>
  <c r="FA41" i="57"/>
  <c r="FB41" i="57"/>
  <c r="FC41" i="57"/>
  <c r="FD41" i="57"/>
  <c r="FE41" i="57"/>
  <c r="FF41" i="57"/>
  <c r="FG41" i="57"/>
  <c r="FH41" i="57"/>
  <c r="FI41" i="57"/>
  <c r="FJ41" i="57"/>
  <c r="FK41" i="57"/>
  <c r="FL41" i="57"/>
  <c r="FM41" i="57"/>
  <c r="FN41" i="57"/>
  <c r="FO41" i="57"/>
  <c r="FP41" i="57"/>
  <c r="FQ41" i="57"/>
  <c r="FR41" i="57"/>
  <c r="FS41" i="57"/>
  <c r="FT41" i="57"/>
  <c r="FU41" i="57"/>
  <c r="FV41" i="57"/>
  <c r="FW41" i="57"/>
  <c r="FX41" i="57"/>
  <c r="FY41" i="57"/>
  <c r="FZ41" i="57"/>
  <c r="GA41" i="57"/>
  <c r="GB41" i="57"/>
  <c r="GC41" i="57"/>
  <c r="GD41" i="57"/>
  <c r="GE41" i="57"/>
  <c r="GF41" i="57"/>
  <c r="GG41" i="57"/>
  <c r="GH41" i="57"/>
  <c r="GI41" i="57"/>
  <c r="GJ41" i="57"/>
  <c r="GK41" i="57"/>
  <c r="GL41" i="57"/>
  <c r="GM41" i="57"/>
  <c r="GN41" i="57"/>
  <c r="GO41" i="57"/>
  <c r="GP41" i="57"/>
  <c r="GQ41" i="57"/>
  <c r="GR41" i="57"/>
  <c r="GS41" i="57"/>
  <c r="GT41" i="57"/>
  <c r="GU41" i="57"/>
  <c r="GV41" i="57"/>
  <c r="GW41" i="57"/>
  <c r="GX41" i="57"/>
  <c r="GY41" i="57"/>
  <c r="GZ41" i="57"/>
  <c r="HA41" i="57"/>
  <c r="HB41" i="57"/>
  <c r="HC41" i="57"/>
  <c r="HD41" i="57"/>
  <c r="HE41" i="57"/>
  <c r="HF41" i="57"/>
  <c r="HG41" i="57"/>
  <c r="HH41" i="57"/>
  <c r="HI41" i="57"/>
  <c r="HJ41" i="57"/>
  <c r="HK41" i="57"/>
  <c r="HL41" i="57"/>
  <c r="HM41" i="57"/>
  <c r="HN41" i="57"/>
  <c r="HO41" i="57"/>
  <c r="HP41" i="57"/>
  <c r="HQ41" i="57"/>
  <c r="HR41" i="57"/>
  <c r="HS41" i="57"/>
  <c r="HT41" i="57"/>
  <c r="HU41" i="57"/>
  <c r="HV41" i="57"/>
  <c r="HW41" i="57"/>
  <c r="HX41" i="57"/>
  <c r="HY41" i="57"/>
  <c r="HZ41" i="57"/>
  <c r="IA41" i="57"/>
  <c r="IB41" i="57"/>
  <c r="IC41" i="57"/>
  <c r="ID41" i="57"/>
  <c r="IE41" i="57"/>
  <c r="IF41" i="57"/>
  <c r="IG41" i="57"/>
  <c r="IH41" i="57"/>
  <c r="II41" i="57"/>
  <c r="IJ41" i="57"/>
  <c r="IK41" i="57"/>
  <c r="IL41" i="57"/>
  <c r="IM41" i="57"/>
  <c r="IN41" i="57"/>
  <c r="IO41" i="57"/>
  <c r="IP41" i="57"/>
  <c r="IQ41" i="57"/>
  <c r="IR41" i="57"/>
  <c r="IS41" i="57"/>
  <c r="IT41" i="57"/>
  <c r="IU41" i="57"/>
  <c r="IV41" i="57"/>
  <c r="IW41" i="57"/>
  <c r="IX41" i="57"/>
  <c r="IY41" i="57"/>
  <c r="IZ41" i="57"/>
  <c r="JA41" i="57"/>
  <c r="JB41" i="57"/>
  <c r="JC41" i="57"/>
  <c r="JD41" i="57"/>
  <c r="JE41" i="57"/>
  <c r="JF41" i="57"/>
  <c r="JG41" i="57"/>
  <c r="JH41" i="57"/>
  <c r="JI41" i="57"/>
  <c r="JJ41" i="57"/>
  <c r="JK41" i="57"/>
  <c r="JL41" i="57"/>
  <c r="JM41" i="57"/>
  <c r="JN41" i="57"/>
  <c r="JO41" i="57"/>
  <c r="JP41" i="57"/>
  <c r="JQ41" i="57"/>
  <c r="JR41" i="57"/>
  <c r="JS41" i="57"/>
  <c r="JT41" i="57"/>
  <c r="JU41" i="57"/>
  <c r="JV41" i="57"/>
  <c r="JW41" i="57"/>
  <c r="JX41" i="57"/>
  <c r="JY41" i="57"/>
  <c r="JZ41" i="57"/>
  <c r="KA41" i="57"/>
  <c r="KB41" i="57"/>
  <c r="KC41" i="57"/>
  <c r="KD41" i="57"/>
  <c r="KE41" i="57"/>
  <c r="KF41" i="57"/>
  <c r="KG41" i="57"/>
  <c r="KH41" i="57"/>
  <c r="KI41" i="57"/>
  <c r="KJ41" i="57"/>
  <c r="KK41" i="57"/>
  <c r="KL41" i="57"/>
  <c r="KM41" i="57"/>
  <c r="KN41" i="57"/>
  <c r="KO41" i="57"/>
  <c r="KP41" i="57"/>
  <c r="KQ41" i="57"/>
  <c r="KR41" i="57"/>
  <c r="KS41" i="57"/>
  <c r="KT41" i="57"/>
  <c r="KU41" i="57"/>
  <c r="KV41" i="57"/>
  <c r="KW41" i="57"/>
  <c r="KX41" i="57"/>
  <c r="KY41" i="57"/>
  <c r="KZ41" i="57"/>
  <c r="LA41" i="57"/>
  <c r="LB41" i="57"/>
  <c r="LC41" i="57"/>
  <c r="LD41" i="57"/>
  <c r="LE41" i="57"/>
  <c r="LF41" i="57"/>
  <c r="LG41" i="57"/>
  <c r="LH41" i="57"/>
  <c r="LI41" i="57"/>
  <c r="LJ41" i="57"/>
  <c r="LK41" i="57"/>
  <c r="LL41" i="57"/>
  <c r="LM41" i="57"/>
  <c r="LN41" i="57"/>
  <c r="LO41" i="57"/>
  <c r="LP41" i="57"/>
  <c r="LQ41" i="57"/>
  <c r="LR41" i="57"/>
  <c r="LS41" i="57"/>
  <c r="LT41" i="57"/>
  <c r="LU41" i="57"/>
  <c r="LV41" i="57"/>
  <c r="LW41" i="57"/>
  <c r="LX41" i="57"/>
  <c r="LY41" i="57"/>
  <c r="LZ41" i="57"/>
  <c r="MA41" i="57"/>
  <c r="MB41" i="57"/>
  <c r="MC41" i="57"/>
  <c r="MD41" i="57"/>
  <c r="ME41" i="57"/>
  <c r="MF41" i="57"/>
  <c r="MG41" i="57"/>
  <c r="MH41" i="57"/>
  <c r="MI41" i="57"/>
  <c r="MJ41" i="57"/>
  <c r="MK41" i="57"/>
  <c r="ML41" i="57"/>
  <c r="MM41" i="57"/>
  <c r="MN41" i="57"/>
  <c r="MO41" i="57"/>
  <c r="MP41" i="57"/>
  <c r="MQ41" i="57"/>
  <c r="MR41" i="57"/>
  <c r="MS41" i="57"/>
  <c r="MT41" i="57"/>
  <c r="MU41" i="57"/>
  <c r="MV41" i="57"/>
  <c r="MW41" i="57"/>
  <c r="MX41" i="57"/>
  <c r="MY41" i="57"/>
  <c r="MZ41" i="57"/>
  <c r="NA41" i="57"/>
  <c r="NB41" i="57"/>
  <c r="NC41" i="57"/>
  <c r="ND41" i="57"/>
  <c r="NE41" i="57"/>
  <c r="D41" i="57"/>
  <c r="E41" i="67"/>
  <c r="F41" i="67"/>
  <c r="G41" i="67"/>
  <c r="H41" i="67"/>
  <c r="I41" i="67"/>
  <c r="J41" i="67"/>
  <c r="K41" i="67"/>
  <c r="L41" i="67"/>
  <c r="M41" i="67"/>
  <c r="N41" i="67"/>
  <c r="O41" i="67"/>
  <c r="P41" i="67"/>
  <c r="Q41" i="67"/>
  <c r="R41" i="67"/>
  <c r="S41" i="67"/>
  <c r="T41" i="67"/>
  <c r="U41" i="67"/>
  <c r="V41" i="67"/>
  <c r="W41" i="67"/>
  <c r="X41" i="67"/>
  <c r="Y41" i="67"/>
  <c r="Z41" i="67"/>
  <c r="AA41" i="67"/>
  <c r="AB41" i="67"/>
  <c r="AC41" i="67"/>
  <c r="AD41" i="67"/>
  <c r="AE41" i="67"/>
  <c r="AF41" i="67"/>
  <c r="AG41" i="67"/>
  <c r="AH41" i="67"/>
  <c r="AI41" i="67"/>
  <c r="AJ41" i="67"/>
  <c r="AK41" i="67"/>
  <c r="AL41" i="67"/>
  <c r="AM41" i="67"/>
  <c r="AN41" i="67"/>
  <c r="AO41" i="67"/>
  <c r="AP41" i="67"/>
  <c r="AQ41" i="67"/>
  <c r="AR41" i="67"/>
  <c r="AS41" i="67"/>
  <c r="AT41" i="67"/>
  <c r="AU41" i="67"/>
  <c r="AV41" i="67"/>
  <c r="AW41" i="67"/>
  <c r="AX41" i="67"/>
  <c r="AY41" i="67"/>
  <c r="AZ41" i="67"/>
  <c r="BA41" i="67"/>
  <c r="BB41" i="67"/>
  <c r="BC41" i="67"/>
  <c r="BD41" i="67"/>
  <c r="BE41" i="67"/>
  <c r="BF41" i="67"/>
  <c r="BG41" i="67"/>
  <c r="BH41" i="67"/>
  <c r="BI41" i="67"/>
  <c r="BJ41" i="67"/>
  <c r="BK41" i="67"/>
  <c r="BL41" i="67"/>
  <c r="BM41" i="67"/>
  <c r="BN41" i="67"/>
  <c r="BO41" i="67"/>
  <c r="BP41" i="67"/>
  <c r="BQ41" i="67"/>
  <c r="BR41" i="67"/>
  <c r="BS41" i="67"/>
  <c r="BT41" i="67"/>
  <c r="BU41" i="67"/>
  <c r="BV41" i="67"/>
  <c r="BW41" i="67"/>
  <c r="BX41" i="67"/>
  <c r="BY41" i="67"/>
  <c r="BZ41" i="67"/>
  <c r="CA41" i="67"/>
  <c r="CB41" i="67"/>
  <c r="CC41" i="67"/>
  <c r="CD41" i="67"/>
  <c r="CE41" i="67"/>
  <c r="CF41" i="67"/>
  <c r="CG41" i="67"/>
  <c r="CH41" i="67"/>
  <c r="CI41" i="67"/>
  <c r="CJ41" i="67"/>
  <c r="CK41" i="67"/>
  <c r="CL41" i="67"/>
  <c r="CM41" i="67"/>
  <c r="CN41" i="67"/>
  <c r="CO41" i="67"/>
  <c r="CP41" i="67"/>
  <c r="CQ41" i="67"/>
  <c r="CR41" i="67"/>
  <c r="CS41" i="67"/>
  <c r="CT41" i="67"/>
  <c r="CU41" i="67"/>
  <c r="CV41" i="67"/>
  <c r="CW41" i="67"/>
  <c r="CX41" i="67"/>
  <c r="CY41" i="67"/>
  <c r="CZ41" i="67"/>
  <c r="DA41" i="67"/>
  <c r="DB41" i="67"/>
  <c r="DC41" i="67"/>
  <c r="DD41" i="67"/>
  <c r="DE41" i="67"/>
  <c r="DF41" i="67"/>
  <c r="DG41" i="67"/>
  <c r="DH41" i="67"/>
  <c r="DI41" i="67"/>
  <c r="DJ41" i="67"/>
  <c r="DK41" i="67"/>
  <c r="DL41" i="67"/>
  <c r="DM41" i="67"/>
  <c r="DN41" i="67"/>
  <c r="DO41" i="67"/>
  <c r="DP41" i="67"/>
  <c r="DQ41" i="67"/>
  <c r="DR41" i="67"/>
  <c r="DS41" i="67"/>
  <c r="DT41" i="67"/>
  <c r="DU41" i="67"/>
  <c r="DV41" i="67"/>
  <c r="DW41" i="67"/>
  <c r="DX41" i="67"/>
  <c r="DY41" i="67"/>
  <c r="DZ41" i="67"/>
  <c r="EA41" i="67"/>
  <c r="EB41" i="67"/>
  <c r="EC41" i="67"/>
  <c r="ED41" i="67"/>
  <c r="EE41" i="67"/>
  <c r="EF41" i="67"/>
  <c r="EG41" i="67"/>
  <c r="EH41" i="67"/>
  <c r="EI41" i="67"/>
  <c r="EJ41" i="67"/>
  <c r="EK41" i="67"/>
  <c r="EL41" i="67"/>
  <c r="EM41" i="67"/>
  <c r="EN41" i="67"/>
  <c r="EO41" i="67"/>
  <c r="EP41" i="67"/>
  <c r="EQ41" i="67"/>
  <c r="ER41" i="67"/>
  <c r="ES41" i="67"/>
  <c r="ET41" i="67"/>
  <c r="EU41" i="67"/>
  <c r="EV41" i="67"/>
  <c r="EW41" i="67"/>
  <c r="EX41" i="67"/>
  <c r="EY41" i="67"/>
  <c r="EZ41" i="67"/>
  <c r="FA41" i="67"/>
  <c r="FB41" i="67"/>
  <c r="FC41" i="67"/>
  <c r="FD41" i="67"/>
  <c r="FE41" i="67"/>
  <c r="FF41" i="67"/>
  <c r="FG41" i="67"/>
  <c r="FH41" i="67"/>
  <c r="FI41" i="67"/>
  <c r="FJ41" i="67"/>
  <c r="FK41" i="67"/>
  <c r="FL41" i="67"/>
  <c r="FM41" i="67"/>
  <c r="FN41" i="67"/>
  <c r="FO41" i="67"/>
  <c r="FP41" i="67"/>
  <c r="FQ41" i="67"/>
  <c r="FR41" i="67"/>
  <c r="FS41" i="67"/>
  <c r="FT41" i="67"/>
  <c r="FU41" i="67"/>
  <c r="FV41" i="67"/>
  <c r="FW41" i="67"/>
  <c r="FX41" i="67"/>
  <c r="FY41" i="67"/>
  <c r="FZ41" i="67"/>
  <c r="GA41" i="67"/>
  <c r="GB41" i="67"/>
  <c r="GC41" i="67"/>
  <c r="GD41" i="67"/>
  <c r="GE41" i="67"/>
  <c r="GF41" i="67"/>
  <c r="GG41" i="67"/>
  <c r="GH41" i="67"/>
  <c r="GI41" i="67"/>
  <c r="GJ41" i="67"/>
  <c r="GK41" i="67"/>
  <c r="GL41" i="67"/>
  <c r="GM41" i="67"/>
  <c r="GN41" i="67"/>
  <c r="GO41" i="67"/>
  <c r="GP41" i="67"/>
  <c r="GQ41" i="67"/>
  <c r="GR41" i="67"/>
  <c r="GS41" i="67"/>
  <c r="GT41" i="67"/>
  <c r="GU41" i="67"/>
  <c r="GV41" i="67"/>
  <c r="GW41" i="67"/>
  <c r="GX41" i="67"/>
  <c r="GY41" i="67"/>
  <c r="GZ41" i="67"/>
  <c r="HA41" i="67"/>
  <c r="HB41" i="67"/>
  <c r="HC41" i="67"/>
  <c r="HD41" i="67"/>
  <c r="HE41" i="67"/>
  <c r="HF41" i="67"/>
  <c r="HG41" i="67"/>
  <c r="HH41" i="67"/>
  <c r="HI41" i="67"/>
  <c r="HJ41" i="67"/>
  <c r="HK41" i="67"/>
  <c r="HL41" i="67"/>
  <c r="HM41" i="67"/>
  <c r="HN41" i="67"/>
  <c r="HO41" i="67"/>
  <c r="HP41" i="67"/>
  <c r="HQ41" i="67"/>
  <c r="HR41" i="67"/>
  <c r="HS41" i="67"/>
  <c r="HT41" i="67"/>
  <c r="HU41" i="67"/>
  <c r="HV41" i="67"/>
  <c r="HW41" i="67"/>
  <c r="HX41" i="67"/>
  <c r="HY41" i="67"/>
  <c r="HZ41" i="67"/>
  <c r="IA41" i="67"/>
  <c r="IB41" i="67"/>
  <c r="IC41" i="67"/>
  <c r="ID41" i="67"/>
  <c r="IE41" i="67"/>
  <c r="IF41" i="67"/>
  <c r="IG41" i="67"/>
  <c r="IH41" i="67"/>
  <c r="II41" i="67"/>
  <c r="IJ41" i="67"/>
  <c r="IK41" i="67"/>
  <c r="IL41" i="67"/>
  <c r="IM41" i="67"/>
  <c r="IN41" i="67"/>
  <c r="IO41" i="67"/>
  <c r="IP41" i="67"/>
  <c r="IQ41" i="67"/>
  <c r="IR41" i="67"/>
  <c r="IS41" i="67"/>
  <c r="IT41" i="67"/>
  <c r="IU41" i="67"/>
  <c r="IV41" i="67"/>
  <c r="IW41" i="67"/>
  <c r="IX41" i="67"/>
  <c r="IY41" i="67"/>
  <c r="IZ41" i="67"/>
  <c r="JA41" i="67"/>
  <c r="JB41" i="67"/>
  <c r="JC41" i="67"/>
  <c r="JD41" i="67"/>
  <c r="JE41" i="67"/>
  <c r="JF41" i="67"/>
  <c r="JG41" i="67"/>
  <c r="JH41" i="67"/>
  <c r="JI41" i="67"/>
  <c r="JJ41" i="67"/>
  <c r="JK41" i="67"/>
  <c r="JL41" i="67"/>
  <c r="JM41" i="67"/>
  <c r="JN41" i="67"/>
  <c r="JO41" i="67"/>
  <c r="JP41" i="67"/>
  <c r="JQ41" i="67"/>
  <c r="JR41" i="67"/>
  <c r="JS41" i="67"/>
  <c r="JT41" i="67"/>
  <c r="JU41" i="67"/>
  <c r="JV41" i="67"/>
  <c r="JW41" i="67"/>
  <c r="JX41" i="67"/>
  <c r="JY41" i="67"/>
  <c r="JZ41" i="67"/>
  <c r="KA41" i="67"/>
  <c r="KB41" i="67"/>
  <c r="KC41" i="67"/>
  <c r="KD41" i="67"/>
  <c r="KE41" i="67"/>
  <c r="KF41" i="67"/>
  <c r="KG41" i="67"/>
  <c r="KH41" i="67"/>
  <c r="KI41" i="67"/>
  <c r="KJ41" i="67"/>
  <c r="KK41" i="67"/>
  <c r="KL41" i="67"/>
  <c r="KM41" i="67"/>
  <c r="KN41" i="67"/>
  <c r="KO41" i="67"/>
  <c r="KP41" i="67"/>
  <c r="KQ41" i="67"/>
  <c r="KR41" i="67"/>
  <c r="KS41" i="67"/>
  <c r="KT41" i="67"/>
  <c r="KU41" i="67"/>
  <c r="KV41" i="67"/>
  <c r="KW41" i="67"/>
  <c r="KX41" i="67"/>
  <c r="KY41" i="67"/>
  <c r="KZ41" i="67"/>
  <c r="LA41" i="67"/>
  <c r="LB41" i="67"/>
  <c r="LC41" i="67"/>
  <c r="LD41" i="67"/>
  <c r="LE41" i="67"/>
  <c r="LF41" i="67"/>
  <c r="LG41" i="67"/>
  <c r="LH41" i="67"/>
  <c r="LI41" i="67"/>
  <c r="LJ41" i="67"/>
  <c r="LK41" i="67"/>
  <c r="LL41" i="67"/>
  <c r="LM41" i="67"/>
  <c r="LN41" i="67"/>
  <c r="LO41" i="67"/>
  <c r="LP41" i="67"/>
  <c r="LQ41" i="67"/>
  <c r="LR41" i="67"/>
  <c r="LS41" i="67"/>
  <c r="LT41" i="67"/>
  <c r="LU41" i="67"/>
  <c r="LV41" i="67"/>
  <c r="LW41" i="67"/>
  <c r="LX41" i="67"/>
  <c r="LY41" i="67"/>
  <c r="LZ41" i="67"/>
  <c r="MA41" i="67"/>
  <c r="MB41" i="67"/>
  <c r="MC41" i="67"/>
  <c r="MD41" i="67"/>
  <c r="ME41" i="67"/>
  <c r="MF41" i="67"/>
  <c r="MG41" i="67"/>
  <c r="MH41" i="67"/>
  <c r="MI41" i="67"/>
  <c r="MJ41" i="67"/>
  <c r="MK41" i="67"/>
  <c r="ML41" i="67"/>
  <c r="MM41" i="67"/>
  <c r="MN41" i="67"/>
  <c r="MO41" i="67"/>
  <c r="MP41" i="67"/>
  <c r="MQ41" i="67"/>
  <c r="MR41" i="67"/>
  <c r="MS41" i="67"/>
  <c r="MT41" i="67"/>
  <c r="MU41" i="67"/>
  <c r="MV41" i="67"/>
  <c r="MW41" i="67"/>
  <c r="MX41" i="67"/>
  <c r="MY41" i="67"/>
  <c r="MZ41" i="67"/>
  <c r="NA41" i="67"/>
  <c r="NB41" i="67"/>
  <c r="NC41" i="67"/>
  <c r="ND41" i="67"/>
  <c r="NE41" i="67"/>
  <c r="D41" i="67"/>
  <c r="L88" i="53"/>
  <c r="M99" i="75"/>
  <c r="O55" i="75"/>
  <c r="Q55" i="75"/>
  <c r="K80" i="75"/>
  <c r="K55" i="75"/>
  <c r="S99" i="75"/>
  <c r="N55" i="75"/>
  <c r="J99" i="75"/>
  <c r="H80" i="75"/>
  <c r="L41" i="53"/>
  <c r="J80" i="75"/>
  <c r="O80" i="75"/>
  <c r="G55" i="75"/>
  <c r="I80" i="75"/>
  <c r="R99" i="75"/>
  <c r="F55" i="75"/>
  <c r="L83" i="53"/>
  <c r="D55" i="75"/>
  <c r="H55" i="75"/>
  <c r="D99" i="75"/>
  <c r="F80" i="75"/>
  <c r="E99" i="75"/>
  <c r="P80" i="75"/>
  <c r="S80" i="75"/>
  <c r="G80" i="75"/>
  <c r="E55" i="75"/>
  <c r="J55" i="75"/>
  <c r="N99" i="75"/>
  <c r="O99" i="75"/>
  <c r="J88" i="53"/>
  <c r="H99" i="75"/>
  <c r="G99" i="75"/>
  <c r="K99" i="75"/>
  <c r="F99" i="75"/>
  <c r="I99" i="75"/>
  <c r="R80" i="75"/>
  <c r="S55" i="75"/>
  <c r="L55" i="75"/>
  <c r="Q80" i="75"/>
  <c r="L99" i="75"/>
  <c r="J83" i="53"/>
  <c r="M80" i="75"/>
  <c r="P99" i="75"/>
  <c r="P55" i="75"/>
  <c r="R55" i="75"/>
  <c r="L80" i="75"/>
  <c r="E80" i="75"/>
  <c r="N80" i="75"/>
  <c r="Q99" i="75"/>
  <c r="M55" i="75"/>
  <c r="D80" i="75"/>
  <c r="J41" i="53"/>
  <c r="I55" i="75"/>
  <c r="N88" i="53" l="true"/>
  <c r="N83" i="53"/>
  <c r="N41" i="53"/>
  <c r="T80" i="75"/>
  <c r="T55" i="75"/>
  <c r="T99" i="75"/>
  <c r="C21" i="57"/>
  <c r="J129" i="53"/>
  <c r="C95" i="75" l="true"/>
  <c r="I78" i="53"/>
  <c r="G114" i="75"/>
  <c r="J118" i="75"/>
  <c r="I115" i="75"/>
  <c r="L118" i="75"/>
  <c r="S116" i="75"/>
  <c r="J115" i="75"/>
  <c r="M117" i="75"/>
  <c r="J134" i="53"/>
  <c r="O117" i="75"/>
  <c r="M115" i="75"/>
  <c r="L132" i="53"/>
  <c r="K113" i="75"/>
  <c r="H114" i="75"/>
  <c r="P116" i="75"/>
  <c r="H113" i="75"/>
  <c r="F118" i="75"/>
  <c r="S115" i="75"/>
  <c r="J131" i="53"/>
  <c r="D113" i="75"/>
  <c r="I114" i="75"/>
  <c r="H116" i="75"/>
  <c r="K95" i="75"/>
  <c r="L117" i="75"/>
  <c r="P117" i="75"/>
  <c r="K114" i="75"/>
  <c r="J114" i="75"/>
  <c r="F95" i="75"/>
  <c r="R113" i="75"/>
  <c r="D115" i="75"/>
  <c r="N115" i="75"/>
  <c r="S95" i="75"/>
  <c r="L129" i="53"/>
  <c r="N118" i="75"/>
  <c r="H95" i="75"/>
  <c r="G117" i="75"/>
  <c r="P115" i="75"/>
  <c r="F114" i="75"/>
  <c r="O95" i="75"/>
  <c r="R114" i="75"/>
  <c r="J117" i="75"/>
  <c r="F116" i="75"/>
  <c r="F117" i="75"/>
  <c r="P113" i="75"/>
  <c r="Q114" i="75"/>
  <c r="J113" i="75"/>
  <c r="I118" i="75"/>
  <c r="L95" i="75"/>
  <c r="G113" i="75"/>
  <c r="I116" i="75"/>
  <c r="L134" i="53"/>
  <c r="G118" i="75"/>
  <c r="O113" i="75"/>
  <c r="Q113" i="75"/>
  <c r="P118" i="75"/>
  <c r="O114" i="75"/>
  <c r="R95" i="75"/>
  <c r="N114" i="75"/>
  <c r="H117" i="75"/>
  <c r="L113" i="75"/>
  <c r="Q118" i="75"/>
  <c r="D118" i="75"/>
  <c r="K115" i="75"/>
  <c r="M118" i="75"/>
  <c r="E117" i="75"/>
  <c r="J130" i="53"/>
  <c r="R115" i="75"/>
  <c r="J132" i="53"/>
  <c r="E118" i="75"/>
  <c r="E115" i="75"/>
  <c r="O115" i="75"/>
  <c r="L131" i="53"/>
  <c r="K116" i="75"/>
  <c r="R117" i="75"/>
  <c r="N117" i="75"/>
  <c r="E95" i="75"/>
  <c r="S117" i="75"/>
  <c r="F115" i="75"/>
  <c r="I113" i="75"/>
  <c r="D95" i="75"/>
  <c r="J95" i="75"/>
  <c r="G115" i="75"/>
  <c r="J133" i="53"/>
  <c r="L116" i="75"/>
  <c r="M116" i="75"/>
  <c r="S118" i="75"/>
  <c r="H115" i="75"/>
  <c r="F113" i="75"/>
  <c r="L130" i="53"/>
  <c r="J116" i="75"/>
  <c r="M113" i="75"/>
  <c r="L115" i="75"/>
  <c r="P95" i="75"/>
  <c r="Q116" i="75"/>
  <c r="E116" i="75"/>
  <c r="K118" i="75"/>
  <c r="P114" i="75"/>
  <c r="R118" i="75"/>
  <c r="B3" i="48"/>
  <c r="G116" i="75"/>
  <c r="I117" i="75"/>
  <c r="K117" i="75"/>
  <c r="N95" i="75"/>
  <c r="E114" i="75"/>
  <c r="O116" i="75"/>
  <c r="N113" i="75"/>
  <c r="L114" i="75"/>
  <c r="Q95" i="75"/>
  <c r="Q115" i="75"/>
  <c r="L133" i="53"/>
  <c r="I95" i="75"/>
  <c r="R116" i="75"/>
  <c r="N116" i="75"/>
  <c r="O118" i="75"/>
  <c r="M95" i="75"/>
  <c r="G95" i="75"/>
  <c r="D116" i="75"/>
  <c r="S114" i="75"/>
  <c r="S113" i="75"/>
  <c r="D117" i="75"/>
  <c r="H118" i="75"/>
  <c r="E113" i="75"/>
  <c r="Q117" i="75"/>
  <c r="D114" i="75"/>
  <c r="M114" i="75"/>
  <c r="T95" i="75" l="true"/>
  <c r="L78" i="53"/>
  <c r="J78" i="53"/>
  <c r="N78" i="53" l="true"/>
  <c r="C21" i="63" l="true"/>
  <c r="C21" i="66"/>
  <c r="C21" i="70"/>
  <c r="C21" i="69"/>
  <c r="C21" i="65"/>
  <c r="C21" i="73"/>
  <c r="C21" i="74"/>
  <c r="C21" i="62"/>
  <c r="C21" i="61"/>
  <c r="C21" i="60"/>
  <c r="C21" i="59"/>
  <c r="C21" i="38"/>
  <c r="C21" i="67"/>
  <c r="C21" i="58"/>
  <c r="C20" i="57"/>
  <c r="C21" i="64"/>
  <c r="J105" i="75"/>
  <c r="L53" i="75"/>
  <c r="P79" i="75"/>
  <c r="J54" i="53"/>
  <c r="E78" i="75"/>
  <c r="K78" i="75"/>
  <c r="D105" i="75"/>
  <c r="J55" i="53"/>
  <c r="K53" i="75"/>
  <c r="D53" i="75"/>
  <c r="O105" i="75"/>
  <c r="N105" i="75"/>
  <c r="L79" i="75"/>
  <c r="L40" i="53"/>
  <c r="K105" i="75"/>
  <c r="G79" i="75"/>
  <c r="J40" i="53"/>
  <c r="N78" i="75"/>
  <c r="F79" i="75"/>
  <c r="L55" i="53"/>
  <c r="I53" i="75"/>
  <c r="H54" i="75"/>
  <c r="J53" i="75"/>
  <c r="E54" i="75"/>
  <c r="Q54" i="75"/>
  <c r="M78" i="75"/>
  <c r="G78" i="75"/>
  <c r="R105" i="75"/>
  <c r="O53" i="75"/>
  <c r="F105" i="75"/>
  <c r="G54" i="75"/>
  <c r="P53" i="75"/>
  <c r="Q53" i="75"/>
  <c r="S78" i="75"/>
  <c r="N53" i="75"/>
  <c r="R54" i="75"/>
  <c r="N79" i="75"/>
  <c r="D79" i="75"/>
  <c r="F54" i="75"/>
  <c r="P105" i="75"/>
  <c r="L54" i="75"/>
  <c r="S54" i="75"/>
  <c r="F78" i="75"/>
  <c r="Q105" i="75"/>
  <c r="H105" i="75"/>
  <c r="L105" i="75"/>
  <c r="L78" i="75"/>
  <c r="S53" i="75"/>
  <c r="O78" i="75"/>
  <c r="K79" i="75"/>
  <c r="I105" i="75"/>
  <c r="H78" i="75"/>
  <c r="P54" i="75"/>
  <c r="S105" i="75"/>
  <c r="I79" i="75"/>
  <c r="K54" i="75"/>
  <c r="D78" i="75"/>
  <c r="L39" i="53"/>
  <c r="L54" i="53"/>
  <c r="M54" i="75"/>
  <c r="S79" i="75"/>
  <c r="N54" i="75"/>
  <c r="O79" i="75"/>
  <c r="J79" i="75"/>
  <c r="R53" i="75"/>
  <c r="G53" i="75"/>
  <c r="I54" i="75"/>
  <c r="J39" i="53"/>
  <c r="P78" i="75"/>
  <c r="Q78" i="75"/>
  <c r="H53" i="75"/>
  <c r="G105" i="75"/>
  <c r="E105" i="75"/>
  <c r="O54" i="75"/>
  <c r="Q79" i="75"/>
  <c r="D54" i="75"/>
  <c r="I78" i="75"/>
  <c r="H79" i="75"/>
  <c r="R79" i="75"/>
  <c r="M105" i="75"/>
  <c r="M53" i="75"/>
  <c r="R78" i="75"/>
  <c r="J54" i="75"/>
  <c r="F53" i="75"/>
  <c r="M79" i="75"/>
  <c r="E79" i="75"/>
  <c r="J78" i="75"/>
  <c r="E53" i="75"/>
  <c r="N55" i="53" l="true"/>
  <c r="N54" i="53"/>
  <c r="T105" i="75"/>
  <c r="T79" i="75"/>
  <c r="T78" i="75"/>
  <c r="T54" i="75"/>
  <c r="T53" i="75"/>
  <c r="N39" i="53"/>
  <c r="N40" i="53"/>
  <c r="I77" i="53"/>
  <c r="L82" i="53"/>
  <c r="D3" i="48"/>
  <c r="J81" i="53"/>
  <c r="H52" i="75"/>
  <c r="E14" i="48"/>
  <c r="C11" i="48"/>
  <c r="Q98" i="75"/>
  <c r="J38" i="53"/>
  <c r="D12" i="48"/>
  <c r="J109" i="75"/>
  <c r="F15" i="48"/>
  <c r="P108" i="75"/>
  <c r="G11" i="48"/>
  <c r="G7" i="48"/>
  <c r="D7" i="48"/>
  <c r="E8" i="48"/>
  <c r="G12" i="48"/>
  <c r="D109" i="75"/>
  <c r="E16" i="48"/>
  <c r="E11" i="48"/>
  <c r="D6" i="48"/>
  <c r="L124" i="53"/>
  <c r="P109" i="75"/>
  <c r="L98" i="75"/>
  <c r="C5" i="48"/>
  <c r="H97" i="75"/>
  <c r="O52" i="75"/>
  <c r="J82" i="53"/>
  <c r="D13" i="48"/>
  <c r="F16" i="48"/>
  <c r="I108" i="75"/>
  <c r="R52" i="75"/>
  <c r="R98" i="75"/>
  <c r="F5" i="48"/>
  <c r="G10" i="48"/>
  <c r="M98" i="75"/>
  <c r="M109" i="75"/>
  <c r="N109" i="75"/>
  <c r="S52" i="75"/>
  <c r="C6" i="48"/>
  <c r="O108" i="75"/>
  <c r="D4" i="48"/>
  <c r="J108" i="75"/>
  <c r="C16" i="48"/>
  <c r="F6" i="48"/>
  <c r="M108" i="75"/>
  <c r="G52" i="75"/>
  <c r="H109" i="75"/>
  <c r="C9" i="48"/>
  <c r="G13" i="48"/>
  <c r="C8" i="48"/>
  <c r="S98" i="75"/>
  <c r="E98" i="75"/>
  <c r="E4" i="48"/>
  <c r="P52" i="75"/>
  <c r="C14" i="48"/>
  <c r="J97" i="75"/>
  <c r="F3" i="48"/>
  <c r="L81" i="53"/>
  <c r="C7" i="48"/>
  <c r="D5" i="48"/>
  <c r="E7" i="48"/>
  <c r="G3" i="48"/>
  <c r="L97" i="75"/>
  <c r="D97" i="75"/>
  <c r="N108" i="75"/>
  <c r="E5" i="48"/>
  <c r="D9" i="48"/>
  <c r="L52" i="75"/>
  <c r="E12" i="48"/>
  <c r="Q52" i="75"/>
  <c r="O98" i="75"/>
  <c r="D14" i="48"/>
  <c r="F98" i="75"/>
  <c r="S97" i="75"/>
  <c r="G109" i="75"/>
  <c r="F9" i="48"/>
  <c r="D16" i="48"/>
  <c r="F11" i="48"/>
  <c r="I97" i="75"/>
  <c r="N98" i="75"/>
  <c r="F108" i="75"/>
  <c r="D10" i="48"/>
  <c r="J98" i="75"/>
  <c r="S109" i="75"/>
  <c r="F14" i="48"/>
  <c r="F97" i="75"/>
  <c r="E6" i="48"/>
  <c r="F8" i="48"/>
  <c r="E13" i="48"/>
  <c r="F13" i="48"/>
  <c r="R109" i="75"/>
  <c r="E15" i="48"/>
  <c r="G108" i="75"/>
  <c r="J52" i="75"/>
  <c r="D8" i="48"/>
  <c r="L125" i="53"/>
  <c r="H108" i="75"/>
  <c r="K109" i="75"/>
  <c r="D98" i="75"/>
  <c r="D52" i="75"/>
  <c r="Q97" i="75"/>
  <c r="R108" i="75"/>
  <c r="J124" i="53"/>
  <c r="S108" i="75"/>
  <c r="G97" i="75"/>
  <c r="Q109" i="75"/>
  <c r="G6" i="48"/>
  <c r="G14" i="48"/>
  <c r="E97" i="75"/>
  <c r="R97" i="75"/>
  <c r="K52" i="75"/>
  <c r="E3" i="48"/>
  <c r="E10" i="48"/>
  <c r="F12" i="48"/>
  <c r="G8" i="48"/>
  <c r="L38" i="53"/>
  <c r="E52" i="75"/>
  <c r="O97" i="75"/>
  <c r="C4" i="48"/>
  <c r="M97" i="75"/>
  <c r="D108" i="75"/>
  <c r="L108" i="75"/>
  <c r="C15" i="48"/>
  <c r="G16" i="48"/>
  <c r="K98" i="75"/>
  <c r="C3" i="48"/>
  <c r="E108" i="75"/>
  <c r="E9" i="48"/>
  <c r="Q108" i="75"/>
  <c r="H98" i="75"/>
  <c r="G9" i="48"/>
  <c r="N52" i="75"/>
  <c r="O109" i="75"/>
  <c r="I98" i="75"/>
  <c r="K108" i="75"/>
  <c r="C12" i="48"/>
  <c r="K97" i="75"/>
  <c r="E109" i="75"/>
  <c r="J125" i="53"/>
  <c r="G98" i="75"/>
  <c r="G5" i="48"/>
  <c r="I109" i="75"/>
  <c r="F7" i="48"/>
  <c r="I52" i="75"/>
  <c r="F52" i="75"/>
  <c r="G4" i="48"/>
  <c r="N97" i="75"/>
  <c r="D11" i="48"/>
  <c r="G15" i="48"/>
  <c r="F4" i="48"/>
  <c r="P97" i="75"/>
  <c r="C13" i="48"/>
  <c r="F109" i="75"/>
  <c r="M52" i="75"/>
  <c r="D15" i="48"/>
  <c r="P98" i="75"/>
  <c r="C10" i="48"/>
  <c r="F10" i="48"/>
  <c r="L109" i="75"/>
  <c r="N124" i="53" l="true"/>
  <c r="T109" i="75"/>
  <c r="T108" i="75"/>
  <c r="T114" i="75"/>
  <c r="T115" i="75"/>
  <c r="T116" i="75"/>
  <c r="T117" i="75"/>
  <c r="T118" i="75"/>
  <c r="T52" i="75"/>
  <c r="N82" i="53"/>
  <c r="T97" i="75"/>
  <c r="N38" i="53"/>
  <c r="T98" i="75"/>
  <c r="C17" i="48"/>
  <c r="G17" i="48"/>
  <c r="F17" i="48"/>
  <c r="D17" i="48"/>
  <c r="E17" i="48"/>
  <c r="C4" i="53"/>
  <c r="C6" i="75" s="true"/>
  <c r="C5" i="53"/>
  <c r="C8" i="75" s="true"/>
  <c r="C6" i="53"/>
  <c r="C10" i="75" s="true"/>
  <c r="C7" i="53"/>
  <c r="C13" i="75" s="true"/>
  <c r="C8" i="53"/>
  <c r="C14" i="75" s="true"/>
  <c r="C9" i="53"/>
  <c r="C15" i="75" s="true"/>
  <c r="C107" i="53"/>
  <c r="C12" i="75" s="true"/>
  <c r="C10" i="53"/>
  <c r="C4" i="75" s="true"/>
  <c r="C11" i="53"/>
  <c r="C29" i="75" s="true"/>
  <c r="C12" i="53"/>
  <c r="C17" i="75" s="true"/>
  <c r="C13" i="53"/>
  <c r="C18" i="75" s="true"/>
  <c r="C14" i="53"/>
  <c r="C21" i="75" s="true"/>
  <c r="C15" i="53"/>
  <c r="C22" i="75" s="true"/>
  <c r="C17" i="53"/>
  <c r="C24" i="75" s="true"/>
  <c r="C18" i="53"/>
  <c r="C26" i="75" s="true"/>
  <c r="C19" i="53"/>
  <c r="C27" i="75" s="true"/>
  <c r="C20" i="53"/>
  <c r="C28" i="75" s="true"/>
  <c r="C21" i="53"/>
  <c r="C22" i="53"/>
  <c r="C49" i="75" s="true"/>
  <c r="C23" i="53"/>
  <c r="C24" i="53"/>
  <c r="C25" i="53"/>
  <c r="C26" i="53"/>
  <c r="C27" i="53"/>
  <c r="C34" i="75" s="true"/>
  <c r="C28" i="53"/>
  <c r="C35" i="75" s="true"/>
  <c r="C29" i="53"/>
  <c r="C30" i="75" s="true"/>
  <c r="C30" i="53"/>
  <c r="C31" i="75" s="true"/>
  <c r="C31" i="53"/>
  <c r="C32" i="75" s="true"/>
  <c r="C32" i="53"/>
  <c r="C33" i="75" s="true"/>
  <c r="C33" i="53"/>
  <c r="C37" i="75" s="true"/>
  <c r="C34" i="53"/>
  <c r="C38" i="75" s="true"/>
  <c r="C35" i="53"/>
  <c r="C39" i="75" s="true"/>
  <c r="C36" i="53"/>
  <c r="C40" i="75" s="true"/>
  <c r="C37" i="53"/>
  <c r="C36" i="75" s="true"/>
  <c r="C42" i="53"/>
  <c r="C64" i="75" s="true"/>
  <c r="C43" i="53"/>
  <c r="C65" i="75" s="true"/>
  <c r="C45" i="53"/>
  <c r="C67" i="75" s="true"/>
  <c r="C46" i="53"/>
  <c r="C68" i="75" s="true"/>
  <c r="C47" i="53"/>
  <c r="C69" i="75" s="true"/>
  <c r="C48" i="53"/>
  <c r="C56" i="75" s="true"/>
  <c r="C49" i="53"/>
  <c r="C58" i="75" s="true"/>
  <c r="C50" i="53"/>
  <c r="C60" i="75" s="true"/>
  <c r="C51" i="53"/>
  <c r="C71" i="75" s="true"/>
  <c r="C53" i="53"/>
  <c r="C70" i="75" s="true"/>
  <c r="C56" i="53"/>
  <c r="C57" i="53"/>
  <c r="C81" i="75" s="true"/>
  <c r="C58" i="53"/>
  <c r="C82" i="75" s="true"/>
  <c r="C59" i="53"/>
  <c r="C60" i="53"/>
  <c r="C83" i="75" s="true"/>
  <c r="C61" i="53"/>
  <c r="C84" i="75" s="true"/>
  <c r="C62" i="53"/>
  <c r="C92" i="75" s="true"/>
  <c r="C63" i="53"/>
  <c r="C122" i="53"/>
  <c r="C89" i="75" s="true"/>
  <c r="C64" i="53"/>
  <c r="C66" i="53"/>
  <c r="C86" i="75" s="true"/>
  <c r="C67" i="53"/>
  <c r="C87" i="75" s="true"/>
  <c r="C68" i="53"/>
  <c r="C69" i="53"/>
  <c r="C88" i="75" s="true"/>
  <c r="C73" i="53"/>
  <c r="C100" i="75" s="true"/>
  <c r="C74" i="53"/>
  <c r="C101" i="75" s="true"/>
  <c r="C75" i="53"/>
  <c r="C102" i="75" s="true"/>
  <c r="C76" i="53"/>
  <c r="C79" i="53"/>
  <c r="C106" i="75" s="true"/>
  <c r="C70" i="53"/>
  <c r="C90" i="75" s="true"/>
  <c r="C80" i="53"/>
  <c r="C96" i="75" s="true"/>
  <c r="C84" i="53"/>
  <c r="C42" i="75" s="true"/>
  <c r="C85" i="53"/>
  <c r="C43" i="75" s="true"/>
  <c r="C86" i="53"/>
  <c r="C44" i="75" s="true"/>
  <c r="C71" i="53"/>
  <c r="C91" i="75" s="true"/>
  <c r="C87" i="53"/>
  <c r="C74" i="75" s="true"/>
  <c r="C120" i="53"/>
  <c r="C75" i="75" s="true"/>
  <c r="C89" i="53"/>
  <c r="C50" i="75" s="true"/>
  <c r="C72" i="53"/>
  <c r="C94" i="75" s="true"/>
  <c r="C90" i="53"/>
  <c r="C46" i="75" s="true"/>
  <c r="C92" i="53"/>
  <c r="C48" i="75" s="true"/>
  <c r="C93" i="53"/>
  <c r="C51" i="75" s="true"/>
  <c r="C94" i="53"/>
  <c r="C16" i="75" s="true"/>
  <c r="C95" i="53"/>
  <c r="C19" i="75" s="true"/>
  <c r="C96" i="53"/>
  <c r="C20" i="75" s="true"/>
  <c r="C97" i="53"/>
  <c r="C25" i="75" s="true"/>
  <c r="C98" i="53"/>
  <c r="C99" i="53"/>
  <c r="C3" i="75" s="true"/>
  <c r="C100" i="53"/>
  <c r="C101" i="53"/>
  <c r="C102" i="53"/>
  <c r="C9" i="75" s="true"/>
  <c r="C103" i="53"/>
  <c r="C7" i="75" s="true"/>
  <c r="C104" i="53"/>
  <c r="C11" i="75" s="true"/>
  <c r="C105" i="53"/>
  <c r="C41" i="75" s="true"/>
  <c r="C106" i="53"/>
  <c r="C45" i="75" s="true"/>
  <c r="C108" i="53"/>
  <c r="C63" i="75" s="true"/>
  <c r="C109" i="53"/>
  <c r="C57" i="75" s="true"/>
  <c r="C110" i="53"/>
  <c r="C111" i="53"/>
  <c r="C61" i="75" s="true"/>
  <c r="C112" i="53"/>
  <c r="C113" i="53"/>
  <c r="C114" i="53"/>
  <c r="C76" i="75" s="true"/>
  <c r="C115" i="53"/>
  <c r="C62" i="75" s="true"/>
  <c r="C116" i="53"/>
  <c r="C59" i="75" s="true"/>
  <c r="C117" i="53"/>
  <c r="C118" i="53"/>
  <c r="C72" i="75" s="true"/>
  <c r="C119" i="53"/>
  <c r="C73" i="75" s="true"/>
  <c r="C121" i="53"/>
  <c r="C93" i="75" s="true"/>
  <c r="C123" i="53"/>
  <c r="C107" i="75" s="true"/>
  <c r="C126" i="53"/>
  <c r="C110" i="75" s="true"/>
  <c r="C127" i="53"/>
  <c r="C111" i="75" s="true"/>
  <c r="C128" i="53"/>
  <c r="C112" i="75" s="true"/>
  <c r="C3" i="53"/>
  <c r="C5" i="75" s="true"/>
  <c r="K104" i="75"/>
  <c r="H103" i="75"/>
  <c r="N104" i="75"/>
  <c r="P103" i="75"/>
  <c r="L104" i="75"/>
  <c r="D103" i="75"/>
  <c r="H104" i="75"/>
  <c r="L103" i="75"/>
  <c r="F104" i="75"/>
  <c r="L77" i="53"/>
  <c r="P104" i="75"/>
  <c r="F103" i="75"/>
  <c r="R104" i="75"/>
  <c r="M104" i="75"/>
  <c r="S103" i="75"/>
  <c r="M103" i="75"/>
  <c r="I103" i="75"/>
  <c r="E104" i="75"/>
  <c r="S104" i="75"/>
  <c r="D104" i="75"/>
  <c r="O103" i="75"/>
  <c r="R103" i="75"/>
  <c r="J77" i="53"/>
  <c r="J103" i="75"/>
  <c r="N103" i="75"/>
  <c r="J104" i="75"/>
  <c r="G104" i="75"/>
  <c r="K103" i="75"/>
  <c r="Q103" i="75"/>
  <c r="E103" i="75"/>
  <c r="I104" i="75"/>
  <c r="O104" i="75"/>
  <c r="G103" i="75"/>
  <c r="Q104" i="75"/>
  <c r="T103" i="75" l="true"/>
  <c r="T104" i="75"/>
  <c r="I98" i="53"/>
  <c r="I99" i="53"/>
  <c r="I111" i="53"/>
  <c r="I113" i="53"/>
  <c r="I123" i="53"/>
  <c r="H119" i="53" l="true"/>
  <c r="H118" i="53"/>
  <c r="H117" i="53"/>
  <c r="H115" i="53"/>
  <c r="G119" i="53"/>
  <c r="G118" i="53"/>
  <c r="G117" i="53"/>
  <c r="G115" i="53"/>
  <c r="F119" i="53"/>
  <c r="F118" i="53"/>
  <c r="F117" i="53"/>
  <c r="F115" i="53"/>
  <c r="E119" i="53"/>
  <c r="E118" i="53"/>
  <c r="E117" i="53"/>
  <c r="E115" i="53"/>
  <c r="D119" i="53"/>
  <c r="D118" i="53"/>
  <c r="D117" i="53"/>
  <c r="D115" i="53"/>
  <c r="H116" i="53"/>
  <c r="G116" i="53"/>
  <c r="F116" i="53"/>
  <c r="E116" i="53"/>
  <c r="D116" i="53"/>
  <c r="H87" i="53"/>
  <c r="H53" i="53"/>
  <c r="H52" i="53"/>
  <c r="H51" i="53"/>
  <c r="H50" i="53"/>
  <c r="H49" i="53"/>
  <c r="H48" i="53"/>
  <c r="H47" i="53"/>
  <c r="H46" i="53"/>
  <c r="H45" i="53"/>
  <c r="H44" i="53"/>
  <c r="H43" i="53"/>
  <c r="H42" i="53"/>
  <c r="G87" i="53"/>
  <c r="G53" i="53"/>
  <c r="G52" i="53"/>
  <c r="G51" i="53"/>
  <c r="G50" i="53"/>
  <c r="G49" i="53"/>
  <c r="G48" i="53"/>
  <c r="G47" i="53"/>
  <c r="G46" i="53"/>
  <c r="G45" i="53"/>
  <c r="G44" i="53"/>
  <c r="G43" i="53"/>
  <c r="G42" i="53"/>
  <c r="F120" i="53"/>
  <c r="F87" i="53"/>
  <c r="F47" i="53"/>
  <c r="D120" i="53"/>
  <c r="D87" i="53"/>
  <c r="D53" i="53"/>
  <c r="D52" i="53"/>
  <c r="D51" i="53"/>
  <c r="D50" i="53"/>
  <c r="D49" i="53"/>
  <c r="D48" i="53"/>
  <c r="D47" i="53"/>
  <c r="D46" i="53"/>
  <c r="D45" i="53"/>
  <c r="D44" i="53"/>
  <c r="D43" i="53"/>
  <c r="D42" i="53"/>
  <c r="E120" i="53"/>
  <c r="E87" i="53"/>
  <c r="E52" i="53"/>
  <c r="E51" i="53"/>
  <c r="E50" i="53"/>
  <c r="E49" i="53"/>
  <c r="E48" i="53"/>
  <c r="E47" i="53"/>
  <c r="E46" i="53"/>
  <c r="E45" i="53"/>
  <c r="E44" i="53"/>
  <c r="E43" i="53"/>
  <c r="E42" i="53"/>
  <c r="F46" i="53" l="true"/>
  <c r="F45" i="53"/>
  <c r="F44" i="53"/>
  <c r="F43" i="53"/>
  <c r="F42" i="53"/>
  <c r="F52" i="53"/>
  <c r="F49" i="53"/>
  <c r="F50" i="53"/>
  <c r="F51" i="53"/>
  <c r="F48" i="53"/>
  <c r="M51" i="75"/>
  <c r="P107" i="75"/>
  <c r="E77" i="75"/>
  <c r="K77" i="75"/>
  <c r="P51" i="75"/>
  <c r="O107" i="75"/>
  <c r="O51" i="75"/>
  <c r="K51" i="75"/>
  <c r="J77" i="75"/>
  <c r="P77" i="75"/>
  <c r="L107" i="75"/>
  <c r="I77" i="75"/>
  <c r="L51" i="75"/>
  <c r="H51" i="75"/>
  <c r="R77" i="75"/>
  <c r="L77" i="75"/>
  <c r="G51" i="75"/>
  <c r="M107" i="75"/>
  <c r="G77" i="75"/>
  <c r="Q107" i="75"/>
  <c r="S77" i="75"/>
  <c r="R107" i="75"/>
  <c r="N107" i="75"/>
  <c r="O77" i="75"/>
  <c r="D51" i="75"/>
  <c r="R51" i="75"/>
  <c r="M77" i="75"/>
  <c r="G107" i="75"/>
  <c r="F51" i="75"/>
  <c r="E51" i="75"/>
  <c r="S51" i="75"/>
  <c r="Q77" i="75"/>
  <c r="D77" i="75"/>
  <c r="J123" i="53"/>
  <c r="K107" i="75"/>
  <c r="I107" i="75"/>
  <c r="N77" i="75"/>
  <c r="E107" i="75"/>
  <c r="I51" i="75"/>
  <c r="H107" i="75"/>
  <c r="S107" i="75"/>
  <c r="J107" i="75"/>
  <c r="F107" i="75"/>
  <c r="Q51" i="75"/>
  <c r="L123" i="53"/>
  <c r="D107" i="75"/>
  <c r="J93" i="53"/>
  <c r="N51" i="75"/>
  <c r="H77" i="75"/>
  <c r="F77" i="75"/>
  <c r="J51" i="75"/>
  <c r="L93" i="53"/>
  <c r="N93" i="53" l="true"/>
  <c r="T77" i="75"/>
  <c r="T107" i="75"/>
  <c r="T51" i="75"/>
  <c r="H109" i="53"/>
  <c r="H106" i="53"/>
  <c r="H105" i="53"/>
  <c r="G114" i="53"/>
  <c r="G109" i="53"/>
  <c r="G108" i="53"/>
  <c r="G106" i="53"/>
  <c r="G105" i="53"/>
  <c r="F114" i="53"/>
  <c r="F109" i="53"/>
  <c r="F108" i="53"/>
  <c r="F106" i="53"/>
  <c r="F105" i="53"/>
  <c r="E114" i="53"/>
  <c r="E109" i="53"/>
  <c r="E108" i="53"/>
  <c r="E106" i="53"/>
  <c r="E105" i="53"/>
  <c r="D114" i="53"/>
  <c r="D109" i="53"/>
  <c r="D108" i="53"/>
  <c r="D106" i="53"/>
  <c r="D105" i="53"/>
  <c r="H110" i="53"/>
  <c r="H104" i="53"/>
  <c r="H103" i="53"/>
  <c r="G110" i="53"/>
  <c r="G104" i="53"/>
  <c r="G103" i="53"/>
  <c r="F110" i="53"/>
  <c r="F104" i="53"/>
  <c r="F103" i="53"/>
  <c r="E110" i="53"/>
  <c r="E104" i="53"/>
  <c r="E103" i="53"/>
  <c r="D110" i="53"/>
  <c r="D104" i="53"/>
  <c r="D103" i="53"/>
  <c r="H56" i="53"/>
  <c r="H23" i="53"/>
  <c r="H21" i="53"/>
  <c r="H8" i="53"/>
  <c r="G56" i="53"/>
  <c r="G23" i="53"/>
  <c r="G21" i="53"/>
  <c r="G8" i="53"/>
  <c r="F56" i="53"/>
  <c r="F23" i="53"/>
  <c r="F21" i="53"/>
  <c r="F8" i="53"/>
  <c r="E56" i="53"/>
  <c r="E23" i="53"/>
  <c r="E21" i="53"/>
  <c r="E8" i="53"/>
  <c r="D56" i="53"/>
  <c r="D23" i="53"/>
  <c r="D21" i="53"/>
  <c r="D8" i="53"/>
  <c r="H92" i="53"/>
  <c r="H90" i="53"/>
  <c r="H89" i="53"/>
  <c r="H71" i="53"/>
  <c r="H86" i="53"/>
  <c r="H85" i="53"/>
  <c r="H84" i="53"/>
  <c r="H80" i="53"/>
  <c r="H76" i="53"/>
  <c r="H75" i="53"/>
  <c r="H74" i="53"/>
  <c r="H69" i="53"/>
  <c r="H67" i="53"/>
  <c r="H65" i="53"/>
  <c r="H64" i="53"/>
  <c r="H122" i="53"/>
  <c r="H63" i="53"/>
  <c r="H62" i="53"/>
  <c r="H61" i="53"/>
  <c r="H60" i="53"/>
  <c r="H59" i="53"/>
  <c r="H58" i="53"/>
  <c r="H57" i="53"/>
  <c r="H37" i="53"/>
  <c r="H36" i="53"/>
  <c r="H35" i="53"/>
  <c r="H34" i="53"/>
  <c r="H32" i="53"/>
  <c r="H31" i="53"/>
  <c r="H30" i="53"/>
  <c r="H29" i="53"/>
  <c r="H28" i="53"/>
  <c r="H27" i="53"/>
  <c r="H26" i="53"/>
  <c r="H25" i="53"/>
  <c r="H24" i="53"/>
  <c r="H22" i="53"/>
  <c r="H20" i="53"/>
  <c r="H19" i="53"/>
  <c r="H18" i="53"/>
  <c r="H16" i="53"/>
  <c r="H14" i="53"/>
  <c r="H11" i="53"/>
  <c r="H10" i="53"/>
  <c r="H107" i="53"/>
  <c r="H7" i="53"/>
  <c r="H6" i="53"/>
  <c r="H5" i="53"/>
  <c r="H4" i="53"/>
  <c r="H3" i="53"/>
  <c r="G92" i="53"/>
  <c r="G91" i="53"/>
  <c r="G90" i="53"/>
  <c r="G89" i="53"/>
  <c r="G71" i="53"/>
  <c r="G86" i="53"/>
  <c r="G85" i="53"/>
  <c r="G84" i="53"/>
  <c r="G80" i="53"/>
  <c r="G79" i="53"/>
  <c r="G76" i="53"/>
  <c r="G75" i="53"/>
  <c r="G74" i="53"/>
  <c r="G73" i="53"/>
  <c r="G69" i="53"/>
  <c r="G67" i="53"/>
  <c r="G65" i="53"/>
  <c r="G64" i="53"/>
  <c r="G63" i="53"/>
  <c r="G62" i="53"/>
  <c r="G61" i="53"/>
  <c r="G60" i="53"/>
  <c r="G59" i="53"/>
  <c r="G58" i="53"/>
  <c r="G57" i="53"/>
  <c r="G37" i="53"/>
  <c r="G36" i="53"/>
  <c r="G35" i="53"/>
  <c r="G34" i="53"/>
  <c r="G33" i="53"/>
  <c r="G32" i="53"/>
  <c r="G31" i="53"/>
  <c r="G30" i="53"/>
  <c r="G29" i="53"/>
  <c r="G28" i="53"/>
  <c r="G27" i="53"/>
  <c r="G26" i="53"/>
  <c r="G25" i="53"/>
  <c r="G24" i="53"/>
  <c r="G22" i="53"/>
  <c r="G20" i="53"/>
  <c r="G19" i="53"/>
  <c r="G18" i="53"/>
  <c r="G17" i="53"/>
  <c r="G16" i="53"/>
  <c r="G15" i="53"/>
  <c r="G14" i="53"/>
  <c r="G13" i="53"/>
  <c r="G12" i="53"/>
  <c r="G11" i="53"/>
  <c r="G10" i="53"/>
  <c r="G9" i="53"/>
  <c r="G7" i="53"/>
  <c r="G6" i="53"/>
  <c r="G5" i="53"/>
  <c r="G4" i="53"/>
  <c r="G3" i="53"/>
  <c r="F92" i="53"/>
  <c r="I92" i="53" s="true"/>
  <c r="F91" i="53"/>
  <c r="F90" i="53"/>
  <c r="F89" i="53"/>
  <c r="F71" i="53"/>
  <c r="F86" i="53"/>
  <c r="F85" i="53"/>
  <c r="F84" i="53"/>
  <c r="F80" i="53"/>
  <c r="F79" i="53"/>
  <c r="F76" i="53"/>
  <c r="F75" i="53"/>
  <c r="F74" i="53"/>
  <c r="F68" i="53"/>
  <c r="F67" i="53"/>
  <c r="F65" i="53"/>
  <c r="F64" i="53"/>
  <c r="F122" i="53"/>
  <c r="F63" i="53"/>
  <c r="F62" i="53"/>
  <c r="F61" i="53"/>
  <c r="F60" i="53"/>
  <c r="F59" i="53"/>
  <c r="F57" i="53"/>
  <c r="F37" i="53"/>
  <c r="F36" i="53"/>
  <c r="F35" i="53"/>
  <c r="F34" i="53"/>
  <c r="F33" i="53"/>
  <c r="F29" i="53"/>
  <c r="F28" i="53"/>
  <c r="F27" i="53"/>
  <c r="F26" i="53"/>
  <c r="F25" i="53"/>
  <c r="F24" i="53"/>
  <c r="F22" i="53"/>
  <c r="F19" i="53"/>
  <c r="F17" i="53"/>
  <c r="F16" i="53"/>
  <c r="F15" i="53"/>
  <c r="F14" i="53"/>
  <c r="F13" i="53"/>
  <c r="F12" i="53"/>
  <c r="F11" i="53"/>
  <c r="F10" i="53"/>
  <c r="F107" i="53"/>
  <c r="F9" i="53"/>
  <c r="F7" i="53"/>
  <c r="F6" i="53"/>
  <c r="F5" i="53"/>
  <c r="F4" i="53"/>
  <c r="F3" i="53"/>
  <c r="E92" i="53"/>
  <c r="E91" i="53"/>
  <c r="E90" i="53"/>
  <c r="E89" i="53"/>
  <c r="E71" i="53"/>
  <c r="E86" i="53"/>
  <c r="E85" i="53"/>
  <c r="E84" i="53"/>
  <c r="E80" i="53"/>
  <c r="E79" i="53"/>
  <c r="E76" i="53"/>
  <c r="E75" i="53"/>
  <c r="E74" i="53"/>
  <c r="E68" i="53"/>
  <c r="E67" i="53"/>
  <c r="E65" i="53"/>
  <c r="E64" i="53"/>
  <c r="E122" i="53"/>
  <c r="E63" i="53"/>
  <c r="E62" i="53"/>
  <c r="E61" i="53"/>
  <c r="E60" i="53"/>
  <c r="E59" i="53"/>
  <c r="E57" i="53"/>
  <c r="E37" i="53"/>
  <c r="E36" i="53"/>
  <c r="E35" i="53"/>
  <c r="E34" i="53"/>
  <c r="E33" i="53"/>
  <c r="E29" i="53"/>
  <c r="E28" i="53"/>
  <c r="E27" i="53"/>
  <c r="E26" i="53"/>
  <c r="E25" i="53"/>
  <c r="E24" i="53"/>
  <c r="E22" i="53"/>
  <c r="E19" i="53"/>
  <c r="E17" i="53"/>
  <c r="E16" i="53"/>
  <c r="E15" i="53"/>
  <c r="E14" i="53"/>
  <c r="E13" i="53"/>
  <c r="E12" i="53"/>
  <c r="E11" i="53"/>
  <c r="E10" i="53"/>
  <c r="E107" i="53"/>
  <c r="E9" i="53"/>
  <c r="E7" i="53"/>
  <c r="E6" i="53"/>
  <c r="E5" i="53"/>
  <c r="E4" i="53"/>
  <c r="E3" i="53"/>
  <c r="D90" i="53"/>
  <c r="D89" i="53"/>
  <c r="D71" i="53"/>
  <c r="D86" i="53"/>
  <c r="D85" i="53"/>
  <c r="D84" i="53"/>
  <c r="D80" i="53"/>
  <c r="D76" i="53"/>
  <c r="D75" i="53"/>
  <c r="D74" i="53"/>
  <c r="D73" i="53"/>
  <c r="D69" i="53"/>
  <c r="D68" i="53"/>
  <c r="D67" i="53"/>
  <c r="D65" i="53"/>
  <c r="D64" i="53"/>
  <c r="D122" i="53"/>
  <c r="D63" i="53"/>
  <c r="D62" i="53"/>
  <c r="D61" i="53"/>
  <c r="D60" i="53"/>
  <c r="D59" i="53"/>
  <c r="D58" i="53"/>
  <c r="D57" i="53"/>
  <c r="D37" i="53"/>
  <c r="D36" i="53"/>
  <c r="D35" i="53"/>
  <c r="D34" i="53"/>
  <c r="D32" i="53"/>
  <c r="D31" i="53"/>
  <c r="D30" i="53"/>
  <c r="D29" i="53"/>
  <c r="D28" i="53"/>
  <c r="D27" i="53"/>
  <c r="D26" i="53"/>
  <c r="D25" i="53"/>
  <c r="D24" i="53"/>
  <c r="D22" i="53"/>
  <c r="D20" i="53"/>
  <c r="D19" i="53"/>
  <c r="D18" i="53"/>
  <c r="D17" i="53"/>
  <c r="D16" i="53"/>
  <c r="D15" i="53"/>
  <c r="D14" i="53"/>
  <c r="D13" i="53"/>
  <c r="D12" i="53"/>
  <c r="D11" i="53"/>
  <c r="D10" i="53"/>
  <c r="D107" i="53"/>
  <c r="D9" i="53"/>
  <c r="D7" i="53"/>
  <c r="D6" i="53"/>
  <c r="D5" i="53"/>
  <c r="D4" i="53"/>
  <c r="D3" i="53"/>
  <c r="I105" i="53" l="true"/>
  <c r="I90" i="53"/>
  <c r="I110" i="53"/>
  <c r="I106" i="53"/>
  <c r="I103" i="53"/>
  <c r="I89" i="53"/>
  <c r="I104" i="53"/>
  <c r="I109" i="53"/>
  <c r="I23" i="53"/>
  <c r="I56" i="53"/>
  <c r="I74" i="53"/>
  <c r="I76" i="53"/>
  <c r="G113" i="53"/>
  <c r="G111" i="53"/>
  <c r="G98" i="53"/>
  <c r="G97" i="53"/>
  <c r="G96" i="53"/>
  <c r="G95" i="53"/>
  <c r="G94" i="53"/>
  <c r="G99" i="53"/>
  <c r="I118" i="53" l="true"/>
  <c r="I84" i="53"/>
  <c r="I85" i="53"/>
  <c r="I86" i="53"/>
  <c r="I119" i="53"/>
  <c r="I71" i="53"/>
  <c r="I87" i="53"/>
  <c r="I80" i="53"/>
  <c r="E99" i="53"/>
  <c r="D99" i="53"/>
  <c r="I75" i="53"/>
  <c r="I73" i="53"/>
  <c r="I69" i="53"/>
  <c r="I68" i="53"/>
  <c r="I67" i="53"/>
  <c r="I65" i="53"/>
  <c r="I64" i="53"/>
  <c r="I122" i="53"/>
  <c r="I63" i="53"/>
  <c r="I62" i="53"/>
  <c r="I61" i="53"/>
  <c r="I60" i="53"/>
  <c r="I59" i="53"/>
  <c r="I58" i="53"/>
  <c r="I57" i="53"/>
  <c r="I53" i="53"/>
  <c r="I52" i="53"/>
  <c r="I51" i="53"/>
  <c r="I116" i="53"/>
  <c r="I49" i="53"/>
  <c r="I48" i="53"/>
  <c r="I47" i="53"/>
  <c r="I46" i="53"/>
  <c r="I45" i="53"/>
  <c r="I44" i="53"/>
  <c r="I43" i="53"/>
  <c r="I42" i="53"/>
  <c r="I115" i="53"/>
  <c r="I37" i="53"/>
  <c r="I36" i="53"/>
  <c r="I35" i="53"/>
  <c r="I34" i="53"/>
  <c r="I32" i="53"/>
  <c r="I31" i="53"/>
  <c r="I30" i="53"/>
  <c r="I29" i="53"/>
  <c r="I28" i="53"/>
  <c r="I27" i="53"/>
  <c r="I26" i="53"/>
  <c r="I25" i="53"/>
  <c r="I24" i="53"/>
  <c r="I22" i="53"/>
  <c r="I21" i="53"/>
  <c r="I20" i="53"/>
  <c r="I19" i="53"/>
  <c r="I18" i="53"/>
  <c r="I16" i="53"/>
  <c r="I14" i="53"/>
  <c r="I11" i="53"/>
  <c r="I10" i="53"/>
  <c r="I107" i="53"/>
  <c r="I9" i="53"/>
  <c r="I8" i="53"/>
  <c r="I7" i="53"/>
  <c r="I6" i="53"/>
  <c r="I5" i="53"/>
  <c r="I4" i="53"/>
  <c r="J108" i="53"/>
  <c r="E91" i="75"/>
  <c r="M47" i="75"/>
  <c r="O76" i="75"/>
  <c r="G42" i="75"/>
  <c r="I96" i="75"/>
  <c r="H74" i="75"/>
  <c r="G73" i="75"/>
  <c r="M76" i="75"/>
  <c r="N42" i="75"/>
  <c r="K76" i="75"/>
  <c r="Q50" i="75"/>
  <c r="I47" i="75"/>
  <c r="J75" i="75"/>
  <c r="P91" i="75"/>
  <c r="H49" i="75"/>
  <c r="D42" i="75"/>
  <c r="J74" i="75"/>
  <c r="O94" i="75"/>
  <c r="P48" i="75"/>
  <c r="J12" i="53"/>
  <c r="S76" i="75"/>
  <c r="M74" i="75"/>
  <c r="S91" i="75"/>
  <c r="L86" i="53"/>
  <c r="M50" i="75"/>
  <c r="D110" i="75"/>
  <c r="I48" i="75"/>
  <c r="O45" i="75"/>
  <c r="E75" i="75"/>
  <c r="Q45" i="75"/>
  <c r="E47" i="75"/>
  <c r="L85" i="53"/>
  <c r="L47" i="75"/>
  <c r="J47" i="75"/>
  <c r="J91" i="53"/>
  <c r="M46" i="75"/>
  <c r="M44" i="75"/>
  <c r="O96" i="75"/>
  <c r="J42" i="75"/>
  <c r="N72" i="75"/>
  <c r="I75" i="75"/>
  <c r="F73" i="75"/>
  <c r="O75" i="75"/>
  <c r="K45" i="75"/>
  <c r="M73" i="75"/>
  <c r="J73" i="75"/>
  <c r="J92" i="75"/>
  <c r="M49" i="75"/>
  <c r="F96" i="75"/>
  <c r="E44" i="75"/>
  <c r="R42" i="75"/>
  <c r="Q73" i="75"/>
  <c r="J92" i="53"/>
  <c r="H94" i="75"/>
  <c r="F46" i="75"/>
  <c r="S94" i="75"/>
  <c r="G74" i="75"/>
  <c r="J44" i="75"/>
  <c r="J117" i="53"/>
  <c r="L90" i="53"/>
  <c r="J80" i="53"/>
  <c r="N48" i="75"/>
  <c r="Q92" i="75"/>
  <c r="P50" i="75"/>
  <c r="R76" i="75"/>
  <c r="P49" i="75"/>
  <c r="J86" i="53"/>
  <c r="J97" i="53"/>
  <c r="M91" i="75"/>
  <c r="K74" i="75"/>
  <c r="D73" i="75"/>
  <c r="D96" i="75"/>
  <c r="O42" i="75"/>
  <c r="I91" i="75"/>
  <c r="I90" i="75"/>
  <c r="J15" i="53"/>
  <c r="L120" i="53"/>
  <c r="J43" i="75"/>
  <c r="J17" i="53"/>
  <c r="D72" i="75"/>
  <c r="P90" i="75"/>
  <c r="J46" i="75"/>
  <c r="J49" i="75"/>
  <c r="L91" i="53"/>
  <c r="F48" i="75"/>
  <c r="H92" i="75"/>
  <c r="H50" i="75"/>
  <c r="L89" i="53"/>
  <c r="J76" i="75"/>
  <c r="D50" i="75"/>
  <c r="L74" i="75"/>
  <c r="F75" i="75"/>
  <c r="F44" i="75"/>
  <c r="E90" i="75"/>
  <c r="N92" i="75"/>
  <c r="Q49" i="75"/>
  <c r="F49" i="75"/>
  <c r="D47" i="75"/>
  <c r="P44" i="75"/>
  <c r="P92" i="75"/>
  <c r="S92" i="75"/>
  <c r="O90" i="75"/>
  <c r="O49" i="75"/>
  <c r="R75" i="75"/>
  <c r="N50" i="75"/>
  <c r="D76" i="75"/>
  <c r="K96" i="75"/>
  <c r="S72" i="75"/>
  <c r="G47" i="75"/>
  <c r="R94" i="75"/>
  <c r="I73" i="75"/>
  <c r="E92" i="75"/>
  <c r="J114" i="53"/>
  <c r="J90" i="75"/>
  <c r="I43" i="75"/>
  <c r="Q44" i="75"/>
  <c r="H47" i="75"/>
  <c r="Q74" i="75"/>
  <c r="G45" i="75"/>
  <c r="P94" i="75"/>
  <c r="H90" i="75"/>
  <c r="G44" i="75"/>
  <c r="G72" i="75"/>
  <c r="D94" i="75"/>
  <c r="G91" i="75"/>
  <c r="H73" i="75"/>
  <c r="E48" i="75"/>
  <c r="N43" i="75"/>
  <c r="F50" i="75"/>
  <c r="J87" i="53"/>
  <c r="I49" i="75"/>
  <c r="J96" i="53"/>
  <c r="R72" i="75"/>
  <c r="G50" i="75"/>
  <c r="J84" i="53"/>
  <c r="O48" i="75"/>
  <c r="N49" i="75"/>
  <c r="L84" i="53"/>
  <c r="S49" i="75"/>
  <c r="K42" i="75"/>
  <c r="D91" i="75"/>
  <c r="K75" i="75"/>
  <c r="Q42" i="75"/>
  <c r="K43" i="75"/>
  <c r="E76" i="75"/>
  <c r="G49" i="75"/>
  <c r="D43" i="75"/>
  <c r="R90" i="75"/>
  <c r="F42" i="75"/>
  <c r="S47" i="75"/>
  <c r="G96" i="75"/>
  <c r="O44" i="75"/>
  <c r="F94" i="75"/>
  <c r="N96" i="75"/>
  <c r="L94" i="75"/>
  <c r="S48" i="75"/>
  <c r="R73" i="75"/>
  <c r="P72" i="75"/>
  <c r="L72" i="53"/>
  <c r="G90" i="75"/>
  <c r="J95" i="53"/>
  <c r="H91" i="75"/>
  <c r="S42" i="75"/>
  <c r="H75" i="75"/>
  <c r="G48" i="75"/>
  <c r="I74" i="75"/>
  <c r="Q43" i="75"/>
  <c r="R91" i="75"/>
  <c r="I44" i="75"/>
  <c r="H44" i="75"/>
  <c r="L91" i="75"/>
  <c r="L76" i="75"/>
  <c r="I76" i="75"/>
  <c r="D74" i="75"/>
  <c r="D111" i="75"/>
  <c r="J90" i="53"/>
  <c r="L92" i="75"/>
  <c r="Q75" i="75"/>
  <c r="K48" i="75"/>
  <c r="M94" i="75"/>
  <c r="F43" i="75"/>
  <c r="O46" i="75"/>
  <c r="G75" i="75"/>
  <c r="N94" i="75"/>
  <c r="N44" i="75"/>
  <c r="S73" i="75"/>
  <c r="S74" i="75"/>
  <c r="R92" i="75"/>
  <c r="S44" i="75"/>
  <c r="S90" i="75"/>
  <c r="J70" i="53"/>
  <c r="K92" i="75"/>
  <c r="K94" i="75"/>
  <c r="L75" i="75"/>
  <c r="G43" i="75"/>
  <c r="J45" i="75"/>
  <c r="D112" i="75"/>
  <c r="J94" i="53"/>
  <c r="M72" i="75"/>
  <c r="L43" i="75"/>
  <c r="M43" i="75"/>
  <c r="R49" i="75"/>
  <c r="J13" i="53"/>
  <c r="K47" i="75"/>
  <c r="O92" i="75"/>
  <c r="M96" i="75"/>
  <c r="P42" i="75"/>
  <c r="R43" i="75"/>
  <c r="K90" i="75"/>
  <c r="K49" i="75"/>
  <c r="E50" i="75"/>
  <c r="K46" i="75"/>
  <c r="J50" i="53"/>
  <c r="O74" i="75"/>
  <c r="I72" i="75"/>
  <c r="J94" i="75"/>
  <c r="H46" i="75"/>
  <c r="P76" i="75"/>
  <c r="J50" i="75"/>
  <c r="S46" i="75"/>
  <c r="M45" i="75"/>
  <c r="J119" i="53"/>
  <c r="M92" i="75"/>
  <c r="K73" i="75"/>
  <c r="L45" i="75"/>
  <c r="R45" i="75"/>
  <c r="H76" i="75"/>
  <c r="L72" i="75"/>
  <c r="L70" i="53"/>
  <c r="J72" i="53"/>
  <c r="L90" i="75"/>
  <c r="P46" i="75"/>
  <c r="L114" i="53"/>
  <c r="D45" i="75"/>
  <c r="H45" i="75"/>
  <c r="J91" i="75"/>
  <c r="F76" i="75"/>
  <c r="N75" i="75"/>
  <c r="Q91" i="75"/>
  <c r="P96" i="75"/>
  <c r="E73" i="75"/>
  <c r="S50" i="75"/>
  <c r="Q76" i="75"/>
  <c r="S43" i="75"/>
  <c r="R46" i="75"/>
  <c r="N90" i="75"/>
  <c r="M75" i="75"/>
  <c r="H48" i="75"/>
  <c r="H42" i="75"/>
  <c r="N74" i="75"/>
  <c r="P75" i="75"/>
  <c r="R96" i="75"/>
  <c r="Q48" i="75"/>
  <c r="M42" i="75"/>
  <c r="N46" i="75"/>
  <c r="E49" i="75"/>
  <c r="E72" i="75"/>
  <c r="Q47" i="75"/>
  <c r="E45" i="75"/>
  <c r="J118" i="53"/>
  <c r="P43" i="75"/>
  <c r="S45" i="75"/>
  <c r="H43" i="75"/>
  <c r="M90" i="75"/>
  <c r="F74" i="75"/>
  <c r="L96" i="75"/>
  <c r="S75" i="75"/>
  <c r="S96" i="75"/>
  <c r="R74" i="75"/>
  <c r="D44" i="75"/>
  <c r="N73" i="75"/>
  <c r="K44" i="75"/>
  <c r="L48" i="75"/>
  <c r="P45" i="75"/>
  <c r="J72" i="75"/>
  <c r="J71" i="53"/>
  <c r="D92" i="75"/>
  <c r="F45" i="75"/>
  <c r="P73" i="75"/>
  <c r="P74" i="75"/>
  <c r="Q72" i="75"/>
  <c r="Q90" i="75"/>
  <c r="R50" i="75"/>
  <c r="I94" i="75"/>
  <c r="J85" i="53"/>
  <c r="Q94" i="75"/>
  <c r="N91" i="75"/>
  <c r="G46" i="75"/>
  <c r="I46" i="75"/>
  <c r="O72" i="75"/>
  <c r="G76" i="75"/>
  <c r="R48" i="75"/>
  <c r="D75" i="75"/>
  <c r="D48" i="75"/>
  <c r="E96" i="75"/>
  <c r="Q46" i="75"/>
  <c r="E74" i="75"/>
  <c r="R44" i="75"/>
  <c r="I50" i="75"/>
  <c r="I92" i="75"/>
  <c r="K91" i="75"/>
  <c r="O43" i="75"/>
  <c r="H72" i="75"/>
  <c r="K50" i="75"/>
  <c r="J48" i="75"/>
  <c r="J96" i="75"/>
  <c r="L50" i="75"/>
  <c r="O50" i="75"/>
  <c r="L92" i="53"/>
  <c r="M48" i="75"/>
  <c r="N76" i="75"/>
  <c r="O91" i="75"/>
  <c r="O73" i="75"/>
  <c r="P47" i="75"/>
  <c r="E42" i="75"/>
  <c r="F47" i="75"/>
  <c r="L118" i="53"/>
  <c r="L87" i="53"/>
  <c r="L42" i="75"/>
  <c r="O47" i="75"/>
  <c r="E94" i="75"/>
  <c r="E43" i="75"/>
  <c r="L73" i="75"/>
  <c r="L71" i="53"/>
  <c r="I45" i="75"/>
  <c r="G92" i="75"/>
  <c r="E46" i="75"/>
  <c r="D49" i="75"/>
  <c r="R47" i="75"/>
  <c r="H96" i="75"/>
  <c r="D90" i="75"/>
  <c r="F90" i="75"/>
  <c r="L44" i="75"/>
  <c r="N45" i="75"/>
  <c r="F72" i="75"/>
  <c r="L46" i="75"/>
  <c r="F91" i="75"/>
  <c r="I42" i="75"/>
  <c r="N47" i="75"/>
  <c r="G94" i="75"/>
  <c r="L119" i="53"/>
  <c r="K72" i="75"/>
  <c r="Q96" i="75"/>
  <c r="J120" i="53"/>
  <c r="D46" i="75"/>
  <c r="J89" i="53"/>
  <c r="F92" i="75"/>
  <c r="L49" i="75"/>
  <c r="L80" i="53"/>
  <c r="T48" i="75" l="true"/>
  <c r="T72" i="75"/>
  <c r="T92" i="75"/>
  <c r="T75" i="75"/>
  <c r="T44" i="75"/>
  <c r="T91" i="75"/>
  <c r="T74" i="75"/>
  <c r="T94" i="75"/>
  <c r="T49" i="75"/>
  <c r="T73" i="75"/>
  <c r="T42" i="75"/>
  <c r="T50" i="75"/>
  <c r="T43" i="75"/>
  <c r="N114" i="53"/>
  <c r="T47" i="75"/>
  <c r="T96" i="75"/>
  <c r="N92" i="53"/>
  <c r="T76" i="75"/>
  <c r="T45" i="75"/>
  <c r="T90" i="75"/>
  <c r="N90" i="53"/>
  <c r="T46" i="75"/>
  <c r="N91" i="53"/>
  <c r="N119" i="53"/>
  <c r="N118" i="53"/>
  <c r="N120" i="53"/>
  <c r="N87" i="53"/>
  <c r="N85" i="53"/>
  <c r="C7" i="66" l="true"/>
  <c r="D106" i="75"/>
  <c r="F39" i="75"/>
  <c r="G70" i="75"/>
  <c r="O71" i="75"/>
  <c r="O40" i="75"/>
  <c r="S106" i="75"/>
  <c r="P70" i="75"/>
  <c r="L106" i="75"/>
  <c r="N71" i="75"/>
  <c r="R106" i="75"/>
  <c r="R70" i="75"/>
  <c r="J40" i="75"/>
  <c r="I71" i="75"/>
  <c r="E39" i="75"/>
  <c r="Q39" i="75"/>
  <c r="N89" i="75"/>
  <c r="M71" i="75"/>
  <c r="L71" i="75"/>
  <c r="L70" i="75"/>
  <c r="D39" i="75"/>
  <c r="R40" i="75"/>
  <c r="M106" i="75"/>
  <c r="E40" i="75"/>
  <c r="H41" i="75"/>
  <c r="O70" i="75"/>
  <c r="M40" i="75"/>
  <c r="I39" i="75"/>
  <c r="D89" i="75"/>
  <c r="S40" i="75"/>
  <c r="J39" i="75"/>
  <c r="N41" i="75"/>
  <c r="D70" i="75"/>
  <c r="K70" i="75"/>
  <c r="S41" i="75"/>
  <c r="G40" i="75"/>
  <c r="Q71" i="75"/>
  <c r="E89" i="75"/>
  <c r="J71" i="75"/>
  <c r="J41" i="75"/>
  <c r="R71" i="75"/>
  <c r="S71" i="75"/>
  <c r="K89" i="75"/>
  <c r="H89" i="75"/>
  <c r="O41" i="75"/>
  <c r="H106" i="75"/>
  <c r="Q70" i="75"/>
  <c r="J89" i="75"/>
  <c r="I70" i="75"/>
  <c r="F40" i="75"/>
  <c r="K106" i="75"/>
  <c r="L40" i="75"/>
  <c r="D41" i="75"/>
  <c r="K71" i="75"/>
  <c r="N40" i="75"/>
  <c r="E70" i="75"/>
  <c r="E106" i="75"/>
  <c r="P40" i="75"/>
  <c r="P39" i="75"/>
  <c r="Q40" i="75"/>
  <c r="R41" i="75"/>
  <c r="G39" i="75"/>
  <c r="S70" i="75"/>
  <c r="M89" i="75"/>
  <c r="P106" i="75"/>
  <c r="H40" i="75"/>
  <c r="S89" i="75"/>
  <c r="K40" i="75"/>
  <c r="R89" i="75"/>
  <c r="D40" i="75"/>
  <c r="H71" i="75"/>
  <c r="L41" i="75"/>
  <c r="G41" i="75"/>
  <c r="Q89" i="75"/>
  <c r="Q41" i="75"/>
  <c r="P41" i="75"/>
  <c r="F70" i="75"/>
  <c r="O89" i="75"/>
  <c r="H39" i="75"/>
  <c r="J106" i="75"/>
  <c r="G106" i="75"/>
  <c r="I89" i="75"/>
  <c r="F71" i="75"/>
  <c r="M39" i="75"/>
  <c r="J70" i="75"/>
  <c r="K41" i="75"/>
  <c r="N39" i="75"/>
  <c r="F41" i="75"/>
  <c r="Q106" i="75"/>
  <c r="S39" i="75"/>
  <c r="O39" i="75"/>
  <c r="P89" i="75"/>
  <c r="L89" i="75"/>
  <c r="O106" i="75"/>
  <c r="E41" i="75"/>
  <c r="E71" i="75"/>
  <c r="R39" i="75"/>
  <c r="D71" i="75"/>
  <c r="M70" i="75"/>
  <c r="G71" i="75"/>
  <c r="G89" i="75"/>
  <c r="F89" i="75"/>
  <c r="I106" i="75"/>
  <c r="M41" i="75"/>
  <c r="K39" i="75"/>
  <c r="N106" i="75"/>
  <c r="H70" i="75"/>
  <c r="N70" i="75"/>
  <c r="I41" i="75"/>
  <c r="L39" i="75"/>
  <c r="F106" i="75"/>
  <c r="P71" i="75"/>
  <c r="I40" i="75"/>
  <c r="T89" i="75" l="true"/>
  <c r="T71" i="75"/>
  <c r="T41" i="75"/>
  <c r="T40" i="75"/>
  <c r="T39" i="75"/>
  <c r="T106" i="75"/>
  <c r="T70" i="75"/>
  <c r="L35" i="53"/>
  <c r="L36" i="53"/>
  <c r="L53" i="53"/>
  <c r="J53" i="53"/>
  <c r="J36" i="53"/>
  <c r="J79" i="53"/>
  <c r="J35" i="53"/>
  <c r="L79" i="53"/>
  <c r="N79" i="53" l="true"/>
  <c r="C20" i="70" l="true"/>
  <c r="C6" i="70"/>
  <c r="C7" i="70"/>
  <c r="C8" i="70"/>
  <c r="C3" i="70"/>
  <c r="C4" i="70"/>
  <c r="C9" i="70"/>
  <c r="C10" i="70"/>
  <c r="C11" i="70"/>
  <c r="C12" i="70"/>
  <c r="C13" i="70"/>
  <c r="C14" i="70"/>
  <c r="C15" i="70"/>
  <c r="C16" i="70"/>
  <c r="C17" i="70"/>
  <c r="C18" i="70"/>
  <c r="C19" i="70"/>
  <c r="C5" i="70"/>
  <c r="C6" i="69"/>
  <c r="C3" i="69"/>
  <c r="C4" i="69"/>
  <c r="C7" i="69"/>
  <c r="C8" i="69"/>
  <c r="C9" i="69"/>
  <c r="C10" i="69"/>
  <c r="C11" i="69"/>
  <c r="C12" i="69"/>
  <c r="C13" i="69"/>
  <c r="C14" i="69"/>
  <c r="C15" i="69"/>
  <c r="C16" i="69"/>
  <c r="C17" i="69"/>
  <c r="C18" i="69"/>
  <c r="C19" i="69"/>
  <c r="C20" i="69"/>
  <c r="C5" i="69"/>
  <c r="C6" i="65"/>
  <c r="C7" i="65"/>
  <c r="C8" i="65"/>
  <c r="C9" i="65"/>
  <c r="C10" i="65"/>
  <c r="C11" i="65"/>
  <c r="C12" i="65"/>
  <c r="C13" i="65"/>
  <c r="C14" i="65"/>
  <c r="C3" i="65"/>
  <c r="C4" i="65"/>
  <c r="C15" i="65"/>
  <c r="C17" i="65"/>
  <c r="C18" i="65"/>
  <c r="C19" i="65"/>
  <c r="C20" i="65"/>
  <c r="C5" i="65"/>
  <c r="C6" i="73"/>
  <c r="C7" i="73"/>
  <c r="C8" i="73"/>
  <c r="C10" i="73"/>
  <c r="C3" i="73"/>
  <c r="C4" i="73"/>
  <c r="C11" i="73"/>
  <c r="C12" i="73"/>
  <c r="C13" i="73"/>
  <c r="C14" i="73"/>
  <c r="C15" i="73"/>
  <c r="C16" i="73"/>
  <c r="C17" i="73"/>
  <c r="C18" i="73"/>
  <c r="C19" i="73"/>
  <c r="C20" i="73"/>
  <c r="C5" i="73"/>
  <c r="C5" i="74"/>
  <c r="C6" i="74"/>
  <c r="C7" i="74"/>
  <c r="C8" i="74"/>
  <c r="C3" i="74"/>
  <c r="C9" i="74"/>
  <c r="C10" i="74"/>
  <c r="C11" i="74"/>
  <c r="C12" i="74"/>
  <c r="C13" i="74"/>
  <c r="C14" i="74"/>
  <c r="C15" i="74"/>
  <c r="C16" i="74"/>
  <c r="C17" i="74"/>
  <c r="C18" i="74"/>
  <c r="C19" i="74"/>
  <c r="C20" i="74"/>
  <c r="C4" i="74"/>
  <c r="C6" i="64"/>
  <c r="C7" i="64"/>
  <c r="C8" i="64"/>
  <c r="C10" i="64"/>
  <c r="C11" i="64"/>
  <c r="C12" i="64"/>
  <c r="C13" i="64"/>
  <c r="C14" i="64"/>
  <c r="C15" i="64"/>
  <c r="C3" i="64"/>
  <c r="C4" i="64"/>
  <c r="C16" i="64"/>
  <c r="C17" i="64"/>
  <c r="C19" i="64"/>
  <c r="C20" i="64"/>
  <c r="C5" i="64"/>
  <c r="C4" i="63"/>
  <c r="C5" i="63"/>
  <c r="C6" i="63"/>
  <c r="C7" i="63"/>
  <c r="C8" i="63"/>
  <c r="C9" i="63"/>
  <c r="C10" i="63"/>
  <c r="C11" i="63"/>
  <c r="C12" i="63"/>
  <c r="C13" i="63"/>
  <c r="C14" i="63"/>
  <c r="C15" i="63"/>
  <c r="C16" i="63"/>
  <c r="C17" i="63"/>
  <c r="C18" i="63"/>
  <c r="C19" i="63"/>
  <c r="C20" i="63"/>
  <c r="C3" i="63"/>
  <c r="C6" i="62"/>
  <c r="C7" i="62"/>
  <c r="C8" i="62"/>
  <c r="C9" i="62"/>
  <c r="C10" i="62"/>
  <c r="C11" i="62"/>
  <c r="C12" i="62"/>
  <c r="C3" i="62"/>
  <c r="C4" i="62"/>
  <c r="C13" i="62"/>
  <c r="C14" i="62"/>
  <c r="C15" i="62"/>
  <c r="C16" i="62"/>
  <c r="C17" i="62"/>
  <c r="C18" i="62"/>
  <c r="C19" i="62"/>
  <c r="C20" i="62"/>
  <c r="C5" i="62"/>
  <c r="C6" i="61"/>
  <c r="C7" i="61"/>
  <c r="C8" i="61"/>
  <c r="C9" i="61"/>
  <c r="C10" i="61"/>
  <c r="C4" i="61"/>
  <c r="C11" i="61"/>
  <c r="C12" i="61"/>
  <c r="C3" i="61"/>
  <c r="C13" i="61"/>
  <c r="C14" i="61"/>
  <c r="C15" i="61"/>
  <c r="C16" i="61"/>
  <c r="C17" i="61"/>
  <c r="C18" i="61"/>
  <c r="C19" i="61"/>
  <c r="C20" i="61"/>
  <c r="C5" i="61"/>
  <c r="C4" i="60"/>
  <c r="C5" i="60"/>
  <c r="C6" i="60"/>
  <c r="C7" i="60"/>
  <c r="C8" i="60"/>
  <c r="C9" i="60"/>
  <c r="C10" i="60"/>
  <c r="C11" i="60"/>
  <c r="C12" i="60"/>
  <c r="C13" i="60"/>
  <c r="C14" i="60"/>
  <c r="C15" i="60"/>
  <c r="C16" i="60"/>
  <c r="C17" i="60"/>
  <c r="C18" i="60"/>
  <c r="C19" i="60"/>
  <c r="C20" i="60"/>
  <c r="C3" i="60"/>
  <c r="C5" i="59"/>
  <c r="C6" i="59"/>
  <c r="C7" i="59"/>
  <c r="C9" i="59"/>
  <c r="C10" i="59"/>
  <c r="C11" i="59"/>
  <c r="C12" i="59"/>
  <c r="C3" i="59"/>
  <c r="C13" i="59"/>
  <c r="C14" i="59"/>
  <c r="C15" i="59"/>
  <c r="C16" i="59"/>
  <c r="C17" i="59"/>
  <c r="C18" i="59"/>
  <c r="C19" i="59"/>
  <c r="C20" i="59"/>
  <c r="C4" i="59"/>
  <c r="C4" i="38"/>
  <c r="C5" i="38"/>
  <c r="C6" i="38"/>
  <c r="C7" i="38"/>
  <c r="C8" i="38"/>
  <c r="C9" i="38"/>
  <c r="C10" i="38"/>
  <c r="C11" i="38"/>
  <c r="C12" i="38"/>
  <c r="C13" i="38"/>
  <c r="C14" i="38"/>
  <c r="C15" i="38"/>
  <c r="C16" i="38"/>
  <c r="C17" i="38"/>
  <c r="C18" i="38"/>
  <c r="C19" i="38"/>
  <c r="C20" i="38"/>
  <c r="C3" i="38"/>
  <c r="C6" i="67"/>
  <c r="C7" i="67"/>
  <c r="C8" i="67"/>
  <c r="C3" i="67"/>
  <c r="C4" i="67"/>
  <c r="C9" i="67"/>
  <c r="C10" i="67"/>
  <c r="C11" i="67"/>
  <c r="C12" i="67"/>
  <c r="C13" i="67"/>
  <c r="C14" i="67"/>
  <c r="C15" i="67"/>
  <c r="C16" i="67"/>
  <c r="C17" i="67"/>
  <c r="C18" i="67"/>
  <c r="C19" i="67"/>
  <c r="C20" i="67"/>
  <c r="C5" i="67"/>
  <c r="C7" i="58"/>
  <c r="C8" i="58"/>
  <c r="C10" i="58"/>
  <c r="C11" i="58"/>
  <c r="C12" i="58"/>
  <c r="C3" i="58"/>
  <c r="C4" i="58"/>
  <c r="C5" i="58"/>
  <c r="C13" i="58"/>
  <c r="C14" i="58"/>
  <c r="C15" i="58"/>
  <c r="C16" i="58"/>
  <c r="C17" i="58"/>
  <c r="C18" i="58"/>
  <c r="C19" i="58"/>
  <c r="C20" i="58"/>
  <c r="C6" i="58"/>
  <c r="C4" i="66"/>
  <c r="C5" i="66"/>
  <c r="C6" i="66"/>
  <c r="C8" i="66"/>
  <c r="C9" i="66"/>
  <c r="C10" i="66"/>
  <c r="C11" i="66"/>
  <c r="C12" i="66"/>
  <c r="C13" i="66"/>
  <c r="C14" i="66"/>
  <c r="C15" i="66"/>
  <c r="C16" i="66"/>
  <c r="C17" i="66"/>
  <c r="C18" i="66"/>
  <c r="C19" i="66"/>
  <c r="C20" i="66"/>
  <c r="C3" i="66"/>
  <c r="C6" i="57"/>
  <c r="C3" i="57"/>
  <c r="C4" i="57"/>
  <c r="C7" i="57"/>
  <c r="C8" i="57"/>
  <c r="C9" i="57"/>
  <c r="C10" i="57"/>
  <c r="C11" i="57"/>
  <c r="C12" i="57"/>
  <c r="C13" i="57"/>
  <c r="C14" i="57"/>
  <c r="C15" i="57"/>
  <c r="C16" i="57"/>
  <c r="C17" i="57"/>
  <c r="C18" i="57"/>
  <c r="C19" i="57"/>
  <c r="C5" i="57"/>
  <c r="N17" i="48" l="true"/>
  <c r="AJ41" i="66" l="true"/>
  <c r="I3" i="53" l="true"/>
  <c r="AJ41" i="60" l="true"/>
  <c r="E36" i="63"/>
  <c r="F36" i="63"/>
  <c r="G36" i="63"/>
  <c r="H36" i="63"/>
  <c r="I36" i="63"/>
  <c r="J36" i="63"/>
  <c r="K36" i="63"/>
  <c r="L36" i="63"/>
  <c r="M36" i="63"/>
  <c r="N36" i="63"/>
  <c r="O36" i="63"/>
  <c r="P36" i="63"/>
  <c r="Q36" i="63"/>
  <c r="R36" i="63"/>
  <c r="S36" i="63"/>
  <c r="T36" i="63"/>
  <c r="U36" i="63"/>
  <c r="V36" i="63"/>
  <c r="W36" i="63"/>
  <c r="X36" i="63"/>
  <c r="Y36" i="63"/>
  <c r="Z36" i="63"/>
  <c r="AA36" i="63"/>
  <c r="AB36" i="63"/>
  <c r="AC36" i="63"/>
  <c r="AD36" i="63"/>
  <c r="AE36" i="63"/>
  <c r="AF36" i="63"/>
  <c r="AG36" i="63"/>
  <c r="AH36" i="63"/>
  <c r="AI36" i="63"/>
  <c r="D36" i="63"/>
  <c r="E41" i="60"/>
  <c r="F41" i="60"/>
  <c r="G41" i="60"/>
  <c r="H41" i="60"/>
  <c r="I41" i="60"/>
  <c r="J41" i="60"/>
  <c r="K41" i="60"/>
  <c r="L41" i="60"/>
  <c r="M41" i="60"/>
  <c r="N41" i="60"/>
  <c r="O41" i="60"/>
  <c r="P41" i="60"/>
  <c r="Q41" i="60"/>
  <c r="R41" i="60"/>
  <c r="S41" i="60"/>
  <c r="T41" i="60"/>
  <c r="U41" i="60"/>
  <c r="V41" i="60"/>
  <c r="W41" i="60"/>
  <c r="X41" i="60"/>
  <c r="Y41" i="60"/>
  <c r="Z41" i="60"/>
  <c r="AA41" i="60"/>
  <c r="AB41" i="60"/>
  <c r="AC41" i="60"/>
  <c r="AD41" i="60"/>
  <c r="AE41" i="60"/>
  <c r="AF41" i="60"/>
  <c r="AG41" i="60"/>
  <c r="AH41" i="60"/>
  <c r="AI41" i="60"/>
  <c r="D41" i="60"/>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AH41" i="38"/>
  <c r="AI41" i="38"/>
  <c r="D41" i="38"/>
  <c r="E41" i="66"/>
  <c r="F41" i="66"/>
  <c r="G41" i="66"/>
  <c r="H41" i="66"/>
  <c r="I41" i="66"/>
  <c r="J41" i="66"/>
  <c r="K41" i="66"/>
  <c r="L41" i="66"/>
  <c r="M41" i="66"/>
  <c r="N41" i="66"/>
  <c r="O41" i="66"/>
  <c r="P41" i="66"/>
  <c r="Q41" i="66"/>
  <c r="R41" i="66"/>
  <c r="S41" i="66"/>
  <c r="T41" i="66"/>
  <c r="U41" i="66"/>
  <c r="V41" i="66"/>
  <c r="W41" i="66"/>
  <c r="X41" i="66"/>
  <c r="Y41" i="66"/>
  <c r="Z41" i="66"/>
  <c r="AA41" i="66"/>
  <c r="AB41" i="66"/>
  <c r="AC41" i="66"/>
  <c r="AD41" i="66"/>
  <c r="AE41" i="66"/>
  <c r="AF41" i="66"/>
  <c r="AG41" i="66"/>
  <c r="AH41" i="66"/>
  <c r="AI41" i="66"/>
  <c r="D41" i="66"/>
  <c r="AJ36" i="63" l="true"/>
  <c r="AJ41" i="38"/>
  <c r="AL36" i="63"/>
  <c r="AM36" i="63"/>
  <c r="AN36" i="63"/>
  <c r="AO36" i="63"/>
  <c r="AP36" i="63"/>
  <c r="AQ36" i="63"/>
  <c r="AR36" i="63"/>
  <c r="AS36" i="63"/>
  <c r="AT36" i="63"/>
  <c r="AU36" i="63"/>
  <c r="AV36" i="63"/>
  <c r="AW36" i="63"/>
  <c r="AX36" i="63"/>
  <c r="AY36" i="63"/>
  <c r="AZ36" i="63"/>
  <c r="BA36" i="63"/>
  <c r="BB36" i="63"/>
  <c r="BC36" i="63"/>
  <c r="BD36" i="63"/>
  <c r="BE36" i="63"/>
  <c r="BF36" i="63"/>
  <c r="BG36" i="63"/>
  <c r="BH36" i="63"/>
  <c r="BI36" i="63"/>
  <c r="BJ36" i="63"/>
  <c r="BK36" i="63"/>
  <c r="BL36" i="63"/>
  <c r="BM36" i="63"/>
  <c r="BN36" i="63"/>
  <c r="BO36" i="63"/>
  <c r="BP36" i="63"/>
  <c r="BQ36" i="63"/>
  <c r="BR36" i="63"/>
  <c r="BS36" i="63"/>
  <c r="BT36" i="63"/>
  <c r="BU36" i="63"/>
  <c r="BV36" i="63"/>
  <c r="BW36" i="63"/>
  <c r="BX36" i="63"/>
  <c r="BY36" i="63"/>
  <c r="BZ36" i="63"/>
  <c r="CA36" i="63"/>
  <c r="CB36" i="63"/>
  <c r="CC36" i="63"/>
  <c r="CD36" i="63"/>
  <c r="CE36" i="63"/>
  <c r="CF36" i="63"/>
  <c r="CG36" i="63"/>
  <c r="CH36" i="63"/>
  <c r="CI36" i="63"/>
  <c r="CJ36" i="63"/>
  <c r="CK36" i="63"/>
  <c r="CL36" i="63"/>
  <c r="CM36" i="63"/>
  <c r="CN36" i="63"/>
  <c r="CO36" i="63"/>
  <c r="CP36" i="63"/>
  <c r="CQ36" i="63"/>
  <c r="CR36" i="63"/>
  <c r="CS36" i="63"/>
  <c r="CT36" i="63"/>
  <c r="CU36" i="63"/>
  <c r="CV36" i="63"/>
  <c r="CW36" i="63"/>
  <c r="CX36" i="63"/>
  <c r="CY36" i="63"/>
  <c r="CZ36" i="63"/>
  <c r="DA36" i="63"/>
  <c r="DB36" i="63"/>
  <c r="DC36" i="63"/>
  <c r="DD36" i="63"/>
  <c r="DE36" i="63"/>
  <c r="DF36" i="63"/>
  <c r="DG36" i="63"/>
  <c r="DH36" i="63"/>
  <c r="DI36" i="63"/>
  <c r="DJ36" i="63"/>
  <c r="DK36" i="63"/>
  <c r="DL36" i="63"/>
  <c r="DM36" i="63"/>
  <c r="DN36" i="63"/>
  <c r="DO36" i="63"/>
  <c r="DP36" i="63"/>
  <c r="DQ36" i="63"/>
  <c r="DR36" i="63"/>
  <c r="DS36" i="63"/>
  <c r="DT36" i="63"/>
  <c r="DU36" i="63"/>
  <c r="DV36" i="63"/>
  <c r="DW36" i="63"/>
  <c r="DX36" i="63"/>
  <c r="DY36" i="63"/>
  <c r="DZ36" i="63"/>
  <c r="EA36" i="63"/>
  <c r="EB36" i="63"/>
  <c r="EC36" i="63"/>
  <c r="ED36" i="63"/>
  <c r="EE36" i="63"/>
  <c r="EF36" i="63"/>
  <c r="EG36" i="63"/>
  <c r="EH36" i="63"/>
  <c r="EI36" i="63"/>
  <c r="EJ36" i="63"/>
  <c r="EK36" i="63"/>
  <c r="EL36" i="63"/>
  <c r="EM36" i="63"/>
  <c r="EN36" i="63"/>
  <c r="EO36" i="63"/>
  <c r="EP36" i="63"/>
  <c r="EQ36" i="63"/>
  <c r="ER36" i="63"/>
  <c r="ES36" i="63"/>
  <c r="ET36" i="63"/>
  <c r="EU36" i="63"/>
  <c r="EV36" i="63"/>
  <c r="EW36" i="63"/>
  <c r="EX36" i="63"/>
  <c r="EY36" i="63"/>
  <c r="EZ36" i="63"/>
  <c r="FA36" i="63"/>
  <c r="FB36" i="63"/>
  <c r="FC36" i="63"/>
  <c r="FD36" i="63"/>
  <c r="FE36" i="63"/>
  <c r="FF36" i="63"/>
  <c r="FG36" i="63"/>
  <c r="FH36" i="63"/>
  <c r="FI36" i="63"/>
  <c r="FJ36" i="63"/>
  <c r="FK36" i="63"/>
  <c r="FL36" i="63"/>
  <c r="FM36" i="63"/>
  <c r="FN36" i="63"/>
  <c r="FO36" i="63"/>
  <c r="FP36" i="63"/>
  <c r="FQ36" i="63"/>
  <c r="FR36" i="63"/>
  <c r="FS36" i="63"/>
  <c r="FT36" i="63"/>
  <c r="FU36" i="63"/>
  <c r="FV36" i="63"/>
  <c r="FW36" i="63"/>
  <c r="FX36" i="63"/>
  <c r="FY36" i="63"/>
  <c r="FZ36" i="63"/>
  <c r="GA36" i="63"/>
  <c r="GB36" i="63"/>
  <c r="GC36" i="63"/>
  <c r="GD36" i="63"/>
  <c r="GE36" i="63"/>
  <c r="GF36" i="63"/>
  <c r="GG36" i="63"/>
  <c r="GH36" i="63"/>
  <c r="GI36" i="63"/>
  <c r="GJ36" i="63"/>
  <c r="GK36" i="63"/>
  <c r="GL36" i="63"/>
  <c r="GM36" i="63"/>
  <c r="GN36" i="63"/>
  <c r="GO36" i="63"/>
  <c r="GP36" i="63"/>
  <c r="GQ36" i="63"/>
  <c r="GR36" i="63"/>
  <c r="GS36" i="63"/>
  <c r="GT36" i="63"/>
  <c r="GU36" i="63"/>
  <c r="GV36" i="63"/>
  <c r="GW36" i="63"/>
  <c r="GX36" i="63"/>
  <c r="GY36" i="63"/>
  <c r="GZ36" i="63"/>
  <c r="HA36" i="63"/>
  <c r="HB36" i="63"/>
  <c r="HC36" i="63"/>
  <c r="HD36" i="63"/>
  <c r="HE36" i="63"/>
  <c r="HF36" i="63"/>
  <c r="HG36" i="63"/>
  <c r="HH36" i="63"/>
  <c r="HI36" i="63"/>
  <c r="HJ36" i="63"/>
  <c r="HK36" i="63"/>
  <c r="HL36" i="63"/>
  <c r="HM36" i="63"/>
  <c r="HN36" i="63"/>
  <c r="HO36" i="63"/>
  <c r="HP36" i="63"/>
  <c r="HQ36" i="63"/>
  <c r="HR36" i="63"/>
  <c r="HS36" i="63"/>
  <c r="HT36" i="63"/>
  <c r="HU36" i="63"/>
  <c r="HV36" i="63"/>
  <c r="HW36" i="63"/>
  <c r="HX36" i="63"/>
  <c r="HY36" i="63"/>
  <c r="HZ36" i="63"/>
  <c r="IA36" i="63"/>
  <c r="IB36" i="63"/>
  <c r="IC36" i="63"/>
  <c r="ID36" i="63"/>
  <c r="IE36" i="63"/>
  <c r="IF36" i="63"/>
  <c r="IG36" i="63"/>
  <c r="IH36" i="63"/>
  <c r="II36" i="63"/>
  <c r="IJ36" i="63"/>
  <c r="IK36" i="63"/>
  <c r="IL36" i="63"/>
  <c r="IM36" i="63"/>
  <c r="IN36" i="63"/>
  <c r="IO36" i="63"/>
  <c r="IP36" i="63"/>
  <c r="IQ36" i="63"/>
  <c r="IR36" i="63"/>
  <c r="IS36" i="63"/>
  <c r="IT36" i="63"/>
  <c r="IU36" i="63"/>
  <c r="IV36" i="63"/>
  <c r="IW36" i="63"/>
  <c r="IX36" i="63"/>
  <c r="IY36" i="63"/>
  <c r="IZ36" i="63"/>
  <c r="JA36" i="63"/>
  <c r="JB36" i="63"/>
  <c r="JC36" i="63"/>
  <c r="JD36" i="63"/>
  <c r="JE36" i="63"/>
  <c r="JF36" i="63"/>
  <c r="JG36" i="63"/>
  <c r="JH36" i="63"/>
  <c r="JI36" i="63"/>
  <c r="JJ36" i="63"/>
  <c r="JK36" i="63"/>
  <c r="JL36" i="63"/>
  <c r="JM36" i="63"/>
  <c r="JN36" i="63"/>
  <c r="JO36" i="63"/>
  <c r="JP36" i="63"/>
  <c r="JQ36" i="63"/>
  <c r="JR36" i="63"/>
  <c r="JS36" i="63"/>
  <c r="JT36" i="63"/>
  <c r="JU36" i="63"/>
  <c r="JV36" i="63"/>
  <c r="JW36" i="63"/>
  <c r="JX36" i="63"/>
  <c r="JY36" i="63"/>
  <c r="JZ36" i="63"/>
  <c r="KA36" i="63"/>
  <c r="KB36" i="63"/>
  <c r="KC36" i="63"/>
  <c r="KD36" i="63"/>
  <c r="KE36" i="63"/>
  <c r="KF36" i="63"/>
  <c r="KG36" i="63"/>
  <c r="KH36" i="63"/>
  <c r="KI36" i="63"/>
  <c r="KJ36" i="63"/>
  <c r="KK36" i="63"/>
  <c r="KL36" i="63"/>
  <c r="KM36" i="63"/>
  <c r="KN36" i="63"/>
  <c r="KO36" i="63"/>
  <c r="KP36" i="63"/>
  <c r="KQ36" i="63"/>
  <c r="KR36" i="63"/>
  <c r="KS36" i="63"/>
  <c r="KT36" i="63"/>
  <c r="KU36" i="63"/>
  <c r="KV36" i="63"/>
  <c r="KW36" i="63"/>
  <c r="KX36" i="63"/>
  <c r="KY36" i="63"/>
  <c r="KZ36" i="63"/>
  <c r="LA36" i="63"/>
  <c r="LB36" i="63"/>
  <c r="LC36" i="63"/>
  <c r="LD36" i="63"/>
  <c r="LE36" i="63"/>
  <c r="LF36" i="63"/>
  <c r="LG36" i="63"/>
  <c r="LH36" i="63"/>
  <c r="LI36" i="63"/>
  <c r="LJ36" i="63"/>
  <c r="LK36" i="63"/>
  <c r="LL36" i="63"/>
  <c r="LM36" i="63"/>
  <c r="LN36" i="63"/>
  <c r="LO36" i="63"/>
  <c r="LP36" i="63"/>
  <c r="LQ36" i="63"/>
  <c r="LR36" i="63"/>
  <c r="LS36" i="63"/>
  <c r="LT36" i="63"/>
  <c r="LU36" i="63"/>
  <c r="LV36" i="63"/>
  <c r="LW36" i="63"/>
  <c r="LX36" i="63"/>
  <c r="LY36" i="63"/>
  <c r="LZ36" i="63"/>
  <c r="MA36" i="63"/>
  <c r="MB36" i="63"/>
  <c r="MC36" i="63"/>
  <c r="MD36" i="63"/>
  <c r="ME36" i="63"/>
  <c r="MF36" i="63"/>
  <c r="MG36" i="63"/>
  <c r="MH36" i="63"/>
  <c r="MI36" i="63"/>
  <c r="MJ36" i="63"/>
  <c r="MK36" i="63"/>
  <c r="ML36" i="63"/>
  <c r="MM36" i="63"/>
  <c r="MN36" i="63"/>
  <c r="MO36" i="63"/>
  <c r="MP36" i="63"/>
  <c r="MQ36" i="63"/>
  <c r="MR36" i="63"/>
  <c r="MS36" i="63"/>
  <c r="MT36" i="63"/>
  <c r="MU36" i="63"/>
  <c r="MV36" i="63"/>
  <c r="MW36" i="63"/>
  <c r="MX36" i="63"/>
  <c r="MY36" i="63"/>
  <c r="MZ36" i="63"/>
  <c r="NA36" i="63"/>
  <c r="NB36" i="63"/>
  <c r="NC36" i="63"/>
  <c r="ND36" i="63"/>
  <c r="NE36" i="63"/>
  <c r="AK36" i="63"/>
  <c r="AL41" i="66"/>
  <c r="AM41" i="66"/>
  <c r="AN41" i="66"/>
  <c r="AO41" i="66"/>
  <c r="AP41" i="66"/>
  <c r="AQ41" i="66"/>
  <c r="AR41" i="66"/>
  <c r="AS41" i="66"/>
  <c r="AT41" i="66"/>
  <c r="AU41" i="66"/>
  <c r="AV41" i="66"/>
  <c r="AW41" i="66"/>
  <c r="AX41" i="66"/>
  <c r="AY41" i="66"/>
  <c r="AZ41" i="66"/>
  <c r="BA41" i="66"/>
  <c r="BB41" i="66"/>
  <c r="BC41" i="66"/>
  <c r="BD41" i="66"/>
  <c r="BE41" i="66"/>
  <c r="BF41" i="66"/>
  <c r="BG41" i="66"/>
  <c r="BH41" i="66"/>
  <c r="BI41" i="66"/>
  <c r="BJ41" i="66"/>
  <c r="BK41" i="66"/>
  <c r="BL41" i="66"/>
  <c r="BM41" i="66"/>
  <c r="BN41" i="66"/>
  <c r="BO41" i="66"/>
  <c r="BP41" i="66"/>
  <c r="BQ41" i="66"/>
  <c r="BR41" i="66"/>
  <c r="BS41" i="66"/>
  <c r="BT41" i="66"/>
  <c r="BU41" i="66"/>
  <c r="BV41" i="66"/>
  <c r="BW41" i="66"/>
  <c r="BX41" i="66"/>
  <c r="BY41" i="66"/>
  <c r="BZ41" i="66"/>
  <c r="CA41" i="66"/>
  <c r="CB41" i="66"/>
  <c r="CC41" i="66"/>
  <c r="CD41" i="66"/>
  <c r="CE41" i="66"/>
  <c r="CF41" i="66"/>
  <c r="CG41" i="66"/>
  <c r="CH41" i="66"/>
  <c r="CI41" i="66"/>
  <c r="CJ41" i="66"/>
  <c r="CK41" i="66"/>
  <c r="CL41" i="66"/>
  <c r="CM41" i="66"/>
  <c r="CN41" i="66"/>
  <c r="CO41" i="66"/>
  <c r="CP41" i="66"/>
  <c r="CQ41" i="66"/>
  <c r="CR41" i="66"/>
  <c r="CS41" i="66"/>
  <c r="CT41" i="66"/>
  <c r="CU41" i="66"/>
  <c r="CV41" i="66"/>
  <c r="CW41" i="66"/>
  <c r="CX41" i="66"/>
  <c r="CY41" i="66"/>
  <c r="CZ41" i="66"/>
  <c r="DA41" i="66"/>
  <c r="DB41" i="66"/>
  <c r="DC41" i="66"/>
  <c r="DD41" i="66"/>
  <c r="DE41" i="66"/>
  <c r="DF41" i="66"/>
  <c r="DG41" i="66"/>
  <c r="DH41" i="66"/>
  <c r="DI41" i="66"/>
  <c r="DJ41" i="66"/>
  <c r="DK41" i="66"/>
  <c r="DL41" i="66"/>
  <c r="DM41" i="66"/>
  <c r="DN41" i="66"/>
  <c r="DO41" i="66"/>
  <c r="DP41" i="66"/>
  <c r="DQ41" i="66"/>
  <c r="DR41" i="66"/>
  <c r="DS41" i="66"/>
  <c r="DT41" i="66"/>
  <c r="DU41" i="66"/>
  <c r="DV41" i="66"/>
  <c r="DW41" i="66"/>
  <c r="DX41" i="66"/>
  <c r="DY41" i="66"/>
  <c r="DZ41" i="66"/>
  <c r="EA41" i="66"/>
  <c r="EB41" i="66"/>
  <c r="EC41" i="66"/>
  <c r="ED41" i="66"/>
  <c r="EE41" i="66"/>
  <c r="EF41" i="66"/>
  <c r="EG41" i="66"/>
  <c r="EH41" i="66"/>
  <c r="EI41" i="66"/>
  <c r="EJ41" i="66"/>
  <c r="EK41" i="66"/>
  <c r="EL41" i="66"/>
  <c r="EM41" i="66"/>
  <c r="EN41" i="66"/>
  <c r="EO41" i="66"/>
  <c r="EP41" i="66"/>
  <c r="EQ41" i="66"/>
  <c r="ER41" i="66"/>
  <c r="ES41" i="66"/>
  <c r="ET41" i="66"/>
  <c r="EU41" i="66"/>
  <c r="EV41" i="66"/>
  <c r="EW41" i="66"/>
  <c r="EX41" i="66"/>
  <c r="EY41" i="66"/>
  <c r="EZ41" i="66"/>
  <c r="FA41" i="66"/>
  <c r="FB41" i="66"/>
  <c r="FC41" i="66"/>
  <c r="FD41" i="66"/>
  <c r="FE41" i="66"/>
  <c r="FF41" i="66"/>
  <c r="FG41" i="66"/>
  <c r="FH41" i="66"/>
  <c r="FI41" i="66"/>
  <c r="FJ41" i="66"/>
  <c r="FK41" i="66"/>
  <c r="FL41" i="66"/>
  <c r="FM41" i="66"/>
  <c r="FN41" i="66"/>
  <c r="FO41" i="66"/>
  <c r="FP41" i="66"/>
  <c r="FQ41" i="66"/>
  <c r="FR41" i="66"/>
  <c r="FS41" i="66"/>
  <c r="FT41" i="66"/>
  <c r="FU41" i="66"/>
  <c r="FV41" i="66"/>
  <c r="FW41" i="66"/>
  <c r="FX41" i="66"/>
  <c r="FY41" i="66"/>
  <c r="FZ41" i="66"/>
  <c r="GA41" i="66"/>
  <c r="GB41" i="66"/>
  <c r="GC41" i="66"/>
  <c r="GD41" i="66"/>
  <c r="GE41" i="66"/>
  <c r="GF41" i="66"/>
  <c r="GG41" i="66"/>
  <c r="GH41" i="66"/>
  <c r="GI41" i="66"/>
  <c r="GJ41" i="66"/>
  <c r="GK41" i="66"/>
  <c r="GL41" i="66"/>
  <c r="GM41" i="66"/>
  <c r="GN41" i="66"/>
  <c r="GO41" i="66"/>
  <c r="GP41" i="66"/>
  <c r="GQ41" i="66"/>
  <c r="GR41" i="66"/>
  <c r="GS41" i="66"/>
  <c r="GT41" i="66"/>
  <c r="GU41" i="66"/>
  <c r="GV41" i="66"/>
  <c r="GW41" i="66"/>
  <c r="GX41" i="66"/>
  <c r="GY41" i="66"/>
  <c r="GZ41" i="66"/>
  <c r="HA41" i="66"/>
  <c r="HB41" i="66"/>
  <c r="HC41" i="66"/>
  <c r="HD41" i="66"/>
  <c r="HE41" i="66"/>
  <c r="HF41" i="66"/>
  <c r="HG41" i="66"/>
  <c r="HH41" i="66"/>
  <c r="HI41" i="66"/>
  <c r="HJ41" i="66"/>
  <c r="HK41" i="66"/>
  <c r="HL41" i="66"/>
  <c r="HM41" i="66"/>
  <c r="HN41" i="66"/>
  <c r="HO41" i="66"/>
  <c r="HP41" i="66"/>
  <c r="HQ41" i="66"/>
  <c r="HR41" i="66"/>
  <c r="HS41" i="66"/>
  <c r="HT41" i="66"/>
  <c r="HU41" i="66"/>
  <c r="HV41" i="66"/>
  <c r="HW41" i="66"/>
  <c r="HX41" i="66"/>
  <c r="HY41" i="66"/>
  <c r="HZ41" i="66"/>
  <c r="IA41" i="66"/>
  <c r="IB41" i="66"/>
  <c r="IC41" i="66"/>
  <c r="ID41" i="66"/>
  <c r="IE41" i="66"/>
  <c r="IF41" i="66"/>
  <c r="IG41" i="66"/>
  <c r="IH41" i="66"/>
  <c r="II41" i="66"/>
  <c r="IJ41" i="66"/>
  <c r="IK41" i="66"/>
  <c r="IL41" i="66"/>
  <c r="IM41" i="66"/>
  <c r="IN41" i="66"/>
  <c r="IO41" i="66"/>
  <c r="IP41" i="66"/>
  <c r="IQ41" i="66"/>
  <c r="IR41" i="66"/>
  <c r="IS41" i="66"/>
  <c r="IT41" i="66"/>
  <c r="IU41" i="66"/>
  <c r="IV41" i="66"/>
  <c r="IW41" i="66"/>
  <c r="IX41" i="66"/>
  <c r="IY41" i="66"/>
  <c r="IZ41" i="66"/>
  <c r="JA41" i="66"/>
  <c r="JB41" i="66"/>
  <c r="JC41" i="66"/>
  <c r="JD41" i="66"/>
  <c r="JE41" i="66"/>
  <c r="JF41" i="66"/>
  <c r="JG41" i="66"/>
  <c r="JH41" i="66"/>
  <c r="JI41" i="66"/>
  <c r="JJ41" i="66"/>
  <c r="JK41" i="66"/>
  <c r="JL41" i="66"/>
  <c r="JM41" i="66"/>
  <c r="JN41" i="66"/>
  <c r="JO41" i="66"/>
  <c r="JP41" i="66"/>
  <c r="JQ41" i="66"/>
  <c r="JR41" i="66"/>
  <c r="JS41" i="66"/>
  <c r="JT41" i="66"/>
  <c r="JU41" i="66"/>
  <c r="JV41" i="66"/>
  <c r="JW41" i="66"/>
  <c r="JX41" i="66"/>
  <c r="JY41" i="66"/>
  <c r="JZ41" i="66"/>
  <c r="KA41" i="66"/>
  <c r="KB41" i="66"/>
  <c r="KC41" i="66"/>
  <c r="KD41" i="66"/>
  <c r="KE41" i="66"/>
  <c r="KF41" i="66"/>
  <c r="KG41" i="66"/>
  <c r="KH41" i="66"/>
  <c r="KI41" i="66"/>
  <c r="KJ41" i="66"/>
  <c r="KK41" i="66"/>
  <c r="KL41" i="66"/>
  <c r="KM41" i="66"/>
  <c r="KN41" i="66"/>
  <c r="KO41" i="66"/>
  <c r="KP41" i="66"/>
  <c r="KQ41" i="66"/>
  <c r="KR41" i="66"/>
  <c r="KS41" i="66"/>
  <c r="KT41" i="66"/>
  <c r="KU41" i="66"/>
  <c r="KV41" i="66"/>
  <c r="KW41" i="66"/>
  <c r="KX41" i="66"/>
  <c r="KY41" i="66"/>
  <c r="KZ41" i="66"/>
  <c r="LA41" i="66"/>
  <c r="LB41" i="66"/>
  <c r="LC41" i="66"/>
  <c r="LD41" i="66"/>
  <c r="LE41" i="66"/>
  <c r="LF41" i="66"/>
  <c r="LG41" i="66"/>
  <c r="LH41" i="66"/>
  <c r="LI41" i="66"/>
  <c r="LJ41" i="66"/>
  <c r="LK41" i="66"/>
  <c r="LL41" i="66"/>
  <c r="LM41" i="66"/>
  <c r="LN41" i="66"/>
  <c r="LO41" i="66"/>
  <c r="LP41" i="66"/>
  <c r="LQ41" i="66"/>
  <c r="LR41" i="66"/>
  <c r="LS41" i="66"/>
  <c r="LT41" i="66"/>
  <c r="LU41" i="66"/>
  <c r="LV41" i="66"/>
  <c r="LW41" i="66"/>
  <c r="LX41" i="66"/>
  <c r="LY41" i="66"/>
  <c r="LZ41" i="66"/>
  <c r="MA41" i="66"/>
  <c r="MB41" i="66"/>
  <c r="MC41" i="66"/>
  <c r="MD41" i="66"/>
  <c r="ME41" i="66"/>
  <c r="MF41" i="66"/>
  <c r="MG41" i="66"/>
  <c r="MH41" i="66"/>
  <c r="MI41" i="66"/>
  <c r="MJ41" i="66"/>
  <c r="MK41" i="66"/>
  <c r="ML41" i="66"/>
  <c r="MM41" i="66"/>
  <c r="MN41" i="66"/>
  <c r="MO41" i="66"/>
  <c r="MP41" i="66"/>
  <c r="MQ41" i="66"/>
  <c r="MR41" i="66"/>
  <c r="MS41" i="66"/>
  <c r="MT41" i="66"/>
  <c r="MU41" i="66"/>
  <c r="MV41" i="66"/>
  <c r="MW41" i="66"/>
  <c r="MX41" i="66"/>
  <c r="MY41" i="66"/>
  <c r="MZ41" i="66"/>
  <c r="NA41" i="66"/>
  <c r="NB41" i="66"/>
  <c r="NC41" i="66"/>
  <c r="ND41" i="66"/>
  <c r="NE41" i="66"/>
  <c r="AK41" i="66"/>
  <c r="AL41" i="38"/>
  <c r="AM41" i="38"/>
  <c r="AN41" i="38"/>
  <c r="AO41" i="38"/>
  <c r="AP41" i="38"/>
  <c r="AQ41" i="38"/>
  <c r="AR41" i="38"/>
  <c r="AS41" i="38"/>
  <c r="AT41" i="38"/>
  <c r="AU41" i="38"/>
  <c r="AV41" i="38"/>
  <c r="AW41" i="38"/>
  <c r="AX41" i="38"/>
  <c r="AY41" i="38"/>
  <c r="AZ41" i="38"/>
  <c r="BA41" i="38"/>
  <c r="BB41" i="38"/>
  <c r="BC41" i="38"/>
  <c r="BD41" i="38"/>
  <c r="BE41" i="38"/>
  <c r="BF41" i="38"/>
  <c r="BG41" i="38"/>
  <c r="BH41" i="38"/>
  <c r="BI41" i="38"/>
  <c r="BJ41" i="38"/>
  <c r="BK41" i="38"/>
  <c r="BL41" i="38"/>
  <c r="BM41" i="38"/>
  <c r="BN41" i="38"/>
  <c r="BO41" i="38"/>
  <c r="BP41" i="38"/>
  <c r="BQ41" i="38"/>
  <c r="BR41" i="38"/>
  <c r="BS41" i="38"/>
  <c r="BT41" i="38"/>
  <c r="BU41" i="38"/>
  <c r="BV41" i="38"/>
  <c r="BW41" i="38"/>
  <c r="BX41" i="38"/>
  <c r="BY41" i="38"/>
  <c r="BZ41" i="38"/>
  <c r="CA41" i="38"/>
  <c r="CB41" i="38"/>
  <c r="CC41" i="38"/>
  <c r="CD41" i="38"/>
  <c r="CE41" i="38"/>
  <c r="CF41" i="38"/>
  <c r="CG41" i="38"/>
  <c r="CH41" i="38"/>
  <c r="CI41" i="38"/>
  <c r="CJ41" i="38"/>
  <c r="CK41" i="38"/>
  <c r="CL41" i="38"/>
  <c r="CM41" i="38"/>
  <c r="CN41" i="38"/>
  <c r="CO41" i="38"/>
  <c r="CP41" i="38"/>
  <c r="CQ41" i="38"/>
  <c r="CR41" i="38"/>
  <c r="CS41" i="38"/>
  <c r="CT41" i="38"/>
  <c r="CU41" i="38"/>
  <c r="CV41" i="38"/>
  <c r="CW41" i="38"/>
  <c r="CX41" i="38"/>
  <c r="CY41" i="38"/>
  <c r="CZ41" i="38"/>
  <c r="DA41" i="38"/>
  <c r="DB41" i="38"/>
  <c r="DC41" i="38"/>
  <c r="DD41" i="38"/>
  <c r="DE41" i="38"/>
  <c r="DF41" i="38"/>
  <c r="DG41" i="38"/>
  <c r="DH41" i="38"/>
  <c r="DI41" i="38"/>
  <c r="DJ41" i="38"/>
  <c r="DK41" i="38"/>
  <c r="DL41" i="38"/>
  <c r="DM41" i="38"/>
  <c r="DN41" i="38"/>
  <c r="DO41" i="38"/>
  <c r="DP41" i="38"/>
  <c r="DQ41" i="38"/>
  <c r="DR41" i="38"/>
  <c r="DS41" i="38"/>
  <c r="DT41" i="38"/>
  <c r="DU41" i="38"/>
  <c r="DV41" i="38"/>
  <c r="DW41" i="38"/>
  <c r="DX41" i="38"/>
  <c r="DY41" i="38"/>
  <c r="DZ41" i="38"/>
  <c r="EA41" i="38"/>
  <c r="EB41" i="38"/>
  <c r="EC41" i="38"/>
  <c r="ED41" i="38"/>
  <c r="EE41" i="38"/>
  <c r="EF41" i="38"/>
  <c r="EG41" i="38"/>
  <c r="EH41" i="38"/>
  <c r="EI41" i="38"/>
  <c r="EJ41" i="38"/>
  <c r="EK41" i="38"/>
  <c r="EL41" i="38"/>
  <c r="EM41" i="38"/>
  <c r="EN41" i="38"/>
  <c r="EO41" i="38"/>
  <c r="EP41" i="38"/>
  <c r="EQ41" i="38"/>
  <c r="ER41" i="38"/>
  <c r="ES41" i="38"/>
  <c r="ET41" i="38"/>
  <c r="EU41" i="38"/>
  <c r="EV41" i="38"/>
  <c r="EW41" i="38"/>
  <c r="EX41" i="38"/>
  <c r="EY41" i="38"/>
  <c r="EZ41" i="38"/>
  <c r="FA41" i="38"/>
  <c r="FB41" i="38"/>
  <c r="FC41" i="38"/>
  <c r="FD41" i="38"/>
  <c r="FE41" i="38"/>
  <c r="FF41" i="38"/>
  <c r="FG41" i="38"/>
  <c r="FH41" i="38"/>
  <c r="FI41" i="38"/>
  <c r="FJ41" i="38"/>
  <c r="FK41" i="38"/>
  <c r="FL41" i="38"/>
  <c r="FM41" i="38"/>
  <c r="FN41" i="38"/>
  <c r="FO41" i="38"/>
  <c r="FP41" i="38"/>
  <c r="FQ41" i="38"/>
  <c r="FR41" i="38"/>
  <c r="FS41" i="38"/>
  <c r="FT41" i="38"/>
  <c r="FU41" i="38"/>
  <c r="FV41" i="38"/>
  <c r="FW41" i="38"/>
  <c r="FX41" i="38"/>
  <c r="FY41" i="38"/>
  <c r="FZ41" i="38"/>
  <c r="GA41" i="38"/>
  <c r="GB41" i="38"/>
  <c r="GC41" i="38"/>
  <c r="GD41" i="38"/>
  <c r="GE41" i="38"/>
  <c r="GF41" i="38"/>
  <c r="GG41" i="38"/>
  <c r="GH41" i="38"/>
  <c r="GI41" i="38"/>
  <c r="GJ41" i="38"/>
  <c r="GK41" i="38"/>
  <c r="GL41" i="38"/>
  <c r="GM41" i="38"/>
  <c r="GN41" i="38"/>
  <c r="GO41" i="38"/>
  <c r="GP41" i="38"/>
  <c r="GQ41" i="38"/>
  <c r="GR41" i="38"/>
  <c r="GS41" i="38"/>
  <c r="GT41" i="38"/>
  <c r="GU41" i="38"/>
  <c r="GV41" i="38"/>
  <c r="GW41" i="38"/>
  <c r="GX41" i="38"/>
  <c r="GY41" i="38"/>
  <c r="GZ41" i="38"/>
  <c r="HA41" i="38"/>
  <c r="HB41" i="38"/>
  <c r="HC41" i="38"/>
  <c r="HD41" i="38"/>
  <c r="HE41" i="38"/>
  <c r="HF41" i="38"/>
  <c r="HG41" i="38"/>
  <c r="HH41" i="38"/>
  <c r="HI41" i="38"/>
  <c r="HJ41" i="38"/>
  <c r="HK41" i="38"/>
  <c r="HL41" i="38"/>
  <c r="HM41" i="38"/>
  <c r="HN41" i="38"/>
  <c r="HO41" i="38"/>
  <c r="HP41" i="38"/>
  <c r="HQ41" i="38"/>
  <c r="HR41" i="38"/>
  <c r="HS41" i="38"/>
  <c r="HT41" i="38"/>
  <c r="HU41" i="38"/>
  <c r="HV41" i="38"/>
  <c r="HW41" i="38"/>
  <c r="HX41" i="38"/>
  <c r="HY41" i="38"/>
  <c r="HZ41" i="38"/>
  <c r="IA41" i="38"/>
  <c r="IB41" i="38"/>
  <c r="IC41" i="38"/>
  <c r="ID41" i="38"/>
  <c r="IE41" i="38"/>
  <c r="IF41" i="38"/>
  <c r="IG41" i="38"/>
  <c r="IH41" i="38"/>
  <c r="II41" i="38"/>
  <c r="IJ41" i="38"/>
  <c r="IK41" i="38"/>
  <c r="IL41" i="38"/>
  <c r="IM41" i="38"/>
  <c r="IN41" i="38"/>
  <c r="IO41" i="38"/>
  <c r="IP41" i="38"/>
  <c r="IQ41" i="38"/>
  <c r="IR41" i="38"/>
  <c r="IS41" i="38"/>
  <c r="IT41" i="38"/>
  <c r="IU41" i="38"/>
  <c r="IV41" i="38"/>
  <c r="IW41" i="38"/>
  <c r="IX41" i="38"/>
  <c r="IY41" i="38"/>
  <c r="IZ41" i="38"/>
  <c r="JA41" i="38"/>
  <c r="JB41" i="38"/>
  <c r="JC41" i="38"/>
  <c r="JD41" i="38"/>
  <c r="JE41" i="38"/>
  <c r="JF41" i="38"/>
  <c r="JG41" i="38"/>
  <c r="JH41" i="38"/>
  <c r="JI41" i="38"/>
  <c r="JJ41" i="38"/>
  <c r="JK41" i="38"/>
  <c r="JL41" i="38"/>
  <c r="JM41" i="38"/>
  <c r="JN41" i="38"/>
  <c r="JO41" i="38"/>
  <c r="JP41" i="38"/>
  <c r="JQ41" i="38"/>
  <c r="JR41" i="38"/>
  <c r="JS41" i="38"/>
  <c r="JT41" i="38"/>
  <c r="JU41" i="38"/>
  <c r="JV41" i="38"/>
  <c r="JW41" i="38"/>
  <c r="JX41" i="38"/>
  <c r="JY41" i="38"/>
  <c r="JZ41" i="38"/>
  <c r="KA41" i="38"/>
  <c r="KB41" i="38"/>
  <c r="KC41" i="38"/>
  <c r="KD41" i="38"/>
  <c r="KE41" i="38"/>
  <c r="KF41" i="38"/>
  <c r="KG41" i="38"/>
  <c r="KH41" i="38"/>
  <c r="KI41" i="38"/>
  <c r="KJ41" i="38"/>
  <c r="KK41" i="38"/>
  <c r="KL41" i="38"/>
  <c r="KM41" i="38"/>
  <c r="KN41" i="38"/>
  <c r="KO41" i="38"/>
  <c r="KP41" i="38"/>
  <c r="KQ41" i="38"/>
  <c r="KR41" i="38"/>
  <c r="KS41" i="38"/>
  <c r="KT41" i="38"/>
  <c r="KU41" i="38"/>
  <c r="KV41" i="38"/>
  <c r="KW41" i="38"/>
  <c r="KX41" i="38"/>
  <c r="KY41" i="38"/>
  <c r="KZ41" i="38"/>
  <c r="LA41" i="38"/>
  <c r="LB41" i="38"/>
  <c r="LC41" i="38"/>
  <c r="LD41" i="38"/>
  <c r="LE41" i="38"/>
  <c r="LF41" i="38"/>
  <c r="LG41" i="38"/>
  <c r="LH41" i="38"/>
  <c r="LI41" i="38"/>
  <c r="LJ41" i="38"/>
  <c r="LK41" i="38"/>
  <c r="LL41" i="38"/>
  <c r="LM41" i="38"/>
  <c r="LN41" i="38"/>
  <c r="LO41" i="38"/>
  <c r="LP41" i="38"/>
  <c r="LQ41" i="38"/>
  <c r="LR41" i="38"/>
  <c r="LS41" i="38"/>
  <c r="LT41" i="38"/>
  <c r="LU41" i="38"/>
  <c r="LV41" i="38"/>
  <c r="LW41" i="38"/>
  <c r="LX41" i="38"/>
  <c r="LY41" i="38"/>
  <c r="LZ41" i="38"/>
  <c r="MA41" i="38"/>
  <c r="MB41" i="38"/>
  <c r="MC41" i="38"/>
  <c r="MD41" i="38"/>
  <c r="ME41" i="38"/>
  <c r="MF41" i="38"/>
  <c r="MG41" i="38"/>
  <c r="MH41" i="38"/>
  <c r="MI41" i="38"/>
  <c r="MJ41" i="38"/>
  <c r="MK41" i="38"/>
  <c r="ML41" i="38"/>
  <c r="MM41" i="38"/>
  <c r="MN41" i="38"/>
  <c r="MO41" i="38"/>
  <c r="MP41" i="38"/>
  <c r="MQ41" i="38"/>
  <c r="MR41" i="38"/>
  <c r="MS41" i="38"/>
  <c r="MT41" i="38"/>
  <c r="MU41" i="38"/>
  <c r="MV41" i="38"/>
  <c r="MW41" i="38"/>
  <c r="MX41" i="38"/>
  <c r="MY41" i="38"/>
  <c r="MZ41" i="38"/>
  <c r="NA41" i="38"/>
  <c r="NB41" i="38"/>
  <c r="NC41" i="38"/>
  <c r="ND41" i="38"/>
  <c r="NE41" i="38"/>
  <c r="AK41" i="38"/>
  <c r="AL41" i="60"/>
  <c r="AM41" i="60"/>
  <c r="AN41" i="60"/>
  <c r="AO41" i="60"/>
  <c r="AP41" i="60"/>
  <c r="AQ41" i="60"/>
  <c r="AR41" i="60"/>
  <c r="AS41" i="60"/>
  <c r="AT41" i="60"/>
  <c r="AU41" i="60"/>
  <c r="AV41" i="60"/>
  <c r="AW41" i="60"/>
  <c r="AX41" i="60"/>
  <c r="AY41" i="60"/>
  <c r="AZ41" i="60"/>
  <c r="BA41" i="60"/>
  <c r="BB41" i="60"/>
  <c r="BC41" i="60"/>
  <c r="BD41" i="60"/>
  <c r="BE41" i="60"/>
  <c r="BF41" i="60"/>
  <c r="BG41" i="60"/>
  <c r="BH41" i="60"/>
  <c r="BI41" i="60"/>
  <c r="BJ41" i="60"/>
  <c r="BK41" i="60"/>
  <c r="BL41" i="60"/>
  <c r="BM41" i="60"/>
  <c r="BN41" i="60"/>
  <c r="BO41" i="60"/>
  <c r="BP41" i="60"/>
  <c r="BQ41" i="60"/>
  <c r="BR41" i="60"/>
  <c r="BS41" i="60"/>
  <c r="BT41" i="60"/>
  <c r="BU41" i="60"/>
  <c r="BV41" i="60"/>
  <c r="BW41" i="60"/>
  <c r="BX41" i="60"/>
  <c r="BY41" i="60"/>
  <c r="BZ41" i="60"/>
  <c r="CA41" i="60"/>
  <c r="CB41" i="60"/>
  <c r="CC41" i="60"/>
  <c r="CD41" i="60"/>
  <c r="CE41" i="60"/>
  <c r="CF41" i="60"/>
  <c r="CG41" i="60"/>
  <c r="CH41" i="60"/>
  <c r="CI41" i="60"/>
  <c r="CJ41" i="60"/>
  <c r="CK41" i="60"/>
  <c r="CL41" i="60"/>
  <c r="CM41" i="60"/>
  <c r="CN41" i="60"/>
  <c r="CO41" i="60"/>
  <c r="CP41" i="60"/>
  <c r="CQ41" i="60"/>
  <c r="CR41" i="60"/>
  <c r="CS41" i="60"/>
  <c r="CT41" i="60"/>
  <c r="CU41" i="60"/>
  <c r="CV41" i="60"/>
  <c r="CW41" i="60"/>
  <c r="CX41" i="60"/>
  <c r="CY41" i="60"/>
  <c r="CZ41" i="60"/>
  <c r="DA41" i="60"/>
  <c r="DB41" i="60"/>
  <c r="DC41" i="60"/>
  <c r="DD41" i="60"/>
  <c r="DE41" i="60"/>
  <c r="DF41" i="60"/>
  <c r="DG41" i="60"/>
  <c r="DH41" i="60"/>
  <c r="DI41" i="60"/>
  <c r="DJ41" i="60"/>
  <c r="DK41" i="60"/>
  <c r="DL41" i="60"/>
  <c r="DM41" i="60"/>
  <c r="DN41" i="60"/>
  <c r="DO41" i="60"/>
  <c r="DP41" i="60"/>
  <c r="DQ41" i="60"/>
  <c r="DR41" i="60"/>
  <c r="DS41" i="60"/>
  <c r="DT41" i="60"/>
  <c r="DU41" i="60"/>
  <c r="DV41" i="60"/>
  <c r="DW41" i="60"/>
  <c r="DX41" i="60"/>
  <c r="DY41" i="60"/>
  <c r="DZ41" i="60"/>
  <c r="EA41" i="60"/>
  <c r="EB41" i="60"/>
  <c r="EC41" i="60"/>
  <c r="ED41" i="60"/>
  <c r="EE41" i="60"/>
  <c r="EF41" i="60"/>
  <c r="EG41" i="60"/>
  <c r="EH41" i="60"/>
  <c r="EI41" i="60"/>
  <c r="EJ41" i="60"/>
  <c r="EK41" i="60"/>
  <c r="EL41" i="60"/>
  <c r="EM41" i="60"/>
  <c r="EN41" i="60"/>
  <c r="EO41" i="60"/>
  <c r="EP41" i="60"/>
  <c r="EQ41" i="60"/>
  <c r="ER41" i="60"/>
  <c r="ES41" i="60"/>
  <c r="ET41" i="60"/>
  <c r="EU41" i="60"/>
  <c r="EV41" i="60"/>
  <c r="EW41" i="60"/>
  <c r="EX41" i="60"/>
  <c r="EY41" i="60"/>
  <c r="EZ41" i="60"/>
  <c r="FA41" i="60"/>
  <c r="FB41" i="60"/>
  <c r="FC41" i="60"/>
  <c r="FD41" i="60"/>
  <c r="FE41" i="60"/>
  <c r="FF41" i="60"/>
  <c r="FG41" i="60"/>
  <c r="FH41" i="60"/>
  <c r="FI41" i="60"/>
  <c r="FJ41" i="60"/>
  <c r="FK41" i="60"/>
  <c r="FL41" i="60"/>
  <c r="FM41" i="60"/>
  <c r="FN41" i="60"/>
  <c r="FO41" i="60"/>
  <c r="FP41" i="60"/>
  <c r="FQ41" i="60"/>
  <c r="FR41" i="60"/>
  <c r="FS41" i="60"/>
  <c r="FT41" i="60"/>
  <c r="FU41" i="60"/>
  <c r="FV41" i="60"/>
  <c r="FW41" i="60"/>
  <c r="FX41" i="60"/>
  <c r="FY41" i="60"/>
  <c r="FZ41" i="60"/>
  <c r="GA41" i="60"/>
  <c r="GB41" i="60"/>
  <c r="GC41" i="60"/>
  <c r="GD41" i="60"/>
  <c r="GE41" i="60"/>
  <c r="GF41" i="60"/>
  <c r="GG41" i="60"/>
  <c r="GH41" i="60"/>
  <c r="GI41" i="60"/>
  <c r="GJ41" i="60"/>
  <c r="GK41" i="60"/>
  <c r="GL41" i="60"/>
  <c r="GM41" i="60"/>
  <c r="GN41" i="60"/>
  <c r="GO41" i="60"/>
  <c r="GP41" i="60"/>
  <c r="GQ41" i="60"/>
  <c r="GR41" i="60"/>
  <c r="GS41" i="60"/>
  <c r="GT41" i="60"/>
  <c r="GU41" i="60"/>
  <c r="GV41" i="60"/>
  <c r="GW41" i="60"/>
  <c r="GX41" i="60"/>
  <c r="GY41" i="60"/>
  <c r="GZ41" i="60"/>
  <c r="HA41" i="60"/>
  <c r="HB41" i="60"/>
  <c r="HC41" i="60"/>
  <c r="HD41" i="60"/>
  <c r="HE41" i="60"/>
  <c r="HF41" i="60"/>
  <c r="HG41" i="60"/>
  <c r="HH41" i="60"/>
  <c r="HI41" i="60"/>
  <c r="HJ41" i="60"/>
  <c r="HK41" i="60"/>
  <c r="HL41" i="60"/>
  <c r="HM41" i="60"/>
  <c r="HN41" i="60"/>
  <c r="HO41" i="60"/>
  <c r="HP41" i="60"/>
  <c r="HQ41" i="60"/>
  <c r="HR41" i="60"/>
  <c r="HS41" i="60"/>
  <c r="HT41" i="60"/>
  <c r="HU41" i="60"/>
  <c r="HV41" i="60"/>
  <c r="HW41" i="60"/>
  <c r="HX41" i="60"/>
  <c r="HY41" i="60"/>
  <c r="HZ41" i="60"/>
  <c r="IA41" i="60"/>
  <c r="IB41" i="60"/>
  <c r="IC41" i="60"/>
  <c r="ID41" i="60"/>
  <c r="IE41" i="60"/>
  <c r="IF41" i="60"/>
  <c r="IG41" i="60"/>
  <c r="IH41" i="60"/>
  <c r="II41" i="60"/>
  <c r="IJ41" i="60"/>
  <c r="IK41" i="60"/>
  <c r="IL41" i="60"/>
  <c r="IM41" i="60"/>
  <c r="IN41" i="60"/>
  <c r="IO41" i="60"/>
  <c r="IP41" i="60"/>
  <c r="IQ41" i="60"/>
  <c r="IR41" i="60"/>
  <c r="IS41" i="60"/>
  <c r="IT41" i="60"/>
  <c r="IU41" i="60"/>
  <c r="IV41" i="60"/>
  <c r="IW41" i="60"/>
  <c r="IX41" i="60"/>
  <c r="IY41" i="60"/>
  <c r="IZ41" i="60"/>
  <c r="JA41" i="60"/>
  <c r="JB41" i="60"/>
  <c r="JC41" i="60"/>
  <c r="JD41" i="60"/>
  <c r="JE41" i="60"/>
  <c r="JF41" i="60"/>
  <c r="JG41" i="60"/>
  <c r="JH41" i="60"/>
  <c r="JI41" i="60"/>
  <c r="JJ41" i="60"/>
  <c r="JK41" i="60"/>
  <c r="JL41" i="60"/>
  <c r="JM41" i="60"/>
  <c r="JN41" i="60"/>
  <c r="JO41" i="60"/>
  <c r="JP41" i="60"/>
  <c r="JQ41" i="60"/>
  <c r="JR41" i="60"/>
  <c r="JS41" i="60"/>
  <c r="JT41" i="60"/>
  <c r="JU41" i="60"/>
  <c r="JV41" i="60"/>
  <c r="JW41" i="60"/>
  <c r="JX41" i="60"/>
  <c r="JY41" i="60"/>
  <c r="JZ41" i="60"/>
  <c r="KA41" i="60"/>
  <c r="KB41" i="60"/>
  <c r="KC41" i="60"/>
  <c r="KD41" i="60"/>
  <c r="KE41" i="60"/>
  <c r="KF41" i="60"/>
  <c r="KG41" i="60"/>
  <c r="KH41" i="60"/>
  <c r="KI41" i="60"/>
  <c r="KJ41" i="60"/>
  <c r="KK41" i="60"/>
  <c r="KL41" i="60"/>
  <c r="KM41" i="60"/>
  <c r="KN41" i="60"/>
  <c r="KO41" i="60"/>
  <c r="KP41" i="60"/>
  <c r="KQ41" i="60"/>
  <c r="KR41" i="60"/>
  <c r="KS41" i="60"/>
  <c r="KT41" i="60"/>
  <c r="KU41" i="60"/>
  <c r="KV41" i="60"/>
  <c r="KW41" i="60"/>
  <c r="KX41" i="60"/>
  <c r="KY41" i="60"/>
  <c r="KZ41" i="60"/>
  <c r="LA41" i="60"/>
  <c r="LB41" i="60"/>
  <c r="LC41" i="60"/>
  <c r="LD41" i="60"/>
  <c r="LE41" i="60"/>
  <c r="LF41" i="60"/>
  <c r="LG41" i="60"/>
  <c r="LH41" i="60"/>
  <c r="LI41" i="60"/>
  <c r="LJ41" i="60"/>
  <c r="LK41" i="60"/>
  <c r="LL41" i="60"/>
  <c r="LM41" i="60"/>
  <c r="LN41" i="60"/>
  <c r="LO41" i="60"/>
  <c r="LP41" i="60"/>
  <c r="LQ41" i="60"/>
  <c r="LR41" i="60"/>
  <c r="LS41" i="60"/>
  <c r="LT41" i="60"/>
  <c r="LU41" i="60"/>
  <c r="LV41" i="60"/>
  <c r="LW41" i="60"/>
  <c r="LX41" i="60"/>
  <c r="LY41" i="60"/>
  <c r="LZ41" i="60"/>
  <c r="MA41" i="60"/>
  <c r="MB41" i="60"/>
  <c r="MC41" i="60"/>
  <c r="MD41" i="60"/>
  <c r="ME41" i="60"/>
  <c r="MF41" i="60"/>
  <c r="MG41" i="60"/>
  <c r="MH41" i="60"/>
  <c r="MI41" i="60"/>
  <c r="MJ41" i="60"/>
  <c r="MK41" i="60"/>
  <c r="ML41" i="60"/>
  <c r="MM41" i="60"/>
  <c r="MN41" i="60"/>
  <c r="MO41" i="60"/>
  <c r="MP41" i="60"/>
  <c r="MQ41" i="60"/>
  <c r="MR41" i="60"/>
  <c r="MS41" i="60"/>
  <c r="MT41" i="60"/>
  <c r="MU41" i="60"/>
  <c r="MV41" i="60"/>
  <c r="MW41" i="60"/>
  <c r="MX41" i="60"/>
  <c r="MY41" i="60"/>
  <c r="MZ41" i="60"/>
  <c r="NA41" i="60"/>
  <c r="NB41" i="60"/>
  <c r="NC41" i="60"/>
  <c r="ND41" i="60"/>
  <c r="NE41" i="60"/>
  <c r="AK41" i="60"/>
  <c r="D232" i="52"/>
  <c r="E232" i="52"/>
  <c r="F232" i="52"/>
  <c r="G232" i="52"/>
  <c r="H232" i="52"/>
  <c r="I232" i="52"/>
  <c r="J232" i="52"/>
  <c r="K232" i="52"/>
  <c r="L232" i="52"/>
  <c r="C82" i="52"/>
  <c r="C68" i="52"/>
  <c r="C76" i="52"/>
  <c r="C151" i="52"/>
  <c r="C108" i="52"/>
  <c r="C217" i="52"/>
  <c r="C109" i="52"/>
  <c r="C164" i="52"/>
  <c r="C110" i="52"/>
  <c r="C229" i="52"/>
  <c r="C40" i="52"/>
  <c r="C41" i="52"/>
  <c r="C231" i="52"/>
  <c r="C36" i="52"/>
  <c r="C230" i="52"/>
  <c r="C140" i="52"/>
  <c r="C167" i="52"/>
  <c r="C91" i="52"/>
  <c r="C105" i="52"/>
  <c r="C107" i="52"/>
  <c r="C156" i="52"/>
  <c r="C157" i="52"/>
  <c r="C163" i="52"/>
  <c r="C142" i="52"/>
  <c r="C147" i="52"/>
  <c r="C86" i="52"/>
  <c r="C136" i="52"/>
  <c r="C141" i="52"/>
  <c r="C165" i="52"/>
  <c r="C84" i="52"/>
  <c r="C143" i="52"/>
  <c r="C112" i="52"/>
  <c r="C111" i="52"/>
  <c r="C99" i="52"/>
  <c r="C106" i="52"/>
  <c r="C139" i="52"/>
  <c r="C90" i="52"/>
  <c r="C88" i="52"/>
  <c r="C152" i="52"/>
  <c r="C116" i="52"/>
  <c r="C97" i="52"/>
  <c r="C59" i="52"/>
  <c r="C79" i="52"/>
  <c r="C190" i="52"/>
  <c r="C96" i="52"/>
  <c r="C78" i="52"/>
  <c r="C39" i="52"/>
  <c r="C160" i="52"/>
  <c r="C201" i="52"/>
  <c r="C150" i="52"/>
  <c r="C95" i="52"/>
  <c r="C75" i="52"/>
  <c r="C159" i="52"/>
  <c r="C121" i="52"/>
  <c r="C21" i="52"/>
  <c r="C208" i="52"/>
  <c r="C77" i="52"/>
  <c r="C210" i="52"/>
  <c r="C221" i="52"/>
  <c r="C188" i="52"/>
  <c r="C207" i="52"/>
  <c r="C199" i="52"/>
  <c r="C220" i="52"/>
  <c r="C63" i="52"/>
  <c r="C17" i="52"/>
  <c r="C12" i="52"/>
  <c r="C3" i="52"/>
  <c r="C4" i="52"/>
  <c r="C5" i="52"/>
  <c r="C18" i="52"/>
  <c r="C13" i="52"/>
  <c r="C16" i="52"/>
  <c r="C11" i="52"/>
  <c r="C14" i="52"/>
  <c r="C19" i="52"/>
  <c r="C203" i="52"/>
  <c r="C211" i="52"/>
  <c r="C175" i="52"/>
  <c r="C183" i="52"/>
  <c r="C216" i="52"/>
  <c r="C198" i="52"/>
  <c r="C200" i="52"/>
  <c r="C196" i="52"/>
  <c r="C213" i="52"/>
  <c r="C219" i="52"/>
  <c r="C215" i="52"/>
  <c r="C182" i="52"/>
  <c r="C184" i="52"/>
  <c r="C192" i="52"/>
  <c r="C212" i="52"/>
  <c r="C195" i="52"/>
  <c r="C218" i="52"/>
  <c r="C197" i="52"/>
  <c r="C204" i="52"/>
  <c r="C149" i="52"/>
  <c r="C214" i="52"/>
  <c r="C23" i="52"/>
  <c r="C158" i="52"/>
  <c r="C44" i="52"/>
  <c r="C64" i="52"/>
  <c r="C66" i="52"/>
  <c r="C55" i="52"/>
  <c r="C57" i="52"/>
  <c r="C69" i="52"/>
  <c r="C70" i="52"/>
  <c r="C71" i="52"/>
  <c r="C72" i="52"/>
  <c r="C80" i="52"/>
  <c r="C74" i="52"/>
  <c r="C131" i="52"/>
  <c r="C144" i="52"/>
  <c r="C135" i="52"/>
  <c r="C103" i="52"/>
  <c r="C101" i="52"/>
  <c r="C120" i="52"/>
  <c r="C228" i="52"/>
  <c r="C38" i="52"/>
  <c r="C43" i="52"/>
  <c r="C60" i="52"/>
  <c r="C73" i="52"/>
  <c r="C148" i="52"/>
  <c r="C65" i="52"/>
  <c r="C102" i="52"/>
  <c r="C179" i="52"/>
  <c r="C227" i="52"/>
  <c r="C89" i="52"/>
  <c r="C81" i="52"/>
  <c r="C87" i="52"/>
  <c r="C225" i="52"/>
  <c r="C52" i="53" l="true"/>
  <c r="C77" i="75" s="true"/>
  <c r="C9" i="73"/>
  <c r="C16" i="53"/>
  <c r="C23" i="75" s="true"/>
  <c r="C9" i="58"/>
  <c r="C9" i="64"/>
  <c r="C44" i="53" l="true"/>
  <c r="C66" i="75" s="true"/>
  <c r="C91" i="53" l="true"/>
  <c r="C47" i="75" s="true"/>
  <c r="C16" i="65"/>
  <c r="C18" i="64"/>
  <c r="C65" i="53"/>
  <c r="C85" i="75" s="true"/>
  <c r="C8" i="59"/>
  <c r="T113" i="75" l="true"/>
  <c r="O3" i="48" l="true"/>
  <c r="L85" i="75"/>
  <c r="G37" i="75"/>
  <c r="H7" i="48"/>
  <c r="S15" i="75"/>
  <c r="O85" i="75"/>
  <c r="H10" i="75"/>
  <c r="R65" i="75"/>
  <c r="K112" i="75"/>
  <c r="I10" i="48"/>
  <c r="O82" i="75"/>
  <c r="G87" i="75"/>
  <c r="K32" i="75"/>
  <c r="N37" i="75"/>
  <c r="J37" i="53"/>
  <c r="K7" i="48"/>
  <c r="E61" i="75"/>
  <c r="N88" i="75"/>
  <c r="L94" i="53"/>
  <c r="D59" i="75"/>
  <c r="Q81" i="75"/>
  <c r="L6" i="48"/>
  <c r="H66" i="75"/>
  <c r="M83" i="75"/>
  <c r="I27" i="75"/>
  <c r="J42" i="53"/>
  <c r="H17" i="75"/>
  <c r="F4" i="75"/>
  <c r="J9" i="48"/>
  <c r="L5" i="48"/>
  <c r="S93" i="75"/>
  <c r="D31" i="75"/>
  <c r="G69" i="75"/>
  <c r="H37" i="75"/>
  <c r="L25" i="75"/>
  <c r="I3" i="75"/>
  <c r="I8" i="75"/>
  <c r="L100" i="53"/>
  <c r="J49" i="53"/>
  <c r="K6" i="48"/>
  <c r="R14" i="75"/>
  <c r="O64" i="75"/>
  <c r="L59" i="53"/>
  <c r="F23" i="75"/>
  <c r="Q86" i="75"/>
  <c r="N31" i="75"/>
  <c r="R12" i="75"/>
  <c r="R23" i="75"/>
  <c r="H19" i="75"/>
  <c r="K36" i="75"/>
  <c r="F81" i="75"/>
  <c r="M68" i="75"/>
  <c r="L76" i="53"/>
  <c r="H9" i="75"/>
  <c r="Q20" i="75"/>
  <c r="L65" i="53"/>
  <c r="G11" i="75"/>
  <c r="J61" i="75"/>
  <c r="O58" i="75"/>
  <c r="I36" i="75"/>
  <c r="L95" i="53"/>
  <c r="K100" i="75"/>
  <c r="B4" i="48"/>
  <c r="O28" i="75"/>
  <c r="J59" i="53"/>
  <c r="O7" i="75"/>
  <c r="L116" i="53"/>
  <c r="H22" i="75"/>
  <c r="J10" i="48"/>
  <c r="I34" i="75"/>
  <c r="J23" i="53"/>
  <c r="G30" i="75"/>
  <c r="K3" i="48"/>
  <c r="I110" i="75"/>
  <c r="L47" i="53"/>
  <c r="H4" i="75"/>
  <c r="L69" i="75"/>
  <c r="M8" i="75"/>
  <c r="K6" i="75"/>
  <c r="F56" i="75"/>
  <c r="M82" i="75"/>
  <c r="G18" i="75"/>
  <c r="I5" i="48"/>
  <c r="P100" i="75"/>
  <c r="S33" i="75"/>
  <c r="L14" i="75"/>
  <c r="H5" i="48"/>
  <c r="L61" i="53"/>
  <c r="N69" i="75"/>
  <c r="P63" i="75"/>
  <c r="F61" i="75"/>
  <c r="O60" i="75"/>
  <c r="L111" i="75"/>
  <c r="D22" i="75"/>
  <c r="L64" i="75"/>
  <c r="D23" i="75"/>
  <c r="H29" i="75"/>
  <c r="L58" i="75"/>
  <c r="M36" i="75"/>
  <c r="L101" i="53"/>
  <c r="L56" i="53"/>
  <c r="G83" i="75"/>
  <c r="L16" i="53"/>
  <c r="E81" i="75"/>
  <c r="F17" i="75"/>
  <c r="G67" i="75"/>
  <c r="Q5" i="75"/>
  <c r="H9" i="48"/>
  <c r="H101" i="75"/>
  <c r="F84" i="75"/>
  <c r="P11" i="75"/>
  <c r="J14" i="75"/>
  <c r="J99" i="53"/>
  <c r="D82" i="75"/>
  <c r="F19" i="75"/>
  <c r="I8" i="48"/>
  <c r="L38" i="75"/>
  <c r="L61" i="75"/>
  <c r="S18" i="75"/>
  <c r="H8" i="75"/>
  <c r="J16" i="75"/>
  <c r="M84" i="75"/>
  <c r="I12" i="75"/>
  <c r="P25" i="75"/>
  <c r="L50" i="53"/>
  <c r="K27" i="75"/>
  <c r="J27" i="75"/>
  <c r="R21" i="75"/>
  <c r="D33" i="75"/>
  <c r="L20" i="75"/>
  <c r="O16" i="75"/>
  <c r="M59" i="75"/>
  <c r="P9" i="75"/>
  <c r="E110" i="75"/>
  <c r="J17" i="75"/>
  <c r="G112" i="75"/>
  <c r="Q66" i="75"/>
  <c r="R28" i="75"/>
  <c r="D28" i="75"/>
  <c r="E7" i="75"/>
  <c r="Q26" i="75"/>
  <c r="I25" i="75"/>
  <c r="I59" i="75"/>
  <c r="J13" i="75"/>
  <c r="K26" i="75"/>
  <c r="P110" i="75"/>
  <c r="R7" i="75"/>
  <c r="P56" i="75"/>
  <c r="H69" i="75"/>
  <c r="J61" i="53"/>
  <c r="G81" i="75"/>
  <c r="I66" i="75"/>
  <c r="I111" i="75"/>
  <c r="S10" i="75"/>
  <c r="M65" i="75"/>
  <c r="G66" i="75"/>
  <c r="Q110" i="75"/>
  <c r="K10" i="48"/>
  <c r="J62" i="53"/>
  <c r="M102" i="75"/>
  <c r="S31" i="75"/>
  <c r="R58" i="75"/>
  <c r="F13" i="75"/>
  <c r="Q8" i="75"/>
  <c r="L57" i="75"/>
  <c r="J6" i="75"/>
  <c r="I68" i="75"/>
  <c r="J106" i="53"/>
  <c r="F11" i="75"/>
  <c r="S23" i="75"/>
  <c r="J14" i="53"/>
  <c r="L37" i="53"/>
  <c r="J19" i="75"/>
  <c r="O101" i="75"/>
  <c r="G20" i="75"/>
  <c r="N68" i="75"/>
  <c r="G5" i="75"/>
  <c r="J15" i="75"/>
  <c r="O38" i="75"/>
  <c r="S85" i="75"/>
  <c r="D63" i="75"/>
  <c r="D6" i="75"/>
  <c r="L65" i="75"/>
  <c r="N7" i="75"/>
  <c r="J57" i="75"/>
  <c r="I23" i="75"/>
  <c r="R69" i="75"/>
  <c r="J111" i="53"/>
  <c r="L87" i="75"/>
  <c r="G38" i="75"/>
  <c r="H31" i="75"/>
  <c r="K20" i="75"/>
  <c r="L8" i="48"/>
  <c r="M64" i="75"/>
  <c r="Q100" i="75"/>
  <c r="J11" i="48"/>
  <c r="D3" i="75"/>
  <c r="P26" i="75"/>
  <c r="B15" i="48"/>
  <c r="Q32" i="75"/>
  <c r="L20" i="53"/>
  <c r="S100" i="75"/>
  <c r="D8" i="75"/>
  <c r="Q19" i="75"/>
  <c r="P17" i="75"/>
  <c r="H11" i="75"/>
  <c r="K69" i="75"/>
  <c r="L128" i="53"/>
  <c r="Q67" i="75"/>
  <c r="K25" i="75"/>
  <c r="J7" i="48"/>
  <c r="H6" i="48"/>
  <c r="L25" i="53"/>
  <c r="L88" i="75"/>
  <c r="R31" i="75"/>
  <c r="K102" i="75"/>
  <c r="L11" i="75"/>
  <c r="H83" i="75"/>
  <c r="Q84" i="75"/>
  <c r="L86" i="75"/>
  <c r="O110" i="75"/>
  <c r="Q34" i="75"/>
  <c r="J46" i="53"/>
  <c r="F18" i="75"/>
  <c r="N111" i="75"/>
  <c r="O6" i="75"/>
  <c r="E60" i="75"/>
  <c r="M14" i="75"/>
  <c r="L28" i="75"/>
  <c r="F57" i="75"/>
  <c r="L22" i="53"/>
  <c r="N62" i="75"/>
  <c r="G82" i="75"/>
  <c r="B5" i="48"/>
  <c r="Q6" i="75"/>
  <c r="L45" i="53"/>
  <c r="J21" i="75"/>
  <c r="H102" i="75"/>
  <c r="D20" i="75"/>
  <c r="E56" i="75"/>
  <c r="O13" i="75"/>
  <c r="H68" i="75"/>
  <c r="I87" i="75"/>
  <c r="I26" i="75"/>
  <c r="P88" i="75"/>
  <c r="O29" i="75"/>
  <c r="I21" i="75"/>
  <c r="B13" i="48"/>
  <c r="P19" i="75"/>
  <c r="Q87" i="75"/>
  <c r="L26" i="53"/>
  <c r="P29" i="75"/>
  <c r="H15" i="48"/>
  <c r="J69" i="53"/>
  <c r="P93" i="75"/>
  <c r="J34" i="53"/>
  <c r="Q57" i="75"/>
  <c r="F7" i="75"/>
  <c r="F27" i="75"/>
  <c r="G35" i="75"/>
  <c r="P5" i="75"/>
  <c r="K13" i="75"/>
  <c r="F25" i="75"/>
  <c r="E34" i="75"/>
  <c r="I16" i="48"/>
  <c r="K87" i="75"/>
  <c r="L44" i="53"/>
  <c r="J45" i="53"/>
  <c r="I4" i="75"/>
  <c r="L16" i="75"/>
  <c r="E63" i="75"/>
  <c r="I63" i="75"/>
  <c r="E87" i="75"/>
  <c r="J56" i="53"/>
  <c r="L107" i="53"/>
  <c r="I81" i="75"/>
  <c r="K17" i="75"/>
  <c r="E32" i="75"/>
  <c r="D35" i="75"/>
  <c r="J20" i="75"/>
  <c r="H14" i="75"/>
  <c r="H81" i="75"/>
  <c r="G25" i="75"/>
  <c r="E36" i="75"/>
  <c r="P67" i="75"/>
  <c r="K85" i="75"/>
  <c r="S110" i="75"/>
  <c r="L31" i="75"/>
  <c r="D101" i="75"/>
  <c r="L15" i="53"/>
  <c r="E26" i="75"/>
  <c r="I64" i="75"/>
  <c r="G31" i="75"/>
  <c r="J127" i="53"/>
  <c r="R34" i="75"/>
  <c r="J10" i="53"/>
  <c r="D84" i="75"/>
  <c r="L7" i="75"/>
  <c r="D85" i="75"/>
  <c r="O69" i="75"/>
  <c r="L33" i="75"/>
  <c r="K30" i="75"/>
  <c r="E59" i="75"/>
  <c r="D88" i="75"/>
  <c r="L112" i="53"/>
  <c r="J11" i="75"/>
  <c r="E16" i="75"/>
  <c r="J110" i="75"/>
  <c r="B7" i="48"/>
  <c r="J31" i="75"/>
  <c r="J65" i="53"/>
  <c r="F10" i="75"/>
  <c r="F15" i="75"/>
  <c r="N59" i="75"/>
  <c r="L60" i="75"/>
  <c r="L8" i="75"/>
  <c r="Q14" i="75"/>
  <c r="J6" i="48"/>
  <c r="J60" i="53"/>
  <c r="G57" i="75"/>
  <c r="J3" i="75"/>
  <c r="J57" i="53"/>
  <c r="I88" i="75"/>
  <c r="K31" i="75"/>
  <c r="J36" i="75"/>
  <c r="L36" i="75"/>
  <c r="J98" i="53"/>
  <c r="L21" i="75"/>
  <c r="S28" i="75"/>
  <c r="I28" i="75"/>
  <c r="R22" i="75"/>
  <c r="J19" i="53"/>
  <c r="F93" i="75"/>
  <c r="N38" i="75"/>
  <c r="H21" i="75"/>
  <c r="E84" i="75"/>
  <c r="P86" i="75"/>
  <c r="M110" i="75"/>
  <c r="O83" i="75"/>
  <c r="R57" i="75"/>
  <c r="D68" i="75"/>
  <c r="K81" i="75"/>
  <c r="G8" i="75"/>
  <c r="L98" i="53"/>
  <c r="G29" i="75"/>
  <c r="E23" i="75"/>
  <c r="Q83" i="75"/>
  <c r="Q18" i="75"/>
  <c r="S62" i="75"/>
  <c r="Q93" i="75"/>
  <c r="J12" i="48"/>
  <c r="R85" i="75"/>
  <c r="H100" i="75"/>
  <c r="N60" i="75"/>
  <c r="L126" i="53"/>
  <c r="M37" i="75"/>
  <c r="R88" i="75"/>
  <c r="S67" i="75"/>
  <c r="L68" i="53"/>
  <c r="J33" i="53"/>
  <c r="J75" i="53"/>
  <c r="D36" i="75"/>
  <c r="O86" i="75"/>
  <c r="F8" i="75"/>
  <c r="L99" i="53"/>
  <c r="E5" i="75"/>
  <c r="K86" i="75"/>
  <c r="Q35" i="75"/>
  <c r="H35" i="75"/>
  <c r="S58" i="75"/>
  <c r="L127" i="53"/>
  <c r="G56" i="75"/>
  <c r="J101" i="53"/>
  <c r="M10" i="75"/>
  <c r="L75" i="53"/>
  <c r="O4" i="75"/>
  <c r="S14" i="75"/>
  <c r="M93" i="75"/>
  <c r="L34" i="75"/>
  <c r="M16" i="75"/>
  <c r="S3" i="75"/>
  <c r="S19" i="75"/>
  <c r="Q56" i="75"/>
  <c r="K101" i="75"/>
  <c r="B8" i="48"/>
  <c r="P84" i="75"/>
  <c r="Q28" i="75"/>
  <c r="L27" i="75"/>
  <c r="S111" i="75"/>
  <c r="P85" i="75"/>
  <c r="J32" i="75"/>
  <c r="I11" i="48"/>
  <c r="I29" i="75"/>
  <c r="M60" i="75"/>
  <c r="J64" i="75"/>
  <c r="J8" i="53"/>
  <c r="O15" i="75"/>
  <c r="H10" i="48"/>
  <c r="F28" i="75"/>
  <c r="G26" i="75"/>
  <c r="E102" i="75"/>
  <c r="L19" i="53"/>
  <c r="R84" i="75"/>
  <c r="M85" i="75"/>
  <c r="H13" i="75"/>
  <c r="L66" i="53"/>
  <c r="H63" i="75"/>
  <c r="P38" i="75"/>
  <c r="R30" i="75"/>
  <c r="P112" i="75"/>
  <c r="K7" i="75"/>
  <c r="M111" i="75"/>
  <c r="H16" i="75"/>
  <c r="G85" i="75"/>
  <c r="D7" i="75"/>
  <c r="F58" i="75"/>
  <c r="J63" i="53"/>
  <c r="N20" i="75"/>
  <c r="H8" i="48"/>
  <c r="Q16" i="75"/>
  <c r="E57" i="75"/>
  <c r="N29" i="75"/>
  <c r="P57" i="75"/>
  <c r="F21" i="75"/>
  <c r="R25" i="75"/>
  <c r="P30" i="75"/>
  <c r="M32" i="75"/>
  <c r="M63" i="75"/>
  <c r="K4" i="75"/>
  <c r="I84" i="75"/>
  <c r="H12" i="75"/>
  <c r="P62" i="75"/>
  <c r="P69" i="75"/>
  <c r="D24" i="75"/>
  <c r="M19" i="75"/>
  <c r="R110" i="75"/>
  <c r="P33" i="75"/>
  <c r="I33" i="75"/>
  <c r="S7" i="75"/>
  <c r="N34" i="75"/>
  <c r="S34" i="75"/>
  <c r="D81" i="75"/>
  <c r="N112" i="75"/>
  <c r="H56" i="75"/>
  <c r="J64" i="53"/>
  <c r="L112" i="75"/>
  <c r="G10" i="75"/>
  <c r="F36" i="75"/>
  <c r="J29" i="75"/>
  <c r="L9" i="75"/>
  <c r="J121" i="53"/>
  <c r="J16" i="48"/>
  <c r="M67" i="75"/>
  <c r="I6" i="75"/>
  <c r="R20" i="75"/>
  <c r="G22" i="75"/>
  <c r="K37" i="75"/>
  <c r="S84" i="75"/>
  <c r="E35" i="75"/>
  <c r="J7" i="75"/>
  <c r="F65" i="75"/>
  <c r="H86" i="75"/>
  <c r="N64" i="75"/>
  <c r="J4" i="48"/>
  <c r="Q9" i="75"/>
  <c r="L30" i="53"/>
  <c r="H12" i="48"/>
  <c r="K12" i="48"/>
  <c r="L19" i="75"/>
  <c r="F60" i="75"/>
  <c r="I20" i="75"/>
  <c r="R18" i="75"/>
  <c r="F16" i="75"/>
  <c r="L67" i="75"/>
  <c r="S16" i="75"/>
  <c r="D102" i="75"/>
  <c r="N58" i="75"/>
  <c r="H112" i="75"/>
  <c r="I56" i="75"/>
  <c r="N110" i="75"/>
  <c r="S112" i="75"/>
  <c r="L106" i="53"/>
  <c r="J5" i="48"/>
  <c r="F100" i="75"/>
  <c r="O20" i="75"/>
  <c r="K84" i="75"/>
  <c r="J115" i="53"/>
  <c r="R61" i="75"/>
  <c r="F5" i="75"/>
  <c r="M4" i="75"/>
  <c r="L97" i="53"/>
  <c r="K59" i="75"/>
  <c r="F12" i="75"/>
  <c r="L32" i="75"/>
  <c r="O65" i="75"/>
  <c r="P20" i="75"/>
  <c r="P8" i="75"/>
  <c r="O56" i="75"/>
  <c r="E28" i="75"/>
  <c r="L11" i="48"/>
  <c r="J110" i="53"/>
  <c r="Q17" i="75"/>
  <c r="B6" i="48"/>
  <c r="I22" i="75"/>
  <c r="D69" i="75"/>
  <c r="N57" i="75"/>
  <c r="P101" i="75"/>
  <c r="D34" i="75"/>
  <c r="J66" i="75"/>
  <c r="P82" i="75"/>
  <c r="L3" i="75"/>
  <c r="H18" i="75"/>
  <c r="P23" i="75"/>
  <c r="N27" i="75"/>
  <c r="L103" i="53"/>
  <c r="S64" i="75"/>
  <c r="J68" i="53"/>
  <c r="M28" i="75"/>
  <c r="M57" i="75"/>
  <c r="K13" i="48"/>
  <c r="M21" i="75"/>
  <c r="F59" i="75"/>
  <c r="N93" i="75"/>
  <c r="K64" i="75"/>
  <c r="K16" i="48"/>
  <c r="N83" i="75"/>
  <c r="J3" i="48"/>
  <c r="M88" i="75"/>
  <c r="Q111" i="75"/>
  <c r="L18" i="53"/>
  <c r="R82" i="75"/>
  <c r="J73" i="53"/>
  <c r="J47" i="53"/>
  <c r="S56" i="75"/>
  <c r="O102" i="75"/>
  <c r="M35" i="75"/>
  <c r="L83" i="75"/>
  <c r="F111" i="75"/>
  <c r="S83" i="75"/>
  <c r="D26" i="75"/>
  <c r="K11" i="48"/>
  <c r="Q69" i="75"/>
  <c r="B10" i="48"/>
  <c r="L51" i="53"/>
  <c r="M7" i="75"/>
  <c r="N25" i="75"/>
  <c r="F20" i="75"/>
  <c r="E111" i="75"/>
  <c r="G110" i="75"/>
  <c r="G14" i="75"/>
  <c r="N33" i="75"/>
  <c r="G84" i="75"/>
  <c r="F30" i="75"/>
  <c r="J65" i="75"/>
  <c r="I14" i="48"/>
  <c r="M81" i="75"/>
  <c r="O32" i="75"/>
  <c r="F85" i="75"/>
  <c r="D29" i="75"/>
  <c r="K35" i="75"/>
  <c r="K88" i="75"/>
  <c r="S59" i="75"/>
  <c r="O62" i="75"/>
  <c r="K3" i="75"/>
  <c r="S36" i="75"/>
  <c r="N24" i="75"/>
  <c r="O25" i="75"/>
  <c r="D86" i="75"/>
  <c r="E13" i="75"/>
  <c r="I93" i="75"/>
  <c r="M31" i="75"/>
  <c r="R24" i="75"/>
  <c r="M12" i="75"/>
  <c r="D14" i="75"/>
  <c r="Q13" i="75"/>
  <c r="L74" i="53"/>
  <c r="N63" i="75"/>
  <c r="L58" i="53"/>
  <c r="E86" i="75"/>
  <c r="K60" i="75"/>
  <c r="Q112" i="75"/>
  <c r="N87" i="75"/>
  <c r="N15" i="75"/>
  <c r="D27" i="75"/>
  <c r="L42" i="53"/>
  <c r="N6" i="75"/>
  <c r="K63" i="75"/>
  <c r="J51" i="53"/>
  <c r="D4" i="75"/>
  <c r="O61" i="75"/>
  <c r="R35" i="75"/>
  <c r="L6" i="75"/>
  <c r="H34" i="75"/>
  <c r="L17" i="75"/>
  <c r="J21" i="53"/>
  <c r="F33" i="75"/>
  <c r="F83" i="75"/>
  <c r="J35" i="75"/>
  <c r="F110" i="75"/>
  <c r="P61" i="75"/>
  <c r="Q64" i="75"/>
  <c r="J32" i="53"/>
  <c r="M87" i="75"/>
  <c r="M27" i="75"/>
  <c r="O17" i="75"/>
  <c r="I19" i="75"/>
  <c r="N10" i="75"/>
  <c r="L7" i="48"/>
  <c r="Q61" i="75"/>
  <c r="I3" i="48"/>
  <c r="L109" i="53"/>
  <c r="S17" i="75"/>
  <c r="P14" i="75"/>
  <c r="S20" i="75"/>
  <c r="L10" i="53"/>
  <c r="I12" i="48"/>
  <c r="Q60" i="75"/>
  <c r="S102" i="75"/>
  <c r="S29" i="75"/>
  <c r="N32" i="75"/>
  <c r="O81" i="75"/>
  <c r="L108" i="53"/>
  <c r="K19" i="75"/>
  <c r="Q59" i="75"/>
  <c r="L23" i="75"/>
  <c r="E30" i="75"/>
  <c r="P66" i="75"/>
  <c r="L122" i="53"/>
  <c r="H13" i="48"/>
  <c r="L8" i="53"/>
  <c r="O84" i="75"/>
  <c r="L67" i="53"/>
  <c r="O11" i="75"/>
  <c r="L110" i="75"/>
  <c r="O87" i="75"/>
  <c r="E29" i="75"/>
  <c r="R101" i="75"/>
  <c r="J84" i="75"/>
  <c r="S25" i="75"/>
  <c r="G68" i="75"/>
  <c r="N65" i="75"/>
  <c r="Q23" i="75"/>
  <c r="R11" i="75"/>
  <c r="E85" i="75"/>
  <c r="J103" i="53"/>
  <c r="E27" i="75"/>
  <c r="J37" i="75"/>
  <c r="K58" i="75"/>
  <c r="I13" i="75"/>
  <c r="E69" i="75"/>
  <c r="E65" i="75"/>
  <c r="K23" i="75"/>
  <c r="F24" i="75"/>
  <c r="H5" i="75"/>
  <c r="O10" i="75"/>
  <c r="E10" i="75"/>
  <c r="O100" i="75"/>
  <c r="J88" i="75"/>
  <c r="N17" i="75"/>
  <c r="P18" i="75"/>
  <c r="L10" i="75"/>
  <c r="H16" i="48"/>
  <c r="B14" i="48"/>
  <c r="I9" i="75"/>
  <c r="P68" i="75"/>
  <c r="K61" i="75"/>
  <c r="K82" i="75"/>
  <c r="L37" i="75"/>
  <c r="I65" i="75"/>
  <c r="E25" i="75"/>
  <c r="J16" i="53"/>
  <c r="Q27" i="75"/>
  <c r="M3" i="75"/>
  <c r="J112" i="53"/>
  <c r="H33" i="75"/>
  <c r="F112" i="75"/>
  <c r="L27" i="53"/>
  <c r="I31" i="75"/>
  <c r="D12" i="75"/>
  <c r="S82" i="75"/>
  <c r="K22" i="75"/>
  <c r="J14" i="48"/>
  <c r="J5" i="53"/>
  <c r="E33" i="75"/>
  <c r="H25" i="75"/>
  <c r="F22" i="75"/>
  <c r="K4" i="48"/>
  <c r="Q88" i="75"/>
  <c r="R13" i="75"/>
  <c r="I112" i="75"/>
  <c r="F101" i="75"/>
  <c r="S11" i="75"/>
  <c r="J9" i="53"/>
  <c r="E22" i="75"/>
  <c r="J87" i="75"/>
  <c r="R3" i="75"/>
  <c r="F66" i="75"/>
  <c r="L46" i="53"/>
  <c r="J22" i="75"/>
  <c r="M58" i="75"/>
  <c r="Q101" i="75"/>
  <c r="L33" i="53"/>
  <c r="N14" i="75"/>
  <c r="E101" i="75"/>
  <c r="F26" i="75"/>
  <c r="R26" i="75"/>
  <c r="N18" i="75"/>
  <c r="O19" i="75"/>
  <c r="Q11" i="75"/>
  <c r="G33" i="75"/>
  <c r="J63" i="75"/>
  <c r="L28" i="53"/>
  <c r="J18" i="75"/>
  <c r="L69" i="53"/>
  <c r="P27" i="75"/>
  <c r="E12" i="75"/>
  <c r="J31" i="53"/>
  <c r="O27" i="75"/>
  <c r="J52" i="53"/>
  <c r="D32" i="75"/>
  <c r="L26" i="75"/>
  <c r="N22" i="75"/>
  <c r="L63" i="53"/>
  <c r="L63" i="75"/>
  <c r="H26" i="75"/>
  <c r="M30" i="75"/>
  <c r="E64" i="75"/>
  <c r="M62" i="75"/>
  <c r="Q12" i="75"/>
  <c r="J28" i="75"/>
  <c r="D57" i="75"/>
  <c r="P87" i="75"/>
  <c r="N23" i="75"/>
  <c r="P34" i="75"/>
  <c r="K16" i="75"/>
  <c r="L66" i="75"/>
  <c r="G59" i="75"/>
  <c r="B11" i="48"/>
  <c r="S69" i="75"/>
  <c r="P24" i="75"/>
  <c r="J8" i="75"/>
  <c r="M11" i="75"/>
  <c r="I101" i="75"/>
  <c r="H60" i="75"/>
  <c r="E112" i="75"/>
  <c r="B12" i="48"/>
  <c r="M20" i="75"/>
  <c r="J86" i="75"/>
  <c r="J10" i="75"/>
  <c r="L96" i="53"/>
  <c r="I24" i="75"/>
  <c r="P32" i="75"/>
  <c r="H15" i="75"/>
  <c r="J26" i="53"/>
  <c r="L84" i="75"/>
  <c r="K29" i="75"/>
  <c r="J101" i="75"/>
  <c r="P3" i="75"/>
  <c r="F6" i="75"/>
  <c r="N26" i="75"/>
  <c r="I100" i="75"/>
  <c r="L110" i="53"/>
  <c r="S27" i="75"/>
  <c r="L62" i="75"/>
  <c r="Q68" i="75"/>
  <c r="N81" i="75"/>
  <c r="P15" i="75"/>
  <c r="K5" i="48"/>
  <c r="M86" i="75"/>
  <c r="O33" i="75"/>
  <c r="J4" i="75"/>
  <c r="S30" i="75"/>
  <c r="J30" i="75"/>
  <c r="O5" i="75"/>
  <c r="K9" i="48"/>
  <c r="Q10" i="75"/>
  <c r="L104" i="53"/>
  <c r="E58" i="75"/>
  <c r="D87" i="75"/>
  <c r="I85" i="75"/>
  <c r="E24" i="75"/>
  <c r="S61" i="75"/>
  <c r="P28" i="75"/>
  <c r="K21" i="75"/>
  <c r="S37" i="75"/>
  <c r="J4" i="53"/>
  <c r="O67" i="75"/>
  <c r="D37" i="75"/>
  <c r="Q102" i="75"/>
  <c r="H110" i="75"/>
  <c r="N13" i="75"/>
  <c r="S24" i="75"/>
  <c r="L101" i="75"/>
  <c r="L111" i="53"/>
  <c r="G6" i="75"/>
  <c r="G13" i="75"/>
  <c r="I82" i="75"/>
  <c r="S87" i="75"/>
  <c r="S86" i="75"/>
  <c r="S12" i="75"/>
  <c r="H4" i="48"/>
  <c r="D66" i="75"/>
  <c r="L23" i="53"/>
  <c r="K33" i="75"/>
  <c r="L113" i="53"/>
  <c r="E67" i="75"/>
  <c r="E62" i="75"/>
  <c r="K11" i="75"/>
  <c r="I4" i="48"/>
  <c r="G3" i="75"/>
  <c r="P16" i="75"/>
  <c r="P37" i="75"/>
  <c r="E21" i="75"/>
  <c r="R64" i="75"/>
  <c r="R37" i="75"/>
  <c r="Q3" i="75"/>
  <c r="K56" i="75"/>
  <c r="N56" i="75"/>
  <c r="P22" i="75"/>
  <c r="J112" i="75"/>
  <c r="J20" i="53"/>
  <c r="N61" i="75"/>
  <c r="F102" i="75"/>
  <c r="H23" i="75"/>
  <c r="O31" i="75"/>
  <c r="I35" i="75"/>
  <c r="M23" i="75"/>
  <c r="R63" i="75"/>
  <c r="G27" i="75"/>
  <c r="P7" i="75"/>
  <c r="J6" i="53"/>
  <c r="R32" i="75"/>
  <c r="D30" i="75"/>
  <c r="E68" i="75"/>
  <c r="H58" i="75"/>
  <c r="S9" i="75"/>
  <c r="Q31" i="75"/>
  <c r="R59" i="75"/>
  <c r="H93" i="75"/>
  <c r="I13" i="48"/>
  <c r="M66" i="75"/>
  <c r="K93" i="75"/>
  <c r="G102" i="75"/>
  <c r="D62" i="75"/>
  <c r="J62" i="75"/>
  <c r="H84" i="75"/>
  <c r="H57" i="75"/>
  <c r="J111" i="75"/>
  <c r="G19" i="75"/>
  <c r="M6" i="75"/>
  <c r="D67" i="75"/>
  <c r="J116" i="53"/>
  <c r="R67" i="75"/>
  <c r="R6" i="75"/>
  <c r="R9" i="75"/>
  <c r="L52" i="53"/>
  <c r="K24" i="75"/>
  <c r="K14" i="75"/>
  <c r="L100" i="75"/>
  <c r="L64" i="53"/>
  <c r="O24" i="75"/>
  <c r="L21" i="53"/>
  <c r="Q33" i="75"/>
  <c r="H64" i="75"/>
  <c r="S88" i="75"/>
  <c r="P35" i="75"/>
  <c r="O111" i="75"/>
  <c r="G60" i="75"/>
  <c r="F63" i="75"/>
  <c r="R36" i="75"/>
  <c r="J26" i="75"/>
  <c r="S4" i="75"/>
  <c r="R17" i="75"/>
  <c r="K65" i="75"/>
  <c r="P4" i="75"/>
  <c r="M5" i="75"/>
  <c r="H87" i="75"/>
  <c r="G100" i="75"/>
  <c r="O9" i="75"/>
  <c r="F38" i="75"/>
  <c r="M101" i="75"/>
  <c r="N84" i="75"/>
  <c r="N101" i="75"/>
  <c r="D10" i="75"/>
  <c r="N86" i="75"/>
  <c r="R16" i="75"/>
  <c r="O35" i="75"/>
  <c r="L35" i="75"/>
  <c r="H11" i="48"/>
  <c r="J11" i="53"/>
  <c r="S5" i="75"/>
  <c r="J69" i="75"/>
  <c r="M38" i="75"/>
  <c r="O59" i="75"/>
  <c r="J82" i="75"/>
  <c r="I86" i="75"/>
  <c r="L3" i="48"/>
  <c r="D38" i="75"/>
  <c r="H36" i="75"/>
  <c r="J113" i="53"/>
  <c r="D25" i="75"/>
  <c r="J38" i="75"/>
  <c r="G34" i="75"/>
  <c r="J7" i="53"/>
  <c r="L73" i="53"/>
  <c r="J43" i="53"/>
  <c r="E15" i="75"/>
  <c r="P36" i="75"/>
  <c r="D58" i="75"/>
  <c r="E18" i="75"/>
  <c r="Q82" i="75"/>
  <c r="L117" i="53"/>
  <c r="L68" i="75"/>
  <c r="J24" i="53"/>
  <c r="K34" i="75"/>
  <c r="L12" i="75"/>
  <c r="I10" i="75"/>
  <c r="G16" i="75"/>
  <c r="M25" i="75"/>
  <c r="F64" i="75"/>
  <c r="O112" i="75"/>
  <c r="O22" i="75"/>
  <c r="L32" i="53"/>
  <c r="L102" i="75"/>
  <c r="K18" i="75"/>
  <c r="N36" i="75"/>
  <c r="O30" i="75"/>
  <c r="R4" i="75"/>
  <c r="M29" i="75"/>
  <c r="F31" i="75"/>
  <c r="O36" i="75"/>
  <c r="J25" i="75"/>
  <c r="N11" i="75"/>
  <c r="F34" i="75"/>
  <c r="N66" i="75"/>
  <c r="L5" i="53"/>
  <c r="R5" i="75"/>
  <c r="L7" i="53"/>
  <c r="I11" i="75"/>
  <c r="F32" i="75"/>
  <c r="D19" i="75"/>
  <c r="D83" i="75"/>
  <c r="N9" i="75"/>
  <c r="N100" i="75"/>
  <c r="E14" i="75"/>
  <c r="H88" i="75"/>
  <c r="J30" i="53"/>
  <c r="Q22" i="75"/>
  <c r="R86" i="75"/>
  <c r="Q4" i="75"/>
  <c r="I67" i="75"/>
  <c r="P65" i="75"/>
  <c r="O26" i="75"/>
  <c r="R27" i="75"/>
  <c r="J27" i="53"/>
  <c r="G23" i="75"/>
  <c r="K15" i="48"/>
  <c r="H28" i="75"/>
  <c r="M22" i="75"/>
  <c r="M26" i="75"/>
  <c r="H82" i="75"/>
  <c r="K67" i="75"/>
  <c r="L60" i="53"/>
  <c r="L18" i="75"/>
  <c r="I15" i="75"/>
  <c r="K14" i="48"/>
  <c r="G64" i="75"/>
  <c r="Q65" i="75"/>
  <c r="H111" i="75"/>
  <c r="L29" i="75"/>
  <c r="O3" i="75"/>
  <c r="G4" i="75"/>
  <c r="H67" i="75"/>
  <c r="J105" i="53"/>
  <c r="E83" i="75"/>
  <c r="Q85" i="75"/>
  <c r="J100" i="75"/>
  <c r="E6" i="75"/>
  <c r="Q25" i="75"/>
  <c r="H3" i="75"/>
  <c r="J81" i="75"/>
  <c r="I57" i="75"/>
  <c r="J12" i="75"/>
  <c r="L9" i="48"/>
  <c r="N3" i="75"/>
  <c r="K110" i="75"/>
  <c r="J102" i="75"/>
  <c r="F68" i="75"/>
  <c r="J100" i="53"/>
  <c r="G15" i="75"/>
  <c r="P64" i="75"/>
  <c r="J58" i="75"/>
  <c r="N28" i="75"/>
  <c r="F3" i="75"/>
  <c r="S66" i="75"/>
  <c r="H32" i="75"/>
  <c r="B9" i="48"/>
  <c r="S13" i="75"/>
  <c r="S65" i="75"/>
  <c r="J23" i="75"/>
  <c r="L6" i="53"/>
  <c r="I61" i="75"/>
  <c r="D16" i="75"/>
  <c r="I16" i="75"/>
  <c r="S35" i="75"/>
  <c r="L5" i="75"/>
  <c r="P60" i="75"/>
  <c r="G32" i="75"/>
  <c r="L43" i="53"/>
  <c r="E93" i="75"/>
  <c r="S63" i="75"/>
  <c r="L13" i="75"/>
  <c r="H61" i="75"/>
  <c r="L4" i="48"/>
  <c r="G111" i="75"/>
  <c r="J29" i="53"/>
  <c r="J126" i="53"/>
  <c r="L82" i="75"/>
  <c r="M15" i="75"/>
  <c r="J18" i="53"/>
  <c r="R19" i="75"/>
  <c r="K111" i="75"/>
  <c r="L121" i="53"/>
  <c r="H27" i="75"/>
  <c r="L34" i="53"/>
  <c r="R102" i="75"/>
  <c r="E17" i="75"/>
  <c r="J58" i="53"/>
  <c r="J102" i="53"/>
  <c r="M61" i="75"/>
  <c r="D65" i="75"/>
  <c r="N30" i="75"/>
  <c r="R10" i="75"/>
  <c r="P83" i="75"/>
  <c r="D21" i="75"/>
  <c r="J59" i="75"/>
  <c r="H59" i="75"/>
  <c r="I17" i="75"/>
  <c r="E11" i="75"/>
  <c r="I83" i="75"/>
  <c r="J60" i="75"/>
  <c r="G17" i="75"/>
  <c r="R38" i="75"/>
  <c r="D9" i="75"/>
  <c r="M56" i="75"/>
  <c r="E9" i="75"/>
  <c r="Q36" i="75"/>
  <c r="N21" i="75"/>
  <c r="L15" i="75"/>
  <c r="N85" i="75"/>
  <c r="H38" i="75"/>
  <c r="O68" i="75"/>
  <c r="J5" i="75"/>
  <c r="L62" i="53"/>
  <c r="O12" i="75"/>
  <c r="F62" i="75"/>
  <c r="L12" i="53"/>
  <c r="Q29" i="75"/>
  <c r="J66" i="53"/>
  <c r="L13" i="53"/>
  <c r="M69" i="75"/>
  <c r="J15" i="48"/>
  <c r="J24" i="75"/>
  <c r="J8" i="48"/>
  <c r="J122" i="53"/>
  <c r="L13" i="48"/>
  <c r="K5" i="75"/>
  <c r="N16" i="75"/>
  <c r="E66" i="75"/>
  <c r="Q63" i="75"/>
  <c r="I32" i="75"/>
  <c r="J44" i="53"/>
  <c r="S81" i="75"/>
  <c r="K9" i="75"/>
  <c r="M9" i="75"/>
  <c r="J48" i="53"/>
  <c r="F37" i="75"/>
  <c r="L115" i="53"/>
  <c r="L16" i="48"/>
  <c r="N19" i="75"/>
  <c r="I37" i="75"/>
  <c r="O23" i="75"/>
  <c r="L14" i="48"/>
  <c r="L57" i="53"/>
  <c r="R62" i="75"/>
  <c r="M13" i="75"/>
  <c r="K8" i="75"/>
  <c r="L3" i="53"/>
  <c r="P10" i="75"/>
  <c r="M18" i="75"/>
  <c r="R68" i="75"/>
  <c r="I102" i="75"/>
  <c r="G65" i="75"/>
  <c r="S38" i="75"/>
  <c r="G93" i="75"/>
  <c r="K83" i="75"/>
  <c r="S60" i="75"/>
  <c r="D61" i="75"/>
  <c r="Q21" i="75"/>
  <c r="H20" i="75"/>
  <c r="Q7" i="75"/>
  <c r="L22" i="75"/>
  <c r="J76" i="53"/>
  <c r="I6" i="48"/>
  <c r="Q30" i="75"/>
  <c r="I60" i="75"/>
  <c r="L102" i="53"/>
  <c r="O63" i="75"/>
  <c r="H65" i="75"/>
  <c r="E4" i="75"/>
  <c r="J9" i="75"/>
  <c r="I38" i="75"/>
  <c r="I14" i="75"/>
  <c r="D13" i="75"/>
  <c r="E20" i="75"/>
  <c r="R56" i="75"/>
  <c r="L49" i="53"/>
  <c r="E38" i="75"/>
  <c r="F14" i="75"/>
  <c r="G86" i="75"/>
  <c r="Q15" i="75"/>
  <c r="G62" i="75"/>
  <c r="I9" i="48"/>
  <c r="R111" i="75"/>
  <c r="S22" i="75"/>
  <c r="O57" i="75"/>
  <c r="J107" i="53"/>
  <c r="L48" i="53"/>
  <c r="M112" i="75"/>
  <c r="F82" i="75"/>
  <c r="L17" i="53"/>
  <c r="E82" i="75"/>
  <c r="E3" i="75"/>
  <c r="I58" i="75"/>
  <c r="L14" i="53"/>
  <c r="F86" i="75"/>
  <c r="S26" i="75"/>
  <c r="N8" i="75"/>
  <c r="J22" i="53"/>
  <c r="L93" i="75"/>
  <c r="I7" i="75"/>
  <c r="S8" i="75"/>
  <c r="Q38" i="75"/>
  <c r="K68" i="75"/>
  <c r="H62" i="75"/>
  <c r="O93" i="75"/>
  <c r="L56" i="75"/>
  <c r="Q24" i="75"/>
  <c r="S57" i="75"/>
  <c r="R29" i="75"/>
  <c r="F67" i="75"/>
  <c r="P102" i="75"/>
  <c r="G101" i="75"/>
  <c r="J85" i="75"/>
  <c r="K28" i="75"/>
  <c r="I5" i="75"/>
  <c r="E31" i="75"/>
  <c r="G88" i="75"/>
  <c r="J68" i="75"/>
  <c r="J128" i="53"/>
  <c r="E88" i="75"/>
  <c r="O21" i="75"/>
  <c r="J74" i="53"/>
  <c r="I69" i="75"/>
  <c r="H3" i="48"/>
  <c r="E100" i="75"/>
  <c r="J28" i="53"/>
  <c r="E19" i="75"/>
  <c r="I15" i="48"/>
  <c r="G24" i="75"/>
  <c r="J83" i="75"/>
  <c r="N5" i="75"/>
  <c r="O66" i="75"/>
  <c r="Q37" i="75"/>
  <c r="S32" i="75"/>
  <c r="L15" i="48"/>
  <c r="J67" i="53"/>
  <c r="L31" i="53"/>
  <c r="N12" i="75"/>
  <c r="P13" i="75"/>
  <c r="J67" i="75"/>
  <c r="H24" i="75"/>
  <c r="N35" i="75"/>
  <c r="K62" i="75"/>
  <c r="K57" i="75"/>
  <c r="R66" i="75"/>
  <c r="H14" i="48"/>
  <c r="H7" i="75"/>
  <c r="K8" i="48"/>
  <c r="J25" i="53"/>
  <c r="K66" i="75"/>
  <c r="G58" i="75"/>
  <c r="M34" i="75"/>
  <c r="G12" i="75"/>
  <c r="B16" i="48"/>
  <c r="G7" i="75"/>
  <c r="D93" i="75"/>
  <c r="R8" i="75"/>
  <c r="L4" i="75"/>
  <c r="O37" i="75"/>
  <c r="P31" i="75"/>
  <c r="G28" i="75"/>
  <c r="R81" i="75"/>
  <c r="L105" i="53"/>
  <c r="F88" i="75"/>
  <c r="P111" i="75"/>
  <c r="D5" i="75"/>
  <c r="P58" i="75"/>
  <c r="I62" i="75"/>
  <c r="G21" i="75"/>
  <c r="G36" i="75"/>
  <c r="L11" i="53"/>
  <c r="P21" i="75"/>
  <c r="F9" i="75"/>
  <c r="L59" i="75"/>
  <c r="S21" i="75"/>
  <c r="G9" i="75"/>
  <c r="P59" i="75"/>
  <c r="N82" i="75"/>
  <c r="K38" i="75"/>
  <c r="N102" i="75"/>
  <c r="L24" i="75"/>
  <c r="F35" i="75"/>
  <c r="O14" i="75"/>
  <c r="D100" i="75"/>
  <c r="G63" i="75"/>
  <c r="J93" i="75"/>
  <c r="R83" i="75"/>
  <c r="F69" i="75"/>
  <c r="N4" i="75"/>
  <c r="O34" i="75"/>
  <c r="H85" i="75"/>
  <c r="L9" i="53"/>
  <c r="E8" i="75"/>
  <c r="L30" i="75"/>
  <c r="L81" i="75"/>
  <c r="R100" i="75"/>
  <c r="I18" i="75"/>
  <c r="J109" i="53"/>
  <c r="R93" i="75"/>
  <c r="D18" i="75"/>
  <c r="J3" i="53"/>
  <c r="S101" i="75"/>
  <c r="J56" i="75"/>
  <c r="L10" i="48"/>
  <c r="L24" i="53"/>
  <c r="D15" i="75"/>
  <c r="M24" i="75"/>
  <c r="R33" i="75"/>
  <c r="D17" i="75"/>
  <c r="P12" i="75"/>
  <c r="G61" i="75"/>
  <c r="O18" i="75"/>
  <c r="J33" i="75"/>
  <c r="M33" i="75"/>
  <c r="N67" i="75"/>
  <c r="P81" i="75"/>
  <c r="H30" i="75"/>
  <c r="I30" i="75"/>
  <c r="D11" i="75"/>
  <c r="R60" i="75"/>
  <c r="L12" i="48"/>
  <c r="R87" i="75"/>
  <c r="S68" i="75"/>
  <c r="J34" i="75"/>
  <c r="Q62" i="75"/>
  <c r="K15" i="75"/>
  <c r="E37" i="75"/>
  <c r="J104" i="53"/>
  <c r="F87" i="75"/>
  <c r="K12" i="75"/>
  <c r="D56" i="75"/>
  <c r="I7" i="48"/>
  <c r="R15" i="75"/>
  <c r="L4" i="53"/>
  <c r="J13" i="48"/>
  <c r="M17" i="75"/>
  <c r="K10" i="75"/>
  <c r="P6" i="75"/>
  <c r="R112" i="75"/>
  <c r="O8" i="75"/>
  <c r="S6" i="75"/>
  <c r="D64" i="75"/>
  <c r="M100" i="75"/>
  <c r="Q58" i="75"/>
  <c r="H6" i="75"/>
  <c r="D60" i="75"/>
  <c r="L29" i="53"/>
  <c r="O88" i="75"/>
  <c r="F29" i="75"/>
  <c r="N29" i="53" l="true"/>
  <c r="T60" i="75"/>
  <c r="T64" i="75"/>
  <c r="T56" i="75"/>
  <c r="T11" i="75"/>
  <c r="T17" i="75"/>
  <c r="T15" i="75"/>
  <c r="N24" i="53"/>
  <c r="J135" i="53"/>
  <c r="T18" i="75"/>
  <c r="T100" i="75"/>
  <c r="T5" i="75"/>
  <c r="N105" i="53"/>
  <c r="T93" i="75"/>
  <c r="O16" i="48"/>
  <c r="M16" i="48"/>
  <c r="P16" i="48" s="true"/>
  <c r="H17" i="48"/>
  <c r="M3" i="48"/>
  <c r="N14" i="53"/>
  <c r="E119" i="75"/>
  <c r="N17" i="53"/>
  <c r="N48" i="53"/>
  <c r="N49" i="53"/>
  <c r="T13" i="75"/>
  <c r="T61" i="75"/>
  <c r="N57" i="53"/>
  <c r="N115" i="53"/>
  <c r="N62" i="53"/>
  <c r="T9" i="75"/>
  <c r="T21" i="75"/>
  <c r="T65" i="75"/>
  <c r="N43" i="53"/>
  <c r="T16" i="75"/>
  <c r="N6" i="53"/>
  <c r="M9" i="48"/>
  <c r="P9" i="48" s="true"/>
  <c r="O9" i="48"/>
  <c r="F119" i="75"/>
  <c r="N119" i="75"/>
  <c r="H119" i="75"/>
  <c r="O119" i="75"/>
  <c r="T83" i="75"/>
  <c r="T19" i="75"/>
  <c r="N5" i="53"/>
  <c r="T58" i="75"/>
  <c r="T25" i="75"/>
  <c r="T38" i="75"/>
  <c r="T10" i="75"/>
  <c r="N52" i="53"/>
  <c r="T67" i="75"/>
  <c r="T62" i="75"/>
  <c r="T30" i="75"/>
  <c r="Q119" i="75"/>
  <c r="G119" i="75"/>
  <c r="N113" i="53"/>
  <c r="T66" i="75"/>
  <c r="T37" i="75"/>
  <c r="T87" i="75"/>
  <c r="N104" i="53"/>
  <c r="N110" i="53"/>
  <c r="P119" i="75"/>
  <c r="N96" i="53"/>
  <c r="O12" i="48"/>
  <c r="M12" i="48"/>
  <c r="P12" i="48" s="true"/>
  <c r="T112" i="75"/>
  <c r="M11" i="48"/>
  <c r="P11" i="48" s="true"/>
  <c r="O11" i="48"/>
  <c r="T57" i="75"/>
  <c r="T32" i="75"/>
  <c r="N28" i="53"/>
  <c r="N33" i="53"/>
  <c r="N46" i="53"/>
  <c r="R119" i="75"/>
  <c r="T12" i="75"/>
  <c r="M119" i="75"/>
  <c r="M14" i="48"/>
  <c r="P14" i="48" s="true"/>
  <c r="O14" i="48"/>
  <c r="N122" i="53"/>
  <c r="N108" i="53"/>
  <c r="N109" i="53"/>
  <c r="I17" i="48"/>
  <c r="T4" i="75"/>
  <c r="N42" i="53"/>
  <c r="T27" i="75"/>
  <c r="N74" i="53"/>
  <c r="T14" i="75"/>
  <c r="T86" i="75"/>
  <c r="K119" i="75"/>
  <c r="T29" i="75"/>
  <c r="T111" i="75"/>
  <c r="M10" i="48"/>
  <c r="P10" i="48" s="true"/>
  <c r="O10" i="48"/>
  <c r="T26" i="75"/>
  <c r="J17" i="48"/>
  <c r="N103" i="53"/>
  <c r="L119" i="75"/>
  <c r="T34" i="75"/>
  <c r="T69" i="75"/>
  <c r="M6" i="48"/>
  <c r="P6" i="48" s="true"/>
  <c r="O6" i="48"/>
  <c r="N97" i="53"/>
  <c r="N106" i="53"/>
  <c r="T102" i="75"/>
  <c r="T81" i="75"/>
  <c r="T24" i="75"/>
  <c r="T7" i="75"/>
  <c r="N19" i="53"/>
  <c r="O8" i="48"/>
  <c r="M8" i="48"/>
  <c r="P8" i="48" s="true"/>
  <c r="S119" i="75"/>
  <c r="N75" i="53"/>
  <c r="N99" i="53"/>
  <c r="T36" i="75"/>
  <c r="T68" i="75"/>
  <c r="J119" i="75"/>
  <c r="O7" i="48"/>
  <c r="M7" i="48"/>
  <c r="P7" i="48" s="true"/>
  <c r="T88" i="75"/>
  <c r="T85" i="75"/>
  <c r="T84" i="75"/>
  <c r="N15" i="53"/>
  <c r="T101" i="75"/>
  <c r="T35" i="75"/>
  <c r="N44" i="53"/>
  <c r="M13" i="48"/>
  <c r="P13" i="48" s="true"/>
  <c r="O13" i="48"/>
  <c r="T20" i="75"/>
  <c r="N45" i="53"/>
  <c r="O5" i="48"/>
  <c r="M5" i="48"/>
  <c r="P5" i="48" s="true"/>
  <c r="N22" i="53"/>
  <c r="N25" i="53"/>
  <c r="T8" i="75"/>
  <c r="O15" i="48"/>
  <c r="M15" i="48"/>
  <c r="P15" i="48" s="true"/>
  <c r="D119" i="75"/>
  <c r="T3" i="75"/>
  <c r="T6" i="75"/>
  <c r="T63" i="75"/>
  <c r="T28" i="75"/>
  <c r="T110" i="75"/>
  <c r="T33" i="75"/>
  <c r="N50" i="53"/>
  <c r="T82" i="75"/>
  <c r="T23" i="75"/>
  <c r="T22" i="75"/>
  <c r="N61" i="53"/>
  <c r="K17" i="48"/>
  <c r="N116" i="53"/>
  <c r="O4" i="48"/>
  <c r="M4" i="48"/>
  <c r="P4" i="48" s="true"/>
  <c r="B17" i="48"/>
  <c r="O17" i="48" s="true"/>
  <c r="N95" i="53"/>
  <c r="N59" i="53"/>
  <c r="I119" i="75"/>
  <c r="T31" i="75"/>
  <c r="T59" i="75"/>
  <c r="N94" i="53"/>
  <c r="T119" i="75" l="true"/>
  <c r="P3" i="48"/>
  <c r="M17" i="48"/>
  <c r="P17" i="48" s="true"/>
</calcChain>
</file>

<file path=xl/comments1.xml><?xml version="1.0" encoding="utf-8"?>
<comments xmlns="http://schemas.openxmlformats.org/spreadsheetml/2006/main">
  <authors>
    <author>作者</author>
  </authors>
  <commentList>
    <comment ref="J50" authorId="0" shapeId="0">
      <text>
        <r>
          <rPr>
            <b/>
            <sz val="9"/>
            <rFont val="宋体"/>
            <family val="3"/>
            <charset val="134"/>
          </rPr>
          <t>作者:</t>
        </r>
        <r>
          <rPr>
            <sz val="9"/>
            <rFont val="宋体"/>
            <family val="3"/>
            <charset val="134"/>
          </rPr>
          <t xml:space="preserve">
项目先期材料学习</t>
        </r>
      </text>
    </comment>
    <comment ref="F52" authorId="0" shapeId="0">
      <text>
        <r>
          <rPr>
            <b/>
            <sz val="9"/>
            <rFont val="宋体"/>
            <family val="3"/>
            <charset val="134"/>
          </rPr>
          <t>作者:</t>
        </r>
        <r>
          <rPr>
            <sz val="9"/>
            <rFont val="宋体"/>
            <family val="3"/>
            <charset val="134"/>
          </rPr>
          <t xml:space="preserve">
江北新区垃圾分类项目沟通会议</t>
        </r>
      </text>
    </comment>
    <comment ref="G52" authorId="0" shapeId="0">
      <text>
        <r>
          <rPr>
            <b/>
            <sz val="9"/>
            <rFont val="宋体"/>
            <family val="3"/>
            <charset val="134"/>
          </rPr>
          <t>作者:</t>
        </r>
        <r>
          <rPr>
            <sz val="9"/>
            <rFont val="宋体"/>
            <family val="3"/>
            <charset val="134"/>
          </rPr>
          <t xml:space="preserve">
对现有南京市已开始建设的垃圾分类项目的具体建设内容进行调研</t>
        </r>
      </text>
    </comment>
    <comment ref="H52" authorId="0" shapeId="0">
      <text>
        <r>
          <rPr>
            <b/>
            <sz val="9"/>
            <rFont val="宋体"/>
            <family val="3"/>
            <charset val="134"/>
          </rPr>
          <t>作者:</t>
        </r>
        <r>
          <rPr>
            <sz val="9"/>
            <rFont val="宋体"/>
            <family val="3"/>
            <charset val="134"/>
          </rPr>
          <t xml:space="preserve">
调研结果：智能垃圾桶+传统垃圾桶结合，全流程管理的街道有江宁街道、雄州街道、江浦街道秣陵街道，星甸街道，龙池街道；传统垃圾桶+全流程管理的有：高淳区、溧水永阳街道、横溪街道、熟湖街道。</t>
        </r>
      </text>
    </comment>
    <comment ref="I53" authorId="0" shapeId="0">
      <text>
        <r>
          <rPr>
            <b/>
            <sz val="9"/>
            <rFont val="宋体"/>
            <family val="3"/>
            <charset val="134"/>
          </rPr>
          <t>作者:</t>
        </r>
        <r>
          <rPr>
            <sz val="9"/>
            <rFont val="宋体"/>
            <family val="3"/>
            <charset val="134"/>
          </rPr>
          <t xml:space="preserve">
实地了解用户项目进度计划及目前项目变动情况（联奕通过市经信委领导已约请学校宣传部部长、信息中心处长沟通过，具体沟通的情况暂无法获知）</t>
        </r>
      </text>
    </comment>
    <comment ref="J123" authorId="0" shapeId="0">
      <text>
        <r>
          <rPr>
            <b/>
            <sz val="9"/>
            <color indexed="81"/>
            <rFont val="宋体"/>
            <family val="3"/>
            <charset val="134"/>
          </rPr>
          <t>作者:</t>
        </r>
        <r>
          <rPr>
            <sz val="9"/>
            <color indexed="81"/>
            <rFont val="宋体"/>
            <family val="3"/>
            <charset val="134"/>
          </rPr>
          <t xml:space="preserve">
了解研究搜集到的相关合作伙伴建设方案，为下一周的客户拜访交流做业务储备</t>
        </r>
      </text>
    </comment>
    <comment ref="F128" authorId="0" shapeId="0">
      <text>
        <r>
          <rPr>
            <b/>
            <sz val="9"/>
            <color indexed="81"/>
            <rFont val="宋体"/>
            <family val="3"/>
            <charset val="134"/>
          </rPr>
          <t>作者:</t>
        </r>
        <r>
          <rPr>
            <sz val="9"/>
            <color indexed="81"/>
            <rFont val="宋体"/>
            <family val="3"/>
            <charset val="134"/>
          </rPr>
          <t xml:space="preserve">
出差秦皇岛，拜访电视台总编辑王主任，针对融媒体解决方案进行交流汇报，了解电视台已有信息化基础及项目规划情况</t>
        </r>
      </text>
    </comment>
    <comment ref="G128" authorId="0" shapeId="0">
      <text>
        <r>
          <rPr>
            <b/>
            <sz val="9"/>
            <color indexed="81"/>
            <rFont val="宋体"/>
            <family val="3"/>
            <charset val="134"/>
          </rPr>
          <t>作者:</t>
        </r>
        <r>
          <rPr>
            <sz val="9"/>
            <color indexed="81"/>
            <rFont val="宋体"/>
            <family val="3"/>
            <charset val="134"/>
          </rPr>
          <t xml:space="preserve">
介绍神码在融媒体行业的生态优势，针对融媒体行业的运营模式进行深入的交流探讨</t>
        </r>
      </text>
    </comment>
    <comment ref="H142" authorId="0" shapeId="0">
      <text>
        <r>
          <rPr>
            <b/>
            <sz val="9"/>
            <color indexed="81"/>
            <rFont val="宋体"/>
            <family val="3"/>
            <charset val="134"/>
          </rPr>
          <t>作者:</t>
        </r>
        <r>
          <rPr>
            <sz val="9"/>
            <color indexed="81"/>
            <rFont val="宋体"/>
            <family val="3"/>
            <charset val="134"/>
          </rPr>
          <t xml:space="preserve">
出差邯郸，拜访肥乡区王云峰区长，汇报神码智慧肥乡项目前期工作及主要方案规划内容，针对智慧肥乡项目下一步的推进计划交流探讨，区长表示项目的建设内容要侧重市民服务的建设内容</t>
        </r>
      </text>
    </comment>
    <comment ref="I142" authorId="0" shapeId="0">
      <text>
        <r>
          <rPr>
            <b/>
            <sz val="9"/>
            <color indexed="81"/>
            <rFont val="宋体"/>
            <family val="3"/>
            <charset val="134"/>
          </rPr>
          <t>作者:</t>
        </r>
        <r>
          <rPr>
            <sz val="9"/>
            <color indexed="81"/>
            <rFont val="宋体"/>
            <family val="3"/>
            <charset val="134"/>
          </rPr>
          <t xml:space="preserve">
拜访肥乡区招商局李局长，针对神码产业导入内容进行交流探讨，针对智慧肥乡建设方案及推进思路进行交流</t>
        </r>
      </text>
    </comment>
    <comment ref="J142" authorId="0" shapeId="0">
      <text>
        <r>
          <rPr>
            <b/>
            <sz val="9"/>
            <color indexed="81"/>
            <rFont val="宋体"/>
            <family val="3"/>
            <charset val="134"/>
          </rPr>
          <t>作者:</t>
        </r>
        <r>
          <rPr>
            <sz val="9"/>
            <color indexed="81"/>
            <rFont val="宋体"/>
            <family val="3"/>
            <charset val="134"/>
          </rPr>
          <t xml:space="preserve">
梳理神码在融媒体行业的优势及方案内容提供销售，销售发送邯郸市电视台负责人，辅助销售推进商机</t>
        </r>
      </text>
    </comment>
    <comment ref="F149" authorId="0" shapeId="0">
      <text>
        <r>
          <rPr>
            <b/>
            <sz val="9"/>
            <rFont val="宋体"/>
            <family val="3"/>
            <charset val="134"/>
          </rPr>
          <t>作者:</t>
        </r>
        <r>
          <rPr>
            <sz val="9"/>
            <rFont val="宋体"/>
            <family val="3"/>
            <charset val="134"/>
          </rPr>
          <t xml:space="preserve">
根据上周六与客户汇报，进一步修改PPT方案，增加信息安全、数据共享、实施计划、标准能力。上级投资公司已经审批通过项目建设内容。上周六客户正式指定神码编写招投标方案。客户要求神码本次PPT方案作为招标特色加分项。</t>
        </r>
      </text>
    </comment>
    <comment ref="G149" authorId="0" shapeId="0">
      <text>
        <r>
          <rPr>
            <b/>
            <sz val="9"/>
            <rFont val="宋体"/>
            <family val="3"/>
            <charset val="134"/>
          </rPr>
          <t>作者:</t>
        </r>
        <r>
          <rPr>
            <sz val="9"/>
            <rFont val="宋体"/>
            <family val="3"/>
            <charset val="134"/>
          </rPr>
          <t xml:space="preserve">
方案梳理。园区向管委会汇报神码方案。</t>
        </r>
      </text>
    </comment>
    <comment ref="H149" authorId="0" shapeId="0">
      <text>
        <r>
          <rPr>
            <b/>
            <sz val="9"/>
            <rFont val="宋体"/>
            <family val="3"/>
            <charset val="134"/>
          </rPr>
          <t>作者:</t>
        </r>
        <r>
          <rPr>
            <sz val="9"/>
            <rFont val="宋体"/>
            <family val="3"/>
            <charset val="134"/>
          </rPr>
          <t xml:space="preserve">
1、安排招投标工作计划，2、讨论技术方案框架调整，3、安排相关供应商方案对接，4确定下一步与客户工作对接计划和主要工作，6、整理新的方案框架模板和主要内容，7、组织具体方案编写和内容合并。</t>
        </r>
      </text>
    </comment>
    <comment ref="I149" authorId="0" shapeId="0">
      <text>
        <r>
          <rPr>
            <b/>
            <sz val="9"/>
            <rFont val="宋体"/>
            <family val="3"/>
            <charset val="134"/>
          </rPr>
          <t>作者:</t>
        </r>
        <r>
          <rPr>
            <sz val="9"/>
            <rFont val="宋体"/>
            <family val="3"/>
            <charset val="134"/>
          </rPr>
          <t xml:space="preserve">
配合前段人员在与客户及供应商梳理业务应用目录，基于前端业务应用编写技术方案方案框架。</t>
        </r>
      </text>
    </comment>
    <comment ref="J149" authorId="0" shapeId="0">
      <text>
        <r>
          <rPr>
            <b/>
            <sz val="9"/>
            <rFont val="宋体"/>
            <family val="3"/>
            <charset val="134"/>
          </rPr>
          <t>作者:</t>
        </r>
        <r>
          <rPr>
            <sz val="9"/>
            <rFont val="宋体"/>
            <family val="3"/>
            <charset val="134"/>
          </rPr>
          <t xml:space="preserve">
收集部分方案素材，编写整理部分子业务方案。</t>
        </r>
      </text>
    </comment>
    <comment ref="I186" authorId="0" shapeId="0">
      <text>
        <r>
          <rPr>
            <b/>
            <sz val="9"/>
            <color indexed="81"/>
            <rFont val="宋体"/>
            <family val="3"/>
            <charset val="134"/>
          </rPr>
          <t>作者:</t>
        </r>
        <r>
          <rPr>
            <sz val="9"/>
            <color indexed="81"/>
            <rFont val="宋体"/>
            <family val="3"/>
            <charset val="134"/>
          </rPr>
          <t xml:space="preserve">
投标准备：研究招标文件细则</t>
        </r>
      </text>
    </comment>
    <comment ref="J186" authorId="0" shapeId="0">
      <text>
        <r>
          <rPr>
            <b/>
            <sz val="9"/>
            <color indexed="81"/>
            <rFont val="宋体"/>
            <family val="3"/>
            <charset val="134"/>
          </rPr>
          <t>作者:</t>
        </r>
        <r>
          <rPr>
            <sz val="9"/>
            <color indexed="81"/>
            <rFont val="宋体"/>
            <family val="3"/>
            <charset val="134"/>
          </rPr>
          <t xml:space="preserve">
投标准备：研究招标文件细则，与项目销售及招标代理沟通，开始准备投标商务文件</t>
        </r>
      </text>
    </comment>
    <comment ref="J192" authorId="0" shapeId="0">
      <text>
        <r>
          <rPr>
            <b/>
            <sz val="9"/>
            <color indexed="81"/>
            <rFont val="宋体"/>
            <family val="3"/>
            <charset val="134"/>
          </rPr>
          <t>作者:</t>
        </r>
        <r>
          <rPr>
            <sz val="9"/>
            <color indexed="81"/>
            <rFont val="宋体"/>
            <family val="3"/>
            <charset val="134"/>
          </rPr>
          <t xml:space="preserve">
香水园街道智慧社区沟通和方案调整</t>
        </r>
      </text>
    </comment>
    <comment ref="I201" authorId="0" shapeId="0">
      <text>
        <r>
          <rPr>
            <b/>
            <sz val="9"/>
            <color indexed="81"/>
            <rFont val="宋体"/>
            <family val="3"/>
            <charset val="134"/>
          </rPr>
          <t>作者:</t>
        </r>
        <r>
          <rPr>
            <sz val="9"/>
            <color indexed="81"/>
            <rFont val="宋体"/>
            <family val="3"/>
            <charset val="134"/>
          </rPr>
          <t xml:space="preserve">
广电项目需求变动跟踪</t>
        </r>
      </text>
    </comment>
    <comment ref="J201" authorId="0" shapeId="0">
      <text>
        <r>
          <rPr>
            <b/>
            <sz val="9"/>
            <color indexed="81"/>
            <rFont val="宋体"/>
            <family val="3"/>
            <charset val="134"/>
          </rPr>
          <t>作者:</t>
        </r>
        <r>
          <rPr>
            <sz val="9"/>
            <color indexed="81"/>
            <rFont val="宋体"/>
            <family val="3"/>
            <charset val="134"/>
          </rPr>
          <t xml:space="preserve">
广电项目需求变动跟踪</t>
        </r>
      </text>
    </comment>
    <comment ref="H202" authorId="0" shapeId="0">
      <text>
        <r>
          <rPr>
            <b/>
            <sz val="9"/>
            <color indexed="81"/>
            <rFont val="宋体"/>
            <family val="3"/>
            <charset val="134"/>
          </rPr>
          <t>作者:</t>
        </r>
        <r>
          <rPr>
            <sz val="9"/>
            <color indexed="81"/>
            <rFont val="宋体"/>
            <family val="3"/>
            <charset val="134"/>
          </rPr>
          <t xml:space="preserve">
投标文件编写-副标</t>
        </r>
      </text>
    </comment>
    <comment ref="I202" authorId="0" shapeId="0">
      <text>
        <r>
          <rPr>
            <b/>
            <sz val="9"/>
            <color indexed="81"/>
            <rFont val="宋体"/>
            <family val="3"/>
            <charset val="134"/>
          </rPr>
          <t>作者:</t>
        </r>
        <r>
          <rPr>
            <sz val="9"/>
            <color indexed="81"/>
            <rFont val="宋体"/>
            <family val="3"/>
            <charset val="134"/>
          </rPr>
          <t xml:space="preserve">
投标文件编写-副标</t>
        </r>
      </text>
    </comment>
    <comment ref="F220" authorId="0" shapeId="0">
      <text>
        <r>
          <rPr>
            <b/>
            <sz val="9"/>
            <color indexed="81"/>
            <rFont val="宋体"/>
            <family val="3"/>
            <charset val="134"/>
          </rPr>
          <t>作者:</t>
        </r>
        <r>
          <rPr>
            <sz val="9"/>
            <color indexed="81"/>
            <rFont val="宋体"/>
            <family val="3"/>
            <charset val="134"/>
          </rPr>
          <t xml:space="preserve">
八达岭镇政府办公OA项目：依上周会议结论准备下次交流所需材料。</t>
        </r>
      </text>
    </comment>
    <comment ref="H220" authorId="0" shapeId="0">
      <text>
        <r>
          <rPr>
            <b/>
            <sz val="9"/>
            <color indexed="81"/>
            <rFont val="宋体"/>
            <family val="3"/>
            <charset val="134"/>
          </rPr>
          <t>作者:</t>
        </r>
        <r>
          <rPr>
            <sz val="9"/>
            <color indexed="81"/>
            <rFont val="宋体"/>
            <family val="3"/>
            <charset val="134"/>
          </rPr>
          <t xml:space="preserve">
八达岭镇政府办公OA项目：依上周会议结论准备下次交流所需材料。</t>
        </r>
      </text>
    </comment>
    <comment ref="J220" authorId="0" shapeId="0">
      <text>
        <r>
          <rPr>
            <b/>
            <sz val="9"/>
            <color indexed="81"/>
            <rFont val="宋体"/>
            <family val="3"/>
            <charset val="134"/>
          </rPr>
          <t>作者:</t>
        </r>
        <r>
          <rPr>
            <sz val="9"/>
            <color indexed="81"/>
            <rFont val="宋体"/>
            <family val="3"/>
            <charset val="134"/>
          </rPr>
          <t xml:space="preserve">
八达岭镇政府办公OA项目：完成下次交流所需材料，方案更新至3.2版。</t>
        </r>
      </text>
    </comment>
    <comment ref="F227" authorId="0" shapeId="0">
      <text>
        <r>
          <rPr>
            <b/>
            <sz val="9"/>
            <color indexed="81"/>
            <rFont val="宋体"/>
            <family val="3"/>
            <charset val="134"/>
          </rPr>
          <t>作者:
上海云角技术交流</t>
        </r>
      </text>
    </comment>
  </commentList>
</comments>
</file>

<file path=xl/comments10.xml><?xml version="1.0" encoding="utf-8"?>
<comments xmlns="http://schemas.openxmlformats.org/spreadsheetml/2006/main">
  <authors>
    <author>作者</author>
  </authors>
  <commentList>
    <comment ref="AM3" authorId="0" shapeId="0">
      <text>
        <r>
          <rPr>
            <b/>
            <sz val="9"/>
            <color indexed="81"/>
            <rFont val="宋体"/>
            <family val="3"/>
            <charset val="134"/>
          </rPr>
          <t>作者:</t>
        </r>
        <r>
          <rPr>
            <sz val="9"/>
            <color indexed="81"/>
            <rFont val="宋体"/>
            <family val="3"/>
            <charset val="134"/>
          </rPr>
          <t xml:space="preserve">
整理吉林ak项目设计阶段分享材料</t>
        </r>
      </text>
    </comment>
    <comment ref="AO3" authorId="0" shapeId="0">
      <text>
        <r>
          <rPr>
            <b/>
            <sz val="9"/>
            <color indexed="81"/>
            <rFont val="宋体"/>
            <family val="3"/>
            <charset val="134"/>
          </rPr>
          <t>作者:</t>
        </r>
        <r>
          <rPr>
            <sz val="9"/>
            <color indexed="81"/>
            <rFont val="宋体"/>
            <family val="3"/>
            <charset val="134"/>
          </rPr>
          <t xml:space="preserve">
整理2019年吉林省应急管理厅信息化建设方案</t>
        </r>
      </text>
    </comment>
    <comment ref="AN4" authorId="0" shapeId="0">
      <text>
        <r>
          <rPr>
            <b/>
            <sz val="9"/>
            <color indexed="81"/>
            <rFont val="宋体"/>
            <family val="3"/>
            <charset val="134"/>
          </rPr>
          <t>作者:</t>
        </r>
        <r>
          <rPr>
            <sz val="9"/>
            <color indexed="81"/>
            <rFont val="宋体"/>
            <family val="3"/>
            <charset val="134"/>
          </rPr>
          <t xml:space="preserve">
准备应急方案创新讨论的资料</t>
        </r>
      </text>
    </comment>
    <comment ref="AK5" authorId="0" shapeId="0">
      <text>
        <r>
          <rPr>
            <b/>
            <sz val="9"/>
            <color indexed="81"/>
            <rFont val="宋体"/>
            <family val="3"/>
            <charset val="134"/>
          </rPr>
          <t>作者:</t>
        </r>
        <r>
          <rPr>
            <sz val="9"/>
            <color indexed="81"/>
            <rFont val="宋体"/>
            <family val="3"/>
            <charset val="134"/>
          </rPr>
          <t xml:space="preserve">
准备与汽开区领导关于智慧小镇的交流资料。</t>
        </r>
      </text>
    </comment>
    <comment ref="AL5" authorId="0" shapeId="0">
      <text>
        <r>
          <rPr>
            <b/>
            <sz val="9"/>
            <color indexed="81"/>
            <rFont val="宋体"/>
            <family val="3"/>
            <charset val="134"/>
          </rPr>
          <t>作者:</t>
        </r>
        <r>
          <rPr>
            <sz val="9"/>
            <color indexed="81"/>
            <rFont val="宋体"/>
            <family val="3"/>
            <charset val="134"/>
          </rPr>
          <t xml:space="preserve">
准备与汽开区领导关于智慧小镇的交流资料</t>
        </r>
      </text>
    </comment>
    <comment ref="BD6" authorId="0" shapeId="0">
      <text>
        <r>
          <rPr>
            <b/>
            <sz val="9"/>
            <color indexed="81"/>
            <rFont val="宋体"/>
            <family val="3"/>
            <charset val="134"/>
          </rPr>
          <t>作者:</t>
        </r>
        <r>
          <rPr>
            <sz val="9"/>
            <color indexed="81"/>
            <rFont val="宋体"/>
            <family val="3"/>
            <charset val="134"/>
          </rPr>
          <t xml:space="preserve">
商讨延吉市疫情防控系统方案。该商机号还没有录入系统（销售负责人：王馨迎），所以工时暂录入长春疫情防控系统中</t>
        </r>
      </text>
    </comment>
    <comment ref="BE6" authorId="0" shapeId="0">
      <text>
        <r>
          <rPr>
            <b/>
            <sz val="9"/>
            <color indexed="81"/>
            <rFont val="宋体"/>
            <family val="3"/>
            <charset val="134"/>
          </rPr>
          <t>作者:</t>
        </r>
        <r>
          <rPr>
            <sz val="9"/>
            <color indexed="81"/>
            <rFont val="宋体"/>
            <family val="3"/>
            <charset val="134"/>
          </rPr>
          <t xml:space="preserve">
商讨延吉市疫情防控系统方案。该商机号还没有录入系统（销售负责人：王馨迎），所以工时暂录入长春疫情防控系统中</t>
        </r>
      </text>
    </comment>
    <comment ref="BH12" authorId="0" shapeId="0">
      <text>
        <r>
          <rPr>
            <b/>
            <sz val="9"/>
            <color indexed="81"/>
            <rFont val="宋体"/>
            <family val="3"/>
            <charset val="134"/>
          </rPr>
          <t>作者:</t>
        </r>
        <r>
          <rPr>
            <sz val="9"/>
            <color indexed="81"/>
            <rFont val="宋体"/>
            <family val="3"/>
            <charset val="134"/>
          </rPr>
          <t xml:space="preserve">
与华为开吉林省项目对标会</t>
        </r>
      </text>
    </comment>
    <comment ref="CZ20" authorId="0" shapeId="0">
      <text>
        <r>
          <rPr>
            <b/>
            <sz val="9"/>
            <color indexed="81"/>
            <rFont val="宋体"/>
            <family val="3"/>
            <charset val="134"/>
          </rPr>
          <t>作者:</t>
        </r>
        <r>
          <rPr>
            <sz val="9"/>
            <color indexed="81"/>
            <rFont val="宋体"/>
            <family val="3"/>
            <charset val="134"/>
          </rPr>
          <t xml:space="preserve">
围绕如何对四合一、研发基地、免税港（结合物流、境外电商）结合并给出整体方案进行讨论，该部分由刘贝牵头</t>
        </r>
      </text>
    </comment>
    <comment ref="BX31" authorId="0" shapeId="0">
      <text>
        <r>
          <rPr>
            <b/>
            <sz val="9"/>
            <color indexed="81"/>
            <rFont val="宋体"/>
            <family val="3"/>
            <charset val="134"/>
          </rPr>
          <t>作者:</t>
        </r>
        <r>
          <rPr>
            <sz val="9"/>
            <color indexed="81"/>
            <rFont val="宋体"/>
            <family val="3"/>
            <charset val="134"/>
          </rPr>
          <t xml:space="preserve">
划分吉林省项目优先级及后续跟进人员的安排。</t>
        </r>
      </text>
    </comment>
    <comment ref="CA31" authorId="0" shapeId="0">
      <text>
        <r>
          <rPr>
            <b/>
            <sz val="9"/>
            <color indexed="81"/>
            <rFont val="宋体"/>
            <family val="3"/>
            <charset val="134"/>
          </rPr>
          <t>作者:</t>
        </r>
        <r>
          <rPr>
            <sz val="9"/>
            <color indexed="81"/>
            <rFont val="宋体"/>
            <family val="3"/>
            <charset val="134"/>
          </rPr>
          <t xml:space="preserve">
吉林省和辽宁省项目梳理，了解辽宁省项目进展</t>
        </r>
      </text>
    </comment>
    <comment ref="AK32" authorId="0" shapeId="0">
      <text>
        <r>
          <rPr>
            <b/>
            <sz val="9"/>
            <color indexed="81"/>
            <rFont val="宋体"/>
            <family val="3"/>
            <charset val="134"/>
          </rPr>
          <t>作者:</t>
        </r>
        <r>
          <rPr>
            <sz val="9"/>
            <color indexed="81"/>
            <rFont val="宋体"/>
            <family val="3"/>
            <charset val="134"/>
          </rPr>
          <t xml:space="preserve">
王总召开区域售前鼠年启动会议</t>
        </r>
      </text>
    </comment>
    <comment ref="AM32" authorId="0" shapeId="0">
      <text>
        <r>
          <rPr>
            <b/>
            <sz val="9"/>
            <color indexed="81"/>
            <rFont val="宋体"/>
            <family val="3"/>
            <charset val="134"/>
          </rPr>
          <t>作者:</t>
        </r>
        <r>
          <rPr>
            <sz val="9"/>
            <color indexed="81"/>
            <rFont val="宋体"/>
            <family val="3"/>
            <charset val="134"/>
          </rPr>
          <t xml:space="preserve">
陈静总召开北区售前的启动会议</t>
        </r>
      </text>
    </comment>
    <comment ref="AN32" authorId="0" shapeId="0">
      <text>
        <r>
          <rPr>
            <b/>
            <sz val="9"/>
            <color indexed="81"/>
            <rFont val="宋体"/>
            <family val="3"/>
            <charset val="134"/>
          </rPr>
          <t>作者:</t>
        </r>
        <r>
          <rPr>
            <sz val="9"/>
            <color indexed="81"/>
            <rFont val="宋体"/>
            <family val="3"/>
            <charset val="134"/>
          </rPr>
          <t xml:space="preserve">
李文东召开应急方案创新的讨论会</t>
        </r>
      </text>
    </comment>
    <comment ref="AO32" authorId="0" shapeId="0">
      <text>
        <r>
          <rPr>
            <b/>
            <sz val="9"/>
            <color indexed="81"/>
            <rFont val="宋体"/>
            <family val="3"/>
            <charset val="134"/>
          </rPr>
          <t>作者:</t>
        </r>
        <r>
          <rPr>
            <sz val="9"/>
            <color indexed="81"/>
            <rFont val="宋体"/>
            <family val="3"/>
            <charset val="134"/>
          </rPr>
          <t xml:space="preserve">
吉林省AK项目设计推广阶段的工作分享</t>
        </r>
      </text>
    </comment>
    <comment ref="AR32" authorId="0" shapeId="0">
      <text>
        <r>
          <rPr>
            <b/>
            <sz val="9"/>
            <color indexed="81"/>
            <rFont val="宋体"/>
            <family val="3"/>
            <charset val="134"/>
          </rPr>
          <t>作者:</t>
        </r>
        <r>
          <rPr>
            <sz val="9"/>
            <color indexed="81"/>
            <rFont val="宋体"/>
            <family val="3"/>
            <charset val="134"/>
          </rPr>
          <t xml:space="preserve">
参加由李文东召开的关于疫情加应急创新方案的研讨会议3小时。整理应急管理厅和长白山项目方案2小时</t>
        </r>
      </text>
    </comment>
    <comment ref="AS32" authorId="0" shapeId="0">
      <text>
        <r>
          <rPr>
            <b/>
            <sz val="9"/>
            <color indexed="81"/>
            <rFont val="宋体"/>
            <family val="3"/>
            <charset val="134"/>
          </rPr>
          <t>作者:</t>
        </r>
        <r>
          <rPr>
            <sz val="9"/>
            <color indexed="81"/>
            <rFont val="宋体"/>
            <family val="3"/>
            <charset val="134"/>
          </rPr>
          <t xml:space="preserve">
参加由王辰召开的东北区工作启动会议3小时。下午沈翀召开的燕云研讨会议2小时</t>
        </r>
      </text>
    </comment>
    <comment ref="AT32" authorId="0" shapeId="0">
      <text>
        <r>
          <rPr>
            <b/>
            <sz val="9"/>
            <color indexed="81"/>
            <rFont val="宋体"/>
            <family val="3"/>
            <charset val="134"/>
          </rPr>
          <t>作者:</t>
        </r>
        <r>
          <rPr>
            <sz val="9"/>
            <color indexed="81"/>
            <rFont val="宋体"/>
            <family val="3"/>
            <charset val="134"/>
          </rPr>
          <t xml:space="preserve">
参加由沈翀召开的燕云研讨会议2小时</t>
        </r>
      </text>
    </comment>
    <comment ref="AU32" authorId="0" shapeId="0">
      <text>
        <r>
          <rPr>
            <b/>
            <sz val="9"/>
            <color indexed="81"/>
            <rFont val="宋体"/>
            <family val="3"/>
            <charset val="134"/>
          </rPr>
          <t>作者:</t>
        </r>
        <r>
          <rPr>
            <sz val="9"/>
            <color indexed="81"/>
            <rFont val="宋体"/>
            <family val="3"/>
            <charset val="134"/>
          </rPr>
          <t xml:space="preserve">
参加由陈静召开的关于三星SDS和DCH联合创新实验室研讨会议2小时。参加由我召开的关于燕云在吉林省推广模式的会议1小时。</t>
        </r>
      </text>
    </comment>
    <comment ref="AV32" authorId="0" shapeId="0">
      <text>
        <r>
          <rPr>
            <b/>
            <sz val="9"/>
            <color indexed="81"/>
            <rFont val="宋体"/>
            <family val="3"/>
            <charset val="134"/>
          </rPr>
          <t>作者:</t>
        </r>
        <r>
          <rPr>
            <sz val="9"/>
            <color indexed="81"/>
            <rFont val="宋体"/>
            <family val="3"/>
            <charset val="134"/>
          </rPr>
          <t xml:space="preserve">
编写吉林省“燕云DaaS”推广模式探索方案</t>
        </r>
      </text>
    </comment>
    <comment ref="AZ32" authorId="0" shapeId="0">
      <text>
        <r>
          <rPr>
            <b/>
            <sz val="9"/>
            <color indexed="81"/>
            <rFont val="宋体"/>
            <family val="3"/>
            <charset val="134"/>
          </rPr>
          <t>作者:</t>
        </r>
        <r>
          <rPr>
            <sz val="9"/>
            <color indexed="81"/>
            <rFont val="宋体"/>
            <family val="3"/>
            <charset val="134"/>
          </rPr>
          <t xml:space="preserve">
王辰召开东北区例会</t>
        </r>
      </text>
    </comment>
    <comment ref="BB32" authorId="0" shapeId="0">
      <text>
        <r>
          <rPr>
            <b/>
            <sz val="9"/>
            <color indexed="81"/>
            <rFont val="宋体"/>
            <family val="3"/>
            <charset val="134"/>
          </rPr>
          <t>作者:</t>
        </r>
        <r>
          <rPr>
            <sz val="9"/>
            <color indexed="81"/>
            <rFont val="宋体"/>
            <family val="3"/>
            <charset val="134"/>
          </rPr>
          <t xml:space="preserve">
内部方案评审</t>
        </r>
      </text>
    </comment>
    <comment ref="BF32" authorId="0" shapeId="0">
      <text>
        <r>
          <rPr>
            <b/>
            <sz val="9"/>
            <color indexed="81"/>
            <rFont val="宋体"/>
            <family val="3"/>
            <charset val="134"/>
          </rPr>
          <t>作者:</t>
        </r>
        <r>
          <rPr>
            <sz val="9"/>
            <color indexed="81"/>
            <rFont val="宋体"/>
            <family val="3"/>
            <charset val="134"/>
          </rPr>
          <t xml:space="preserve">
东北区商机信息梳理2h，按照领导要求调整19年所沉淀的方案1h。</t>
        </r>
      </text>
    </comment>
    <comment ref="BG32" authorId="0" shapeId="0">
      <text>
        <r>
          <rPr>
            <b/>
            <sz val="9"/>
            <color indexed="81"/>
            <rFont val="宋体"/>
            <family val="3"/>
            <charset val="134"/>
          </rPr>
          <t>作者:</t>
        </r>
        <r>
          <rPr>
            <sz val="9"/>
            <color indexed="81"/>
            <rFont val="宋体"/>
            <family val="3"/>
            <charset val="134"/>
          </rPr>
          <t xml:space="preserve">
东北区商机信息梳理</t>
        </r>
      </text>
    </comment>
    <comment ref="BH32" authorId="0" shapeId="0">
      <text>
        <r>
          <rPr>
            <b/>
            <sz val="9"/>
            <color indexed="81"/>
            <rFont val="宋体"/>
            <family val="3"/>
            <charset val="134"/>
          </rPr>
          <t>作者:</t>
        </r>
        <r>
          <rPr>
            <sz val="9"/>
            <color indexed="81"/>
            <rFont val="宋体"/>
            <family val="3"/>
            <charset val="134"/>
          </rPr>
          <t xml:space="preserve">
东北区商机信息梳理</t>
        </r>
      </text>
    </comment>
    <comment ref="BI32" authorId="0" shapeId="0">
      <text>
        <r>
          <rPr>
            <b/>
            <sz val="9"/>
            <color indexed="81"/>
            <rFont val="宋体"/>
            <family val="3"/>
            <charset val="134"/>
          </rPr>
          <t>作者:</t>
        </r>
        <r>
          <rPr>
            <sz val="9"/>
            <color indexed="81"/>
            <rFont val="宋体"/>
            <family val="3"/>
            <charset val="134"/>
          </rPr>
          <t xml:space="preserve">
参与销售业务规划会4h。售前的月例会3h</t>
        </r>
      </text>
    </comment>
    <comment ref="BJ32" authorId="0" shapeId="0">
      <text>
        <r>
          <rPr>
            <b/>
            <sz val="9"/>
            <color indexed="81"/>
            <rFont val="宋体"/>
            <family val="3"/>
            <charset val="134"/>
          </rPr>
          <t>作者:</t>
        </r>
        <r>
          <rPr>
            <sz val="9"/>
            <color indexed="81"/>
            <rFont val="宋体"/>
            <family val="3"/>
            <charset val="134"/>
          </rPr>
          <t xml:space="preserve">
参与销售业务规划会</t>
        </r>
      </text>
    </comment>
    <comment ref="BQ32" authorId="0" shapeId="0">
      <text>
        <r>
          <rPr>
            <b/>
            <sz val="9"/>
            <color indexed="81"/>
            <rFont val="宋体"/>
            <family val="3"/>
            <charset val="134"/>
          </rPr>
          <t>作者:</t>
        </r>
        <r>
          <rPr>
            <sz val="9"/>
            <color indexed="81"/>
            <rFont val="宋体"/>
            <family val="3"/>
            <charset val="134"/>
          </rPr>
          <t xml:space="preserve">
公司第二次培训会
</t>
        </r>
      </text>
    </comment>
    <comment ref="BW32" authorId="0" shapeId="0">
      <text>
        <r>
          <rPr>
            <b/>
            <sz val="9"/>
            <color indexed="81"/>
            <rFont val="宋体"/>
            <family val="3"/>
            <charset val="134"/>
          </rPr>
          <t>作者:</t>
        </r>
        <r>
          <rPr>
            <sz val="9"/>
            <color indexed="81"/>
            <rFont val="宋体"/>
            <family val="3"/>
            <charset val="134"/>
          </rPr>
          <t xml:space="preserve">
配合高鹏编写OA与燕云整合并以拖拉拽的方式实现燕云为应用的配置的需求文档</t>
        </r>
      </text>
    </comment>
    <comment ref="CA32" authorId="0" shapeId="0">
      <text>
        <r>
          <rPr>
            <b/>
            <sz val="9"/>
            <color indexed="81"/>
            <rFont val="宋体"/>
            <family val="3"/>
            <charset val="134"/>
          </rPr>
          <t>作者:</t>
        </r>
        <r>
          <rPr>
            <sz val="9"/>
            <color indexed="81"/>
            <rFont val="宋体"/>
            <family val="3"/>
            <charset val="134"/>
          </rPr>
          <t xml:space="preserve">
参与售前部的周例会</t>
        </r>
      </text>
    </comment>
    <comment ref="CX32" authorId="0" shapeId="0">
      <text>
        <r>
          <rPr>
            <b/>
            <sz val="9"/>
            <color indexed="81"/>
            <rFont val="宋体"/>
            <family val="3"/>
            <charset val="134"/>
          </rPr>
          <t>作者:</t>
        </r>
        <r>
          <rPr>
            <sz val="9"/>
            <color indexed="81"/>
            <rFont val="宋体"/>
            <family val="3"/>
            <charset val="134"/>
          </rPr>
          <t xml:space="preserve">
参加由Charles组织的商机review会议2h</t>
        </r>
      </text>
    </comment>
    <comment ref="CY32" authorId="0" shapeId="0">
      <text>
        <r>
          <rPr>
            <b/>
            <sz val="9"/>
            <color indexed="81"/>
            <rFont val="宋体"/>
            <family val="3"/>
            <charset val="134"/>
          </rPr>
          <t>作者:</t>
        </r>
        <r>
          <rPr>
            <sz val="9"/>
            <color indexed="81"/>
            <rFont val="宋体"/>
            <family val="3"/>
            <charset val="134"/>
          </rPr>
          <t xml:space="preserve">
参加中电科信创一体机发布云会议</t>
        </r>
      </text>
    </comment>
    <comment ref="DB32" authorId="0" shapeId="0">
      <text>
        <r>
          <rPr>
            <b/>
            <sz val="9"/>
            <color indexed="81"/>
            <rFont val="宋体"/>
            <family val="3"/>
            <charset val="134"/>
          </rPr>
          <t>作者:</t>
        </r>
        <r>
          <rPr>
            <sz val="9"/>
            <color indexed="81"/>
            <rFont val="宋体"/>
            <family val="3"/>
            <charset val="134"/>
          </rPr>
          <t xml:space="preserve">
参加东北区销售会议。</t>
        </r>
      </text>
    </comment>
    <comment ref="DC32" authorId="0" shapeId="0">
      <text>
        <r>
          <rPr>
            <b/>
            <sz val="9"/>
            <color indexed="81"/>
            <rFont val="宋体"/>
            <family val="3"/>
            <charset val="134"/>
          </rPr>
          <t>作者:</t>
        </r>
        <r>
          <rPr>
            <sz val="9"/>
            <color indexed="81"/>
            <rFont val="宋体"/>
            <family val="3"/>
            <charset val="134"/>
          </rPr>
          <t xml:space="preserve">
每周分享</t>
        </r>
      </text>
    </comment>
    <comment ref="DJ32" authorId="0" shapeId="0">
      <text>
        <r>
          <rPr>
            <b/>
            <sz val="9"/>
            <color indexed="81"/>
            <rFont val="宋体"/>
            <family val="3"/>
            <charset val="134"/>
          </rPr>
          <t>作者:</t>
        </r>
        <r>
          <rPr>
            <sz val="9"/>
            <color indexed="81"/>
            <rFont val="宋体"/>
            <family val="3"/>
            <charset val="134"/>
          </rPr>
          <t xml:space="preserve">
周例会</t>
        </r>
      </text>
    </comment>
    <comment ref="BQ33" authorId="0" shapeId="0">
      <text>
        <r>
          <rPr>
            <b/>
            <sz val="9"/>
            <color indexed="81"/>
            <rFont val="宋体"/>
            <family val="3"/>
            <charset val="134"/>
          </rPr>
          <t>作者:</t>
        </r>
        <r>
          <rPr>
            <sz val="9"/>
            <color indexed="81"/>
            <rFont val="宋体"/>
            <family val="3"/>
            <charset val="134"/>
          </rPr>
          <t xml:space="preserve">
与阿里云团队探讨阿里云城市大脑的方案及案例，并寻求如何能在长春市开展合作。</t>
        </r>
      </text>
    </comment>
    <comment ref="BV33" authorId="0" shapeId="0">
      <text>
        <r>
          <rPr>
            <b/>
            <sz val="9"/>
            <color indexed="81"/>
            <rFont val="宋体"/>
            <family val="3"/>
            <charset val="134"/>
          </rPr>
          <t>作者:</t>
        </r>
        <r>
          <rPr>
            <sz val="9"/>
            <color indexed="81"/>
            <rFont val="宋体"/>
            <family val="3"/>
            <charset val="134"/>
          </rPr>
          <t xml:space="preserve">
与祥云启程负责人陈总沟通安可适配中心落地问题</t>
        </r>
      </text>
    </comment>
    <comment ref="BX33" authorId="0" shapeId="0">
      <text>
        <r>
          <rPr>
            <b/>
            <sz val="9"/>
            <color indexed="81"/>
            <rFont val="宋体"/>
            <family val="3"/>
            <charset val="134"/>
          </rPr>
          <t>作者:</t>
        </r>
        <r>
          <rPr>
            <sz val="9"/>
            <color indexed="81"/>
            <rFont val="宋体"/>
            <family val="3"/>
            <charset val="134"/>
          </rPr>
          <t xml:space="preserve">
与陈静总吉林团队和ITS张大鹏总探讨与祥云合作吉林信创适配中心相关问题</t>
        </r>
      </text>
    </comment>
    <comment ref="CE33" authorId="0" shapeId="0">
      <text>
        <r>
          <rPr>
            <b/>
            <sz val="9"/>
            <color indexed="81"/>
            <rFont val="宋体"/>
            <family val="3"/>
            <charset val="134"/>
          </rPr>
          <t>作者:</t>
        </r>
        <r>
          <rPr>
            <sz val="9"/>
            <color indexed="81"/>
            <rFont val="宋体"/>
            <family val="3"/>
            <charset val="134"/>
          </rPr>
          <t xml:space="preserve">
围绕天地伟业的执法办案解决方案（公安口）进行交流及整理方案优势应用场景4h。与左吉春沟通该项目的建设内容、客户的实质需求及项目资金的落实情况，并结合现有需求确定汇报方案的维度4h。</t>
        </r>
      </text>
    </comment>
    <comment ref="CJ33" authorId="0" shapeId="0">
      <text>
        <r>
          <rPr>
            <b/>
            <sz val="9"/>
            <color indexed="81"/>
            <rFont val="宋体"/>
            <family val="3"/>
            <charset val="134"/>
          </rPr>
          <t>作者:</t>
        </r>
        <r>
          <rPr>
            <sz val="9"/>
            <color indexed="81"/>
            <rFont val="宋体"/>
            <family val="3"/>
            <charset val="134"/>
          </rPr>
          <t xml:space="preserve">
与王辰参加由景俊海省长带队参观考察长光卫星。</t>
        </r>
      </text>
    </comment>
    <comment ref="CP33" authorId="0" shapeId="0">
      <text>
        <r>
          <rPr>
            <b/>
            <sz val="9"/>
            <color indexed="81"/>
            <rFont val="宋体"/>
            <family val="3"/>
            <charset val="134"/>
          </rPr>
          <t>作者:</t>
        </r>
        <r>
          <rPr>
            <sz val="9"/>
            <color indexed="81"/>
            <rFont val="宋体"/>
            <family val="3"/>
            <charset val="134"/>
          </rPr>
          <t xml:space="preserve">
销售王馨迎在吉林森工吕总那里获得吉林省农投要建设智慧农旅产业园项目，并与鹏博一同开会进行项目分析。</t>
        </r>
      </text>
    </comment>
    <comment ref="CQ33" authorId="0" shapeId="0">
      <text>
        <r>
          <rPr>
            <b/>
            <sz val="9"/>
            <color indexed="81"/>
            <rFont val="宋体"/>
            <family val="3"/>
            <charset val="134"/>
          </rPr>
          <t>作者:</t>
        </r>
        <r>
          <rPr>
            <sz val="9"/>
            <color indexed="81"/>
            <rFont val="宋体"/>
            <family val="3"/>
            <charset val="134"/>
          </rPr>
          <t xml:space="preserve">
协助销售筹备吉林省信创联盟会4h；与吉林森工吕总、农投杨部长、农投办公室李主任开会商讨智慧农旅产业园建设内容及项目申请报告的编写方向3h。</t>
        </r>
      </text>
    </comment>
    <comment ref="CR33" authorId="0" shapeId="0">
      <text>
        <r>
          <rPr>
            <b/>
            <sz val="9"/>
            <color indexed="81"/>
            <rFont val="宋体"/>
            <family val="3"/>
            <charset val="134"/>
          </rPr>
          <t>作者:</t>
        </r>
        <r>
          <rPr>
            <sz val="9"/>
            <color indexed="81"/>
            <rFont val="宋体"/>
            <family val="3"/>
            <charset val="134"/>
          </rPr>
          <t xml:space="preserve">
协助销售筹备吉林省信创联盟会</t>
        </r>
      </text>
    </comment>
    <comment ref="CS33" authorId="0" shapeId="0">
      <text>
        <r>
          <rPr>
            <b/>
            <sz val="9"/>
            <color indexed="81"/>
            <rFont val="宋体"/>
            <family val="3"/>
            <charset val="134"/>
          </rPr>
          <t>作者:</t>
        </r>
        <r>
          <rPr>
            <sz val="9"/>
            <color indexed="81"/>
            <rFont val="宋体"/>
            <family val="3"/>
            <charset val="134"/>
          </rPr>
          <t xml:space="preserve">
协助销售筹备吉林省信创联盟会。并组织部分参会厂家进行会议调试和彩排</t>
        </r>
      </text>
    </comment>
    <comment ref="CW34" authorId="0" shapeId="0">
      <text>
        <r>
          <rPr>
            <b/>
            <sz val="9"/>
            <color indexed="81"/>
            <rFont val="宋体"/>
            <family val="3"/>
            <charset val="134"/>
          </rPr>
          <t>作者:</t>
        </r>
        <r>
          <rPr>
            <sz val="9"/>
            <color indexed="81"/>
            <rFont val="宋体"/>
            <family val="3"/>
            <charset val="134"/>
          </rPr>
          <t xml:space="preserve">
现场支持，协调部分参会厂家进行会议测试</t>
        </r>
      </text>
    </comment>
    <comment ref="CX34" authorId="0" shapeId="0">
      <text>
        <r>
          <rPr>
            <b/>
            <sz val="9"/>
            <color indexed="81"/>
            <rFont val="宋体"/>
            <family val="3"/>
            <charset val="134"/>
          </rPr>
          <t>作者:</t>
        </r>
        <r>
          <rPr>
            <sz val="9"/>
            <color indexed="81"/>
            <rFont val="宋体"/>
            <family val="3"/>
            <charset val="134"/>
          </rPr>
          <t xml:space="preserve">
参加由陈静总召开的信创联盟会总结会及工作部署会议2h。
参加刘少华组织的中国移动商机分析会议1h。</t>
        </r>
      </text>
    </comment>
    <comment ref="CY34" authorId="0" shapeId="0">
      <text>
        <r>
          <rPr>
            <b/>
            <sz val="9"/>
            <color indexed="81"/>
            <rFont val="宋体"/>
            <family val="3"/>
            <charset val="134"/>
          </rPr>
          <t>作者:</t>
        </r>
        <r>
          <rPr>
            <sz val="9"/>
            <color indexed="81"/>
            <rFont val="宋体"/>
            <family val="3"/>
            <charset val="134"/>
          </rPr>
          <t xml:space="preserve">
合龙市政数局领导要求我方提供智慧城市案例，按照该需求进行我公司智慧城市案例整理脱敏并由销售提供给客户2h。参加由王辰总组织的落实前一天陈静总布置的任务会议4h。</t>
        </r>
      </text>
    </comment>
    <comment ref="CZ34" authorId="0" shapeId="0">
      <text>
        <r>
          <rPr>
            <b/>
            <sz val="9"/>
            <color indexed="81"/>
            <rFont val="宋体"/>
            <family val="3"/>
            <charset val="134"/>
          </rPr>
          <t>作者:</t>
        </r>
        <r>
          <rPr>
            <sz val="9"/>
            <color indexed="81"/>
            <rFont val="宋体"/>
            <family val="3"/>
            <charset val="134"/>
          </rPr>
          <t xml:space="preserve">
前一天王辰总会上确定基于龙芯、鲲鹏信创因特睿一体机的前期筹备工作由我负责。思考计划其筹备方案和实施步骤，及与厂商沟通内容。</t>
        </r>
      </text>
    </comment>
    <comment ref="DD34" authorId="0" shapeId="0">
      <text>
        <r>
          <rPr>
            <b/>
            <sz val="9"/>
            <color indexed="81"/>
            <rFont val="宋体"/>
            <family val="3"/>
            <charset val="134"/>
          </rPr>
          <t>作者:</t>
        </r>
        <r>
          <rPr>
            <sz val="9"/>
            <color indexed="81"/>
            <rFont val="宋体"/>
            <family val="3"/>
            <charset val="134"/>
          </rPr>
          <t xml:space="preserve">
参加由王辰总召开的东北区会议</t>
        </r>
      </text>
    </comment>
    <comment ref="DE34" authorId="0" shapeId="0">
      <text>
        <r>
          <rPr>
            <b/>
            <sz val="9"/>
            <color indexed="81"/>
            <rFont val="宋体"/>
            <family val="3"/>
            <charset val="134"/>
          </rPr>
          <t>作者:</t>
        </r>
        <r>
          <rPr>
            <sz val="9"/>
            <color indexed="81"/>
            <rFont val="宋体"/>
            <family val="3"/>
            <charset val="134"/>
          </rPr>
          <t xml:space="preserve">
本周陈静总来长春，预计拜访王路市长和政法委书记，编写拜访二位领导的函件</t>
        </r>
      </text>
    </comment>
    <comment ref="DF34" authorId="0" shapeId="0">
      <text>
        <r>
          <rPr>
            <b/>
            <sz val="9"/>
            <color indexed="81"/>
            <rFont val="宋体"/>
            <family val="3"/>
            <charset val="134"/>
          </rPr>
          <t>作者:</t>
        </r>
        <r>
          <rPr>
            <sz val="9"/>
            <color indexed="81"/>
            <rFont val="宋体"/>
            <family val="3"/>
            <charset val="134"/>
          </rPr>
          <t xml:space="preserve">
北方大数据中心项目：了解项目需求及背景，与京东刘田野沟通大数据中心运营的方向及硬件基础资源，并搜集运营资料。</t>
        </r>
      </text>
    </comment>
    <comment ref="DG34" authorId="0" shapeId="0">
      <text>
        <r>
          <rPr>
            <b/>
            <sz val="9"/>
            <color indexed="81"/>
            <rFont val="宋体"/>
            <family val="3"/>
            <charset val="134"/>
          </rPr>
          <t>作者:</t>
        </r>
        <r>
          <rPr>
            <sz val="9"/>
            <color indexed="81"/>
            <rFont val="宋体"/>
            <family val="3"/>
            <charset val="134"/>
          </rPr>
          <t xml:space="preserve">
与陈静总、王馨迎共同约见了政法委刘伟书记，并介绍了神州数码的项目能力与燕云DaaS产品。销售王馨迎，2h；陈静总召开近期工作总结及后续工作任务部署会议3h</t>
        </r>
      </text>
    </comment>
    <comment ref="DK34" authorId="0" shapeId="0">
      <text>
        <r>
          <rPr>
            <b/>
            <sz val="9"/>
            <color indexed="81"/>
            <rFont val="宋体"/>
            <family val="3"/>
            <charset val="134"/>
          </rPr>
          <t>作者:</t>
        </r>
        <r>
          <rPr>
            <sz val="9"/>
            <color indexed="81"/>
            <rFont val="宋体"/>
            <family val="3"/>
            <charset val="134"/>
          </rPr>
          <t xml:space="preserve">
准备拜访吉林市市长和中新食品区领导的神码能力介绍ppt4h（陈静）；北方农业大数据中心运营资料搜集2h（陈静）</t>
        </r>
      </text>
    </comment>
    <comment ref="DL34" authorId="0" shapeId="0">
      <text>
        <r>
          <rPr>
            <b/>
            <sz val="9"/>
            <color indexed="81"/>
            <rFont val="宋体"/>
            <family val="3"/>
            <charset val="134"/>
          </rPr>
          <t>作者:</t>
        </r>
        <r>
          <rPr>
            <sz val="9"/>
            <color indexed="81"/>
            <rFont val="宋体"/>
            <family val="3"/>
            <charset val="134"/>
          </rPr>
          <t xml:space="preserve">
与金控总经理进行农村金融合作内容进行交流2h（王馨迎）；准备吉林市拜访材料3h</t>
        </r>
      </text>
    </comment>
    <comment ref="DM34" authorId="0" shapeId="0">
      <text>
        <r>
          <rPr>
            <b/>
            <sz val="9"/>
            <color indexed="81"/>
            <rFont val="宋体"/>
            <family val="3"/>
            <charset val="134"/>
          </rPr>
          <t>作者:</t>
        </r>
        <r>
          <rPr>
            <sz val="9"/>
            <color indexed="81"/>
            <rFont val="宋体"/>
            <family val="3"/>
            <charset val="134"/>
          </rPr>
          <t xml:space="preserve">
拜访吉林市鹤市长和中新食品区杨主任（陈静）</t>
        </r>
      </text>
    </comment>
    <comment ref="DN34" authorId="0" shapeId="0">
      <text>
        <r>
          <rPr>
            <b/>
            <sz val="9"/>
            <color indexed="81"/>
            <rFont val="宋体"/>
            <family val="3"/>
            <charset val="134"/>
          </rPr>
          <t>作者:</t>
        </r>
        <r>
          <rPr>
            <sz val="9"/>
            <color indexed="81"/>
            <rFont val="宋体"/>
            <family val="3"/>
            <charset val="134"/>
          </rPr>
          <t xml:space="preserve">
与京东吉林省负责人围绕北方农业大数据中心项目进行深入交流4h（陈静）；对吉林省项目现状进行分析复盘2h。</t>
        </r>
      </text>
    </comment>
    <comment ref="AY39" authorId="0" shapeId="0">
      <text>
        <r>
          <rPr>
            <b/>
            <sz val="9"/>
            <color indexed="81"/>
            <rFont val="宋体"/>
            <family val="3"/>
            <charset val="134"/>
          </rPr>
          <t>作者:</t>
        </r>
        <r>
          <rPr>
            <sz val="9"/>
            <color indexed="81"/>
            <rFont val="宋体"/>
            <family val="3"/>
            <charset val="134"/>
          </rPr>
          <t xml:space="preserve">
公司组织产品培训会</t>
        </r>
      </text>
    </comment>
    <comment ref="AZ39" authorId="0" shapeId="0">
      <text>
        <r>
          <rPr>
            <b/>
            <sz val="9"/>
            <color indexed="81"/>
            <rFont val="宋体"/>
            <family val="3"/>
            <charset val="134"/>
          </rPr>
          <t>作者:</t>
        </r>
        <r>
          <rPr>
            <sz val="9"/>
            <color indexed="81"/>
            <rFont val="宋体"/>
            <family val="3"/>
            <charset val="134"/>
          </rPr>
          <t xml:space="preserve">
公司组织产品培训会</t>
        </r>
      </text>
    </comment>
    <comment ref="BA39" authorId="0" shapeId="0">
      <text>
        <r>
          <rPr>
            <b/>
            <sz val="9"/>
            <color indexed="81"/>
            <rFont val="宋体"/>
            <family val="3"/>
            <charset val="134"/>
          </rPr>
          <t>作者:</t>
        </r>
        <r>
          <rPr>
            <sz val="9"/>
            <color indexed="81"/>
            <rFont val="宋体"/>
            <family val="3"/>
            <charset val="134"/>
          </rPr>
          <t xml:space="preserve">
公司组织产品培训会</t>
        </r>
      </text>
    </comment>
    <comment ref="BB39" authorId="0" shapeId="0">
      <text>
        <r>
          <rPr>
            <b/>
            <sz val="9"/>
            <color indexed="81"/>
            <rFont val="宋体"/>
            <family val="3"/>
            <charset val="134"/>
          </rPr>
          <t>作者:</t>
        </r>
        <r>
          <rPr>
            <sz val="9"/>
            <color indexed="81"/>
            <rFont val="宋体"/>
            <family val="3"/>
            <charset val="134"/>
          </rPr>
          <t xml:space="preserve">
参加由王总组织召开的商机管理流程介绍会议</t>
        </r>
      </text>
    </comment>
    <comment ref="CQ39" authorId="0" shapeId="0">
      <text>
        <r>
          <rPr>
            <b/>
            <sz val="9"/>
            <color indexed="81"/>
            <rFont val="宋体"/>
            <family val="3"/>
            <charset val="134"/>
          </rPr>
          <t>作者:</t>
        </r>
        <r>
          <rPr>
            <sz val="9"/>
            <color indexed="81"/>
            <rFont val="宋体"/>
            <family val="3"/>
            <charset val="134"/>
          </rPr>
          <t xml:space="preserve">
参加《硬件及组网技术》分享会</t>
        </r>
      </text>
    </comment>
    <comment ref="CS39" authorId="0" shapeId="0">
      <text>
        <r>
          <rPr>
            <b/>
            <sz val="9"/>
            <color indexed="81"/>
            <rFont val="宋体"/>
            <family val="3"/>
            <charset val="134"/>
          </rPr>
          <t>作者:</t>
        </r>
        <r>
          <rPr>
            <sz val="9"/>
            <color indexed="81"/>
            <rFont val="宋体"/>
            <family val="3"/>
            <charset val="134"/>
          </rPr>
          <t xml:space="preserve">
信创业务培训会</t>
        </r>
      </text>
    </comment>
  </commentList>
</comments>
</file>

<file path=xl/comments11.xml><?xml version="1.0" encoding="utf-8"?>
<comments xmlns="http://schemas.openxmlformats.org/spreadsheetml/2006/main">
  <authors>
    <author>作者</author>
  </authors>
  <commentList>
    <comment ref="CQ3" authorId="0" shapeId="0">
      <text>
        <r>
          <rPr>
            <b/>
            <sz val="9"/>
            <color indexed="81"/>
            <rFont val="宋体"/>
            <family val="3"/>
            <charset val="134"/>
          </rPr>
          <t>作者:</t>
        </r>
        <r>
          <rPr>
            <sz val="9"/>
            <color indexed="81"/>
            <rFont val="宋体"/>
            <family val="3"/>
            <charset val="134"/>
          </rPr>
          <t xml:space="preserve">
应急方案支持</t>
        </r>
      </text>
    </comment>
    <comment ref="AN32" authorId="0" shapeId="0">
      <text>
        <r>
          <rPr>
            <b/>
            <sz val="9"/>
            <color indexed="81"/>
            <rFont val="宋体"/>
            <family val="3"/>
            <charset val="134"/>
          </rPr>
          <t>作者:</t>
        </r>
        <r>
          <rPr>
            <sz val="9"/>
            <color indexed="81"/>
            <rFont val="宋体"/>
            <family val="3"/>
            <charset val="134"/>
          </rPr>
          <t xml:space="preserve">
应急需求讨论</t>
        </r>
      </text>
    </comment>
    <comment ref="AO32" authorId="0" shapeId="0">
      <text>
        <r>
          <rPr>
            <b/>
            <sz val="9"/>
            <color indexed="81"/>
            <rFont val="宋体"/>
            <family val="3"/>
            <charset val="134"/>
          </rPr>
          <t>作者:</t>
        </r>
        <r>
          <rPr>
            <sz val="9"/>
            <color indexed="81"/>
            <rFont val="宋体"/>
            <family val="3"/>
            <charset val="134"/>
          </rPr>
          <t xml:space="preserve">
应急需求整理</t>
        </r>
      </text>
    </comment>
    <comment ref="AP32" authorId="0" shapeId="0">
      <text>
        <r>
          <rPr>
            <b/>
            <sz val="9"/>
            <color indexed="81"/>
            <rFont val="宋体"/>
            <family val="3"/>
            <charset val="134"/>
          </rPr>
          <t>作者:</t>
        </r>
        <r>
          <rPr>
            <sz val="9"/>
            <color indexed="81"/>
            <rFont val="宋体"/>
            <family val="3"/>
            <charset val="134"/>
          </rPr>
          <t xml:space="preserve">
应急软件业务整理</t>
        </r>
      </text>
    </comment>
    <comment ref="AQ32" authorId="0" shapeId="0">
      <text>
        <r>
          <rPr>
            <b/>
            <sz val="9"/>
            <color indexed="81"/>
            <rFont val="宋体"/>
            <family val="3"/>
            <charset val="134"/>
          </rPr>
          <t>作者:</t>
        </r>
        <r>
          <rPr>
            <sz val="9"/>
            <color indexed="81"/>
            <rFont val="宋体"/>
            <family val="3"/>
            <charset val="134"/>
          </rPr>
          <t xml:space="preserve">
应急软件业务整理</t>
        </r>
      </text>
    </comment>
    <comment ref="AR32" authorId="0" shapeId="0">
      <text>
        <r>
          <rPr>
            <b/>
            <sz val="9"/>
            <color indexed="81"/>
            <rFont val="宋体"/>
            <family val="3"/>
            <charset val="134"/>
          </rPr>
          <t>作者:</t>
        </r>
        <r>
          <rPr>
            <sz val="9"/>
            <color indexed="81"/>
            <rFont val="宋体"/>
            <family val="3"/>
            <charset val="134"/>
          </rPr>
          <t xml:space="preserve">
疫情项目电话会议</t>
        </r>
      </text>
    </comment>
    <comment ref="BB32" authorId="0" shapeId="0">
      <text>
        <r>
          <rPr>
            <b/>
            <sz val="9"/>
            <color indexed="81"/>
            <rFont val="宋体"/>
            <family val="3"/>
            <charset val="134"/>
          </rPr>
          <t>作者:</t>
        </r>
        <r>
          <rPr>
            <sz val="9"/>
            <color indexed="81"/>
            <rFont val="宋体"/>
            <family val="3"/>
            <charset val="134"/>
          </rPr>
          <t xml:space="preserve">
内部方案评审</t>
        </r>
      </text>
    </comment>
    <comment ref="BC32" authorId="0" shapeId="0">
      <text>
        <r>
          <rPr>
            <b/>
            <sz val="9"/>
            <color indexed="81"/>
            <rFont val="宋体"/>
            <family val="3"/>
            <charset val="134"/>
          </rPr>
          <t>作者:</t>
        </r>
        <r>
          <rPr>
            <sz val="9"/>
            <color indexed="81"/>
            <rFont val="宋体"/>
            <family val="3"/>
            <charset val="134"/>
          </rPr>
          <t xml:space="preserve">
销售相关工作支持</t>
        </r>
      </text>
    </comment>
    <comment ref="BE32" authorId="0" shapeId="0">
      <text>
        <r>
          <rPr>
            <b/>
            <sz val="9"/>
            <color indexed="81"/>
            <rFont val="宋体"/>
            <family val="3"/>
            <charset val="134"/>
          </rPr>
          <t>作者:</t>
        </r>
        <r>
          <rPr>
            <sz val="9"/>
            <color indexed="81"/>
            <rFont val="宋体"/>
            <family val="3"/>
            <charset val="134"/>
          </rPr>
          <t xml:space="preserve">
商机梳理</t>
        </r>
      </text>
    </comment>
    <comment ref="BF32" authorId="0" shapeId="0">
      <text>
        <r>
          <rPr>
            <b/>
            <sz val="9"/>
            <color indexed="81"/>
            <rFont val="宋体"/>
            <family val="3"/>
            <charset val="134"/>
          </rPr>
          <t>作者:</t>
        </r>
        <r>
          <rPr>
            <sz val="9"/>
            <color indexed="81"/>
            <rFont val="宋体"/>
            <family val="3"/>
            <charset val="134"/>
          </rPr>
          <t xml:space="preserve">
商机梳理</t>
        </r>
      </text>
    </comment>
    <comment ref="BG32" authorId="0" shapeId="0">
      <text>
        <r>
          <rPr>
            <b/>
            <sz val="9"/>
            <color indexed="81"/>
            <rFont val="宋体"/>
            <family val="3"/>
            <charset val="134"/>
          </rPr>
          <t>作者:</t>
        </r>
        <r>
          <rPr>
            <sz val="9"/>
            <color indexed="81"/>
            <rFont val="宋体"/>
            <family val="3"/>
            <charset val="134"/>
          </rPr>
          <t xml:space="preserve">
商机梳理</t>
        </r>
      </text>
    </comment>
    <comment ref="BH32" authorId="0" shapeId="0">
      <text>
        <r>
          <rPr>
            <b/>
            <sz val="9"/>
            <color indexed="81"/>
            <rFont val="宋体"/>
            <family val="3"/>
            <charset val="134"/>
          </rPr>
          <t>作者:</t>
        </r>
        <r>
          <rPr>
            <sz val="9"/>
            <color indexed="81"/>
            <rFont val="宋体"/>
            <family val="3"/>
            <charset val="134"/>
          </rPr>
          <t xml:space="preserve">
国网重庆电力研究院项目评估</t>
        </r>
      </text>
    </comment>
    <comment ref="BI32" authorId="0" shapeId="0">
      <text>
        <r>
          <rPr>
            <b/>
            <sz val="9"/>
            <color indexed="81"/>
            <rFont val="宋体"/>
            <family val="3"/>
            <charset val="134"/>
          </rPr>
          <t>作者:</t>
        </r>
        <r>
          <rPr>
            <sz val="9"/>
            <color indexed="81"/>
            <rFont val="宋体"/>
            <family val="3"/>
            <charset val="134"/>
          </rPr>
          <t xml:space="preserve">
参加销售会议</t>
        </r>
      </text>
    </comment>
    <comment ref="BJ32" authorId="0" shapeId="0">
      <text>
        <r>
          <rPr>
            <b/>
            <sz val="9"/>
            <color indexed="81"/>
            <rFont val="宋体"/>
            <family val="3"/>
            <charset val="134"/>
          </rPr>
          <t>作者:</t>
        </r>
        <r>
          <rPr>
            <sz val="9"/>
            <color indexed="81"/>
            <rFont val="宋体"/>
            <family val="3"/>
            <charset val="134"/>
          </rPr>
          <t xml:space="preserve">
销售会议</t>
        </r>
      </text>
    </comment>
    <comment ref="BO32" authorId="0" shapeId="0">
      <text>
        <r>
          <rPr>
            <b/>
            <sz val="9"/>
            <color indexed="81"/>
            <rFont val="宋体"/>
            <family val="3"/>
            <charset val="134"/>
          </rPr>
          <t>作者:</t>
        </r>
        <r>
          <rPr>
            <sz val="9"/>
            <color indexed="81"/>
            <rFont val="宋体"/>
            <family val="3"/>
            <charset val="134"/>
          </rPr>
          <t xml:space="preserve">
应急架构讨论开会</t>
        </r>
      </text>
    </comment>
    <comment ref="BQ32" authorId="0" shapeId="0">
      <text>
        <r>
          <rPr>
            <b/>
            <sz val="9"/>
            <color indexed="81"/>
            <rFont val="宋体"/>
            <family val="3"/>
            <charset val="134"/>
          </rPr>
          <t>作者:</t>
        </r>
        <r>
          <rPr>
            <sz val="9"/>
            <color indexed="81"/>
            <rFont val="宋体"/>
            <family val="3"/>
            <charset val="134"/>
          </rPr>
          <t xml:space="preserve">
交付内部培训</t>
        </r>
      </text>
    </comment>
    <comment ref="CX32" authorId="0" shapeId="0">
      <text>
        <r>
          <rPr>
            <b/>
            <sz val="9"/>
            <color indexed="81"/>
            <rFont val="宋体"/>
            <family val="3"/>
            <charset val="134"/>
          </rPr>
          <t>作者:</t>
        </r>
        <r>
          <rPr>
            <sz val="9"/>
            <color indexed="81"/>
            <rFont val="宋体"/>
            <family val="3"/>
            <charset val="134"/>
          </rPr>
          <t xml:space="preserve">
重庆与成都数据中心售前</t>
        </r>
      </text>
    </comment>
    <comment ref="CY32" authorId="0" shapeId="0">
      <text>
        <r>
          <rPr>
            <b/>
            <sz val="9"/>
            <color indexed="81"/>
            <rFont val="宋体"/>
            <family val="3"/>
            <charset val="134"/>
          </rPr>
          <t>作者:</t>
        </r>
        <r>
          <rPr>
            <sz val="9"/>
            <color indexed="81"/>
            <rFont val="宋体"/>
            <family val="3"/>
            <charset val="134"/>
          </rPr>
          <t xml:space="preserve">
重庆与成都数据中心售前</t>
        </r>
      </text>
    </comment>
    <comment ref="CZ32" authorId="0" shapeId="0">
      <text>
        <r>
          <rPr>
            <b/>
            <sz val="9"/>
            <color indexed="81"/>
            <rFont val="宋体"/>
            <family val="3"/>
            <charset val="134"/>
          </rPr>
          <t>作者:</t>
        </r>
        <r>
          <rPr>
            <sz val="9"/>
            <color indexed="81"/>
            <rFont val="宋体"/>
            <family val="3"/>
            <charset val="134"/>
          </rPr>
          <t xml:space="preserve">
重庆与成都数据中心售前</t>
        </r>
      </text>
    </comment>
    <comment ref="BM33" authorId="0" shapeId="0">
      <text>
        <r>
          <rPr>
            <b/>
            <sz val="9"/>
            <color indexed="81"/>
            <rFont val="宋体"/>
            <family val="3"/>
            <charset val="134"/>
          </rPr>
          <t>作者:</t>
        </r>
        <r>
          <rPr>
            <sz val="9"/>
            <color indexed="81"/>
            <rFont val="宋体"/>
            <family val="3"/>
            <charset val="134"/>
          </rPr>
          <t xml:space="preserve">
1、商机确认沟通，并了解农业、水资源业务情况
2、形成售前综合方案</t>
        </r>
      </text>
    </comment>
    <comment ref="BN33" authorId="0" shapeId="0">
      <text>
        <r>
          <rPr>
            <b/>
            <sz val="9"/>
            <color indexed="81"/>
            <rFont val="宋体"/>
            <family val="3"/>
            <charset val="134"/>
          </rPr>
          <t>作者:</t>
        </r>
        <r>
          <rPr>
            <sz val="9"/>
            <color indexed="81"/>
            <rFont val="宋体"/>
            <family val="3"/>
            <charset val="134"/>
          </rPr>
          <t xml:space="preserve">
1、商机确认沟通，并了解农业、水资源业务情况
2、形成售前综合方案</t>
        </r>
      </text>
    </comment>
    <comment ref="BO33" authorId="0" shapeId="0">
      <text>
        <r>
          <rPr>
            <b/>
            <sz val="9"/>
            <color indexed="81"/>
            <rFont val="宋体"/>
            <family val="3"/>
            <charset val="134"/>
          </rPr>
          <t>作者:</t>
        </r>
        <r>
          <rPr>
            <sz val="9"/>
            <color indexed="81"/>
            <rFont val="宋体"/>
            <family val="3"/>
            <charset val="134"/>
          </rPr>
          <t xml:space="preserve">
粮食局业务了解和沟通</t>
        </r>
      </text>
    </comment>
    <comment ref="BP33" authorId="0" shapeId="0">
      <text>
        <r>
          <rPr>
            <b/>
            <sz val="9"/>
            <color indexed="81"/>
            <rFont val="宋体"/>
            <family val="3"/>
            <charset val="134"/>
          </rPr>
          <t>作者:</t>
        </r>
        <r>
          <rPr>
            <sz val="9"/>
            <color indexed="81"/>
            <rFont val="宋体"/>
            <family val="3"/>
            <charset val="134"/>
          </rPr>
          <t xml:space="preserve">
天津应急背景了解及沟通</t>
        </r>
      </text>
    </comment>
    <comment ref="BQ33" authorId="0" shapeId="0">
      <text>
        <r>
          <rPr>
            <b/>
            <sz val="9"/>
            <color indexed="81"/>
            <rFont val="宋体"/>
            <family val="3"/>
            <charset val="134"/>
          </rPr>
          <t>作者:</t>
        </r>
        <r>
          <rPr>
            <sz val="9"/>
            <color indexed="81"/>
            <rFont val="宋体"/>
            <family val="3"/>
            <charset val="134"/>
          </rPr>
          <t xml:space="preserve">
烟草局业务了解</t>
        </r>
      </text>
    </comment>
    <comment ref="BT33" authorId="0" shapeId="0">
      <text>
        <r>
          <rPr>
            <b/>
            <sz val="9"/>
            <color indexed="81"/>
            <rFont val="宋体"/>
            <family val="3"/>
            <charset val="134"/>
          </rPr>
          <t>作者:</t>
        </r>
        <r>
          <rPr>
            <sz val="9"/>
            <color indexed="81"/>
            <rFont val="宋体"/>
            <family val="3"/>
            <charset val="134"/>
          </rPr>
          <t xml:space="preserve">
粮食及物资储备管理方案准备</t>
        </r>
      </text>
    </comment>
    <comment ref="BU33" authorId="0" shapeId="0">
      <text>
        <r>
          <rPr>
            <b/>
            <sz val="9"/>
            <color indexed="81"/>
            <rFont val="宋体"/>
            <family val="3"/>
            <charset val="134"/>
          </rPr>
          <t>作者:</t>
        </r>
        <r>
          <rPr>
            <sz val="9"/>
            <color indexed="81"/>
            <rFont val="宋体"/>
            <family val="3"/>
            <charset val="134"/>
          </rPr>
          <t xml:space="preserve">
粮食及物资储备管理方案准备</t>
        </r>
      </text>
    </comment>
    <comment ref="BV33" authorId="0" shapeId="0">
      <text>
        <r>
          <rPr>
            <b/>
            <sz val="9"/>
            <color indexed="81"/>
            <rFont val="宋体"/>
            <family val="3"/>
            <charset val="134"/>
          </rPr>
          <t>作者:</t>
        </r>
        <r>
          <rPr>
            <sz val="9"/>
            <color indexed="81"/>
            <rFont val="宋体"/>
            <family val="3"/>
            <charset val="134"/>
          </rPr>
          <t xml:space="preserve">
粮食及物资储备管理方案准备</t>
        </r>
      </text>
    </comment>
    <comment ref="CJ33" authorId="0" shapeId="0">
      <text>
        <r>
          <rPr>
            <b/>
            <sz val="9"/>
            <color indexed="81"/>
            <rFont val="宋体"/>
            <family val="3"/>
            <charset val="134"/>
          </rPr>
          <t>作者:</t>
        </r>
        <r>
          <rPr>
            <sz val="9"/>
            <color indexed="81"/>
            <rFont val="宋体"/>
            <family val="3"/>
            <charset val="134"/>
          </rPr>
          <t xml:space="preserve">
区域沟通会（1个小时）
四川应急分析梳理（2个小时）</t>
        </r>
      </text>
    </comment>
    <comment ref="CK33" authorId="0" shapeId="0">
      <text>
        <r>
          <rPr>
            <b/>
            <sz val="9"/>
            <color indexed="81"/>
            <rFont val="宋体"/>
            <family val="3"/>
            <charset val="134"/>
          </rPr>
          <t>作者:</t>
        </r>
        <r>
          <rPr>
            <sz val="9"/>
            <color indexed="81"/>
            <rFont val="宋体"/>
            <family val="3"/>
            <charset val="134"/>
          </rPr>
          <t xml:space="preserve">
区域沟通会</t>
        </r>
      </text>
    </comment>
    <comment ref="CL33" authorId="0" shapeId="0">
      <text>
        <r>
          <rPr>
            <b/>
            <sz val="9"/>
            <color indexed="81"/>
            <rFont val="宋体"/>
            <family val="3"/>
            <charset val="134"/>
          </rPr>
          <t>作者:</t>
        </r>
        <r>
          <rPr>
            <sz val="9"/>
            <color indexed="81"/>
            <rFont val="宋体"/>
            <family val="3"/>
            <charset val="134"/>
          </rPr>
          <t xml:space="preserve">
食药监行业了解</t>
        </r>
      </text>
    </comment>
    <comment ref="CO33" authorId="0" shapeId="0">
      <text>
        <r>
          <rPr>
            <b/>
            <sz val="9"/>
            <color indexed="81"/>
            <rFont val="宋体"/>
            <family val="3"/>
            <charset val="134"/>
          </rPr>
          <t>作者:</t>
        </r>
        <r>
          <rPr>
            <sz val="9"/>
            <color indexed="81"/>
            <rFont val="宋体"/>
            <family val="3"/>
            <charset val="134"/>
          </rPr>
          <t xml:space="preserve">
药监行业基本了解</t>
        </r>
      </text>
    </comment>
    <comment ref="AL39" authorId="0" shapeId="0">
      <text>
        <r>
          <rPr>
            <b/>
            <sz val="9"/>
            <color indexed="81"/>
            <rFont val="宋体"/>
            <family val="3"/>
            <charset val="134"/>
          </rPr>
          <t>作者:</t>
        </r>
        <r>
          <rPr>
            <sz val="9"/>
            <color indexed="81"/>
            <rFont val="宋体"/>
            <family val="3"/>
            <charset val="134"/>
          </rPr>
          <t xml:space="preserve">
医保行业了解</t>
        </r>
      </text>
    </comment>
    <comment ref="BJ39" authorId="0" shapeId="0">
      <text>
        <r>
          <rPr>
            <b/>
            <sz val="9"/>
            <color indexed="81"/>
            <rFont val="宋体"/>
            <family val="3"/>
            <charset val="134"/>
          </rPr>
          <t>作者:</t>
        </r>
        <r>
          <rPr>
            <sz val="9"/>
            <color indexed="81"/>
            <rFont val="宋体"/>
            <family val="3"/>
            <charset val="134"/>
          </rPr>
          <t xml:space="preserve">
工业互联网业务学习</t>
        </r>
      </text>
    </comment>
    <comment ref="CS39" authorId="0" shapeId="0">
      <text>
        <r>
          <rPr>
            <b/>
            <sz val="9"/>
            <color indexed="81"/>
            <rFont val="宋体"/>
            <family val="3"/>
            <charset val="134"/>
          </rPr>
          <t>作者:</t>
        </r>
        <r>
          <rPr>
            <sz val="9"/>
            <color indexed="81"/>
            <rFont val="宋体"/>
            <family val="3"/>
            <charset val="134"/>
          </rPr>
          <t xml:space="preserve">
AK培训会</t>
        </r>
      </text>
    </comment>
  </commentList>
</comments>
</file>

<file path=xl/comments12.xml><?xml version="1.0" encoding="utf-8"?>
<comments xmlns="http://schemas.openxmlformats.org/spreadsheetml/2006/main">
  <authors>
    <author>作者</author>
  </authors>
  <commentList>
    <comment ref="BV32" authorId="0" shapeId="0">
      <text>
        <r>
          <rPr>
            <b/>
            <sz val="9"/>
            <color indexed="81"/>
            <rFont val="宋体"/>
            <family val="3"/>
            <charset val="134"/>
          </rPr>
          <t>作者:</t>
        </r>
        <r>
          <rPr>
            <sz val="9"/>
            <color indexed="81"/>
            <rFont val="宋体"/>
            <family val="3"/>
            <charset val="134"/>
          </rPr>
          <t xml:space="preserve">
了解商机确认操作流程，并整理成简单明了的操作手册发给芦总</t>
        </r>
      </text>
    </comment>
    <comment ref="CX32" authorId="0" shapeId="0">
      <text>
        <r>
          <rPr>
            <b/>
            <sz val="9"/>
            <color indexed="81"/>
            <rFont val="宋体"/>
            <family val="3"/>
            <charset val="134"/>
          </rPr>
          <t>作者:</t>
        </r>
        <r>
          <rPr>
            <sz val="9"/>
            <color indexed="81"/>
            <rFont val="宋体"/>
            <family val="3"/>
            <charset val="134"/>
          </rPr>
          <t xml:space="preserve">
参加部门重点商机讨论会</t>
        </r>
      </text>
    </comment>
    <comment ref="DA32" authorId="0" shapeId="0">
      <text>
        <r>
          <rPr>
            <b/>
            <sz val="9"/>
            <color indexed="81"/>
            <rFont val="宋体"/>
            <family val="3"/>
            <charset val="134"/>
          </rPr>
          <t>作者:</t>
        </r>
        <r>
          <rPr>
            <sz val="9"/>
            <color indexed="81"/>
            <rFont val="宋体"/>
            <family val="3"/>
            <charset val="134"/>
          </rPr>
          <t xml:space="preserve">
给镇江新创培训燕云。</t>
        </r>
      </text>
    </comment>
    <comment ref="DE32" authorId="0" shapeId="0">
      <text>
        <r>
          <rPr>
            <b/>
            <sz val="9"/>
            <color indexed="81"/>
            <rFont val="宋体"/>
            <family val="3"/>
            <charset val="134"/>
          </rPr>
          <t>作者:</t>
        </r>
        <r>
          <rPr>
            <sz val="9"/>
            <color indexed="81"/>
            <rFont val="宋体"/>
            <family val="3"/>
            <charset val="134"/>
          </rPr>
          <t xml:space="preserve">
与鸿邮科技介绍燕云、答疑</t>
        </r>
      </text>
    </comment>
    <comment ref="DJ32" authorId="0" shapeId="0">
      <text>
        <r>
          <rPr>
            <b/>
            <sz val="9"/>
            <color indexed="81"/>
            <rFont val="宋体"/>
            <family val="3"/>
            <charset val="134"/>
          </rPr>
          <t>作者:</t>
        </r>
        <r>
          <rPr>
            <sz val="9"/>
            <color indexed="81"/>
            <rFont val="宋体"/>
            <family val="3"/>
            <charset val="134"/>
          </rPr>
          <t xml:space="preserve">
部门例会</t>
        </r>
      </text>
    </comment>
    <comment ref="BV33" authorId="0" shapeId="0">
      <text>
        <r>
          <rPr>
            <b/>
            <sz val="9"/>
            <color indexed="81"/>
            <rFont val="宋体"/>
            <family val="3"/>
            <charset val="134"/>
          </rPr>
          <t>作者:</t>
        </r>
        <r>
          <rPr>
            <sz val="9"/>
            <color indexed="81"/>
            <rFont val="宋体"/>
            <family val="3"/>
            <charset val="134"/>
          </rPr>
          <t xml:space="preserve">
撰写通俗易懂版的燕云介绍ppt</t>
        </r>
      </text>
    </comment>
    <comment ref="BW33" authorId="0" shapeId="0">
      <text>
        <r>
          <rPr>
            <b/>
            <sz val="9"/>
            <color indexed="81"/>
            <rFont val="宋体"/>
            <family val="3"/>
            <charset val="134"/>
          </rPr>
          <t>作者:</t>
        </r>
        <r>
          <rPr>
            <sz val="9"/>
            <color indexed="81"/>
            <rFont val="宋体"/>
            <family val="3"/>
            <charset val="134"/>
          </rPr>
          <t xml:space="preserve">
1、与徐州经开区客户交流。2、研究宝鸡市金台区的区情介绍材料。3、了解因特睿的报价模式。</t>
        </r>
      </text>
    </comment>
    <comment ref="BX33" authorId="0" shapeId="0">
      <text>
        <r>
          <rPr>
            <b/>
            <sz val="9"/>
            <color indexed="81"/>
            <rFont val="宋体"/>
            <family val="3"/>
            <charset val="134"/>
          </rPr>
          <t>作者:</t>
        </r>
        <r>
          <rPr>
            <sz val="9"/>
            <color indexed="81"/>
            <rFont val="宋体"/>
            <family val="3"/>
            <charset val="134"/>
          </rPr>
          <t xml:space="preserve">
1、徐州国投客户沟通。2、整理较为详细又可以外发的版本的燕云ppt给徐州经开区客户。</t>
        </r>
      </text>
    </comment>
    <comment ref="CC33" authorId="0" shapeId="0">
      <text>
        <r>
          <rPr>
            <b/>
            <sz val="9"/>
            <color indexed="81"/>
            <rFont val="宋体"/>
            <family val="3"/>
            <charset val="134"/>
          </rPr>
          <t>作者:</t>
        </r>
        <r>
          <rPr>
            <sz val="9"/>
            <color indexed="81"/>
            <rFont val="宋体"/>
            <family val="3"/>
            <charset val="134"/>
          </rPr>
          <t xml:space="preserve">
与青华公司交流，介绍燕云</t>
        </r>
      </text>
    </comment>
    <comment ref="CH33" authorId="0" shapeId="0">
      <text>
        <r>
          <rPr>
            <b/>
            <sz val="9"/>
            <color indexed="81"/>
            <rFont val="宋体"/>
            <family val="3"/>
            <charset val="134"/>
          </rPr>
          <t>作者:</t>
        </r>
        <r>
          <rPr>
            <sz val="9"/>
            <color indexed="81"/>
            <rFont val="宋体"/>
            <family val="3"/>
            <charset val="134"/>
          </rPr>
          <t xml:space="preserve">
1、盐城市大数据平台招标书内容核对与估分
2、青华公司介绍商机“江苏CA系统对接”需求沟通</t>
        </r>
      </text>
    </comment>
    <comment ref="CI33" authorId="0" shapeId="0">
      <text>
        <r>
          <rPr>
            <b/>
            <sz val="9"/>
            <color indexed="81"/>
            <rFont val="宋体"/>
            <family val="3"/>
            <charset val="134"/>
          </rPr>
          <t>作者:</t>
        </r>
        <r>
          <rPr>
            <sz val="9"/>
            <color indexed="81"/>
            <rFont val="宋体"/>
            <family val="3"/>
            <charset val="134"/>
          </rPr>
          <t xml:space="preserve">
为某安徽公司培训燕云DaaS</t>
        </r>
      </text>
    </comment>
    <comment ref="CK33" authorId="0" shapeId="0">
      <text>
        <r>
          <rPr>
            <b/>
            <sz val="9"/>
            <color indexed="81"/>
            <rFont val="宋体"/>
            <family val="3"/>
            <charset val="134"/>
          </rPr>
          <t>作者:</t>
        </r>
        <r>
          <rPr>
            <sz val="9"/>
            <color indexed="81"/>
            <rFont val="宋体"/>
            <family val="3"/>
            <charset val="134"/>
          </rPr>
          <t xml:space="preserve">
为某山东公司培训燕云DaaS</t>
        </r>
      </text>
    </comment>
    <comment ref="CP33" authorId="0" shapeId="0">
      <text>
        <r>
          <rPr>
            <b/>
            <sz val="9"/>
            <color indexed="81"/>
            <rFont val="宋体"/>
            <family val="3"/>
            <charset val="134"/>
          </rPr>
          <t>作者:</t>
        </r>
        <r>
          <rPr>
            <sz val="9"/>
            <color indexed="81"/>
            <rFont val="宋体"/>
            <family val="3"/>
            <charset val="134"/>
          </rPr>
          <t xml:space="preserve">
为乳虎科技提供燕云DaaS培训</t>
        </r>
      </text>
    </comment>
    <comment ref="CQ33" authorId="0" shapeId="0">
      <text>
        <r>
          <rPr>
            <b/>
            <sz val="9"/>
            <color indexed="81"/>
            <rFont val="宋体"/>
            <family val="3"/>
            <charset val="134"/>
          </rPr>
          <t>作者:</t>
        </r>
        <r>
          <rPr>
            <sz val="9"/>
            <color indexed="81"/>
            <rFont val="宋体"/>
            <family val="3"/>
            <charset val="134"/>
          </rPr>
          <t xml:space="preserve">
为青海大数据公司提供燕云DaaS培训</t>
        </r>
      </text>
    </comment>
    <comment ref="CS33" authorId="0" shapeId="0">
      <text>
        <r>
          <rPr>
            <b/>
            <sz val="9"/>
            <color indexed="81"/>
            <rFont val="宋体"/>
            <family val="3"/>
            <charset val="134"/>
          </rPr>
          <t>作者:</t>
        </r>
        <r>
          <rPr>
            <sz val="9"/>
            <color indexed="81"/>
            <rFont val="宋体"/>
            <family val="3"/>
            <charset val="134"/>
          </rPr>
          <t xml:space="preserve">
1、参加销售周例会2、处理商机管理流程事项</t>
        </r>
      </text>
    </comment>
    <comment ref="CW35" authorId="0" shapeId="0">
      <text>
        <r>
          <rPr>
            <b/>
            <sz val="9"/>
            <color indexed="81"/>
            <rFont val="宋体"/>
            <family val="3"/>
            <charset val="134"/>
          </rPr>
          <t>作者:</t>
        </r>
        <r>
          <rPr>
            <sz val="9"/>
            <color indexed="81"/>
            <rFont val="宋体"/>
            <family val="3"/>
            <charset val="134"/>
          </rPr>
          <t xml:space="preserve">
1、整理公司的智慧社区的案例介绍材料
2、评估某民政局的智慧社区的方案内容，评估大致的成本</t>
        </r>
      </text>
    </comment>
    <comment ref="CX35" authorId="0" shapeId="0">
      <text>
        <r>
          <rPr>
            <b/>
            <sz val="9"/>
            <color indexed="81"/>
            <rFont val="宋体"/>
            <family val="3"/>
            <charset val="134"/>
          </rPr>
          <t>作者:</t>
        </r>
        <r>
          <rPr>
            <sz val="9"/>
            <color indexed="81"/>
            <rFont val="宋体"/>
            <family val="3"/>
            <charset val="134"/>
          </rPr>
          <t xml:space="preserve">
对省消防总队项目清单、智慧消防规划进行脱敏处理，以发给合作伙伴</t>
        </r>
      </text>
    </comment>
    <comment ref="CZ35" authorId="0" shapeId="0">
      <text>
        <r>
          <rPr>
            <b/>
            <sz val="9"/>
            <color indexed="81"/>
            <rFont val="宋体"/>
            <family val="3"/>
            <charset val="134"/>
          </rPr>
          <t>作者:</t>
        </r>
        <r>
          <rPr>
            <sz val="9"/>
            <color indexed="81"/>
            <rFont val="宋体"/>
            <family val="3"/>
            <charset val="134"/>
          </rPr>
          <t xml:space="preserve">
与媛雯引荐的成都智慧垃圾分类项目的渠道商沟通了解项目情况，介绍智慧垃圾分类方案。后经媛雯反馈的信息：1）该渠道商希望找一个垃圾分类信息化+垃圾分类运营的企业。2）渠道商要的点数极多。后与媛雯讨论后放弃。</t>
        </r>
      </text>
    </comment>
    <comment ref="DD35" authorId="0" shapeId="0">
      <text>
        <r>
          <rPr>
            <b/>
            <sz val="9"/>
            <color indexed="81"/>
            <rFont val="宋体"/>
            <family val="3"/>
            <charset val="134"/>
          </rPr>
          <t>作者:</t>
        </r>
        <r>
          <rPr>
            <sz val="9"/>
            <color indexed="81"/>
            <rFont val="宋体"/>
            <family val="3"/>
            <charset val="134"/>
          </rPr>
          <t xml:space="preserve">
分析评估智慧曹村方案的建设内容与预算</t>
        </r>
      </text>
    </comment>
    <comment ref="DL35" authorId="0" shapeId="0">
      <text>
        <r>
          <rPr>
            <b/>
            <sz val="9"/>
            <color indexed="81"/>
            <rFont val="宋体"/>
            <family val="3"/>
            <charset val="134"/>
          </rPr>
          <t>作者:</t>
        </r>
        <r>
          <rPr>
            <sz val="9"/>
            <color indexed="81"/>
            <rFont val="宋体"/>
            <family val="3"/>
            <charset val="134"/>
          </rPr>
          <t xml:space="preserve">
云南丽江数字古城商机支持</t>
        </r>
      </text>
    </comment>
    <comment ref="DM35" authorId="0" shapeId="0">
      <text>
        <r>
          <rPr>
            <b/>
            <sz val="9"/>
            <color indexed="81"/>
            <rFont val="宋体"/>
            <family val="3"/>
            <charset val="134"/>
          </rPr>
          <t>作者:</t>
        </r>
        <r>
          <rPr>
            <sz val="9"/>
            <color indexed="81"/>
            <rFont val="宋体"/>
            <family val="3"/>
            <charset val="134"/>
          </rPr>
          <t xml:space="preserve">
云南丽江数字古城燕云商机支持</t>
        </r>
      </text>
    </comment>
    <comment ref="BV39" authorId="0" shapeId="0">
      <text>
        <r>
          <rPr>
            <b/>
            <sz val="9"/>
            <color indexed="81"/>
            <rFont val="宋体"/>
            <family val="3"/>
            <charset val="134"/>
          </rPr>
          <t>作者:</t>
        </r>
        <r>
          <rPr>
            <sz val="9"/>
            <color indexed="81"/>
            <rFont val="宋体"/>
            <family val="3"/>
            <charset val="134"/>
          </rPr>
          <t xml:space="preserve">
研究应急指挥系统的数据结构</t>
        </r>
      </text>
    </comment>
    <comment ref="CQ39" authorId="0" shapeId="0">
      <text>
        <r>
          <rPr>
            <b/>
            <sz val="9"/>
            <color indexed="81"/>
            <rFont val="宋体"/>
            <family val="3"/>
            <charset val="134"/>
          </rPr>
          <t>作者:</t>
        </r>
        <r>
          <rPr>
            <sz val="9"/>
            <color indexed="81"/>
            <rFont val="宋体"/>
            <family val="3"/>
            <charset val="134"/>
          </rPr>
          <t xml:space="preserve">
参加硬件与组网培训</t>
        </r>
      </text>
    </comment>
    <comment ref="CR39" authorId="0" shapeId="0">
      <text>
        <r>
          <rPr>
            <b/>
            <sz val="9"/>
            <color indexed="81"/>
            <rFont val="宋体"/>
            <family val="3"/>
            <charset val="134"/>
          </rPr>
          <t>作者:</t>
        </r>
        <r>
          <rPr>
            <sz val="9"/>
            <color indexed="81"/>
            <rFont val="宋体"/>
            <family val="3"/>
            <charset val="134"/>
          </rPr>
          <t xml:space="preserve">
了解应急指挥系统</t>
        </r>
      </text>
    </comment>
    <comment ref="CS39" authorId="0" shapeId="0">
      <text>
        <r>
          <rPr>
            <b/>
            <sz val="9"/>
            <color indexed="81"/>
            <rFont val="宋体"/>
            <family val="3"/>
            <charset val="134"/>
          </rPr>
          <t>作者:</t>
        </r>
        <r>
          <rPr>
            <sz val="9"/>
            <color indexed="81"/>
            <rFont val="宋体"/>
            <family val="3"/>
            <charset val="134"/>
          </rPr>
          <t xml:space="preserve">
参加信创培训</t>
        </r>
      </text>
    </comment>
    <comment ref="CW39" authorId="0" shapeId="0">
      <text>
        <r>
          <rPr>
            <b/>
            <sz val="9"/>
            <color indexed="81"/>
            <rFont val="宋体"/>
            <family val="3"/>
            <charset val="134"/>
          </rPr>
          <t>作者:</t>
        </r>
        <r>
          <rPr>
            <sz val="9"/>
            <color indexed="81"/>
            <rFont val="宋体"/>
            <family val="3"/>
            <charset val="134"/>
          </rPr>
          <t xml:space="preserve">
学习公司几个智慧社区案例、南京合资公司智慧社区案例的情况</t>
        </r>
      </text>
    </comment>
    <comment ref="CX39" authorId="0" shapeId="0">
      <text>
        <r>
          <rPr>
            <b/>
            <sz val="9"/>
            <color indexed="81"/>
            <rFont val="宋体"/>
            <family val="3"/>
            <charset val="134"/>
          </rPr>
          <t>作者:</t>
        </r>
        <r>
          <rPr>
            <sz val="9"/>
            <color indexed="81"/>
            <rFont val="宋体"/>
            <family val="3"/>
            <charset val="134"/>
          </rPr>
          <t xml:space="preserve">
了解智慧社区行业的建设内容，方案，市场格局等情况。</t>
        </r>
      </text>
    </comment>
    <comment ref="CY39" authorId="0" shapeId="0">
      <text>
        <r>
          <rPr>
            <b/>
            <sz val="9"/>
            <color indexed="81"/>
            <rFont val="宋体"/>
            <family val="3"/>
            <charset val="134"/>
          </rPr>
          <t>作者:</t>
        </r>
        <r>
          <rPr>
            <sz val="9"/>
            <color indexed="81"/>
            <rFont val="宋体"/>
            <family val="3"/>
            <charset val="134"/>
          </rPr>
          <t xml:space="preserve">
研究智慧社区厂商的竞品</t>
        </r>
      </text>
    </comment>
  </commentList>
</comments>
</file>

<file path=xl/comments13.xml><?xml version="1.0" encoding="utf-8"?>
<comments xmlns="http://schemas.openxmlformats.org/spreadsheetml/2006/main">
  <authors>
    <author>作者</author>
  </authors>
  <commentList>
    <comment ref="AR3" authorId="0" shapeId="0">
      <text>
        <r>
          <rPr>
            <b/>
            <sz val="9"/>
            <color indexed="81"/>
            <rFont val="宋体"/>
            <family val="3"/>
            <charset val="134"/>
          </rPr>
          <t>作者:</t>
        </r>
        <r>
          <rPr>
            <sz val="9"/>
            <color indexed="81"/>
            <rFont val="宋体"/>
            <family val="3"/>
            <charset val="134"/>
          </rPr>
          <t xml:space="preserve">
一馆一平台项目方案整理</t>
        </r>
      </text>
    </comment>
    <comment ref="BO4" authorId="0" shapeId="0">
      <text>
        <r>
          <rPr>
            <b/>
            <sz val="9"/>
            <color indexed="81"/>
            <rFont val="宋体"/>
            <family val="3"/>
            <charset val="134"/>
          </rPr>
          <t>作者:</t>
        </r>
        <r>
          <rPr>
            <sz val="9"/>
            <color indexed="81"/>
            <rFont val="宋体"/>
            <family val="3"/>
            <charset val="134"/>
          </rPr>
          <t xml:space="preserve">
熟悉智慧应急项目材料，同时与曾志坚等同时一起开会商讨智慧应急平台架构</t>
        </r>
      </text>
    </comment>
    <comment ref="AR6" authorId="0" shapeId="0">
      <text>
        <r>
          <rPr>
            <b/>
            <sz val="9"/>
            <color indexed="81"/>
            <rFont val="宋体"/>
            <family val="3"/>
            <charset val="134"/>
          </rPr>
          <t>作者:</t>
        </r>
        <r>
          <rPr>
            <sz val="9"/>
            <color indexed="81"/>
            <rFont val="宋体"/>
            <family val="3"/>
            <charset val="134"/>
          </rPr>
          <t xml:space="preserve">
确定新需求</t>
        </r>
      </text>
    </comment>
    <comment ref="AS6" authorId="0" shapeId="0">
      <text>
        <r>
          <rPr>
            <b/>
            <sz val="9"/>
            <color indexed="81"/>
            <rFont val="宋体"/>
            <family val="3"/>
            <charset val="134"/>
          </rPr>
          <t>作者:</t>
        </r>
        <r>
          <rPr>
            <sz val="9"/>
            <color indexed="81"/>
            <rFont val="宋体"/>
            <family val="3"/>
            <charset val="134"/>
          </rPr>
          <t xml:space="preserve">
确定新需求</t>
        </r>
      </text>
    </comment>
    <comment ref="AT6" authorId="0" shapeId="0">
      <text>
        <r>
          <rPr>
            <b/>
            <sz val="9"/>
            <color indexed="81"/>
            <rFont val="宋体"/>
            <family val="3"/>
            <charset val="134"/>
          </rPr>
          <t>作者:</t>
        </r>
        <r>
          <rPr>
            <sz val="9"/>
            <color indexed="81"/>
            <rFont val="宋体"/>
            <family val="3"/>
            <charset val="134"/>
          </rPr>
          <t xml:space="preserve">
确定新增需求产品内容</t>
        </r>
      </text>
    </comment>
    <comment ref="AV6" authorId="0" shapeId="0">
      <text>
        <r>
          <rPr>
            <b/>
            <sz val="9"/>
            <color indexed="81"/>
            <rFont val="宋体"/>
            <family val="3"/>
            <charset val="134"/>
          </rPr>
          <t>作者:</t>
        </r>
        <r>
          <rPr>
            <sz val="9"/>
            <color indexed="81"/>
            <rFont val="宋体"/>
            <family val="3"/>
            <charset val="134"/>
          </rPr>
          <t xml:space="preserve">
确定新增需求产品内容</t>
        </r>
      </text>
    </comment>
    <comment ref="CV7" authorId="0" shapeId="0">
      <text>
        <r>
          <rPr>
            <b/>
            <sz val="9"/>
            <color indexed="81"/>
            <rFont val="宋体"/>
            <family val="3"/>
            <charset val="134"/>
          </rPr>
          <t>作者:</t>
        </r>
        <r>
          <rPr>
            <sz val="9"/>
            <color indexed="81"/>
            <rFont val="宋体"/>
            <family val="3"/>
            <charset val="134"/>
          </rPr>
          <t xml:space="preserve">
应急方案讨论</t>
        </r>
      </text>
    </comment>
    <comment ref="BN8" authorId="0" shapeId="0">
      <text>
        <r>
          <rPr>
            <b/>
            <sz val="9"/>
            <color indexed="81"/>
            <rFont val="宋体"/>
            <family val="3"/>
            <charset val="134"/>
          </rPr>
          <t>作者:</t>
        </r>
        <r>
          <rPr>
            <sz val="9"/>
            <color indexed="81"/>
            <rFont val="宋体"/>
            <family val="3"/>
            <charset val="134"/>
          </rPr>
          <t xml:space="preserve">
与抚顺龙晟大数据公司交流抚顺税源大数据项目的推进思路。
同时介绍手机APP+测温附件设备的疫情防控方案</t>
        </r>
      </text>
    </comment>
    <comment ref="AS9" authorId="0" shapeId="0">
      <text>
        <r>
          <rPr>
            <b/>
            <sz val="9"/>
            <color indexed="81"/>
            <rFont val="宋体"/>
            <family val="3"/>
            <charset val="134"/>
          </rPr>
          <t>作者:</t>
        </r>
        <r>
          <rPr>
            <sz val="9"/>
            <color indexed="81"/>
            <rFont val="宋体"/>
            <family val="3"/>
            <charset val="134"/>
          </rPr>
          <t xml:space="preserve">
对延庆疫情防控进行支撑，完成了商机推进材料</t>
        </r>
      </text>
    </comment>
    <comment ref="AT9" authorId="0" shapeId="0">
      <text>
        <r>
          <rPr>
            <b/>
            <sz val="9"/>
            <color indexed="81"/>
            <rFont val="宋体"/>
            <family val="3"/>
            <charset val="134"/>
          </rPr>
          <t>作者:</t>
        </r>
        <r>
          <rPr>
            <sz val="9"/>
            <color indexed="81"/>
            <rFont val="宋体"/>
            <family val="3"/>
            <charset val="134"/>
          </rPr>
          <t xml:space="preserve">
与交付沟通，完成了商机推进材料更正</t>
        </r>
      </text>
    </comment>
    <comment ref="AU9" authorId="0" shapeId="0">
      <text>
        <r>
          <rPr>
            <b/>
            <sz val="9"/>
            <color indexed="81"/>
            <rFont val="宋体"/>
            <family val="3"/>
            <charset val="134"/>
          </rPr>
          <t>作者:</t>
        </r>
        <r>
          <rPr>
            <sz val="9"/>
            <color indexed="81"/>
            <rFont val="宋体"/>
            <family val="3"/>
            <charset val="134"/>
          </rPr>
          <t xml:space="preserve">
与ITS疫情防控部门产品方案部门沟通，确定相应方案要素，形成介绍材料。
根据销售要求，梳理神码涉及到的疫情防控产品方案进行整合，开始形成通用版材料。</t>
        </r>
      </text>
    </comment>
    <comment ref="AV9" authorId="0" shapeId="0">
      <text>
        <r>
          <rPr>
            <b/>
            <sz val="9"/>
            <color indexed="81"/>
            <rFont val="宋体"/>
            <family val="3"/>
            <charset val="134"/>
          </rPr>
          <t>作者:</t>
        </r>
        <r>
          <rPr>
            <sz val="9"/>
            <color indexed="81"/>
            <rFont val="宋体"/>
            <family val="3"/>
            <charset val="134"/>
          </rPr>
          <t xml:space="preserve">
根据销售需求数量神码产品与ITS产品整合成通用方案</t>
        </r>
      </text>
    </comment>
    <comment ref="AU10" authorId="0" shapeId="0">
      <text>
        <r>
          <rPr>
            <b/>
            <sz val="9"/>
            <color indexed="81"/>
            <rFont val="宋体"/>
            <family val="3"/>
            <charset val="134"/>
          </rPr>
          <t>作者:</t>
        </r>
        <r>
          <rPr>
            <sz val="9"/>
            <color indexed="81"/>
            <rFont val="宋体"/>
            <family val="3"/>
            <charset val="134"/>
          </rPr>
          <t xml:space="preserve">
参加销售组织吉林省长春疫情方案推广讨论，确定重点方案及方案推进思路。</t>
        </r>
      </text>
    </comment>
    <comment ref="AV10" authorId="0" shapeId="0">
      <text>
        <r>
          <rPr>
            <b/>
            <sz val="9"/>
            <color indexed="81"/>
            <rFont val="宋体"/>
            <family val="3"/>
            <charset val="134"/>
          </rPr>
          <t>作者:</t>
        </r>
        <r>
          <rPr>
            <sz val="9"/>
            <color indexed="81"/>
            <rFont val="宋体"/>
            <family val="3"/>
            <charset val="134"/>
          </rPr>
          <t xml:space="preserve">
根据销售需求，对其材料进行整合</t>
        </r>
      </text>
    </comment>
    <comment ref="BB10" authorId="0" shapeId="0">
      <text>
        <r>
          <rPr>
            <b/>
            <sz val="9"/>
            <color indexed="81"/>
            <rFont val="宋体"/>
            <family val="3"/>
            <charset val="134"/>
          </rPr>
          <t>作者:</t>
        </r>
        <r>
          <rPr>
            <sz val="9"/>
            <color indexed="81"/>
            <rFont val="宋体"/>
            <family val="3"/>
            <charset val="134"/>
          </rPr>
          <t xml:space="preserve">
支撑延吉疫情防控推进，与销售商讨确定适合产品方案，根据需求与交付同步沟通。</t>
        </r>
      </text>
    </comment>
    <comment ref="BC10" authorId="0" shapeId="0">
      <text>
        <r>
          <rPr>
            <b/>
            <sz val="9"/>
            <color indexed="81"/>
            <rFont val="宋体"/>
            <family val="3"/>
            <charset val="134"/>
          </rPr>
          <t>作者:</t>
        </r>
        <r>
          <rPr>
            <sz val="9"/>
            <color indexed="81"/>
            <rFont val="宋体"/>
            <family val="3"/>
            <charset val="134"/>
          </rPr>
          <t xml:space="preserve">
支撑延吉疫情防控推进，与销售商讨确定适合产品方案，根据需求与交付同步沟通。</t>
        </r>
      </text>
    </comment>
    <comment ref="BK11" authorId="0" shapeId="0">
      <text>
        <r>
          <rPr>
            <b/>
            <sz val="9"/>
            <color indexed="81"/>
            <rFont val="宋体"/>
            <family val="3"/>
            <charset val="134"/>
          </rPr>
          <t>作者:</t>
        </r>
        <r>
          <rPr>
            <sz val="9"/>
            <color indexed="81"/>
            <rFont val="宋体"/>
            <family val="3"/>
            <charset val="134"/>
          </rPr>
          <t xml:space="preserve">
根据用户需求与研发沟通，又整合了一版方案</t>
        </r>
      </text>
    </comment>
    <comment ref="BP13" authorId="0" shapeId="0">
      <text>
        <r>
          <rPr>
            <b/>
            <sz val="9"/>
            <color indexed="81"/>
            <rFont val="宋体"/>
            <family val="3"/>
            <charset val="134"/>
          </rPr>
          <t>作者:</t>
        </r>
        <r>
          <rPr>
            <sz val="9"/>
            <color indexed="81"/>
            <rFont val="宋体"/>
            <family val="3"/>
            <charset val="134"/>
          </rPr>
          <t xml:space="preserve">
熟悉吉林外贸厅商机可研材料，并与销售沟通确认该项目，主要内容是神码科捷业务内容，未来需要与神码科捷进行合作，未来与科捷人员一同支撑推进商机的方案设计、招标等环节。</t>
        </r>
      </text>
    </comment>
    <comment ref="BT13" authorId="0" shapeId="0">
      <text>
        <r>
          <rPr>
            <b/>
            <sz val="9"/>
            <color indexed="81"/>
            <rFont val="宋体"/>
            <family val="3"/>
            <charset val="134"/>
          </rPr>
          <t>作者:</t>
        </r>
        <r>
          <rPr>
            <sz val="9"/>
            <color indexed="81"/>
            <rFont val="宋体"/>
            <family val="3"/>
            <charset val="134"/>
          </rPr>
          <t xml:space="preserve">
与客户沟通确定完成工作汇报材料，交由抚顺龙晟大数据公司。</t>
        </r>
      </text>
    </comment>
    <comment ref="BU13" authorId="0" shapeId="0">
      <text>
        <r>
          <rPr>
            <b/>
            <sz val="9"/>
            <color indexed="81"/>
            <rFont val="宋体"/>
            <family val="3"/>
            <charset val="134"/>
          </rPr>
          <t>作者:</t>
        </r>
        <r>
          <rPr>
            <sz val="9"/>
            <color indexed="81"/>
            <rFont val="宋体"/>
            <family val="3"/>
            <charset val="134"/>
          </rPr>
          <t xml:space="preserve">
与销售同客户直接沟通确定下周P9统筹形成初步可研材料及确定招标需求。与科捷沟通确定可研内容框架。与因特睿沟通确定参与内容。</t>
        </r>
      </text>
    </comment>
    <comment ref="BV13" authorId="0" shapeId="0">
      <text>
        <r>
          <rPr>
            <b/>
            <sz val="9"/>
            <color indexed="81"/>
            <rFont val="宋体"/>
            <family val="3"/>
            <charset val="134"/>
          </rPr>
          <t>作者:</t>
        </r>
        <r>
          <rPr>
            <sz val="9"/>
            <color indexed="81"/>
            <rFont val="宋体"/>
            <family val="3"/>
            <charset val="134"/>
          </rPr>
          <t xml:space="preserve">
与销售同客户直接沟通确定下周P9统筹形成初步可研材料及确定招标需求。与科捷沟通确定可研内容框架。与因特睿沟通确定参与内容。</t>
        </r>
      </text>
    </comment>
    <comment ref="BW13" authorId="0" shapeId="0">
      <text>
        <r>
          <rPr>
            <b/>
            <sz val="9"/>
            <color indexed="81"/>
            <rFont val="宋体"/>
            <family val="3"/>
            <charset val="134"/>
          </rPr>
          <t>作者:</t>
        </r>
        <r>
          <rPr>
            <sz val="9"/>
            <color indexed="81"/>
            <rFont val="宋体"/>
            <family val="3"/>
            <charset val="134"/>
          </rPr>
          <t xml:space="preserve">
与销售同客户直接沟通确定下周P9统筹形成初步可研材料及确定招标需求。与科捷沟通确定可研内容框架。与因特睿沟通确定参与内容。</t>
        </r>
      </text>
    </comment>
    <comment ref="BX13" authorId="0" shapeId="0">
      <text>
        <r>
          <rPr>
            <b/>
            <sz val="9"/>
            <color indexed="81"/>
            <rFont val="宋体"/>
            <family val="3"/>
            <charset val="134"/>
          </rPr>
          <t>作者:</t>
        </r>
        <r>
          <rPr>
            <sz val="9"/>
            <color indexed="81"/>
            <rFont val="宋体"/>
            <family val="3"/>
            <charset val="134"/>
          </rPr>
          <t xml:space="preserve">
与销售同客户直接沟通确定下周P9统筹形成初步可研材料及确定招标需求。与科捷沟通确定可研内容框架。与因特睿沟通确定参与内容。</t>
        </r>
      </text>
    </comment>
    <comment ref="BM14" authorId="0" shapeId="0">
      <text>
        <r>
          <rPr>
            <b/>
            <sz val="9"/>
            <color indexed="81"/>
            <rFont val="宋体"/>
            <family val="3"/>
            <charset val="134"/>
          </rPr>
          <t>作者:</t>
        </r>
        <r>
          <rPr>
            <sz val="9"/>
            <color indexed="81"/>
            <rFont val="宋体"/>
            <family val="3"/>
            <charset val="134"/>
          </rPr>
          <t xml:space="preserve">
与抚顺龙晟大数据公司交流抚顺智慧城市APP项目推进思路。</t>
        </r>
      </text>
    </comment>
    <comment ref="BN14" authorId="0" shapeId="0">
      <text>
        <r>
          <rPr>
            <b/>
            <sz val="9"/>
            <color indexed="81"/>
            <rFont val="宋体"/>
            <family val="3"/>
            <charset val="134"/>
          </rPr>
          <t>作者:</t>
        </r>
        <r>
          <rPr>
            <sz val="9"/>
            <color indexed="81"/>
            <rFont val="宋体"/>
            <family val="3"/>
            <charset val="134"/>
          </rPr>
          <t xml:space="preserve">
与抚顺龙晟大数据公司交流抚顺智慧城市APP项目推进思路。</t>
        </r>
      </text>
    </comment>
    <comment ref="BT14" authorId="0" shapeId="0">
      <text>
        <r>
          <rPr>
            <b/>
            <sz val="9"/>
            <color indexed="81"/>
            <rFont val="宋体"/>
            <family val="3"/>
            <charset val="134"/>
          </rPr>
          <t>作者:</t>
        </r>
        <r>
          <rPr>
            <sz val="9"/>
            <color indexed="81"/>
            <rFont val="宋体"/>
            <family val="3"/>
            <charset val="134"/>
          </rPr>
          <t xml:space="preserve">
结合神码以往经验，与销售及抚顺龙晟大数据公司确定项目初步确定三方合作建议，未来就该建议与合作方进行商谈。</t>
        </r>
      </text>
    </comment>
    <comment ref="CT17" authorId="0" shapeId="0">
      <text>
        <r>
          <rPr>
            <b/>
            <sz val="9"/>
            <color indexed="81"/>
            <rFont val="宋体"/>
            <family val="3"/>
            <charset val="134"/>
          </rPr>
          <t>作者:</t>
        </r>
        <r>
          <rPr>
            <sz val="9"/>
            <color indexed="81"/>
            <rFont val="宋体"/>
            <family val="3"/>
            <charset val="134"/>
          </rPr>
          <t xml:space="preserve">
数字延吉建设内容初步规划（代可研）</t>
        </r>
      </text>
    </comment>
    <comment ref="CU17" authorId="0" shapeId="0">
      <text>
        <r>
          <rPr>
            <b/>
            <sz val="9"/>
            <color indexed="81"/>
            <rFont val="宋体"/>
            <family val="3"/>
            <charset val="134"/>
          </rPr>
          <t>作者:</t>
        </r>
        <r>
          <rPr>
            <sz val="9"/>
            <color indexed="81"/>
            <rFont val="宋体"/>
            <family val="3"/>
            <charset val="134"/>
          </rPr>
          <t xml:space="preserve">
数字延吉建设内容初步规划（代可研）</t>
        </r>
      </text>
    </comment>
    <comment ref="CV17" authorId="0" shapeId="0">
      <text>
        <r>
          <rPr>
            <b/>
            <sz val="9"/>
            <color indexed="81"/>
            <rFont val="宋体"/>
            <family val="3"/>
            <charset val="134"/>
          </rPr>
          <t>作者:</t>
        </r>
        <r>
          <rPr>
            <sz val="9"/>
            <color indexed="81"/>
            <rFont val="宋体"/>
            <family val="3"/>
            <charset val="134"/>
          </rPr>
          <t xml:space="preserve">
数字延吉建设内容初步规划（代可研）</t>
        </r>
      </text>
    </comment>
    <comment ref="AR32" authorId="0" shapeId="0">
      <text>
        <r>
          <rPr>
            <b/>
            <sz val="9"/>
            <color indexed="81"/>
            <rFont val="宋体"/>
            <family val="3"/>
            <charset val="134"/>
          </rPr>
          <t>作者:</t>
        </r>
        <r>
          <rPr>
            <sz val="9"/>
            <color indexed="81"/>
            <rFont val="宋体"/>
            <family val="3"/>
            <charset val="134"/>
          </rPr>
          <t xml:space="preserve">
参加售前内部疫情方案讨论会，与售前内部共同讨论疫情期间的方案应对策略，并梳理神码疫情防控产品。</t>
        </r>
      </text>
    </comment>
    <comment ref="AS32" authorId="0" shapeId="0">
      <text>
        <r>
          <rPr>
            <b/>
            <sz val="9"/>
            <color indexed="81"/>
            <rFont val="宋体"/>
            <family val="3"/>
            <charset val="134"/>
          </rPr>
          <t>作者:</t>
        </r>
        <r>
          <rPr>
            <sz val="9"/>
            <color indexed="81"/>
            <rFont val="宋体"/>
            <family val="3"/>
            <charset val="134"/>
          </rPr>
          <t xml:space="preserve">
参加北区销售组织的工作会议，了解北区2020年重点工作任务，根据北区重点工作任务，确定了个人售前工作的支撑重点。
 </t>
        </r>
      </text>
    </comment>
    <comment ref="AT32" authorId="0" shapeId="0">
      <text>
        <r>
          <rPr>
            <b/>
            <sz val="9"/>
            <color indexed="81"/>
            <rFont val="宋体"/>
            <family val="3"/>
            <charset val="134"/>
          </rPr>
          <t>作者:</t>
        </r>
        <r>
          <rPr>
            <sz val="9"/>
            <color indexed="81"/>
            <rFont val="宋体"/>
            <family val="3"/>
            <charset val="134"/>
          </rPr>
          <t xml:space="preserve">
参加针对长春市政府OA系统嵌入燕云DAAS方案讨论，确定了方案嵌入思路。</t>
        </r>
      </text>
    </comment>
    <comment ref="AZ32" authorId="0" shapeId="0">
      <text>
        <r>
          <rPr>
            <b/>
            <sz val="9"/>
            <color indexed="81"/>
            <rFont val="宋体"/>
            <family val="3"/>
            <charset val="134"/>
          </rPr>
          <t>作者:</t>
        </r>
        <r>
          <rPr>
            <sz val="9"/>
            <color indexed="81"/>
            <rFont val="宋体"/>
            <family val="3"/>
            <charset val="134"/>
          </rPr>
          <t xml:space="preserve">
参加吉林针对疫情防控讨论会，针对长春数字新区、延吉等区域或部门，确定推进思路及售前协同工作。</t>
        </r>
      </text>
    </comment>
    <comment ref="BB32" authorId="0" shapeId="0">
      <text>
        <r>
          <rPr>
            <b/>
            <sz val="9"/>
            <color indexed="81"/>
            <rFont val="宋体"/>
            <family val="3"/>
            <charset val="134"/>
          </rPr>
          <t>作者:</t>
        </r>
        <r>
          <rPr>
            <sz val="9"/>
            <color indexed="81"/>
            <rFont val="宋体"/>
            <family val="3"/>
            <charset val="134"/>
          </rPr>
          <t xml:space="preserve">
参加线上商机管理流程介绍会议，与销售沟通落实商机管理流程内容。</t>
        </r>
      </text>
    </comment>
    <comment ref="CX32" authorId="0" shapeId="0">
      <text>
        <r>
          <rPr>
            <b/>
            <sz val="9"/>
            <color indexed="81"/>
            <rFont val="宋体"/>
            <family val="3"/>
            <charset val="134"/>
          </rPr>
          <t>作者:</t>
        </r>
        <r>
          <rPr>
            <sz val="9"/>
            <color indexed="81"/>
            <rFont val="宋体"/>
            <family val="3"/>
            <charset val="134"/>
          </rPr>
          <t xml:space="preserve">
重点商机沟通会议</t>
        </r>
      </text>
    </comment>
    <comment ref="DB32" authorId="0" shapeId="0">
      <text>
        <r>
          <rPr>
            <b/>
            <sz val="9"/>
            <color indexed="81"/>
            <rFont val="宋体"/>
            <family val="3"/>
            <charset val="134"/>
          </rPr>
          <t>作者:</t>
        </r>
        <r>
          <rPr>
            <sz val="9"/>
            <color indexed="81"/>
            <rFont val="宋体"/>
            <family val="3"/>
            <charset val="134"/>
          </rPr>
          <t xml:space="preserve">
参加东北区销售会议。</t>
        </r>
      </text>
    </comment>
    <comment ref="DC32" authorId="0" shapeId="0">
      <text>
        <r>
          <rPr>
            <b/>
            <sz val="9"/>
            <color indexed="81"/>
            <rFont val="宋体"/>
            <family val="3"/>
            <charset val="134"/>
          </rPr>
          <t>作者:</t>
        </r>
        <r>
          <rPr>
            <sz val="9"/>
            <color indexed="81"/>
            <rFont val="宋体"/>
            <family val="3"/>
            <charset val="134"/>
          </rPr>
          <t xml:space="preserve">
周工作分享</t>
        </r>
      </text>
    </comment>
    <comment ref="DJ32" authorId="0" shapeId="0">
      <text>
        <r>
          <rPr>
            <b/>
            <sz val="9"/>
            <color indexed="81"/>
            <rFont val="宋体"/>
            <family val="3"/>
            <charset val="134"/>
          </rPr>
          <t>作者:</t>
        </r>
        <r>
          <rPr>
            <sz val="9"/>
            <color indexed="81"/>
            <rFont val="宋体"/>
            <family val="3"/>
            <charset val="134"/>
          </rPr>
          <t xml:space="preserve">
部门周分享会</t>
        </r>
      </text>
    </comment>
    <comment ref="BQ33" authorId="0" shapeId="0">
      <text>
        <r>
          <rPr>
            <b/>
            <sz val="9"/>
            <color indexed="81"/>
            <rFont val="宋体"/>
            <family val="3"/>
            <charset val="134"/>
          </rPr>
          <t>作者:</t>
        </r>
        <r>
          <rPr>
            <sz val="9"/>
            <color indexed="81"/>
            <rFont val="宋体"/>
            <family val="3"/>
            <charset val="134"/>
          </rPr>
          <t xml:space="preserve">
参加东北区域销售组织的与阿里的对接会议，主要针对吉林</t>
        </r>
      </text>
    </comment>
    <comment ref="BX33" authorId="0" shapeId="0">
      <text>
        <r>
          <rPr>
            <b/>
            <sz val="9"/>
            <color indexed="81"/>
            <rFont val="宋体"/>
            <family val="3"/>
            <charset val="134"/>
          </rPr>
          <t>作者:</t>
        </r>
        <r>
          <rPr>
            <sz val="9"/>
            <color indexed="81"/>
            <rFont val="宋体"/>
            <family val="3"/>
            <charset val="134"/>
          </rPr>
          <t xml:space="preserve">
参加关于吉林省落地信创适配中心的会议</t>
        </r>
      </text>
    </comment>
    <comment ref="CO33" authorId="0" shapeId="0">
      <text>
        <r>
          <rPr>
            <b/>
            <sz val="9"/>
            <color indexed="81"/>
            <rFont val="宋体"/>
            <family val="3"/>
            <charset val="134"/>
          </rPr>
          <t>作者:</t>
        </r>
        <r>
          <rPr>
            <sz val="9"/>
            <color indexed="81"/>
            <rFont val="宋体"/>
            <family val="3"/>
            <charset val="134"/>
          </rPr>
          <t xml:space="preserve">
到盘锦，与盘锦电信沟通大洼回款事宜。（支撑销售：北区-梁可君）</t>
        </r>
      </text>
    </comment>
    <comment ref="CP33" authorId="0" shapeId="0">
      <text>
        <r>
          <rPr>
            <b/>
            <sz val="9"/>
            <color indexed="81"/>
            <rFont val="宋体"/>
            <family val="3"/>
            <charset val="134"/>
          </rPr>
          <t>作者:</t>
        </r>
        <r>
          <rPr>
            <sz val="9"/>
            <color indexed="81"/>
            <rFont val="宋体"/>
            <family val="3"/>
            <charset val="134"/>
          </rPr>
          <t xml:space="preserve">
针对智慧水务做行业方案了解。（支撑销售：北区-梁可君）</t>
        </r>
      </text>
    </comment>
    <comment ref="CX34" authorId="0" shapeId="0">
      <text>
        <r>
          <rPr>
            <b/>
            <sz val="9"/>
            <color indexed="81"/>
            <rFont val="宋体"/>
            <family val="3"/>
            <charset val="134"/>
          </rPr>
          <t>作者:</t>
        </r>
        <r>
          <rPr>
            <sz val="9"/>
            <color indexed="81"/>
            <rFont val="宋体"/>
            <family val="3"/>
            <charset val="134"/>
          </rPr>
          <t xml:space="preserve">
与北区销售梁可君，与抚顺大数据中心交流水务、招商平台的建设思路。</t>
        </r>
      </text>
    </comment>
    <comment ref="DK34" authorId="0" shapeId="0">
      <text>
        <r>
          <rPr>
            <b/>
            <sz val="9"/>
            <color indexed="81"/>
            <rFont val="宋体"/>
            <family val="3"/>
            <charset val="134"/>
          </rPr>
          <t>作者:</t>
        </r>
        <r>
          <rPr>
            <sz val="9"/>
            <color indexed="81"/>
            <rFont val="宋体"/>
            <family val="3"/>
            <charset val="134"/>
          </rPr>
          <t xml:space="preserve">
熟悉销售提供的政法委方案材料</t>
        </r>
      </text>
    </comment>
    <comment ref="DL34" authorId="0" shapeId="0">
      <text>
        <r>
          <rPr>
            <b/>
            <sz val="9"/>
            <color indexed="81"/>
            <rFont val="宋体"/>
            <family val="3"/>
            <charset val="134"/>
          </rPr>
          <t>作者:</t>
        </r>
        <r>
          <rPr>
            <sz val="9"/>
            <color indexed="81"/>
            <rFont val="宋体"/>
            <family val="3"/>
            <charset val="134"/>
          </rPr>
          <t xml:space="preserve">
熟悉销售提供的政法委方案材料</t>
        </r>
      </text>
    </comment>
    <comment ref="DM34" authorId="0" shapeId="0">
      <text>
        <r>
          <rPr>
            <b/>
            <sz val="9"/>
            <color indexed="81"/>
            <rFont val="宋体"/>
            <family val="3"/>
            <charset val="134"/>
          </rPr>
          <t>作者:</t>
        </r>
        <r>
          <rPr>
            <sz val="9"/>
            <color indexed="81"/>
            <rFont val="宋体"/>
            <family val="3"/>
            <charset val="134"/>
          </rPr>
          <t xml:space="preserve">
熟悉销售提供的政法委方案材料</t>
        </r>
      </text>
    </comment>
    <comment ref="DN34" authorId="0" shapeId="0">
      <text>
        <r>
          <rPr>
            <b/>
            <sz val="9"/>
            <color indexed="81"/>
            <rFont val="宋体"/>
            <family val="3"/>
            <charset val="134"/>
          </rPr>
          <t>作者:</t>
        </r>
        <r>
          <rPr>
            <sz val="9"/>
            <color indexed="81"/>
            <rFont val="宋体"/>
            <family val="3"/>
            <charset val="134"/>
          </rPr>
          <t xml:space="preserve">
熟悉销售提供的政法委方案材料</t>
        </r>
      </text>
    </comment>
    <comment ref="AY39" authorId="0" shapeId="0">
      <text>
        <r>
          <rPr>
            <b/>
            <sz val="9"/>
            <color indexed="81"/>
            <rFont val="宋体"/>
            <family val="3"/>
            <charset val="134"/>
          </rPr>
          <t>作者:</t>
        </r>
        <r>
          <rPr>
            <sz val="9"/>
            <color indexed="81"/>
            <rFont val="宋体"/>
            <family val="3"/>
            <charset val="134"/>
          </rPr>
          <t xml:space="preserve">
参加公司组织线上培训，进一步深入学习公司城市中枢、城市运行、环保等核心产品解决方案。</t>
        </r>
      </text>
    </comment>
    <comment ref="AZ39" authorId="0" shapeId="0">
      <text>
        <r>
          <rPr>
            <b/>
            <sz val="9"/>
            <color indexed="81"/>
            <rFont val="宋体"/>
            <family val="3"/>
            <charset val="134"/>
          </rPr>
          <t>作者:</t>
        </r>
        <r>
          <rPr>
            <sz val="9"/>
            <color indexed="81"/>
            <rFont val="宋体"/>
            <family val="3"/>
            <charset val="134"/>
          </rPr>
          <t xml:space="preserve">
参加公司组织线上培训，进一步深入学习公司城市中枢、城市运行、环保等核心产品解决方案。</t>
        </r>
      </text>
    </comment>
    <comment ref="BA39" authorId="0" shapeId="0">
      <text>
        <r>
          <rPr>
            <b/>
            <sz val="9"/>
            <color indexed="81"/>
            <rFont val="宋体"/>
            <family val="3"/>
            <charset val="134"/>
          </rPr>
          <t>作者:</t>
        </r>
        <r>
          <rPr>
            <sz val="9"/>
            <color indexed="81"/>
            <rFont val="宋体"/>
            <family val="3"/>
            <charset val="134"/>
          </rPr>
          <t xml:space="preserve">
参加公司组织线上培训，进一步深入学习公司城市中枢、城市运行、环保等核心产品解决方案。</t>
        </r>
      </text>
    </comment>
    <comment ref="BQ39" authorId="0" shapeId="0">
      <text>
        <r>
          <rPr>
            <b/>
            <sz val="9"/>
            <color indexed="81"/>
            <rFont val="宋体"/>
            <family val="3"/>
            <charset val="134"/>
          </rPr>
          <t>作者:</t>
        </r>
        <r>
          <rPr>
            <sz val="9"/>
            <color indexed="81"/>
            <rFont val="宋体"/>
            <family val="3"/>
            <charset val="134"/>
          </rPr>
          <t xml:space="preserve">
参与燕云DAAS、广州公租房项目、漳州通及漳州数据汇聚项目的经验总结介绍培训会</t>
        </r>
      </text>
    </comment>
    <comment ref="CS39" authorId="0" shapeId="0">
      <text>
        <r>
          <rPr>
            <b/>
            <sz val="9"/>
            <color indexed="81"/>
            <rFont val="宋体"/>
            <family val="3"/>
            <charset val="134"/>
          </rPr>
          <t>作者:</t>
        </r>
        <r>
          <rPr>
            <sz val="9"/>
            <color indexed="81"/>
            <rFont val="宋体"/>
            <family val="3"/>
            <charset val="134"/>
          </rPr>
          <t xml:space="preserve">
ITS组织的AK培训</t>
        </r>
      </text>
    </comment>
    <comment ref="DM39" authorId="0" shapeId="0">
      <text>
        <r>
          <rPr>
            <b/>
            <sz val="9"/>
            <color indexed="81"/>
            <rFont val="宋体"/>
            <family val="3"/>
            <charset val="134"/>
          </rPr>
          <t>作者:</t>
        </r>
        <r>
          <rPr>
            <sz val="9"/>
            <color indexed="81"/>
            <rFont val="宋体"/>
            <family val="3"/>
            <charset val="134"/>
          </rPr>
          <t xml:space="preserve">
城市大脑分享会</t>
        </r>
      </text>
    </comment>
  </commentList>
</comments>
</file>

<file path=xl/comments14.xml><?xml version="1.0" encoding="utf-8"?>
<comments xmlns="http://schemas.openxmlformats.org/spreadsheetml/2006/main">
  <authors>
    <author>作者</author>
  </authors>
  <commentList>
    <comment ref="AK3" authorId="0" shapeId="0">
      <text>
        <r>
          <rPr>
            <b/>
            <sz val="9"/>
            <color indexed="81"/>
            <rFont val="宋体"/>
            <family val="3"/>
            <charset val="134"/>
          </rPr>
          <t>作者:</t>
        </r>
        <r>
          <rPr>
            <sz val="9"/>
            <color indexed="81"/>
            <rFont val="宋体"/>
            <family val="3"/>
            <charset val="134"/>
          </rPr>
          <t xml:space="preserve">
城市数据中枢、城市IOC讨论会，收集燕云行业应用方案。</t>
        </r>
      </text>
    </comment>
    <comment ref="AL3" authorId="0" shapeId="0">
      <text>
        <r>
          <rPr>
            <b/>
            <sz val="9"/>
            <color indexed="81"/>
            <rFont val="宋体"/>
            <family val="3"/>
            <charset val="134"/>
          </rPr>
          <t>作者:</t>
        </r>
        <r>
          <rPr>
            <sz val="9"/>
            <color indexed="81"/>
            <rFont val="宋体"/>
            <family val="3"/>
            <charset val="134"/>
          </rPr>
          <t xml:space="preserve">
智慧环保方案的讨论会、和贠总、张炎红、高鹏就燕云核心战略落地交流会形成会议纪要、因特睿销售话术讨论会。</t>
        </r>
      </text>
    </comment>
    <comment ref="AM3" authorId="0" shapeId="0">
      <text>
        <r>
          <rPr>
            <b/>
            <sz val="9"/>
            <color indexed="81"/>
            <rFont val="宋体"/>
            <family val="3"/>
            <charset val="134"/>
          </rPr>
          <t>作者:</t>
        </r>
        <r>
          <rPr>
            <sz val="9"/>
            <color indexed="81"/>
            <rFont val="宋体"/>
            <family val="3"/>
            <charset val="134"/>
          </rPr>
          <t xml:space="preserve">
因特睿和产品中心技术工作组组建，整理燕云应用方案</t>
        </r>
      </text>
    </comment>
    <comment ref="AN3" authorId="0" shapeId="0">
      <text>
        <r>
          <rPr>
            <b/>
            <sz val="9"/>
            <color indexed="81"/>
            <rFont val="宋体"/>
            <family val="3"/>
            <charset val="134"/>
          </rPr>
          <t>作者:</t>
        </r>
        <r>
          <rPr>
            <sz val="9"/>
            <color indexed="81"/>
            <rFont val="宋体"/>
            <family val="3"/>
            <charset val="134"/>
          </rPr>
          <t xml:space="preserve">
燕云核心产品大因特睿技术讨论会，形成会议纪要</t>
        </r>
      </text>
    </comment>
    <comment ref="AO3" authorId="0" shapeId="0">
      <text>
        <r>
          <rPr>
            <b/>
            <sz val="9"/>
            <color indexed="81"/>
            <rFont val="宋体"/>
            <family val="3"/>
            <charset val="134"/>
          </rPr>
          <t>作者:</t>
        </r>
        <r>
          <rPr>
            <sz val="9"/>
            <color indexed="81"/>
            <rFont val="宋体"/>
            <family val="3"/>
            <charset val="134"/>
          </rPr>
          <t xml:space="preserve">
完成燕云产品规划PPT、参加产品中心Daas产融和工作进度通报会</t>
        </r>
      </text>
    </comment>
    <comment ref="AR4" authorId="0" shapeId="0">
      <text>
        <r>
          <rPr>
            <b/>
            <sz val="9"/>
            <color indexed="81"/>
            <rFont val="宋体"/>
            <family val="3"/>
            <charset val="134"/>
          </rPr>
          <t>作者:</t>
        </r>
        <r>
          <rPr>
            <sz val="9"/>
            <color indexed="81"/>
            <rFont val="宋体"/>
            <family val="3"/>
            <charset val="134"/>
          </rPr>
          <t xml:space="preserve">
编写燕云为核心的智慧城市整体解决方案PPT初稿；学习城市数据中枢主要产品的操作手册。</t>
        </r>
      </text>
    </comment>
    <comment ref="AS4" authorId="0" shapeId="0">
      <text>
        <r>
          <rPr>
            <b/>
            <sz val="9"/>
            <color indexed="81"/>
            <rFont val="宋体"/>
            <family val="3"/>
            <charset val="134"/>
          </rPr>
          <t>作者:</t>
        </r>
        <r>
          <rPr>
            <sz val="9"/>
            <color indexed="81"/>
            <rFont val="宋体"/>
            <family val="3"/>
            <charset val="134"/>
          </rPr>
          <t xml:space="preserve">
1、组织交付团队和售前同事就城市IOC方案与燕云产品融合讨论会，形成会议纪要，明确城市IOCPPT方案的更新负责人。
2、组织交付团队和因特睿团队同事进行城市数据中枢产品融合升级讨论会，形成共识，明确责任人和三方平台开发环境的搭建时间点。</t>
        </r>
      </text>
    </comment>
    <comment ref="AT4" authorId="0" shapeId="0">
      <text>
        <r>
          <rPr>
            <b/>
            <sz val="9"/>
            <color indexed="81"/>
            <rFont val="宋体"/>
            <family val="3"/>
            <charset val="134"/>
          </rPr>
          <t>作者:</t>
        </r>
        <r>
          <rPr>
            <sz val="9"/>
            <color indexed="81"/>
            <rFont val="宋体"/>
            <family val="3"/>
            <charset val="134"/>
          </rPr>
          <t xml:space="preserve">
燕云Daas案例word版整理；编写燕云为核心的智慧城市整体解决方案PPT；</t>
        </r>
      </text>
    </comment>
    <comment ref="AU4" authorId="0" shapeId="0">
      <text>
        <r>
          <rPr>
            <b/>
            <sz val="9"/>
            <color indexed="81"/>
            <rFont val="宋体"/>
            <family val="3"/>
            <charset val="134"/>
          </rPr>
          <t>作者:</t>
        </r>
        <r>
          <rPr>
            <sz val="9"/>
            <color indexed="81"/>
            <rFont val="宋体"/>
            <family val="3"/>
            <charset val="134"/>
          </rPr>
          <t xml:space="preserve">
燕云Daas案例word版整理；编写燕云为核心的智慧城市整体解决方案PPT；协助交付部门魏韬整理城市数中燕云应用点；与因特睿涂晓涛讨论两只蜗牛对燕云产品的应用，希望获取更多资料</t>
        </r>
      </text>
    </comment>
    <comment ref="AV4" authorId="0" shapeId="0">
      <text>
        <r>
          <rPr>
            <b/>
            <sz val="9"/>
            <color indexed="81"/>
            <rFont val="宋体"/>
            <family val="3"/>
            <charset val="134"/>
          </rPr>
          <t>作者:</t>
        </r>
        <r>
          <rPr>
            <sz val="9"/>
            <color indexed="81"/>
            <rFont val="宋体"/>
            <family val="3"/>
            <charset val="134"/>
          </rPr>
          <t xml:space="preserve">
燕云Daas案例word版整理；编写燕云为核心的智慧城市整体解决方案PPT；参加交付部门的燕云产品融合战略会，听贠总讲解战略。</t>
        </r>
      </text>
    </comment>
    <comment ref="AY4" authorId="0" shapeId="0">
      <text>
        <r>
          <rPr>
            <b/>
            <sz val="9"/>
            <color indexed="81"/>
            <rFont val="宋体"/>
            <family val="3"/>
            <charset val="134"/>
          </rPr>
          <t>作者:</t>
        </r>
        <r>
          <rPr>
            <sz val="9"/>
            <color indexed="81"/>
            <rFont val="宋体"/>
            <family val="3"/>
            <charset val="134"/>
          </rPr>
          <t xml:space="preserve">
1、组织方案中心2月工作安排会，根据要求整理燕云应用案例；2、按照交付中心要求整理以燕云为核心的智慧城市城市整体解决方案；3、
参加交付中心燕云融合方案第一场培训会</t>
        </r>
      </text>
    </comment>
    <comment ref="AZ4" authorId="0" shapeId="0">
      <text>
        <r>
          <rPr>
            <b/>
            <sz val="9"/>
            <color indexed="81"/>
            <rFont val="宋体"/>
            <family val="3"/>
            <charset val="134"/>
          </rPr>
          <t>作者:</t>
        </r>
        <r>
          <rPr>
            <sz val="9"/>
            <color indexed="81"/>
            <rFont val="宋体"/>
            <family val="3"/>
            <charset val="134"/>
          </rPr>
          <t xml:space="preserve">
1、组织燕云融合小范围讨论产品体系框架，形成草稿，完成工作映射表，发送张颖；2、参加交付中心燕云融合方案第二场培训会</t>
        </r>
      </text>
    </comment>
    <comment ref="BA4" authorId="0" shapeId="0">
      <text>
        <r>
          <rPr>
            <b/>
            <sz val="9"/>
            <color indexed="81"/>
            <rFont val="宋体"/>
            <family val="3"/>
            <charset val="134"/>
          </rPr>
          <t>作者:</t>
        </r>
        <r>
          <rPr>
            <sz val="9"/>
            <color indexed="81"/>
            <rFont val="宋体"/>
            <family val="3"/>
            <charset val="134"/>
          </rPr>
          <t xml:space="preserve">
与因特睿、交付中心团队本周第二次讨论燕云融合产品体，后续工作，组织会议，进行记录，协调相关同事分组讨论，落实进度排期；2、参加交付中心燕云融合方案第三场培训会</t>
        </r>
      </text>
    </comment>
    <comment ref="BB4" authorId="0" shapeId="0">
      <text>
        <r>
          <rPr>
            <b/>
            <sz val="9"/>
            <color indexed="81"/>
            <rFont val="宋体"/>
            <family val="3"/>
            <charset val="134"/>
          </rPr>
          <t>作者:</t>
        </r>
        <r>
          <rPr>
            <sz val="9"/>
            <color indexed="81"/>
            <rFont val="宋体"/>
            <family val="3"/>
            <charset val="134"/>
          </rPr>
          <t xml:space="preserve">
与因特睿、交付中心团队本周第三次讨论燕云融合产品体，后续工作，组织会议，进行记录，协调相关同事分组讨论，落实进度排期。</t>
        </r>
      </text>
    </comment>
    <comment ref="BC4" authorId="0" shapeId="0">
      <text>
        <r>
          <rPr>
            <b/>
            <sz val="9"/>
            <color indexed="81"/>
            <rFont val="宋体"/>
            <family val="3"/>
            <charset val="134"/>
          </rPr>
          <t>作者:</t>
        </r>
        <r>
          <rPr>
            <sz val="9"/>
            <color indexed="81"/>
            <rFont val="宋体"/>
            <family val="3"/>
            <charset val="134"/>
          </rPr>
          <t xml:space="preserve">
1、讨论确定datanet产品体系以后技术能力工作映射表；2、参加燕云融合工作交流会</t>
        </r>
      </text>
    </comment>
    <comment ref="BF4" authorId="0" shapeId="0">
      <text>
        <r>
          <rPr>
            <b/>
            <sz val="9"/>
            <color indexed="81"/>
            <rFont val="宋体"/>
            <family val="3"/>
            <charset val="134"/>
          </rPr>
          <t>作者:</t>
        </r>
        <r>
          <rPr>
            <sz val="9"/>
            <color indexed="81"/>
            <rFont val="宋体"/>
            <family val="3"/>
            <charset val="134"/>
          </rPr>
          <t xml:space="preserve">
1、准备its培训材料；2、修改燕云案例word </t>
        </r>
      </text>
    </comment>
    <comment ref="BG4" authorId="0" shapeId="0">
      <text>
        <r>
          <rPr>
            <b/>
            <sz val="9"/>
            <color indexed="81"/>
            <rFont val="宋体"/>
            <family val="3"/>
            <charset val="134"/>
          </rPr>
          <t>作者:</t>
        </r>
        <r>
          <rPr>
            <sz val="9"/>
            <color indexed="81"/>
            <rFont val="宋体"/>
            <family val="3"/>
            <charset val="134"/>
          </rPr>
          <t xml:space="preserve">
1、准备its培训材料；2、修改亦庄展厅燕云材料</t>
        </r>
      </text>
    </comment>
    <comment ref="BH4" authorId="0" shapeId="0">
      <text>
        <r>
          <rPr>
            <b/>
            <sz val="9"/>
            <color indexed="81"/>
            <rFont val="宋体"/>
            <family val="3"/>
            <charset val="134"/>
          </rPr>
          <t>作者:</t>
        </r>
        <r>
          <rPr>
            <sz val="9"/>
            <color indexed="81"/>
            <rFont val="宋体"/>
            <family val="3"/>
            <charset val="134"/>
          </rPr>
          <t xml:space="preserve">
1、组织燕云融合技术讨论会，发出会议纪要；2、准备its培训材料；3、修改亦庄展厅燕云材料</t>
        </r>
      </text>
    </comment>
    <comment ref="BI4" authorId="0" shapeId="0">
      <text>
        <r>
          <rPr>
            <b/>
            <sz val="9"/>
            <color indexed="81"/>
            <rFont val="宋体"/>
            <family val="3"/>
            <charset val="134"/>
          </rPr>
          <t>作者:</t>
        </r>
        <r>
          <rPr>
            <sz val="9"/>
            <color indexed="81"/>
            <rFont val="宋体"/>
            <family val="3"/>
            <charset val="134"/>
          </rPr>
          <t xml:space="preserve">
1、准备its培训材料；2、收集亦庄展厅燕云系统照片</t>
        </r>
      </text>
    </comment>
    <comment ref="BJ4" authorId="0" shapeId="0">
      <text>
        <r>
          <rPr>
            <b/>
            <sz val="9"/>
            <color indexed="81"/>
            <rFont val="宋体"/>
            <family val="3"/>
            <charset val="134"/>
          </rPr>
          <t>作者:</t>
        </r>
        <r>
          <rPr>
            <sz val="9"/>
            <color indexed="81"/>
            <rFont val="宋体"/>
            <family val="3"/>
            <charset val="134"/>
          </rPr>
          <t xml:space="preserve">
1、修改its培训材料；2、完成张颖新架构吴江、长春、沧州、漳州使用产品对应标讨论修改；</t>
        </r>
      </text>
    </comment>
    <comment ref="BM4" authorId="0" shapeId="0">
      <text>
        <r>
          <rPr>
            <b/>
            <sz val="9"/>
            <color indexed="81"/>
            <rFont val="宋体"/>
            <family val="3"/>
            <charset val="134"/>
          </rPr>
          <t>作者:</t>
        </r>
        <r>
          <rPr>
            <sz val="9"/>
            <color indexed="81"/>
            <rFont val="宋体"/>
            <family val="3"/>
            <charset val="134"/>
          </rPr>
          <t xml:space="preserve">
1、准备its燕云培训材料，修改产品介绍PPT，制作包含燕云产品的内部支持材料PPT；2、协调交付中心同事完成计划周三讨论的燕云产品体系中的内容</t>
        </r>
      </text>
    </comment>
    <comment ref="BN4" authorId="0" shapeId="0">
      <text>
        <r>
          <rPr>
            <b/>
            <sz val="9"/>
            <color indexed="81"/>
            <rFont val="宋体"/>
            <family val="3"/>
            <charset val="134"/>
          </rPr>
          <t>作者:</t>
        </r>
        <r>
          <rPr>
            <sz val="9"/>
            <color indexed="81"/>
            <rFont val="宋体"/>
            <family val="3"/>
            <charset val="134"/>
          </rPr>
          <t xml:space="preserve">
1、进行its销售和售前的燕云产品培训会；2、和建立its燕云商机支持台账机制</t>
        </r>
      </text>
    </comment>
    <comment ref="BO4" authorId="0" shapeId="0">
      <text>
        <r>
          <rPr>
            <b/>
            <sz val="9"/>
            <color indexed="81"/>
            <rFont val="宋体"/>
            <family val="3"/>
            <charset val="134"/>
          </rPr>
          <t>作者:</t>
        </r>
        <r>
          <rPr>
            <sz val="9"/>
            <color indexed="81"/>
            <rFont val="宋体"/>
            <family val="3"/>
            <charset val="134"/>
          </rPr>
          <t xml:space="preserve">
1、协调交付中心同事完成计划周三讨论的燕云产品体系中的内容；2、修改燕云案例材料</t>
        </r>
      </text>
    </comment>
    <comment ref="BP4" authorId="0" shapeId="0">
      <text>
        <r>
          <rPr>
            <b/>
            <sz val="9"/>
            <color indexed="81"/>
            <rFont val="宋体"/>
            <family val="3"/>
            <charset val="134"/>
          </rPr>
          <t>作者:</t>
        </r>
        <r>
          <rPr>
            <sz val="9"/>
            <color indexed="81"/>
            <rFont val="宋体"/>
            <family val="3"/>
            <charset val="134"/>
          </rPr>
          <t xml:space="preserve">
1、召开延期（本来计划周三）的燕云产品体系讨论会；2、优化燕云应用案例</t>
        </r>
      </text>
    </comment>
    <comment ref="BQ4" authorId="0" shapeId="0">
      <text>
        <r>
          <rPr>
            <b/>
            <sz val="9"/>
            <color indexed="81"/>
            <rFont val="宋体"/>
            <family val="3"/>
            <charset val="134"/>
          </rPr>
          <t>作者:</t>
        </r>
        <r>
          <rPr>
            <sz val="9"/>
            <color indexed="81"/>
            <rFont val="宋体"/>
            <family val="3"/>
            <charset val="134"/>
          </rPr>
          <t xml:space="preserve">
1、和交付中心同事就福建和南京公安两个实际项目燕云推进遇到的技术问题和需求进行讨论，明确每周五进行燕云产品实际应用研讨与分工机制；2、跟踪its销售带来的商机，进行初步对接，记录台账。</t>
        </r>
      </text>
    </comment>
    <comment ref="BT4" authorId="0" shapeId="0">
      <text>
        <r>
          <rPr>
            <b/>
            <sz val="9"/>
            <color indexed="81"/>
            <rFont val="宋体"/>
            <family val="3"/>
            <charset val="134"/>
          </rPr>
          <t>作者:</t>
        </r>
        <r>
          <rPr>
            <sz val="9"/>
            <color indexed="81"/>
            <rFont val="宋体"/>
            <family val="3"/>
            <charset val="134"/>
          </rPr>
          <t xml:space="preserve">
更新燕云应用案例分析，跟踪成都天府新区、安顺医保局、贵阳交通委三个its燕云应用商机进展</t>
        </r>
      </text>
    </comment>
    <comment ref="BU4" authorId="0" shapeId="0">
      <text>
        <r>
          <rPr>
            <b/>
            <sz val="9"/>
            <color indexed="81"/>
            <rFont val="宋体"/>
            <family val="3"/>
            <charset val="134"/>
          </rPr>
          <t>作者:</t>
        </r>
        <r>
          <rPr>
            <sz val="9"/>
            <color indexed="81"/>
            <rFont val="宋体"/>
            <family val="3"/>
            <charset val="134"/>
          </rPr>
          <t xml:space="preserve">
组织漳州、吴江、南京公安三个售中燕云应用项目遇到问题技术讨论会，跟踪贵阳交通委需求情况</t>
        </r>
      </text>
    </comment>
    <comment ref="BV4" authorId="0" shapeId="0">
      <text>
        <r>
          <rPr>
            <b/>
            <sz val="9"/>
            <color indexed="81"/>
            <rFont val="宋体"/>
            <family val="3"/>
            <charset val="134"/>
          </rPr>
          <t>作者:</t>
        </r>
        <r>
          <rPr>
            <sz val="9"/>
            <color indexed="81"/>
            <rFont val="宋体"/>
            <family val="3"/>
            <charset val="134"/>
          </rPr>
          <t xml:space="preserve">
燕云技术小组例会，组织会议，安排围绕接口可视化、统一认证体系、已有模块技术现状三个子项工作进行跟踪；跟踪贵阳交通委需求情况</t>
        </r>
      </text>
    </comment>
    <comment ref="BW4" authorId="0" shapeId="0">
      <text>
        <r>
          <rPr>
            <b/>
            <sz val="9"/>
            <color indexed="81"/>
            <rFont val="宋体"/>
            <family val="3"/>
            <charset val="134"/>
          </rPr>
          <t>作者:</t>
        </r>
        <r>
          <rPr>
            <sz val="9"/>
            <color indexed="81"/>
            <rFont val="宋体"/>
            <family val="3"/>
            <charset val="134"/>
          </rPr>
          <t xml:space="preserve">
更新案例分析，准备周五例会日程，协调贵阳交通委商机POC需求工作</t>
        </r>
      </text>
    </comment>
    <comment ref="BX4" authorId="0" shapeId="0">
      <text>
        <r>
          <rPr>
            <b/>
            <sz val="9"/>
            <color indexed="81"/>
            <rFont val="宋体"/>
            <family val="3"/>
            <charset val="134"/>
          </rPr>
          <t>作者:</t>
        </r>
        <r>
          <rPr>
            <sz val="9"/>
            <color indexed="81"/>
            <rFont val="宋体"/>
            <family val="3"/>
            <charset val="134"/>
          </rPr>
          <t xml:space="preserve">
固化周五售前、交付燕云应用共同推进机制，组织召开会议，并同步售前项目信息；跟踪贵阳交通委需求情况</t>
        </r>
      </text>
    </comment>
    <comment ref="CA4" authorId="0" shapeId="0">
      <text>
        <r>
          <rPr>
            <b/>
            <sz val="9"/>
            <color indexed="81"/>
            <rFont val="宋体"/>
            <family val="3"/>
            <charset val="134"/>
          </rPr>
          <t>作者:</t>
        </r>
        <r>
          <rPr>
            <sz val="9"/>
            <color indexed="81"/>
            <rFont val="宋体"/>
            <family val="3"/>
            <charset val="134"/>
          </rPr>
          <t xml:space="preserve">
技术小组工作跟进，和各组负责人共同工作推进情况；</t>
        </r>
      </text>
    </comment>
    <comment ref="CB4" authorId="0" shapeId="0">
      <text>
        <r>
          <rPr>
            <b/>
            <sz val="9"/>
            <color indexed="81"/>
            <rFont val="宋体"/>
            <family val="3"/>
            <charset val="134"/>
          </rPr>
          <t>作者:</t>
        </r>
        <r>
          <rPr>
            <sz val="9"/>
            <color indexed="81"/>
            <rFont val="宋体"/>
            <family val="3"/>
            <charset val="134"/>
          </rPr>
          <t xml:space="preserve">
技术小组工作推进，安排周三会议日程</t>
        </r>
      </text>
    </comment>
    <comment ref="CC4" authorId="0" shapeId="0">
      <text>
        <r>
          <rPr>
            <b/>
            <sz val="9"/>
            <color indexed="81"/>
            <rFont val="宋体"/>
            <family val="3"/>
            <charset val="134"/>
          </rPr>
          <t>作者:</t>
        </r>
        <r>
          <rPr>
            <sz val="9"/>
            <color indexed="81"/>
            <rFont val="宋体"/>
            <family val="3"/>
            <charset val="134"/>
          </rPr>
          <t xml:space="preserve">
周三技术例会，跟进四个工作进展；</t>
        </r>
      </text>
    </comment>
    <comment ref="CD4" authorId="0" shapeId="0">
      <text>
        <r>
          <rPr>
            <b/>
            <sz val="9"/>
            <color indexed="81"/>
            <rFont val="宋体"/>
            <family val="3"/>
            <charset val="134"/>
          </rPr>
          <t>作者:</t>
        </r>
        <r>
          <rPr>
            <sz val="9"/>
            <color indexed="81"/>
            <rFont val="宋体"/>
            <family val="3"/>
            <charset val="134"/>
          </rPr>
          <t xml:space="preserve">
对燕云技术例会布置的4个任务进行跟踪推动；修改燕云商机售前跟踪流程</t>
        </r>
      </text>
    </comment>
    <comment ref="CE4" authorId="0" shapeId="0">
      <text>
        <r>
          <rPr>
            <b/>
            <sz val="9"/>
            <color indexed="81"/>
            <rFont val="宋体"/>
            <family val="3"/>
            <charset val="134"/>
          </rPr>
          <t>作者:</t>
        </r>
        <r>
          <rPr>
            <sz val="9"/>
            <color indexed="81"/>
            <rFont val="宋体"/>
            <family val="3"/>
            <charset val="134"/>
          </rPr>
          <t xml:space="preserve">
燕云周五实战会，组织会议，按照议程逐项同步情况；跟踪its销售带来的燕云商机清款，更新台账</t>
        </r>
      </text>
    </comment>
    <comment ref="CH4" authorId="0" shapeId="0">
      <text>
        <r>
          <rPr>
            <b/>
            <sz val="9"/>
            <color indexed="81"/>
            <rFont val="宋体"/>
            <family val="3"/>
            <charset val="134"/>
          </rPr>
          <t>作者:</t>
        </r>
        <r>
          <rPr>
            <sz val="9"/>
            <color indexed="81"/>
            <rFont val="宋体"/>
            <family val="3"/>
            <charset val="134"/>
          </rPr>
          <t xml:space="preserve">
跟进燕云技术小组的各项工作；和区域售前了解燕云商机的技术需求</t>
        </r>
      </text>
    </comment>
    <comment ref="CI4" authorId="0" shapeId="0">
      <text>
        <r>
          <rPr>
            <b/>
            <sz val="9"/>
            <color indexed="81"/>
            <rFont val="宋体"/>
            <family val="3"/>
            <charset val="134"/>
          </rPr>
          <t>作者:</t>
        </r>
        <r>
          <rPr>
            <sz val="9"/>
            <color indexed="81"/>
            <rFont val="宋体"/>
            <family val="3"/>
            <charset val="134"/>
          </rPr>
          <t xml:space="preserve">
跟进燕云技术小组的各项工作；和区域售前了解燕云商机的技术需求；安排和组织周三例会</t>
        </r>
      </text>
    </comment>
    <comment ref="CJ4" authorId="0" shapeId="0">
      <text>
        <r>
          <rPr>
            <b/>
            <sz val="9"/>
            <color indexed="81"/>
            <rFont val="宋体"/>
            <family val="3"/>
            <charset val="134"/>
          </rPr>
          <t>作者:</t>
        </r>
        <r>
          <rPr>
            <sz val="9"/>
            <color indexed="81"/>
            <rFont val="宋体"/>
            <family val="3"/>
            <charset val="134"/>
          </rPr>
          <t xml:space="preserve">
召开燕云技术小组例会，完成会议纪要形成下周任务，和区域售前了解燕云商机的技术需求</t>
        </r>
      </text>
    </comment>
    <comment ref="CK4" authorId="0" shapeId="0">
      <text>
        <r>
          <rPr>
            <b/>
            <sz val="9"/>
            <color indexed="81"/>
            <rFont val="宋体"/>
            <family val="3"/>
            <charset val="134"/>
          </rPr>
          <t>作者:</t>
        </r>
        <r>
          <rPr>
            <sz val="9"/>
            <color indexed="81"/>
            <rFont val="宋体"/>
            <family val="3"/>
            <charset val="134"/>
          </rPr>
          <t xml:space="preserve">
跟进燕云技术小组的各项工作；和区域售前了解燕云商机的技术需求；安排和组织周五例会</t>
        </r>
      </text>
    </comment>
    <comment ref="CL4" authorId="0" shapeId="0">
      <text>
        <r>
          <rPr>
            <b/>
            <sz val="9"/>
            <color indexed="81"/>
            <rFont val="宋体"/>
            <family val="3"/>
            <charset val="134"/>
          </rPr>
          <t>作者:</t>
        </r>
        <r>
          <rPr>
            <sz val="9"/>
            <color indexed="81"/>
            <rFont val="宋体"/>
            <family val="3"/>
            <charset val="134"/>
          </rPr>
          <t xml:space="preserve">
安排和组织燕云实战例会，跟踪its销售带来的商机进展</t>
        </r>
      </text>
    </comment>
    <comment ref="CP4" authorId="0" shapeId="0">
      <text>
        <r>
          <rPr>
            <b/>
            <sz val="9"/>
            <color indexed="81"/>
            <rFont val="宋体"/>
            <family val="3"/>
            <charset val="134"/>
          </rPr>
          <t>作者:</t>
        </r>
        <r>
          <rPr>
            <sz val="9"/>
            <color indexed="81"/>
            <rFont val="宋体"/>
            <family val="3"/>
            <charset val="134"/>
          </rPr>
          <t xml:space="preserve">
1、燕云产品价格讨论会；2、和技术各小组沟通确认周三例会讨论内容，制定日程</t>
        </r>
      </text>
    </comment>
    <comment ref="CQ4" authorId="0" shapeId="0">
      <text>
        <r>
          <rPr>
            <b/>
            <sz val="9"/>
            <color indexed="81"/>
            <rFont val="宋体"/>
            <family val="3"/>
            <charset val="134"/>
          </rPr>
          <t>作者:</t>
        </r>
        <r>
          <rPr>
            <sz val="9"/>
            <color indexed="81"/>
            <rFont val="宋体"/>
            <family val="3"/>
            <charset val="134"/>
          </rPr>
          <t xml:space="preserve">
1、组织召开燕云技术例会，就上周跟踪6项任务进行进展同步</t>
        </r>
      </text>
    </comment>
    <comment ref="CR4" authorId="0" shapeId="0">
      <text>
        <r>
          <rPr>
            <b/>
            <sz val="9"/>
            <color indexed="81"/>
            <rFont val="宋体"/>
            <family val="3"/>
            <charset val="134"/>
          </rPr>
          <t>作者:</t>
        </r>
        <r>
          <rPr>
            <sz val="9"/>
            <color indexed="81"/>
            <rFont val="宋体"/>
            <family val="3"/>
            <charset val="134"/>
          </rPr>
          <t xml:space="preserve">
1、就数据同步产品、数据整合Demo开发任务和交付中心、因特睿同事交流；2、组织吴江数据留存与数据分析可视化小组工作；3、准备燕云周五实战会议程，和姚世平了解燕云佛山、云浮推进状况。</t>
        </r>
      </text>
    </comment>
    <comment ref="CS4" authorId="0" shapeId="0">
      <text>
        <r>
          <rPr>
            <b/>
            <sz val="9"/>
            <color indexed="81"/>
            <rFont val="宋体"/>
            <family val="3"/>
            <charset val="134"/>
          </rPr>
          <t>作者:</t>
        </r>
        <r>
          <rPr>
            <sz val="9"/>
            <color indexed="81"/>
            <rFont val="宋体"/>
            <family val="3"/>
            <charset val="134"/>
          </rPr>
          <t xml:space="preserve">
1、组织召开燕云实战会，汇报和记录商机推进情况；2、跟踪数据同步产品、数据整合Demo开发进度；3、组织吴江数据留存与数据分析可视化小组工作；4、完成技术例会本周会议纪要和下周任务表</t>
        </r>
      </text>
    </comment>
    <comment ref="CW4" authorId="0" shapeId="0">
      <text>
        <r>
          <rPr>
            <b/>
            <sz val="9"/>
            <color indexed="81"/>
            <rFont val="宋体"/>
            <family val="3"/>
            <charset val="134"/>
          </rPr>
          <t>作者:</t>
        </r>
        <r>
          <rPr>
            <sz val="9"/>
            <color indexed="81"/>
            <rFont val="宋体"/>
            <family val="3"/>
            <charset val="134"/>
          </rPr>
          <t xml:space="preserve">
1、修改燕云产品报价说明；2、跟踪技术和实战例会确定的各项任务进程，和吴江数据可视化小组、Demo小组确认工作进展；3、安排技术例会日程。</t>
        </r>
      </text>
    </comment>
    <comment ref="CX4" authorId="0" shapeId="0">
      <text>
        <r>
          <rPr>
            <b/>
            <sz val="9"/>
            <color indexed="81"/>
            <rFont val="宋体"/>
            <family val="3"/>
            <charset val="134"/>
          </rPr>
          <t>作者:</t>
        </r>
        <r>
          <rPr>
            <sz val="9"/>
            <color indexed="81"/>
            <rFont val="宋体"/>
            <family val="3"/>
            <charset val="134"/>
          </rPr>
          <t xml:space="preserve">
1、组织召开燕云技术例会，就上周跟踪4项任务进行进展同步；2、修改完善燕云产品报价</t>
        </r>
      </text>
    </comment>
    <comment ref="CY4" authorId="0" shapeId="0">
      <text>
        <r>
          <rPr>
            <b/>
            <sz val="9"/>
            <color indexed="81"/>
            <rFont val="宋体"/>
            <family val="3"/>
            <charset val="134"/>
          </rPr>
          <t>作者:</t>
        </r>
        <r>
          <rPr>
            <sz val="9"/>
            <color indexed="81"/>
            <rFont val="宋体"/>
            <family val="3"/>
            <charset val="134"/>
          </rPr>
          <t xml:space="preserve">
1、与吴江数据可视化组、数据同步Demo组交流讨论方案；2、确认实战例会日程</t>
        </r>
      </text>
    </comment>
    <comment ref="CZ4" authorId="0" shapeId="0">
      <text>
        <r>
          <rPr>
            <b/>
            <sz val="9"/>
            <color indexed="81"/>
            <rFont val="宋体"/>
            <family val="3"/>
            <charset val="134"/>
          </rPr>
          <t>作者:</t>
        </r>
        <r>
          <rPr>
            <sz val="9"/>
            <color indexed="81"/>
            <rFont val="宋体"/>
            <family val="3"/>
            <charset val="134"/>
          </rPr>
          <t xml:space="preserve">
组织召开燕云实战例会， 更新漳州、吴江两个交付项目情况，介绍数据数据同步演示Demo思路，更新重点商机进展。</t>
        </r>
      </text>
    </comment>
    <comment ref="DD4" authorId="0" shapeId="0">
      <text>
        <r>
          <rPr>
            <b/>
            <sz val="9"/>
            <color indexed="81"/>
            <rFont val="宋体"/>
            <family val="3"/>
            <charset val="134"/>
          </rPr>
          <t>作者:</t>
        </r>
        <r>
          <rPr>
            <sz val="9"/>
            <color indexed="81"/>
            <rFont val="宋体"/>
            <family val="3"/>
            <charset val="134"/>
          </rPr>
          <t xml:space="preserve">
1、就数据互通可视化工作和魏韬、高鹏、李鹏博讨论明确；2、推动吴江数据留存可视化工作；3、安排周三技术会日程</t>
        </r>
      </text>
    </comment>
    <comment ref="DE4" authorId="0" shapeId="0">
      <text>
        <r>
          <rPr>
            <b/>
            <sz val="9"/>
            <color indexed="81"/>
            <rFont val="宋体"/>
            <family val="3"/>
            <charset val="134"/>
          </rPr>
          <t>作者:</t>
        </r>
        <r>
          <rPr>
            <sz val="9"/>
            <color indexed="81"/>
            <rFont val="宋体"/>
            <family val="3"/>
            <charset val="134"/>
          </rPr>
          <t xml:space="preserve">
组织召开技术例会</t>
        </r>
      </text>
    </comment>
    <comment ref="DF4" authorId="0" shapeId="0">
      <text>
        <r>
          <rPr>
            <b/>
            <sz val="9"/>
            <color indexed="81"/>
            <rFont val="宋体"/>
            <family val="3"/>
            <charset val="134"/>
          </rPr>
          <t>作者:</t>
        </r>
        <r>
          <rPr>
            <sz val="9"/>
            <color indexed="81"/>
            <rFont val="宋体"/>
            <family val="3"/>
            <charset val="134"/>
          </rPr>
          <t xml:space="preserve">
1、推动数据互通演示系统开发工作；2、和售前同事沟通燕云商机推动情况；3、准备实战会议程。</t>
        </r>
      </text>
    </comment>
    <comment ref="DG4" authorId="0" shapeId="0">
      <text>
        <r>
          <rPr>
            <b/>
            <sz val="9"/>
            <color indexed="81"/>
            <rFont val="宋体"/>
            <family val="3"/>
            <charset val="134"/>
          </rPr>
          <t>作者:</t>
        </r>
        <r>
          <rPr>
            <sz val="9"/>
            <color indexed="81"/>
            <rFont val="宋体"/>
            <family val="3"/>
            <charset val="134"/>
          </rPr>
          <t xml:space="preserve">
1、组织召开燕云实战例会；2、记录任务推进表和问题跟踪表，更新its燕云台账；3、继续和售前交流燕云商机推动情况。</t>
        </r>
      </text>
    </comment>
    <comment ref="DJ4" authorId="0" shapeId="0">
      <text>
        <r>
          <rPr>
            <b/>
            <sz val="9"/>
            <color indexed="81"/>
            <rFont val="宋体"/>
            <family val="3"/>
            <charset val="134"/>
          </rPr>
          <t>作者:</t>
        </r>
        <r>
          <rPr>
            <sz val="9"/>
            <color indexed="81"/>
            <rFont val="宋体"/>
            <family val="3"/>
            <charset val="134"/>
          </rPr>
          <t xml:space="preserve">
1、数据互通演示系统小组讨论；2、吴江数据留存可视化小组讨论；3、整理可参观的燕云应有地点列表</t>
        </r>
      </text>
    </comment>
    <comment ref="DK4" authorId="0" shapeId="0">
      <text>
        <r>
          <rPr>
            <b/>
            <sz val="9"/>
            <color indexed="81"/>
            <rFont val="宋体"/>
            <family val="3"/>
            <charset val="134"/>
          </rPr>
          <t>作者:</t>
        </r>
        <r>
          <rPr>
            <sz val="9"/>
            <color indexed="81"/>
            <rFont val="宋体"/>
            <family val="3"/>
            <charset val="134"/>
          </rPr>
          <t xml:space="preserve">
1、组织技术例会日程；2、和售前同事沟通更新燕云商机进展</t>
        </r>
      </text>
    </comment>
    <comment ref="DL4" authorId="0" shapeId="0">
      <text>
        <r>
          <rPr>
            <b/>
            <sz val="9"/>
            <color indexed="81"/>
            <rFont val="宋体"/>
            <family val="3"/>
            <charset val="134"/>
          </rPr>
          <t>作者:</t>
        </r>
        <r>
          <rPr>
            <sz val="9"/>
            <color indexed="81"/>
            <rFont val="宋体"/>
            <family val="3"/>
            <charset val="134"/>
          </rPr>
          <t xml:space="preserve">
1、组织召开技术例会，发送会议纪要</t>
        </r>
      </text>
    </comment>
    <comment ref="DM4" authorId="0" shapeId="0">
      <text>
        <r>
          <rPr>
            <b/>
            <sz val="9"/>
            <color indexed="81"/>
            <rFont val="宋体"/>
            <family val="3"/>
            <charset val="134"/>
          </rPr>
          <t>作者:</t>
        </r>
        <r>
          <rPr>
            <sz val="9"/>
            <color indexed="81"/>
            <rFont val="宋体"/>
            <family val="3"/>
            <charset val="134"/>
          </rPr>
          <t xml:space="preserve">
1、和售前同事沟通更新燕云商机进展；2、跟踪成都天府新区、晋宁行政服务中心、贵阳机场燕云商机</t>
        </r>
      </text>
    </comment>
    <comment ref="DN4" authorId="0" shapeId="0">
      <text>
        <r>
          <rPr>
            <b/>
            <sz val="9"/>
            <color indexed="81"/>
            <rFont val="宋体"/>
            <family val="3"/>
            <charset val="134"/>
          </rPr>
          <t>作者:</t>
        </r>
        <r>
          <rPr>
            <sz val="9"/>
            <color indexed="81"/>
            <rFont val="宋体"/>
            <family val="3"/>
            <charset val="134"/>
          </rPr>
          <t xml:space="preserve">
1、组织燕云实战例会，整理纪要；2、梳理燕云商机，进行结构化分析。</t>
        </r>
      </text>
    </comment>
    <comment ref="AV5" authorId="0" shapeId="0">
      <text>
        <r>
          <rPr>
            <b/>
            <sz val="9"/>
            <color indexed="81"/>
            <rFont val="宋体"/>
            <family val="3"/>
            <charset val="134"/>
          </rPr>
          <t>作者:</t>
        </r>
        <r>
          <rPr>
            <sz val="9"/>
            <color indexed="81"/>
            <rFont val="宋体"/>
            <family val="3"/>
            <charset val="134"/>
          </rPr>
          <t xml:space="preserve">
和肖巍对接客户下周听取广电数据资源中心项目经理的汇报的需要，提供广电视听大数据PPT和广电二期的参考资料</t>
        </r>
      </text>
    </comment>
    <comment ref="AY5" authorId="0" shapeId="0">
      <text>
        <r>
          <rPr>
            <b/>
            <sz val="9"/>
            <color indexed="81"/>
            <rFont val="宋体"/>
            <family val="3"/>
            <charset val="134"/>
          </rPr>
          <t>作者:</t>
        </r>
        <r>
          <rPr>
            <sz val="9"/>
            <color indexed="81"/>
            <rFont val="宋体"/>
            <family val="3"/>
            <charset val="134"/>
          </rPr>
          <t xml:space="preserve">
协助广电资源中心已建项目项目经理整理给袁主任的汇报材料</t>
        </r>
      </text>
    </comment>
    <comment ref="BC5" authorId="0" shapeId="0">
      <text>
        <r>
          <rPr>
            <b/>
            <sz val="9"/>
            <color indexed="81"/>
            <rFont val="宋体"/>
            <family val="3"/>
            <charset val="134"/>
          </rPr>
          <t>作者:</t>
        </r>
        <r>
          <rPr>
            <sz val="9"/>
            <color indexed="81"/>
            <rFont val="宋体"/>
            <family val="3"/>
            <charset val="134"/>
          </rPr>
          <t xml:space="preserve">
修改总局信息化规划提纲</t>
        </r>
      </text>
    </comment>
    <comment ref="BG5" authorId="0" shapeId="0">
      <text>
        <r>
          <rPr>
            <b/>
            <sz val="9"/>
            <color indexed="81"/>
            <rFont val="宋体"/>
            <family val="3"/>
            <charset val="134"/>
          </rPr>
          <t>作者:</t>
        </r>
        <r>
          <rPr>
            <sz val="9"/>
            <color indexed="81"/>
            <rFont val="宋体"/>
            <family val="3"/>
            <charset val="134"/>
          </rPr>
          <t xml:space="preserve">
根据最新的意见修改广电总局2020年信息化规划</t>
        </r>
      </text>
    </comment>
    <comment ref="BH5" authorId="0" shapeId="0">
      <text>
        <r>
          <rPr>
            <b/>
            <sz val="9"/>
            <color indexed="81"/>
            <rFont val="宋体"/>
            <family val="3"/>
            <charset val="134"/>
          </rPr>
          <t>作者:</t>
        </r>
        <r>
          <rPr>
            <sz val="9"/>
            <color indexed="81"/>
            <rFont val="宋体"/>
            <family val="3"/>
            <charset val="134"/>
          </rPr>
          <t xml:space="preserve">
根据最新的意见修改广电总局2020年信息化规划</t>
        </r>
      </text>
    </comment>
    <comment ref="BU5" authorId="0" shapeId="0">
      <text>
        <r>
          <rPr>
            <b/>
            <sz val="9"/>
            <color indexed="81"/>
            <rFont val="宋体"/>
            <family val="3"/>
            <charset val="134"/>
          </rPr>
          <t>作者:</t>
        </r>
        <r>
          <rPr>
            <sz val="9"/>
            <color indexed="81"/>
            <rFont val="宋体"/>
            <family val="3"/>
            <charset val="134"/>
          </rPr>
          <t xml:space="preserve">
与黄处、李航和浪潮等厂商开会，分析广电各系统数据共享情况，和马雷明确数据流向图画法</t>
        </r>
      </text>
    </comment>
    <comment ref="BV5" authorId="0" shapeId="0">
      <text>
        <r>
          <rPr>
            <b/>
            <sz val="9"/>
            <color indexed="81"/>
            <rFont val="宋体"/>
            <family val="3"/>
            <charset val="134"/>
          </rPr>
          <t>作者:</t>
        </r>
        <r>
          <rPr>
            <sz val="9"/>
            <color indexed="81"/>
            <rFont val="宋体"/>
            <family val="3"/>
            <charset val="134"/>
          </rPr>
          <t xml:space="preserve">
完成数据流向图提交</t>
        </r>
      </text>
    </comment>
    <comment ref="CE5" authorId="0" shapeId="0">
      <text>
        <r>
          <rPr>
            <b/>
            <sz val="9"/>
            <color indexed="81"/>
            <rFont val="宋体"/>
            <family val="3"/>
            <charset val="134"/>
          </rPr>
          <t>作者:</t>
        </r>
        <r>
          <rPr>
            <sz val="9"/>
            <color indexed="81"/>
            <rFont val="宋体"/>
            <family val="3"/>
            <charset val="134"/>
          </rPr>
          <t xml:space="preserve">
了解总局客户最新需求，提出建议</t>
        </r>
      </text>
    </comment>
    <comment ref="CJ5" authorId="0" shapeId="0">
      <text>
        <r>
          <rPr>
            <b/>
            <sz val="9"/>
            <color indexed="81"/>
            <rFont val="宋体"/>
            <family val="3"/>
            <charset val="134"/>
          </rPr>
          <t>作者:</t>
        </r>
        <r>
          <rPr>
            <sz val="9"/>
            <color indexed="81"/>
            <rFont val="宋体"/>
            <family val="3"/>
            <charset val="134"/>
          </rPr>
          <t xml:space="preserve">
修改广电客户2020年新的重大项目方案</t>
        </r>
      </text>
    </comment>
    <comment ref="CL5" authorId="0" shapeId="0">
      <text>
        <r>
          <rPr>
            <b/>
            <sz val="9"/>
            <color indexed="81"/>
            <rFont val="宋体"/>
            <family val="3"/>
            <charset val="134"/>
          </rPr>
          <t>作者:</t>
        </r>
        <r>
          <rPr>
            <sz val="9"/>
            <color indexed="81"/>
            <rFont val="宋体"/>
            <family val="3"/>
            <charset val="134"/>
          </rPr>
          <t xml:space="preserve">
应广电客户黄处要求，修改2020年新的项目预算</t>
        </r>
      </text>
    </comment>
    <comment ref="CM5" authorId="0" shapeId="0">
      <text>
        <r>
          <rPr>
            <b/>
            <sz val="9"/>
            <color indexed="81"/>
            <rFont val="宋体"/>
            <family val="3"/>
            <charset val="134"/>
          </rPr>
          <t>作者:</t>
        </r>
        <r>
          <rPr>
            <sz val="9"/>
            <color indexed="81"/>
            <rFont val="宋体"/>
            <family val="3"/>
            <charset val="134"/>
          </rPr>
          <t xml:space="preserve">
和广电袁主任线上会讨论明确方案修改点，根据要求修改方案</t>
        </r>
      </text>
    </comment>
    <comment ref="CO5" authorId="0" shapeId="0">
      <text>
        <r>
          <rPr>
            <b/>
            <sz val="9"/>
            <color indexed="81"/>
            <rFont val="宋体"/>
            <family val="3"/>
            <charset val="134"/>
          </rPr>
          <t>作者:</t>
        </r>
        <r>
          <rPr>
            <sz val="9"/>
            <color indexed="81"/>
            <rFont val="宋体"/>
            <family val="3"/>
            <charset val="134"/>
          </rPr>
          <t xml:space="preserve">
完成广电总局十四五重点项目方案编写</t>
        </r>
      </text>
    </comment>
    <comment ref="CO7" authorId="0" shapeId="0">
      <text>
        <r>
          <rPr>
            <b/>
            <sz val="9"/>
            <color indexed="81"/>
            <rFont val="宋体"/>
            <family val="3"/>
            <charset val="134"/>
          </rPr>
          <t>作者:</t>
        </r>
        <r>
          <rPr>
            <sz val="9"/>
            <color indexed="81"/>
            <rFont val="宋体"/>
            <family val="3"/>
            <charset val="134"/>
          </rPr>
          <t xml:space="preserve">
和its销售刘海涛沟通晋宁区行政服务中心项目需求</t>
        </r>
      </text>
    </comment>
    <comment ref="CP7" authorId="0" shapeId="0">
      <text>
        <r>
          <rPr>
            <b/>
            <sz val="9"/>
            <color indexed="81"/>
            <rFont val="宋体"/>
            <family val="3"/>
            <charset val="134"/>
          </rPr>
          <t>作者:</t>
        </r>
        <r>
          <rPr>
            <sz val="9"/>
            <color indexed="81"/>
            <rFont val="宋体"/>
            <family val="3"/>
            <charset val="134"/>
          </rPr>
          <t xml:space="preserve">
与因特睿高鹏、交付中心李佩韦讨论刘海涛提供的需求说明，明确P9软件交付成本</t>
        </r>
      </text>
    </comment>
    <comment ref="CY8" authorId="0" shapeId="0">
      <text>
        <r>
          <rPr>
            <b/>
            <sz val="9"/>
            <color indexed="81"/>
            <rFont val="宋体"/>
            <family val="3"/>
            <charset val="134"/>
          </rPr>
          <t>作者:</t>
        </r>
        <r>
          <rPr>
            <sz val="9"/>
            <color indexed="81"/>
            <rFont val="宋体"/>
            <family val="3"/>
            <charset val="134"/>
          </rPr>
          <t xml:space="preserve">
和潘春雷总制定的负责人胡鹏飞对接，收集资料，进行技术规范可行性评估</t>
        </r>
      </text>
    </comment>
    <comment ref="CZ8" authorId="0" shapeId="0">
      <text>
        <r>
          <rPr>
            <b/>
            <sz val="9"/>
            <color indexed="81"/>
            <rFont val="宋体"/>
            <family val="3"/>
            <charset val="134"/>
          </rPr>
          <t>作者:</t>
        </r>
        <r>
          <rPr>
            <sz val="9"/>
            <color indexed="81"/>
            <rFont val="宋体"/>
            <family val="3"/>
            <charset val="134"/>
          </rPr>
          <t xml:space="preserve">
明确技术可行性后，提报商机、组织案例合同和相关授权工作。</t>
        </r>
      </text>
    </comment>
    <comment ref="DC8" authorId="0" shapeId="0">
      <text>
        <r>
          <rPr>
            <b/>
            <sz val="9"/>
            <color indexed="81"/>
            <rFont val="宋体"/>
            <family val="3"/>
            <charset val="134"/>
          </rPr>
          <t>作者:</t>
        </r>
        <r>
          <rPr>
            <sz val="9"/>
            <color indexed="81"/>
            <rFont val="宋体"/>
            <family val="3"/>
            <charset val="134"/>
          </rPr>
          <t xml:space="preserve">
编写DCG中移动苏州公司政务云应用供应商短名单技术投标文件，协调授权事宜，整理因特睿、P9案例、软著资质等。</t>
        </r>
      </text>
    </comment>
    <comment ref="DD8" authorId="0" shapeId="0">
      <text>
        <r>
          <rPr>
            <b/>
            <sz val="9"/>
            <color indexed="81"/>
            <rFont val="宋体"/>
            <family val="3"/>
            <charset val="134"/>
          </rPr>
          <t>作者:</t>
        </r>
        <r>
          <rPr>
            <sz val="9"/>
            <color indexed="81"/>
            <rFont val="宋体"/>
            <family val="3"/>
            <charset val="134"/>
          </rPr>
          <t xml:space="preserve">
编写DCG中移动苏州公司政务云应用供应商短名单技术投标文件，协调授权事宜，整理因特睿、P9案例、软著资质等。</t>
        </r>
      </text>
    </comment>
    <comment ref="DE8" authorId="0" shapeId="0">
      <text>
        <r>
          <rPr>
            <b/>
            <sz val="9"/>
            <color indexed="81"/>
            <rFont val="宋体"/>
            <family val="3"/>
            <charset val="134"/>
          </rPr>
          <t>作者:</t>
        </r>
        <r>
          <rPr>
            <sz val="9"/>
            <color indexed="81"/>
            <rFont val="宋体"/>
            <family val="3"/>
            <charset val="134"/>
          </rPr>
          <t xml:space="preserve">
编写DCG中移动苏州公司政务云应用供应商短名单技术投标文件，协调授权事宜，整理因特睿、P9案例、软著资质等。</t>
        </r>
      </text>
    </comment>
    <comment ref="AY32" authorId="0" shapeId="0">
      <text>
        <r>
          <rPr>
            <b/>
            <sz val="9"/>
            <color indexed="81"/>
            <rFont val="宋体"/>
            <family val="3"/>
            <charset val="134"/>
          </rPr>
          <t>作者:</t>
        </r>
        <r>
          <rPr>
            <sz val="9"/>
            <color indexed="81"/>
            <rFont val="宋体"/>
            <family val="3"/>
            <charset val="134"/>
          </rPr>
          <t xml:space="preserve">
整理公司大数据“战疫”案例和方案，提交全国信标委大数据工作组</t>
        </r>
      </text>
    </comment>
    <comment ref="BC32" authorId="0" shapeId="0">
      <text>
        <r>
          <rPr>
            <b/>
            <sz val="9"/>
            <color indexed="81"/>
            <rFont val="宋体"/>
            <family val="3"/>
            <charset val="134"/>
          </rPr>
          <t>作者:</t>
        </r>
        <r>
          <rPr>
            <sz val="9"/>
            <color indexed="81"/>
            <rFont val="宋体"/>
            <family val="3"/>
            <charset val="134"/>
          </rPr>
          <t xml:space="preserve">
修改大数据应用方案，再次提交。</t>
        </r>
      </text>
    </comment>
    <comment ref="BI32" authorId="0" shapeId="0">
      <text>
        <r>
          <rPr>
            <b/>
            <sz val="9"/>
            <color indexed="81"/>
            <rFont val="宋体"/>
            <family val="3"/>
            <charset val="134"/>
          </rPr>
          <t>作者:</t>
        </r>
        <r>
          <rPr>
            <sz val="9"/>
            <color indexed="81"/>
            <rFont val="宋体"/>
            <family val="3"/>
            <charset val="134"/>
          </rPr>
          <t xml:space="preserve">
方案中心部门月度会</t>
        </r>
      </text>
    </comment>
    <comment ref="BJ32" authorId="0" shapeId="0">
      <text>
        <r>
          <rPr>
            <b/>
            <sz val="9"/>
            <color indexed="81"/>
            <rFont val="宋体"/>
            <family val="3"/>
            <charset val="134"/>
          </rPr>
          <t>作者:</t>
        </r>
        <r>
          <rPr>
            <sz val="9"/>
            <color indexed="81"/>
            <rFont val="宋体"/>
            <family val="3"/>
            <charset val="134"/>
          </rPr>
          <t xml:space="preserve">
给曲靖顶层设计项目招标需求提出修改意见和参考材料</t>
        </r>
      </text>
    </comment>
    <comment ref="BP32" authorId="0" shapeId="0">
      <text>
        <r>
          <rPr>
            <b/>
            <sz val="9"/>
            <color indexed="81"/>
            <rFont val="宋体"/>
            <family val="3"/>
            <charset val="134"/>
          </rPr>
          <t>作者:</t>
        </r>
        <r>
          <rPr>
            <sz val="9"/>
            <color indexed="81"/>
            <rFont val="宋体"/>
            <family val="3"/>
            <charset val="134"/>
          </rPr>
          <t xml:space="preserve">
针对全国信标委大数据工作组2020会费是否缴纳问题，向王总和贠总汇报情况，和资质管理部王昕南明确报名事宜。</t>
        </r>
      </text>
    </comment>
    <comment ref="BQ32" authorId="0" shapeId="0">
      <text>
        <r>
          <rPr>
            <b/>
            <sz val="9"/>
            <color indexed="81"/>
            <rFont val="宋体"/>
            <family val="3"/>
            <charset val="134"/>
          </rPr>
          <t>作者:</t>
        </r>
        <r>
          <rPr>
            <sz val="9"/>
            <color indexed="81"/>
            <rFont val="宋体"/>
            <family val="3"/>
            <charset val="134"/>
          </rPr>
          <t xml:space="preserve">
参加交付中心培训，学习燕云、南开区、公租房、漳州项目案例</t>
        </r>
      </text>
    </comment>
    <comment ref="BW32" authorId="0" shapeId="0">
      <text>
        <r>
          <rPr>
            <b/>
            <sz val="9"/>
            <color indexed="81"/>
            <rFont val="宋体"/>
            <family val="3"/>
            <charset val="134"/>
          </rPr>
          <t>作者:</t>
        </r>
        <r>
          <rPr>
            <sz val="9"/>
            <color indexed="81"/>
            <rFont val="宋体"/>
            <family val="3"/>
            <charset val="134"/>
          </rPr>
          <t xml:space="preserve">
向资质管理部曹媛媛介绍大数据标准工作组2019年投入和2020年计划情况</t>
        </r>
      </text>
    </comment>
    <comment ref="BX32" authorId="0" shapeId="0">
      <text>
        <r>
          <rPr>
            <b/>
            <sz val="9"/>
            <color indexed="81"/>
            <rFont val="宋体"/>
            <family val="3"/>
            <charset val="134"/>
          </rPr>
          <t>作者:</t>
        </r>
        <r>
          <rPr>
            <sz val="9"/>
            <color indexed="81"/>
            <rFont val="宋体"/>
            <family val="3"/>
            <charset val="134"/>
          </rPr>
          <t xml:space="preserve">
应贠总安排准备创新中心张希瑶提出下周一上午郭总接待工信部信创司副司长参观的接待要求，准备介绍燕云产品</t>
        </r>
      </text>
    </comment>
    <comment ref="CA32" authorId="0" shapeId="0">
      <text>
        <r>
          <rPr>
            <b/>
            <sz val="9"/>
            <color indexed="81"/>
            <rFont val="宋体"/>
            <family val="3"/>
            <charset val="134"/>
          </rPr>
          <t>作者:</t>
        </r>
        <r>
          <rPr>
            <sz val="9"/>
            <color indexed="81"/>
            <rFont val="宋体"/>
            <family val="3"/>
            <charset val="134"/>
          </rPr>
          <t xml:space="preserve">
区域售前例会</t>
        </r>
      </text>
    </comment>
    <comment ref="CC32" authorId="0" shapeId="0">
      <text>
        <r>
          <rPr>
            <b/>
            <sz val="9"/>
            <color indexed="81"/>
            <rFont val="宋体"/>
            <family val="3"/>
            <charset val="134"/>
          </rPr>
          <t>作者:</t>
        </r>
        <r>
          <rPr>
            <sz val="9"/>
            <color indexed="81"/>
            <rFont val="宋体"/>
            <family val="3"/>
            <charset val="134"/>
          </rPr>
          <t xml:space="preserve">
参加创新方案内部评审会</t>
        </r>
      </text>
    </comment>
    <comment ref="CH32" authorId="0" shapeId="0">
      <text>
        <r>
          <rPr>
            <b/>
            <sz val="9"/>
            <color indexed="81"/>
            <rFont val="宋体"/>
            <family val="3"/>
            <charset val="134"/>
          </rPr>
          <t>作者:</t>
        </r>
        <r>
          <rPr>
            <sz val="9"/>
            <color indexed="81"/>
            <rFont val="宋体"/>
            <family val="3"/>
            <charset val="134"/>
          </rPr>
          <t xml:space="preserve">
方案部门内部讨论会；区域售前例会</t>
        </r>
      </text>
    </comment>
    <comment ref="CO32" authorId="0" shapeId="0">
      <text>
        <r>
          <rPr>
            <b/>
            <sz val="9"/>
            <color indexed="81"/>
            <rFont val="宋体"/>
            <family val="3"/>
            <charset val="134"/>
          </rPr>
          <t>作者:</t>
        </r>
        <r>
          <rPr>
            <sz val="9"/>
            <color indexed="81"/>
            <rFont val="宋体"/>
            <family val="3"/>
            <charset val="134"/>
          </rPr>
          <t xml:space="preserve">
编写控股智慧城市介绍word版</t>
        </r>
      </text>
    </comment>
    <comment ref="CP32" authorId="0" shapeId="0">
      <text>
        <r>
          <rPr>
            <b/>
            <sz val="9"/>
            <color indexed="81"/>
            <rFont val="宋体"/>
            <family val="3"/>
            <charset val="134"/>
          </rPr>
          <t>作者:</t>
        </r>
        <r>
          <rPr>
            <sz val="9"/>
            <color indexed="81"/>
            <rFont val="宋体"/>
            <family val="3"/>
            <charset val="134"/>
          </rPr>
          <t xml:space="preserve">
修改智慧城市业务介绍</t>
        </r>
      </text>
    </comment>
    <comment ref="CR32" authorId="0" shapeId="0">
      <text>
        <r>
          <rPr>
            <b/>
            <sz val="9"/>
            <color indexed="81"/>
            <rFont val="宋体"/>
            <family val="3"/>
            <charset val="134"/>
          </rPr>
          <t>作者:</t>
        </r>
        <r>
          <rPr>
            <sz val="9"/>
            <color indexed="81"/>
            <rFont val="宋体"/>
            <family val="3"/>
            <charset val="134"/>
          </rPr>
          <t xml:space="preserve">
核对市场部资料，修改智慧城市业务介绍</t>
        </r>
      </text>
    </comment>
    <comment ref="CS32" authorId="0" shapeId="0">
      <text>
        <r>
          <rPr>
            <b/>
            <sz val="9"/>
            <color indexed="81"/>
            <rFont val="宋体"/>
            <family val="3"/>
            <charset val="134"/>
          </rPr>
          <t>作者:</t>
        </r>
        <r>
          <rPr>
            <sz val="9"/>
            <color indexed="81"/>
            <rFont val="宋体"/>
            <family val="3"/>
            <charset val="134"/>
          </rPr>
          <t xml:space="preserve">
根据控股word模板完成智慧城市介绍</t>
        </r>
      </text>
    </comment>
    <comment ref="CX32" authorId="0" shapeId="0">
      <text>
        <r>
          <rPr>
            <b/>
            <sz val="9"/>
            <color indexed="81"/>
            <rFont val="宋体"/>
            <family val="3"/>
            <charset val="134"/>
          </rPr>
          <t>作者:</t>
        </r>
        <r>
          <rPr>
            <sz val="9"/>
            <color indexed="81"/>
            <rFont val="宋体"/>
            <family val="3"/>
            <charset val="134"/>
          </rPr>
          <t xml:space="preserve">
大项目部商机review会</t>
        </r>
      </text>
    </comment>
    <comment ref="DC32" authorId="0" shapeId="0">
      <text>
        <r>
          <rPr>
            <b/>
            <sz val="9"/>
            <color indexed="81"/>
            <rFont val="宋体"/>
            <family val="3"/>
            <charset val="134"/>
          </rPr>
          <t>作者:</t>
        </r>
        <r>
          <rPr>
            <sz val="9"/>
            <color indexed="81"/>
            <rFont val="宋体"/>
            <family val="3"/>
            <charset val="134"/>
          </rPr>
          <t xml:space="preserve">
方案中心周会，就燕云报价进行讲解和问题收集</t>
        </r>
      </text>
    </comment>
    <comment ref="DF32" authorId="0" shapeId="0">
      <text>
        <r>
          <rPr>
            <b/>
            <sz val="9"/>
            <color indexed="81"/>
            <rFont val="宋体"/>
            <family val="3"/>
            <charset val="134"/>
          </rPr>
          <t>作者:</t>
        </r>
        <r>
          <rPr>
            <sz val="9"/>
            <color indexed="81"/>
            <rFont val="宋体"/>
            <family val="3"/>
            <charset val="134"/>
          </rPr>
          <t xml:space="preserve">
整理形成燕云和P9资质、案例的控标点清单</t>
        </r>
      </text>
    </comment>
    <comment ref="DJ32" authorId="0" shapeId="0">
      <text>
        <r>
          <rPr>
            <b/>
            <sz val="9"/>
            <color indexed="81"/>
            <rFont val="宋体"/>
            <family val="3"/>
            <charset val="134"/>
          </rPr>
          <t>作者:</t>
        </r>
        <r>
          <rPr>
            <sz val="9"/>
            <color indexed="81"/>
            <rFont val="宋体"/>
            <family val="3"/>
            <charset val="134"/>
          </rPr>
          <t xml:space="preserve">
方案中心周例会</t>
        </r>
      </text>
    </comment>
    <comment ref="DK32" authorId="0" shapeId="0">
      <text>
        <r>
          <rPr>
            <b/>
            <sz val="9"/>
            <color indexed="81"/>
            <rFont val="宋体"/>
            <family val="3"/>
            <charset val="134"/>
          </rPr>
          <t>作者:</t>
        </r>
        <r>
          <rPr>
            <sz val="9"/>
            <color indexed="81"/>
            <rFont val="宋体"/>
            <family val="3"/>
            <charset val="134"/>
          </rPr>
          <t xml:space="preserve">
大项目部例会</t>
        </r>
      </text>
    </comment>
    <comment ref="DM34" authorId="0" shapeId="0">
      <text>
        <r>
          <rPr>
            <b/>
            <sz val="9"/>
            <color indexed="81"/>
            <rFont val="宋体"/>
            <family val="3"/>
            <charset val="134"/>
          </rPr>
          <t>作者:</t>
        </r>
        <r>
          <rPr>
            <sz val="9"/>
            <color indexed="81"/>
            <rFont val="宋体"/>
            <family val="3"/>
            <charset val="134"/>
          </rPr>
          <t xml:space="preserve">
和徐颖接待歌华客户</t>
        </r>
      </text>
    </comment>
    <comment ref="DJ38" authorId="0" shapeId="0">
      <text>
        <r>
          <rPr>
            <b/>
            <sz val="9"/>
            <color indexed="81"/>
            <rFont val="宋体"/>
            <family val="3"/>
            <charset val="134"/>
          </rPr>
          <t>作者:</t>
        </r>
        <r>
          <rPr>
            <sz val="9"/>
            <color indexed="81"/>
            <rFont val="宋体"/>
            <family val="3"/>
            <charset val="134"/>
          </rPr>
          <t xml:space="preserve">
给刘旭晶发送燕云PPT材料</t>
        </r>
      </text>
    </comment>
    <comment ref="BI39" authorId="0" shapeId="0">
      <text>
        <r>
          <rPr>
            <b/>
            <sz val="9"/>
            <color indexed="81"/>
            <rFont val="宋体"/>
            <family val="3"/>
            <charset val="134"/>
          </rPr>
          <t>作者:</t>
        </r>
        <r>
          <rPr>
            <sz val="9"/>
            <color indexed="81"/>
            <rFont val="宋体"/>
            <family val="3"/>
            <charset val="134"/>
          </rPr>
          <t xml:space="preserve">
参加智慧城市销售会</t>
        </r>
      </text>
    </comment>
    <comment ref="BJ39" authorId="0" shapeId="0">
      <text>
        <r>
          <rPr>
            <b/>
            <sz val="9"/>
            <color indexed="81"/>
            <rFont val="宋体"/>
            <family val="3"/>
            <charset val="134"/>
          </rPr>
          <t>作者:</t>
        </r>
        <r>
          <rPr>
            <sz val="9"/>
            <color indexed="81"/>
            <rFont val="宋体"/>
            <family val="3"/>
            <charset val="134"/>
          </rPr>
          <t xml:space="preserve">
参加智慧城市销售会</t>
        </r>
      </text>
    </comment>
  </commentList>
</comments>
</file>

<file path=xl/comments15.xml><?xml version="1.0" encoding="utf-8"?>
<comments xmlns="http://schemas.openxmlformats.org/spreadsheetml/2006/main">
  <authors>
    <author>作者</author>
  </authors>
  <commentList>
    <comment ref="AJ3" authorId="0" shapeId="0">
      <text>
        <r>
          <rPr>
            <b/>
            <sz val="9"/>
            <color indexed="81"/>
            <rFont val="宋体"/>
            <family val="3"/>
            <charset val="134"/>
          </rPr>
          <t>作者:</t>
        </r>
        <r>
          <rPr>
            <sz val="9"/>
            <color indexed="81"/>
            <rFont val="宋体"/>
            <family val="3"/>
            <charset val="134"/>
          </rPr>
          <t xml:space="preserve">
修改提供吴江二期、马鞍山的方案</t>
        </r>
      </text>
    </comment>
    <comment ref="AO3" authorId="0" shapeId="0">
      <text>
        <r>
          <rPr>
            <b/>
            <sz val="9"/>
            <color indexed="81"/>
            <rFont val="宋体"/>
            <family val="3"/>
            <charset val="134"/>
          </rPr>
          <t>作者:</t>
        </r>
        <r>
          <rPr>
            <sz val="9"/>
            <color indexed="81"/>
            <rFont val="宋体"/>
            <family val="3"/>
            <charset val="134"/>
          </rPr>
          <t xml:space="preserve">
编写代表性项目（吴江三期）的方案</t>
        </r>
      </text>
    </comment>
    <comment ref="AR3" authorId="0" shapeId="0">
      <text>
        <r>
          <rPr>
            <b/>
            <sz val="9"/>
            <color indexed="81"/>
            <rFont val="宋体"/>
            <family val="3"/>
            <charset val="134"/>
          </rPr>
          <t>作者:</t>
        </r>
        <r>
          <rPr>
            <sz val="9"/>
            <color indexed="81"/>
            <rFont val="宋体"/>
            <family val="3"/>
            <charset val="134"/>
          </rPr>
          <t xml:space="preserve">
编写代表性项目吴江大数据平台二期、徐州信息资源枢纽升级的方案；</t>
        </r>
      </text>
    </comment>
    <comment ref="BF3" authorId="0" shapeId="0">
      <text>
        <r>
          <rPr>
            <b/>
            <sz val="9"/>
            <color indexed="81"/>
            <rFont val="宋体"/>
            <family val="3"/>
            <charset val="134"/>
          </rPr>
          <t>作者:</t>
        </r>
        <r>
          <rPr>
            <sz val="9"/>
            <color indexed="81"/>
            <rFont val="宋体"/>
            <family val="3"/>
            <charset val="134"/>
          </rPr>
          <t xml:space="preserve">
根据反馈意见，修改吴江大数据平台二期、徐州数据枢纽升级项目的方案</t>
        </r>
      </text>
    </comment>
    <comment ref="AK4" authorId="0" shapeId="0">
      <text>
        <r>
          <rPr>
            <b/>
            <sz val="9"/>
            <color indexed="81"/>
            <rFont val="宋体"/>
            <family val="3"/>
            <charset val="134"/>
          </rPr>
          <t>作者:</t>
        </r>
        <r>
          <rPr>
            <sz val="9"/>
            <color indexed="81"/>
            <rFont val="宋体"/>
            <family val="3"/>
            <charset val="134"/>
          </rPr>
          <t xml:space="preserve">
参加交付组织的数据中枢方案讨论会</t>
        </r>
      </text>
    </comment>
    <comment ref="AS4" authorId="0" shapeId="0">
      <text>
        <r>
          <rPr>
            <b/>
            <sz val="9"/>
            <color indexed="81"/>
            <rFont val="宋体"/>
            <family val="3"/>
            <charset val="134"/>
          </rPr>
          <t>作者:</t>
        </r>
        <r>
          <rPr>
            <sz val="9"/>
            <color indexed="81"/>
            <rFont val="宋体"/>
            <family val="3"/>
            <charset val="134"/>
          </rPr>
          <t xml:space="preserve">
讨论沟通疫情相关方案的思路</t>
        </r>
      </text>
    </comment>
    <comment ref="AT4" authorId="0" shapeId="0">
      <text>
        <r>
          <rPr>
            <b/>
            <sz val="9"/>
            <color indexed="81"/>
            <rFont val="宋体"/>
            <family val="3"/>
            <charset val="134"/>
          </rPr>
          <t>作者:</t>
        </r>
        <r>
          <rPr>
            <sz val="9"/>
            <color indexed="81"/>
            <rFont val="宋体"/>
            <family val="3"/>
            <charset val="134"/>
          </rPr>
          <t xml:space="preserve">
1、沟通数据中枢今年规划；2、编写数据中枢ppt</t>
        </r>
      </text>
    </comment>
    <comment ref="AU4" authorId="0" shapeId="0">
      <text>
        <r>
          <rPr>
            <b/>
            <sz val="9"/>
            <color indexed="81"/>
            <rFont val="宋体"/>
            <family val="3"/>
            <charset val="134"/>
          </rPr>
          <t>作者:</t>
        </r>
        <r>
          <rPr>
            <sz val="9"/>
            <color indexed="81"/>
            <rFont val="宋体"/>
            <family val="3"/>
            <charset val="134"/>
          </rPr>
          <t xml:space="preserve">
编写数据中枢ppt</t>
        </r>
      </text>
    </comment>
    <comment ref="AV4" authorId="0" shapeId="0">
      <text>
        <r>
          <rPr>
            <b/>
            <sz val="9"/>
            <color indexed="81"/>
            <rFont val="宋体"/>
            <family val="3"/>
            <charset val="134"/>
          </rPr>
          <t>作者:</t>
        </r>
        <r>
          <rPr>
            <sz val="9"/>
            <color indexed="81"/>
            <rFont val="宋体"/>
            <family val="3"/>
            <charset val="134"/>
          </rPr>
          <t xml:space="preserve">
编写数据中台ppt</t>
        </r>
      </text>
    </comment>
    <comment ref="AY4" authorId="0" shapeId="0">
      <text>
        <r>
          <rPr>
            <b/>
            <sz val="9"/>
            <color indexed="81"/>
            <rFont val="宋体"/>
            <family val="3"/>
            <charset val="134"/>
          </rPr>
          <t>作者:</t>
        </r>
        <r>
          <rPr>
            <sz val="9"/>
            <color indexed="81"/>
            <rFont val="宋体"/>
            <family val="3"/>
            <charset val="134"/>
          </rPr>
          <t xml:space="preserve">
参加创新方案的沟通会</t>
        </r>
      </text>
    </comment>
    <comment ref="BB4" authorId="0" shapeId="0">
      <text>
        <r>
          <rPr>
            <b/>
            <sz val="9"/>
            <color indexed="81"/>
            <rFont val="宋体"/>
            <family val="3"/>
            <charset val="134"/>
          </rPr>
          <t>作者:</t>
        </r>
        <r>
          <rPr>
            <sz val="9"/>
            <color indexed="81"/>
            <rFont val="宋体"/>
            <family val="3"/>
            <charset val="134"/>
          </rPr>
          <t xml:space="preserve">
编写数据中台的售前ppt</t>
        </r>
      </text>
    </comment>
    <comment ref="BC4" authorId="0" shapeId="0">
      <text>
        <r>
          <rPr>
            <b/>
            <sz val="9"/>
            <color indexed="81"/>
            <rFont val="宋体"/>
            <family val="3"/>
            <charset val="134"/>
          </rPr>
          <t>作者:</t>
        </r>
        <r>
          <rPr>
            <sz val="9"/>
            <color indexed="81"/>
            <rFont val="宋体"/>
            <family val="3"/>
            <charset val="134"/>
          </rPr>
          <t xml:space="preserve">
参加创新方案的沟通讨论会</t>
        </r>
      </text>
    </comment>
    <comment ref="BF4" authorId="0" shapeId="0">
      <text>
        <r>
          <rPr>
            <b/>
            <sz val="9"/>
            <color indexed="81"/>
            <rFont val="宋体"/>
            <family val="3"/>
            <charset val="134"/>
          </rPr>
          <t>作者:</t>
        </r>
        <r>
          <rPr>
            <sz val="9"/>
            <color indexed="81"/>
            <rFont val="宋体"/>
            <family val="3"/>
            <charset val="134"/>
          </rPr>
          <t xml:space="preserve">
编写数据中台创新方案</t>
        </r>
      </text>
    </comment>
    <comment ref="BG4" authorId="0" shapeId="0">
      <text>
        <r>
          <rPr>
            <b/>
            <sz val="9"/>
            <color indexed="81"/>
            <rFont val="宋体"/>
            <family val="3"/>
            <charset val="134"/>
          </rPr>
          <t>作者:</t>
        </r>
        <r>
          <rPr>
            <sz val="9"/>
            <color indexed="81"/>
            <rFont val="宋体"/>
            <family val="3"/>
            <charset val="134"/>
          </rPr>
          <t xml:space="preserve">
参加创新方案沟通会</t>
        </r>
      </text>
    </comment>
    <comment ref="CC4" authorId="0" shapeId="0">
      <text>
        <r>
          <rPr>
            <b/>
            <sz val="9"/>
            <color indexed="81"/>
            <rFont val="宋体"/>
            <family val="3"/>
            <charset val="134"/>
          </rPr>
          <t>作者:</t>
        </r>
        <r>
          <rPr>
            <sz val="9"/>
            <color indexed="81"/>
            <rFont val="宋体"/>
            <family val="3"/>
            <charset val="134"/>
          </rPr>
          <t xml:space="preserve">
编写数据中台创新方案资料，并进行内部讨论</t>
        </r>
      </text>
    </comment>
    <comment ref="CW4" authorId="0" shapeId="0">
      <text>
        <r>
          <rPr>
            <b/>
            <sz val="9"/>
            <color indexed="81"/>
            <rFont val="宋体"/>
            <family val="3"/>
            <charset val="134"/>
          </rPr>
          <t>作者:</t>
        </r>
        <r>
          <rPr>
            <sz val="9"/>
            <color indexed="81"/>
            <rFont val="宋体"/>
            <family val="3"/>
            <charset val="134"/>
          </rPr>
          <t xml:space="preserve">
编写售前方案</t>
        </r>
      </text>
    </comment>
    <comment ref="CX4" authorId="0" shapeId="0">
      <text>
        <r>
          <rPr>
            <b/>
            <sz val="9"/>
            <color indexed="81"/>
            <rFont val="宋体"/>
            <family val="3"/>
            <charset val="134"/>
          </rPr>
          <t>作者:</t>
        </r>
        <r>
          <rPr>
            <sz val="9"/>
            <color indexed="81"/>
            <rFont val="宋体"/>
            <family val="3"/>
            <charset val="134"/>
          </rPr>
          <t xml:space="preserve">
编写售前方案</t>
        </r>
      </text>
    </comment>
    <comment ref="CY4" authorId="0" shapeId="0">
      <text>
        <r>
          <rPr>
            <b/>
            <sz val="9"/>
            <color indexed="81"/>
            <rFont val="宋体"/>
            <family val="3"/>
            <charset val="134"/>
          </rPr>
          <t>作者:</t>
        </r>
        <r>
          <rPr>
            <sz val="9"/>
            <color indexed="81"/>
            <rFont val="宋体"/>
            <family val="3"/>
            <charset val="134"/>
          </rPr>
          <t xml:space="preserve">
1、参加原型评审会；
2、修改ppt</t>
        </r>
      </text>
    </comment>
    <comment ref="CZ4" authorId="0" shapeId="0">
      <text>
        <r>
          <rPr>
            <b/>
            <sz val="9"/>
            <color indexed="81"/>
            <rFont val="宋体"/>
            <family val="3"/>
            <charset val="134"/>
          </rPr>
          <t>作者:</t>
        </r>
        <r>
          <rPr>
            <sz val="9"/>
            <color indexed="81"/>
            <rFont val="宋体"/>
            <family val="3"/>
            <charset val="134"/>
          </rPr>
          <t xml:space="preserve">
1、查找资料，编写售前方案，2、参加逸讯数据中台的沟通会</t>
        </r>
      </text>
    </comment>
    <comment ref="DG4" authorId="0" shapeId="0">
      <text>
        <r>
          <rPr>
            <b/>
            <sz val="9"/>
            <color indexed="81"/>
            <rFont val="宋体"/>
            <family val="3"/>
            <charset val="134"/>
          </rPr>
          <t>作者:</t>
        </r>
        <r>
          <rPr>
            <sz val="9"/>
            <color indexed="81"/>
            <rFont val="宋体"/>
            <family val="3"/>
            <charset val="134"/>
          </rPr>
          <t xml:space="preserve">
参加数据中台需求评审会</t>
        </r>
      </text>
    </comment>
    <comment ref="DJ4" authorId="0" shapeId="0">
      <text>
        <r>
          <rPr>
            <b/>
            <sz val="9"/>
            <color indexed="81"/>
            <rFont val="宋体"/>
            <family val="3"/>
            <charset val="134"/>
          </rPr>
          <t>作者:</t>
        </r>
        <r>
          <rPr>
            <sz val="9"/>
            <color indexed="81"/>
            <rFont val="宋体"/>
            <family val="3"/>
            <charset val="134"/>
          </rPr>
          <t xml:space="preserve">
参加数据中台的数据工厂技术评估会</t>
        </r>
      </text>
    </comment>
    <comment ref="DK4" authorId="0" shapeId="0">
      <text>
        <r>
          <rPr>
            <b/>
            <sz val="9"/>
            <color indexed="81"/>
            <rFont val="宋体"/>
            <family val="3"/>
            <charset val="134"/>
          </rPr>
          <t>作者:</t>
        </r>
        <r>
          <rPr>
            <sz val="9"/>
            <color indexed="81"/>
            <rFont val="宋体"/>
            <family val="3"/>
            <charset val="134"/>
          </rPr>
          <t xml:space="preserve">
参加数据中台需求评审会</t>
        </r>
      </text>
    </comment>
    <comment ref="DL4" authorId="0" shapeId="0">
      <text>
        <r>
          <rPr>
            <b/>
            <sz val="9"/>
            <color indexed="81"/>
            <rFont val="宋体"/>
            <family val="3"/>
            <charset val="134"/>
          </rPr>
          <t>作者:</t>
        </r>
        <r>
          <rPr>
            <sz val="9"/>
            <color indexed="81"/>
            <rFont val="宋体"/>
            <family val="3"/>
            <charset val="134"/>
          </rPr>
          <t xml:space="preserve">
参加数据中台运营沟通讨论会</t>
        </r>
      </text>
    </comment>
    <comment ref="DN4" authorId="0" shapeId="0">
      <text>
        <r>
          <rPr>
            <b/>
            <sz val="9"/>
            <color indexed="81"/>
            <rFont val="宋体"/>
            <family val="3"/>
            <charset val="134"/>
          </rPr>
          <t>作者:</t>
        </r>
        <r>
          <rPr>
            <sz val="9"/>
            <color indexed="81"/>
            <rFont val="宋体"/>
            <family val="3"/>
            <charset val="134"/>
          </rPr>
          <t xml:space="preserve">
修改数据中台售前ppt</t>
        </r>
      </text>
    </comment>
    <comment ref="AJ5" authorId="0" shapeId="0">
      <text>
        <r>
          <rPr>
            <b/>
            <sz val="9"/>
            <color indexed="81"/>
            <rFont val="宋体"/>
            <family val="3"/>
            <charset val="134"/>
          </rPr>
          <t>作者:</t>
        </r>
        <r>
          <rPr>
            <sz val="9"/>
            <color indexed="81"/>
            <rFont val="宋体"/>
            <family val="3"/>
            <charset val="134"/>
          </rPr>
          <t xml:space="preserve">
开会沟通曲靖数据中台相关工作，看前期文档</t>
        </r>
      </text>
    </comment>
    <comment ref="AK5" authorId="0" shapeId="0">
      <text>
        <r>
          <rPr>
            <b/>
            <sz val="9"/>
            <color indexed="81"/>
            <rFont val="宋体"/>
            <family val="3"/>
            <charset val="134"/>
          </rPr>
          <t>作者:</t>
        </r>
        <r>
          <rPr>
            <sz val="9"/>
            <color indexed="81"/>
            <rFont val="宋体"/>
            <family val="3"/>
            <charset val="134"/>
          </rPr>
          <t xml:space="preserve">
编写曲靖数据中台的可研</t>
        </r>
      </text>
    </comment>
    <comment ref="AL5" authorId="0" shapeId="0">
      <text>
        <r>
          <rPr>
            <b/>
            <sz val="9"/>
            <color indexed="81"/>
            <rFont val="宋体"/>
            <family val="3"/>
            <charset val="134"/>
          </rPr>
          <t>作者:</t>
        </r>
        <r>
          <rPr>
            <sz val="9"/>
            <color indexed="81"/>
            <rFont val="宋体"/>
            <family val="3"/>
            <charset val="134"/>
          </rPr>
          <t xml:space="preserve">
编写曲靖的数据中台的可研</t>
        </r>
      </text>
    </comment>
    <comment ref="AM5" authorId="0" shapeId="0">
      <text>
        <r>
          <rPr>
            <b/>
            <sz val="9"/>
            <color indexed="81"/>
            <rFont val="宋体"/>
            <family val="3"/>
            <charset val="134"/>
          </rPr>
          <t>作者:</t>
        </r>
        <r>
          <rPr>
            <sz val="9"/>
            <color indexed="81"/>
            <rFont val="宋体"/>
            <family val="3"/>
            <charset val="134"/>
          </rPr>
          <t xml:space="preserve">
沟通、编写曲靖的数据中台的可研</t>
        </r>
      </text>
    </comment>
    <comment ref="AN5" authorId="0" shapeId="0">
      <text>
        <r>
          <rPr>
            <b/>
            <sz val="9"/>
            <color indexed="81"/>
            <rFont val="宋体"/>
            <family val="3"/>
            <charset val="134"/>
          </rPr>
          <t>作者:</t>
        </r>
        <r>
          <rPr>
            <sz val="9"/>
            <color indexed="81"/>
            <rFont val="宋体"/>
            <family val="3"/>
            <charset val="134"/>
          </rPr>
          <t xml:space="preserve">
沟通、修改数据总台的可研、预算、配置等</t>
        </r>
      </text>
    </comment>
    <comment ref="AO5" authorId="0" shapeId="0">
      <text>
        <r>
          <rPr>
            <b/>
            <sz val="9"/>
            <color indexed="81"/>
            <rFont val="宋体"/>
            <family val="3"/>
            <charset val="134"/>
          </rPr>
          <t>作者:</t>
        </r>
        <r>
          <rPr>
            <sz val="9"/>
            <color indexed="81"/>
            <rFont val="宋体"/>
            <family val="3"/>
            <charset val="134"/>
          </rPr>
          <t xml:space="preserve">
修改曲靖可研方案</t>
        </r>
      </text>
    </comment>
    <comment ref="AS5" authorId="0" shapeId="0">
      <text>
        <r>
          <rPr>
            <b/>
            <sz val="9"/>
            <color indexed="81"/>
            <rFont val="宋体"/>
            <family val="3"/>
            <charset val="134"/>
          </rPr>
          <t>作者:</t>
        </r>
        <r>
          <rPr>
            <sz val="9"/>
            <color indexed="81"/>
            <rFont val="宋体"/>
            <family val="3"/>
            <charset val="134"/>
          </rPr>
          <t xml:space="preserve">
编写曲靖数据中台的可研；</t>
        </r>
      </text>
    </comment>
    <comment ref="AU5" authorId="0" shapeId="0">
      <text>
        <r>
          <rPr>
            <b/>
            <sz val="9"/>
            <color indexed="81"/>
            <rFont val="宋体"/>
            <family val="3"/>
            <charset val="134"/>
          </rPr>
          <t>作者:</t>
        </r>
        <r>
          <rPr>
            <sz val="9"/>
            <color indexed="81"/>
            <rFont val="宋体"/>
            <family val="3"/>
            <charset val="134"/>
          </rPr>
          <t xml:space="preserve">
修改曲靖数据中台可研</t>
        </r>
      </text>
    </comment>
    <comment ref="AY5" authorId="0" shapeId="0">
      <text>
        <r>
          <rPr>
            <b/>
            <sz val="9"/>
            <color indexed="81"/>
            <rFont val="宋体"/>
            <family val="3"/>
            <charset val="134"/>
          </rPr>
          <t>作者:</t>
        </r>
        <r>
          <rPr>
            <sz val="9"/>
            <color indexed="81"/>
            <rFont val="宋体"/>
            <family val="3"/>
            <charset val="134"/>
          </rPr>
          <t xml:space="preserve">
修改方案</t>
        </r>
      </text>
    </comment>
    <comment ref="AZ5" authorId="0" shapeId="0">
      <text>
        <r>
          <rPr>
            <b/>
            <sz val="9"/>
            <color indexed="81"/>
            <rFont val="宋体"/>
            <family val="3"/>
            <charset val="134"/>
          </rPr>
          <t>作者:</t>
        </r>
        <r>
          <rPr>
            <sz val="9"/>
            <color indexed="81"/>
            <rFont val="宋体"/>
            <family val="3"/>
            <charset val="134"/>
          </rPr>
          <t xml:space="preserve">
编写曲靖数据中台评审的ppt</t>
        </r>
      </text>
    </comment>
    <comment ref="BA5" authorId="0" shapeId="0">
      <text>
        <r>
          <rPr>
            <b/>
            <sz val="9"/>
            <color indexed="81"/>
            <rFont val="宋体"/>
            <family val="3"/>
            <charset val="134"/>
          </rPr>
          <t>作者:</t>
        </r>
        <r>
          <rPr>
            <sz val="9"/>
            <color indexed="81"/>
            <rFont val="宋体"/>
            <family val="3"/>
            <charset val="134"/>
          </rPr>
          <t xml:space="preserve">
编写曲靖数据中台评审的ppt</t>
        </r>
      </text>
    </comment>
    <comment ref="BB5" authorId="0" shapeId="0">
      <text>
        <r>
          <rPr>
            <b/>
            <sz val="9"/>
            <color indexed="81"/>
            <rFont val="宋体"/>
            <family val="3"/>
            <charset val="134"/>
          </rPr>
          <t>作者:</t>
        </r>
        <r>
          <rPr>
            <sz val="9"/>
            <color indexed="81"/>
            <rFont val="宋体"/>
            <family val="3"/>
            <charset val="134"/>
          </rPr>
          <t xml:space="preserve">
进行曲靖数据中枢的评审</t>
        </r>
      </text>
    </comment>
    <comment ref="BC5" authorId="0" shapeId="0">
      <text>
        <r>
          <rPr>
            <b/>
            <sz val="9"/>
            <color indexed="81"/>
            <rFont val="宋体"/>
            <family val="3"/>
            <charset val="134"/>
          </rPr>
          <t>作者:</t>
        </r>
        <r>
          <rPr>
            <sz val="9"/>
            <color indexed="81"/>
            <rFont val="宋体"/>
            <family val="3"/>
            <charset val="134"/>
          </rPr>
          <t xml:space="preserve">
进行曲靖医疗、经济运行监测子项目的评审</t>
        </r>
      </text>
    </comment>
    <comment ref="BF5" authorId="0" shapeId="0">
      <text>
        <r>
          <rPr>
            <b/>
            <sz val="9"/>
            <color indexed="81"/>
            <rFont val="宋体"/>
            <family val="3"/>
            <charset val="134"/>
          </rPr>
          <t>作者:</t>
        </r>
        <r>
          <rPr>
            <sz val="9"/>
            <color indexed="81"/>
            <rFont val="宋体"/>
            <family val="3"/>
            <charset val="134"/>
          </rPr>
          <t xml:space="preserve">
参与曲靖的数据中台需求沟通，并编写方案</t>
        </r>
      </text>
    </comment>
    <comment ref="BG5" authorId="0" shapeId="0">
      <text>
        <r>
          <rPr>
            <b/>
            <sz val="9"/>
            <color indexed="81"/>
            <rFont val="宋体"/>
            <family val="3"/>
            <charset val="134"/>
          </rPr>
          <t>作者:</t>
        </r>
        <r>
          <rPr>
            <sz val="9"/>
            <color indexed="81"/>
            <rFont val="宋体"/>
            <family val="3"/>
            <charset val="134"/>
          </rPr>
          <t xml:space="preserve">
进行经济运行监测、数据中台POC测试、医疗业务场景、市民服务的沟通讨论会</t>
        </r>
      </text>
    </comment>
    <comment ref="BH5" authorId="0" shapeId="0">
      <text>
        <r>
          <rPr>
            <b/>
            <sz val="9"/>
            <color indexed="81"/>
            <rFont val="宋体"/>
            <family val="3"/>
            <charset val="134"/>
          </rPr>
          <t>作者:</t>
        </r>
        <r>
          <rPr>
            <sz val="9"/>
            <color indexed="81"/>
            <rFont val="宋体"/>
            <family val="3"/>
            <charset val="134"/>
          </rPr>
          <t xml:space="preserve">
1、和交付魏韬沟通数据监控管理的需求；
2、编写曲靖数据中台方案</t>
        </r>
      </text>
    </comment>
    <comment ref="BI5" authorId="0" shapeId="0">
      <text>
        <r>
          <rPr>
            <b/>
            <sz val="9"/>
            <color indexed="81"/>
            <rFont val="宋体"/>
            <family val="3"/>
            <charset val="134"/>
          </rPr>
          <t>作者:</t>
        </r>
        <r>
          <rPr>
            <sz val="9"/>
            <color indexed="81"/>
            <rFont val="宋体"/>
            <family val="3"/>
            <charset val="134"/>
          </rPr>
          <t xml:space="preserve">
1、和苏广沟通数据中台和星光大数据的接口方案；
2、编写曲靖数据中台方案；</t>
        </r>
      </text>
    </comment>
    <comment ref="BJ5" authorId="0" shapeId="0">
      <text>
        <r>
          <rPr>
            <b/>
            <sz val="9"/>
            <color indexed="81"/>
            <rFont val="宋体"/>
            <family val="3"/>
            <charset val="134"/>
          </rPr>
          <t>作者:</t>
        </r>
        <r>
          <rPr>
            <sz val="9"/>
            <color indexed="81"/>
            <rFont val="宋体"/>
            <family val="3"/>
            <charset val="134"/>
          </rPr>
          <t xml:space="preserve">
1、和刘国光、彭翔沟通数据中台需求、成本等情况；
2、参加和星光、百融公司的沟通会；</t>
        </r>
      </text>
    </comment>
    <comment ref="BK5" authorId="0" shapeId="0">
      <text>
        <r>
          <rPr>
            <b/>
            <sz val="9"/>
            <color indexed="81"/>
            <rFont val="宋体"/>
            <family val="3"/>
            <charset val="134"/>
          </rPr>
          <t>作者:</t>
        </r>
        <r>
          <rPr>
            <sz val="9"/>
            <color indexed="81"/>
            <rFont val="宋体"/>
            <family val="3"/>
            <charset val="134"/>
          </rPr>
          <t xml:space="preserve">
开会沟通市民服务</t>
        </r>
      </text>
    </comment>
    <comment ref="BG6" authorId="0" shapeId="0">
      <text>
        <r>
          <rPr>
            <b/>
            <sz val="9"/>
            <color indexed="81"/>
            <rFont val="宋体"/>
            <family val="3"/>
            <charset val="134"/>
          </rPr>
          <t>作者:</t>
        </r>
        <r>
          <rPr>
            <sz val="9"/>
            <color indexed="81"/>
            <rFont val="宋体"/>
            <family val="3"/>
            <charset val="134"/>
          </rPr>
          <t xml:space="preserve">
进行沧州大数据局2020工作计划的编写</t>
        </r>
      </text>
    </comment>
    <comment ref="BU6" authorId="0" shapeId="0">
      <text>
        <r>
          <rPr>
            <b/>
            <sz val="9"/>
            <color indexed="81"/>
            <rFont val="宋体"/>
            <family val="3"/>
            <charset val="134"/>
          </rPr>
          <t>作者:</t>
        </r>
        <r>
          <rPr>
            <sz val="9"/>
            <color indexed="81"/>
            <rFont val="宋体"/>
            <family val="3"/>
            <charset val="134"/>
          </rPr>
          <t xml:space="preserve">
沧州二期项目首次沟通项目情况</t>
        </r>
      </text>
    </comment>
    <comment ref="BV6" authorId="0" shapeId="0">
      <text>
        <r>
          <rPr>
            <b/>
            <sz val="9"/>
            <color indexed="81"/>
            <rFont val="宋体"/>
            <family val="3"/>
            <charset val="134"/>
          </rPr>
          <t>作者:</t>
        </r>
        <r>
          <rPr>
            <sz val="9"/>
            <color indexed="81"/>
            <rFont val="宋体"/>
            <family val="3"/>
            <charset val="134"/>
          </rPr>
          <t xml:space="preserve">
1熟悉公安的业务，以及市场上的公安数据总台产品；
2、编写二期建设内容列表；</t>
        </r>
      </text>
    </comment>
    <comment ref="BW6" authorId="0" shapeId="0">
      <text>
        <r>
          <rPr>
            <b/>
            <sz val="9"/>
            <color indexed="81"/>
            <rFont val="宋体"/>
            <family val="3"/>
            <charset val="134"/>
          </rPr>
          <t>作者:</t>
        </r>
        <r>
          <rPr>
            <sz val="9"/>
            <color indexed="81"/>
            <rFont val="宋体"/>
            <family val="3"/>
            <charset val="134"/>
          </rPr>
          <t xml:space="preserve">
1、内部沟通项目情况
2、编制沧州二期客户沟通ppt</t>
        </r>
      </text>
    </comment>
    <comment ref="BX6" authorId="0" shapeId="0">
      <text>
        <r>
          <rPr>
            <b/>
            <sz val="9"/>
            <color indexed="81"/>
            <rFont val="宋体"/>
            <family val="3"/>
            <charset val="134"/>
          </rPr>
          <t>作者:</t>
        </r>
        <r>
          <rPr>
            <sz val="9"/>
            <color indexed="81"/>
            <rFont val="宋体"/>
            <family val="3"/>
            <charset val="134"/>
          </rPr>
          <t xml:space="preserve">
修改沧州二期客户沟通ppt</t>
        </r>
      </text>
    </comment>
    <comment ref="CH6" authorId="0" shapeId="0">
      <text>
        <r>
          <rPr>
            <b/>
            <sz val="9"/>
            <color indexed="81"/>
            <rFont val="宋体"/>
            <family val="3"/>
            <charset val="134"/>
          </rPr>
          <t>作者:</t>
        </r>
        <r>
          <rPr>
            <sz val="9"/>
            <color indexed="81"/>
            <rFont val="宋体"/>
            <family val="3"/>
            <charset val="134"/>
          </rPr>
          <t xml:space="preserve">
了解上周汇报情况，熟悉公安数据处理标准</t>
        </r>
      </text>
    </comment>
    <comment ref="CL6" authorId="0" shapeId="0">
      <text>
        <r>
          <rPr>
            <b/>
            <sz val="9"/>
            <color indexed="81"/>
            <rFont val="宋体"/>
            <family val="3"/>
            <charset val="134"/>
          </rPr>
          <t>作者:</t>
        </r>
        <r>
          <rPr>
            <sz val="9"/>
            <color indexed="81"/>
            <rFont val="宋体"/>
            <family val="3"/>
            <charset val="134"/>
          </rPr>
          <t xml:space="preserve">
按照公安标准修改架构图</t>
        </r>
      </text>
    </comment>
    <comment ref="CO6" authorId="0" shapeId="0">
      <text>
        <r>
          <rPr>
            <b/>
            <sz val="9"/>
            <color indexed="81"/>
            <rFont val="宋体"/>
            <family val="3"/>
            <charset val="134"/>
          </rPr>
          <t>作者:</t>
        </r>
        <r>
          <rPr>
            <sz val="9"/>
            <color indexed="81"/>
            <rFont val="宋体"/>
            <family val="3"/>
            <charset val="134"/>
          </rPr>
          <t xml:space="preserve">
1、参加沧州二期项目沟通会；
2、研究公安数据处理标准</t>
        </r>
      </text>
    </comment>
    <comment ref="CY6" authorId="0" shapeId="0">
      <text>
        <r>
          <rPr>
            <b/>
            <sz val="9"/>
            <color indexed="81"/>
            <rFont val="宋体"/>
            <family val="3"/>
            <charset val="134"/>
          </rPr>
          <t>作者:</t>
        </r>
        <r>
          <rPr>
            <sz val="9"/>
            <color indexed="81"/>
            <rFont val="宋体"/>
            <family val="3"/>
            <charset val="134"/>
          </rPr>
          <t xml:space="preserve">
熟悉合作伙伴资料，参加合作伙伴沟通会；</t>
        </r>
      </text>
    </comment>
    <comment ref="CZ6" authorId="0" shapeId="0">
      <text>
        <r>
          <rPr>
            <b/>
            <sz val="9"/>
            <color indexed="81"/>
            <rFont val="宋体"/>
            <family val="3"/>
            <charset val="134"/>
          </rPr>
          <t>作者:</t>
        </r>
        <r>
          <rPr>
            <sz val="9"/>
            <color indexed="81"/>
            <rFont val="宋体"/>
            <family val="3"/>
            <charset val="134"/>
          </rPr>
          <t xml:space="preserve">
1、参加内部沟通会；
2、参加合作伙伴沟通会</t>
        </r>
      </text>
    </comment>
    <comment ref="BM8" authorId="0" shapeId="0">
      <text>
        <r>
          <rPr>
            <b/>
            <sz val="9"/>
            <color indexed="81"/>
            <rFont val="宋体"/>
            <family val="3"/>
            <charset val="134"/>
          </rPr>
          <t>作者:</t>
        </r>
        <r>
          <rPr>
            <sz val="9"/>
            <color indexed="81"/>
            <rFont val="宋体"/>
            <family val="3"/>
            <charset val="134"/>
          </rPr>
          <t xml:space="preserve">
1、编写数据中台方案；
2、和沈彤总等沟通数据安全方案</t>
        </r>
      </text>
    </comment>
    <comment ref="BN8" authorId="0" shapeId="0">
      <text>
        <r>
          <rPr>
            <b/>
            <sz val="9"/>
            <color indexed="81"/>
            <rFont val="宋体"/>
            <family val="3"/>
            <charset val="134"/>
          </rPr>
          <t>作者:</t>
        </r>
        <r>
          <rPr>
            <sz val="9"/>
            <color indexed="81"/>
            <rFont val="宋体"/>
            <family val="3"/>
            <charset val="134"/>
          </rPr>
          <t xml:space="preserve">
1、和交付沟通安全；
2、参加数据中台poc周例会，沟通交付成本等内容；
3、编写方案</t>
        </r>
      </text>
    </comment>
    <comment ref="BO8" authorId="0" shapeId="0">
      <text>
        <r>
          <rPr>
            <b/>
            <sz val="9"/>
            <color indexed="81"/>
            <rFont val="宋体"/>
            <family val="3"/>
            <charset val="134"/>
          </rPr>
          <t>作者:</t>
        </r>
        <r>
          <rPr>
            <sz val="9"/>
            <color indexed="81"/>
            <rFont val="宋体"/>
            <family val="3"/>
            <charset val="134"/>
          </rPr>
          <t xml:space="preserve">
1、和Yale、申通沟通安全的建设方案涉及的模块；
2、编写方案</t>
        </r>
      </text>
    </comment>
    <comment ref="BP8" authorId="0" shapeId="0">
      <text>
        <r>
          <rPr>
            <b/>
            <sz val="9"/>
            <color indexed="81"/>
            <rFont val="宋体"/>
            <family val="3"/>
            <charset val="134"/>
          </rPr>
          <t>作者:</t>
        </r>
        <r>
          <rPr>
            <sz val="9"/>
            <color indexed="81"/>
            <rFont val="宋体"/>
            <family val="3"/>
            <charset val="134"/>
          </rPr>
          <t xml:space="preserve">
1、编写数据中台方案</t>
        </r>
      </text>
    </comment>
    <comment ref="BT8" authorId="0" shapeId="0">
      <text>
        <r>
          <rPr>
            <b/>
            <sz val="9"/>
            <color indexed="81"/>
            <rFont val="宋体"/>
            <family val="3"/>
            <charset val="134"/>
          </rPr>
          <t>作者:</t>
        </r>
        <r>
          <rPr>
            <sz val="9"/>
            <color indexed="81"/>
            <rFont val="宋体"/>
            <family val="3"/>
            <charset val="134"/>
          </rPr>
          <t xml:space="preserve">
参加交付poc测试的架构沟通会</t>
        </r>
      </text>
    </comment>
    <comment ref="BU8" authorId="0" shapeId="0">
      <text>
        <r>
          <rPr>
            <b/>
            <sz val="9"/>
            <color indexed="81"/>
            <rFont val="宋体"/>
            <family val="3"/>
            <charset val="134"/>
          </rPr>
          <t>作者:</t>
        </r>
        <r>
          <rPr>
            <sz val="9"/>
            <color indexed="81"/>
            <rFont val="宋体"/>
            <family val="3"/>
            <charset val="134"/>
          </rPr>
          <t xml:space="preserve">
提交一份给客户汇报数据中台的ppt</t>
        </r>
      </text>
    </comment>
    <comment ref="BX8" authorId="0" shapeId="0">
      <text>
        <r>
          <rPr>
            <b/>
            <sz val="9"/>
            <color indexed="81"/>
            <rFont val="宋体"/>
            <family val="3"/>
            <charset val="134"/>
          </rPr>
          <t>作者:</t>
        </r>
        <r>
          <rPr>
            <sz val="9"/>
            <color indexed="81"/>
            <rFont val="宋体"/>
            <family val="3"/>
            <charset val="134"/>
          </rPr>
          <t xml:space="preserve">
参加数据工厂的厂商逸迅沟通会</t>
        </r>
      </text>
    </comment>
    <comment ref="CA8" authorId="0" shapeId="0">
      <text>
        <r>
          <rPr>
            <b/>
            <sz val="9"/>
            <color indexed="81"/>
            <rFont val="宋体"/>
            <family val="3"/>
            <charset val="134"/>
          </rPr>
          <t>作者:</t>
        </r>
        <r>
          <rPr>
            <sz val="9"/>
            <color indexed="81"/>
            <rFont val="宋体"/>
            <family val="3"/>
            <charset val="134"/>
          </rPr>
          <t xml:space="preserve">
1、整理汇报资料；
2、熟悉一下系统的演示环境</t>
        </r>
      </text>
    </comment>
    <comment ref="CB8" authorId="0" shapeId="0">
      <text>
        <r>
          <rPr>
            <b/>
            <sz val="9"/>
            <color indexed="81"/>
            <rFont val="宋体"/>
            <family val="3"/>
            <charset val="134"/>
          </rPr>
          <t>作者:</t>
        </r>
        <r>
          <rPr>
            <sz val="9"/>
            <color indexed="81"/>
            <rFont val="宋体"/>
            <family val="3"/>
            <charset val="134"/>
          </rPr>
          <t xml:space="preserve">
1、去曲靖；
2、沟通汇报事宜</t>
        </r>
      </text>
    </comment>
    <comment ref="CC8" authorId="0" shapeId="0">
      <text>
        <r>
          <rPr>
            <b/>
            <sz val="9"/>
            <color indexed="81"/>
            <rFont val="宋体"/>
            <family val="3"/>
            <charset val="134"/>
          </rPr>
          <t>作者:</t>
        </r>
        <r>
          <rPr>
            <sz val="9"/>
            <color indexed="81"/>
            <rFont val="宋体"/>
            <family val="3"/>
            <charset val="134"/>
          </rPr>
          <t xml:space="preserve">
客户沟通交流</t>
        </r>
      </text>
    </comment>
    <comment ref="CD8" authorId="0" shapeId="0">
      <text>
        <r>
          <rPr>
            <b/>
            <sz val="9"/>
            <color indexed="81"/>
            <rFont val="宋体"/>
            <family val="3"/>
            <charset val="134"/>
          </rPr>
          <t>作者:</t>
        </r>
        <r>
          <rPr>
            <sz val="9"/>
            <color indexed="81"/>
            <rFont val="宋体"/>
            <family val="3"/>
            <charset val="134"/>
          </rPr>
          <t xml:space="preserve">
整理一份数据中台需要的信息，提交客户</t>
        </r>
      </text>
    </comment>
    <comment ref="CE8" authorId="0" shapeId="0">
      <text>
        <r>
          <rPr>
            <b/>
            <sz val="9"/>
            <color indexed="81"/>
            <rFont val="宋体"/>
            <family val="3"/>
            <charset val="134"/>
          </rPr>
          <t>作者:</t>
        </r>
        <r>
          <rPr>
            <sz val="9"/>
            <color indexed="81"/>
            <rFont val="宋体"/>
            <family val="3"/>
            <charset val="134"/>
          </rPr>
          <t xml:space="preserve">
1、回北京；
2、和彭翔沟通下周给客户演示系统事宜</t>
        </r>
      </text>
    </comment>
    <comment ref="CH8" authorId="0" shapeId="0">
      <text>
        <r>
          <rPr>
            <b/>
            <sz val="9"/>
            <color indexed="81"/>
            <rFont val="宋体"/>
            <family val="3"/>
            <charset val="134"/>
          </rPr>
          <t>作者:</t>
        </r>
        <r>
          <rPr>
            <sz val="9"/>
            <color indexed="81"/>
            <rFont val="宋体"/>
            <family val="3"/>
            <charset val="134"/>
          </rPr>
          <t xml:space="preserve">
1、提出环境要求，协助交付搭建环境；
2、编写演示脚本</t>
        </r>
      </text>
    </comment>
    <comment ref="CW8" authorId="0" shapeId="0">
      <text>
        <r>
          <rPr>
            <b/>
            <sz val="9"/>
            <color indexed="81"/>
            <rFont val="宋体"/>
            <family val="3"/>
            <charset val="134"/>
          </rPr>
          <t>作者:</t>
        </r>
        <r>
          <rPr>
            <sz val="9"/>
            <color indexed="81"/>
            <rFont val="宋体"/>
            <family val="3"/>
            <charset val="134"/>
          </rPr>
          <t xml:space="preserve">
1、编写评审ppt
2、修改数据中台可研</t>
        </r>
      </text>
    </comment>
    <comment ref="CX8" authorId="0" shapeId="0">
      <text>
        <r>
          <rPr>
            <b/>
            <sz val="9"/>
            <color indexed="81"/>
            <rFont val="宋体"/>
            <family val="3"/>
            <charset val="134"/>
          </rPr>
          <t>作者:</t>
        </r>
        <r>
          <rPr>
            <sz val="9"/>
            <color indexed="81"/>
            <rFont val="宋体"/>
            <family val="3"/>
            <charset val="134"/>
          </rPr>
          <t xml:space="preserve">
编写评审ppt</t>
        </r>
      </text>
    </comment>
    <comment ref="CY8" authorId="0" shapeId="0">
      <text>
        <r>
          <rPr>
            <b/>
            <sz val="9"/>
            <color indexed="81"/>
            <rFont val="宋体"/>
            <family val="3"/>
            <charset val="134"/>
          </rPr>
          <t>作者:</t>
        </r>
        <r>
          <rPr>
            <sz val="9"/>
            <color indexed="81"/>
            <rFont val="宋体"/>
            <family val="3"/>
            <charset val="134"/>
          </rPr>
          <t xml:space="preserve">
1、修改评审ppt
2、参加评审会</t>
        </r>
      </text>
    </comment>
    <comment ref="DE8" authorId="0" shapeId="0">
      <text>
        <r>
          <rPr>
            <b/>
            <sz val="9"/>
            <color indexed="81"/>
            <rFont val="宋体"/>
            <family val="3"/>
            <charset val="134"/>
          </rPr>
          <t>作者:</t>
        </r>
        <r>
          <rPr>
            <sz val="9"/>
            <color indexed="81"/>
            <rFont val="宋体"/>
            <family val="3"/>
            <charset val="134"/>
          </rPr>
          <t xml:space="preserve">
1、参加沈彤总组织的数据中台沟通会
2、根据反馈意见，修改数据中台可研</t>
        </r>
      </text>
    </comment>
    <comment ref="DF8" authorId="0" shapeId="0">
      <text>
        <r>
          <rPr>
            <b/>
            <sz val="9"/>
            <color indexed="81"/>
            <rFont val="宋体"/>
            <family val="3"/>
            <charset val="134"/>
          </rPr>
          <t>作者:</t>
        </r>
        <r>
          <rPr>
            <sz val="9"/>
            <color indexed="81"/>
            <rFont val="宋体"/>
            <family val="3"/>
            <charset val="134"/>
          </rPr>
          <t xml:space="preserve">
因综合售前反馈的客户已经建有数据交换平台的问题，和交付沟通整理吴江已有的服务列表</t>
        </r>
      </text>
    </comment>
    <comment ref="DG8" authorId="0" shapeId="0">
      <text>
        <r>
          <rPr>
            <b/>
            <sz val="9"/>
            <color indexed="81"/>
            <rFont val="宋体"/>
            <family val="3"/>
            <charset val="134"/>
          </rPr>
          <t>作者:</t>
        </r>
        <r>
          <rPr>
            <sz val="9"/>
            <color indexed="81"/>
            <rFont val="宋体"/>
            <family val="3"/>
            <charset val="134"/>
          </rPr>
          <t xml:space="preserve">
1、参加数据中台可研修改的沟通会；
2、修改可研</t>
        </r>
      </text>
    </comment>
    <comment ref="BU9" authorId="0" shapeId="0">
      <text>
        <r>
          <rPr>
            <b/>
            <sz val="9"/>
            <color indexed="81"/>
            <rFont val="宋体"/>
            <family val="3"/>
            <charset val="134"/>
          </rPr>
          <t>作者:</t>
        </r>
        <r>
          <rPr>
            <sz val="9"/>
            <color indexed="81"/>
            <rFont val="宋体"/>
            <family val="3"/>
            <charset val="134"/>
          </rPr>
          <t xml:space="preserve">
学习南开区综合服务管理平台的资料，为客户沟通做准备</t>
        </r>
      </text>
    </comment>
    <comment ref="BW9" authorId="0" shapeId="0">
      <text>
        <r>
          <rPr>
            <b/>
            <sz val="9"/>
            <color indexed="81"/>
            <rFont val="宋体"/>
            <family val="3"/>
            <charset val="134"/>
          </rPr>
          <t>作者:</t>
        </r>
        <r>
          <rPr>
            <sz val="9"/>
            <color indexed="81"/>
            <rFont val="宋体"/>
            <family val="3"/>
            <charset val="134"/>
          </rPr>
          <t xml:space="preserve">
查找公安局、委办局的职责和日常工作</t>
        </r>
      </text>
    </comment>
    <comment ref="BX9" authorId="0" shapeId="0">
      <text>
        <r>
          <rPr>
            <b/>
            <sz val="9"/>
            <color indexed="81"/>
            <rFont val="宋体"/>
            <family val="3"/>
            <charset val="134"/>
          </rPr>
          <t>作者:</t>
        </r>
        <r>
          <rPr>
            <sz val="9"/>
            <color indexed="81"/>
            <rFont val="宋体"/>
            <family val="3"/>
            <charset val="134"/>
          </rPr>
          <t xml:space="preserve">
1、准备和客户沟通的资料；
2、参加和客户的沟通会</t>
        </r>
      </text>
    </comment>
    <comment ref="DL10" authorId="0" shapeId="0">
      <text>
        <r>
          <rPr>
            <b/>
            <sz val="9"/>
            <color indexed="81"/>
            <rFont val="宋体"/>
            <family val="3"/>
            <charset val="134"/>
          </rPr>
          <t>作者:</t>
        </r>
        <r>
          <rPr>
            <sz val="9"/>
            <color indexed="81"/>
            <rFont val="宋体"/>
            <family val="3"/>
            <charset val="134"/>
          </rPr>
          <t xml:space="preserve">
评审补充唐山新型智慧城市试点方案</t>
        </r>
      </text>
    </comment>
    <comment ref="DM10" authorId="0" shapeId="0">
      <text>
        <r>
          <rPr>
            <b/>
            <sz val="9"/>
            <color indexed="81"/>
            <rFont val="宋体"/>
            <family val="3"/>
            <charset val="134"/>
          </rPr>
          <t>作者:</t>
        </r>
        <r>
          <rPr>
            <sz val="9"/>
            <color indexed="81"/>
            <rFont val="宋体"/>
            <family val="3"/>
            <charset val="134"/>
          </rPr>
          <t xml:space="preserve">
评审补充唐山新型智慧城市试点方案</t>
        </r>
      </text>
    </comment>
    <comment ref="DN10" authorId="0" shapeId="0">
      <text>
        <r>
          <rPr>
            <b/>
            <sz val="9"/>
            <color indexed="81"/>
            <rFont val="宋体"/>
            <family val="3"/>
            <charset val="134"/>
          </rPr>
          <t>作者:</t>
        </r>
        <r>
          <rPr>
            <sz val="9"/>
            <color indexed="81"/>
            <rFont val="宋体"/>
            <family val="3"/>
            <charset val="134"/>
          </rPr>
          <t xml:space="preserve">
评审补充唐山新型智慧城市试点方案</t>
        </r>
      </text>
    </comment>
    <comment ref="BI32" authorId="0" shapeId="0">
      <text>
        <r>
          <rPr>
            <b/>
            <sz val="9"/>
            <color indexed="81"/>
            <rFont val="宋体"/>
            <family val="3"/>
            <charset val="134"/>
          </rPr>
          <t>作者:</t>
        </r>
        <r>
          <rPr>
            <sz val="9"/>
            <color indexed="81"/>
            <rFont val="宋体"/>
            <family val="3"/>
            <charset val="134"/>
          </rPr>
          <t xml:space="preserve">
参加部门的内部沟通会</t>
        </r>
      </text>
    </comment>
    <comment ref="BQ32" authorId="0" shapeId="0">
      <text>
        <r>
          <rPr>
            <b/>
            <sz val="9"/>
            <color indexed="81"/>
            <rFont val="宋体"/>
            <family val="3"/>
            <charset val="134"/>
          </rPr>
          <t>作者:</t>
        </r>
        <r>
          <rPr>
            <sz val="9"/>
            <color indexed="81"/>
            <rFont val="宋体"/>
            <family val="3"/>
            <charset val="134"/>
          </rPr>
          <t xml:space="preserve">
参加燕云Daas培训以及交付案例分享</t>
        </r>
      </text>
    </comment>
    <comment ref="CD32" authorId="0" shapeId="0">
      <text>
        <r>
          <rPr>
            <b/>
            <sz val="9"/>
            <color indexed="81"/>
            <rFont val="宋体"/>
            <family val="3"/>
            <charset val="134"/>
          </rPr>
          <t>作者:</t>
        </r>
        <r>
          <rPr>
            <sz val="9"/>
            <color indexed="81"/>
            <rFont val="宋体"/>
            <family val="3"/>
            <charset val="134"/>
          </rPr>
          <t xml:space="preserve">
参加方案沟通汇报会</t>
        </r>
      </text>
    </comment>
    <comment ref="DC32" authorId="0" shapeId="0">
      <text>
        <r>
          <rPr>
            <b/>
            <sz val="9"/>
            <color indexed="81"/>
            <rFont val="宋体"/>
            <family val="3"/>
            <charset val="134"/>
          </rPr>
          <t>作者:</t>
        </r>
        <r>
          <rPr>
            <sz val="9"/>
            <color indexed="81"/>
            <rFont val="宋体"/>
            <family val="3"/>
            <charset val="134"/>
          </rPr>
          <t xml:space="preserve">
1、准备分享资料；
2、参加部门周例会，以及分享会</t>
        </r>
      </text>
    </comment>
    <comment ref="DD32" authorId="0" shapeId="0">
      <text>
        <r>
          <rPr>
            <b/>
            <sz val="9"/>
            <color indexed="81"/>
            <rFont val="宋体"/>
            <family val="3"/>
            <charset val="134"/>
          </rPr>
          <t>作者:</t>
        </r>
        <r>
          <rPr>
            <sz val="9"/>
            <color indexed="81"/>
            <rFont val="宋体"/>
            <family val="3"/>
            <charset val="134"/>
          </rPr>
          <t xml:space="preserve">
整理大数据相关项目，以及商机，支持面向城市智能服务的数据治理体系与共享平台（共性关键技术类）基金申报项目</t>
        </r>
      </text>
    </comment>
    <comment ref="DE32" authorId="0" shapeId="0">
      <text>
        <r>
          <rPr>
            <b/>
            <sz val="9"/>
            <color indexed="81"/>
            <rFont val="宋体"/>
            <family val="3"/>
            <charset val="134"/>
          </rPr>
          <t>作者:</t>
        </r>
        <r>
          <rPr>
            <sz val="9"/>
            <color indexed="81"/>
            <rFont val="宋体"/>
            <family val="3"/>
            <charset val="134"/>
          </rPr>
          <t xml:space="preserve">
参加《面向城市智能服务的数据治理体系与共享平台（共性关键技术类）》基金申报项目沟通会</t>
        </r>
      </text>
    </comment>
    <comment ref="DJ32" authorId="0" shapeId="0">
      <text>
        <r>
          <rPr>
            <b/>
            <sz val="9"/>
            <color indexed="81"/>
            <rFont val="宋体"/>
            <family val="3"/>
            <charset val="134"/>
          </rPr>
          <t>作者:</t>
        </r>
        <r>
          <rPr>
            <sz val="9"/>
            <color indexed="81"/>
            <rFont val="宋体"/>
            <family val="3"/>
            <charset val="134"/>
          </rPr>
          <t xml:space="preserve">
部门周例会和分享会</t>
        </r>
      </text>
    </comment>
    <comment ref="BQ33" authorId="0" shapeId="0">
      <text>
        <r>
          <rPr>
            <b/>
            <sz val="9"/>
            <color indexed="81"/>
            <rFont val="宋体"/>
            <family val="3"/>
            <charset val="134"/>
          </rPr>
          <t>作者:</t>
        </r>
        <r>
          <rPr>
            <sz val="9"/>
            <color indexed="81"/>
            <rFont val="宋体"/>
            <family val="3"/>
            <charset val="134"/>
          </rPr>
          <t xml:space="preserve">
参加北京大数据融合计资源共享平台的沟通</t>
        </r>
      </text>
    </comment>
    <comment ref="BR33" authorId="0" shapeId="0">
      <text>
        <r>
          <rPr>
            <b/>
            <sz val="9"/>
            <color indexed="81"/>
            <rFont val="宋体"/>
            <family val="3"/>
            <charset val="134"/>
          </rPr>
          <t>作者:</t>
        </r>
        <r>
          <rPr>
            <sz val="9"/>
            <color indexed="81"/>
            <rFont val="宋体"/>
            <family val="3"/>
            <charset val="134"/>
          </rPr>
          <t xml:space="preserve">
整理北京大数据融合计资源共享平台和客户沟通的PPT</t>
        </r>
      </text>
    </comment>
    <comment ref="CH33" authorId="0" shapeId="0">
      <text>
        <r>
          <rPr>
            <b/>
            <sz val="9"/>
            <color indexed="81"/>
            <rFont val="宋体"/>
            <family val="3"/>
            <charset val="134"/>
          </rPr>
          <t>作者:</t>
        </r>
        <r>
          <rPr>
            <sz val="9"/>
            <color indexed="81"/>
            <rFont val="宋体"/>
            <family val="3"/>
            <charset val="134"/>
          </rPr>
          <t xml:space="preserve">
协助吴海波分析盐城大数据中心的招标文件，看是否有机会</t>
        </r>
      </text>
    </comment>
    <comment ref="CK33" authorId="0" shapeId="0">
      <text>
        <r>
          <rPr>
            <b/>
            <sz val="9"/>
            <color indexed="81"/>
            <rFont val="宋体"/>
            <family val="3"/>
            <charset val="134"/>
          </rPr>
          <t>作者:</t>
        </r>
        <r>
          <rPr>
            <sz val="9"/>
            <color indexed="81"/>
            <rFont val="宋体"/>
            <family val="3"/>
            <charset val="134"/>
          </rPr>
          <t xml:space="preserve">
向北区聊城城市大脑项目提供燕云daas和数据中台资料</t>
        </r>
      </text>
    </comment>
    <comment ref="AY39" authorId="0" shapeId="0">
      <text>
        <r>
          <rPr>
            <b/>
            <sz val="9"/>
            <color indexed="81"/>
            <rFont val="宋体"/>
            <family val="3"/>
            <charset val="134"/>
          </rPr>
          <t>作者:</t>
        </r>
        <r>
          <rPr>
            <sz val="9"/>
            <color indexed="81"/>
            <rFont val="宋体"/>
            <family val="3"/>
            <charset val="134"/>
          </rPr>
          <t xml:space="preserve">
参加公司数据中枢等各产品的培训</t>
        </r>
      </text>
    </comment>
    <comment ref="AZ39" authorId="0" shapeId="0">
      <text>
        <r>
          <rPr>
            <b/>
            <sz val="9"/>
            <color indexed="81"/>
            <rFont val="宋体"/>
            <family val="3"/>
            <charset val="134"/>
          </rPr>
          <t>作者:</t>
        </r>
        <r>
          <rPr>
            <sz val="9"/>
            <color indexed="81"/>
            <rFont val="宋体"/>
            <family val="3"/>
            <charset val="134"/>
          </rPr>
          <t xml:space="preserve">
参加公司各产品的培训</t>
        </r>
      </text>
    </comment>
    <comment ref="BA39" authorId="0" shapeId="0">
      <text>
        <r>
          <rPr>
            <b/>
            <sz val="9"/>
            <color indexed="81"/>
            <rFont val="宋体"/>
            <family val="3"/>
            <charset val="134"/>
          </rPr>
          <t>作者:</t>
        </r>
        <r>
          <rPr>
            <sz val="9"/>
            <color indexed="81"/>
            <rFont val="宋体"/>
            <family val="3"/>
            <charset val="134"/>
          </rPr>
          <t xml:space="preserve">
参加公司各产品的培训</t>
        </r>
      </text>
    </comment>
    <comment ref="BI39" authorId="0" shapeId="0">
      <text>
        <r>
          <rPr>
            <b/>
            <sz val="9"/>
            <color indexed="81"/>
            <rFont val="宋体"/>
            <family val="3"/>
            <charset val="134"/>
          </rPr>
          <t>作者:</t>
        </r>
        <r>
          <rPr>
            <sz val="9"/>
            <color indexed="81"/>
            <rFont val="宋体"/>
            <family val="3"/>
            <charset val="134"/>
          </rPr>
          <t xml:space="preserve">
参加销售业务规划会</t>
        </r>
      </text>
    </comment>
    <comment ref="BJ39" authorId="0" shapeId="0">
      <text>
        <r>
          <rPr>
            <b/>
            <sz val="9"/>
            <color indexed="81"/>
            <rFont val="宋体"/>
            <family val="3"/>
            <charset val="134"/>
          </rPr>
          <t>作者:</t>
        </r>
        <r>
          <rPr>
            <sz val="9"/>
            <color indexed="81"/>
            <rFont val="宋体"/>
            <family val="3"/>
            <charset val="134"/>
          </rPr>
          <t xml:space="preserve">
参加销售业务规划会</t>
        </r>
      </text>
    </comment>
    <comment ref="BP39" authorId="0" shapeId="0">
      <text>
        <r>
          <rPr>
            <b/>
            <sz val="9"/>
            <color indexed="81"/>
            <rFont val="宋体"/>
            <family val="3"/>
            <charset val="134"/>
          </rPr>
          <t>作者:</t>
        </r>
        <r>
          <rPr>
            <sz val="9"/>
            <color indexed="81"/>
            <rFont val="宋体"/>
            <family val="3"/>
            <charset val="134"/>
          </rPr>
          <t xml:space="preserve">
学习数据安全的水印的场景和需求</t>
        </r>
      </text>
    </comment>
    <comment ref="BQ39" authorId="0" shapeId="0">
      <text>
        <r>
          <rPr>
            <b/>
            <sz val="9"/>
            <color indexed="81"/>
            <rFont val="宋体"/>
            <family val="3"/>
            <charset val="134"/>
          </rPr>
          <t>作者:</t>
        </r>
        <r>
          <rPr>
            <sz val="9"/>
            <color indexed="81"/>
            <rFont val="宋体"/>
            <family val="3"/>
            <charset val="134"/>
          </rPr>
          <t xml:space="preserve">
了解、学习mulesoft软件</t>
        </r>
      </text>
    </comment>
    <comment ref="BT39" authorId="0" shapeId="0">
      <text>
        <r>
          <rPr>
            <b/>
            <sz val="9"/>
            <color indexed="81"/>
            <rFont val="宋体"/>
            <family val="3"/>
            <charset val="134"/>
          </rPr>
          <t>作者:</t>
        </r>
        <r>
          <rPr>
            <sz val="9"/>
            <color indexed="81"/>
            <rFont val="宋体"/>
            <family val="3"/>
            <charset val="134"/>
          </rPr>
          <t xml:space="preserve">
学习数据工厂的资料</t>
        </r>
      </text>
    </comment>
    <comment ref="CH39" authorId="0" shapeId="0">
      <text>
        <r>
          <rPr>
            <b/>
            <sz val="9"/>
            <color indexed="81"/>
            <rFont val="宋体"/>
            <family val="3"/>
            <charset val="134"/>
          </rPr>
          <t>作者:</t>
        </r>
        <r>
          <rPr>
            <sz val="9"/>
            <color indexed="81"/>
            <rFont val="宋体"/>
            <family val="3"/>
            <charset val="134"/>
          </rPr>
          <t xml:space="preserve">
方案部内沟通会</t>
        </r>
      </text>
    </comment>
    <comment ref="CK39" authorId="0" shapeId="0">
      <text>
        <r>
          <rPr>
            <b/>
            <sz val="9"/>
            <color indexed="81"/>
            <rFont val="宋体"/>
            <family val="3"/>
            <charset val="134"/>
          </rPr>
          <t>作者:</t>
        </r>
        <r>
          <rPr>
            <sz val="9"/>
            <color indexed="81"/>
            <rFont val="宋体"/>
            <family val="3"/>
            <charset val="134"/>
          </rPr>
          <t xml:space="preserve">
参加北区郭彦团队售前沟通会；</t>
        </r>
      </text>
    </comment>
    <comment ref="CL39" authorId="0" shapeId="0">
      <text>
        <r>
          <rPr>
            <b/>
            <sz val="9"/>
            <color indexed="81"/>
            <rFont val="宋体"/>
            <family val="3"/>
            <charset val="134"/>
          </rPr>
          <t>作者:</t>
        </r>
        <r>
          <rPr>
            <sz val="9"/>
            <color indexed="81"/>
            <rFont val="宋体"/>
            <family val="3"/>
            <charset val="134"/>
          </rPr>
          <t xml:space="preserve">
学习明略公司的公安数据中台产品线</t>
        </r>
      </text>
    </comment>
    <comment ref="DC39" authorId="0" shapeId="0">
      <text>
        <r>
          <rPr>
            <b/>
            <sz val="9"/>
            <color indexed="81"/>
            <rFont val="宋体"/>
            <family val="3"/>
            <charset val="134"/>
          </rPr>
          <t>作者:</t>
        </r>
        <r>
          <rPr>
            <sz val="9"/>
            <color indexed="81"/>
            <rFont val="宋体"/>
            <family val="3"/>
            <charset val="134"/>
          </rPr>
          <t xml:space="preserve">
学习逸讯数据中台和明略数据中台</t>
        </r>
      </text>
    </comment>
    <comment ref="DD39" authorId="0" shapeId="0">
      <text>
        <r>
          <rPr>
            <b/>
            <sz val="9"/>
            <color indexed="81"/>
            <rFont val="宋体"/>
            <family val="3"/>
            <charset val="134"/>
          </rPr>
          <t>作者:</t>
        </r>
        <r>
          <rPr>
            <sz val="9"/>
            <color indexed="81"/>
            <rFont val="宋体"/>
            <family val="3"/>
            <charset val="134"/>
          </rPr>
          <t xml:space="preserve">
1、学习逸讯的数据中台；
2、学习国家最近发布的新基金及其它大数据相关政策</t>
        </r>
      </text>
    </comment>
    <comment ref="DE39" authorId="0" shapeId="0">
      <text>
        <r>
          <rPr>
            <b/>
            <sz val="9"/>
            <color indexed="81"/>
            <rFont val="宋体"/>
            <family val="3"/>
            <charset val="134"/>
          </rPr>
          <t>作者:</t>
        </r>
        <r>
          <rPr>
            <sz val="9"/>
            <color indexed="81"/>
            <rFont val="宋体"/>
            <family val="3"/>
            <charset val="134"/>
          </rPr>
          <t xml:space="preserve">
1、学习数据中台资料；
2、学习沧州二期项目合作伙伴发来的义分析和智能研判产品资料</t>
        </r>
      </text>
    </comment>
    <comment ref="DF39" authorId="0" shapeId="0">
      <text>
        <r>
          <rPr>
            <b/>
            <sz val="9"/>
            <color indexed="81"/>
            <rFont val="宋体"/>
            <family val="3"/>
            <charset val="134"/>
          </rPr>
          <t>作者:</t>
        </r>
        <r>
          <rPr>
            <sz val="9"/>
            <color indexed="81"/>
            <rFont val="宋体"/>
            <family val="3"/>
            <charset val="134"/>
          </rPr>
          <t xml:space="preserve">
学习数据中台资料，了解数据中台、业务中台的区别</t>
        </r>
      </text>
    </comment>
    <comment ref="DG39" authorId="0" shapeId="0">
      <text>
        <r>
          <rPr>
            <b/>
            <sz val="9"/>
            <color indexed="81"/>
            <rFont val="宋体"/>
            <family val="3"/>
            <charset val="134"/>
          </rPr>
          <t>作者:</t>
        </r>
        <r>
          <rPr>
            <sz val="9"/>
            <color indexed="81"/>
            <rFont val="宋体"/>
            <family val="3"/>
            <charset val="134"/>
          </rPr>
          <t xml:space="preserve">
查找一些主数据管理的资料，了解主数据管理的功能</t>
        </r>
      </text>
    </comment>
    <comment ref="DJ39" authorId="0" shapeId="0">
      <text>
        <r>
          <rPr>
            <b/>
            <sz val="9"/>
            <color indexed="81"/>
            <rFont val="宋体"/>
            <family val="3"/>
            <charset val="134"/>
          </rPr>
          <t>作者:</t>
        </r>
        <r>
          <rPr>
            <sz val="9"/>
            <color indexed="81"/>
            <rFont val="宋体"/>
            <family val="3"/>
            <charset val="134"/>
          </rPr>
          <t xml:space="preserve">
查找新基建关于数据中心的资料</t>
        </r>
      </text>
    </comment>
    <comment ref="DK39" authorId="0" shapeId="0">
      <text>
        <r>
          <rPr>
            <b/>
            <sz val="9"/>
            <color indexed="81"/>
            <rFont val="宋体"/>
            <family val="3"/>
            <charset val="134"/>
          </rPr>
          <t>作者:</t>
        </r>
        <r>
          <rPr>
            <sz val="9"/>
            <color indexed="81"/>
            <rFont val="宋体"/>
            <family val="3"/>
            <charset val="134"/>
          </rPr>
          <t xml:space="preserve">
1、学习数据工厂的部分技术指标；
2、根据公安的业务，修改了数据中台对于公安业务的框架图</t>
        </r>
      </text>
    </comment>
    <comment ref="DL39" authorId="0" shapeId="0">
      <text>
        <r>
          <rPr>
            <b/>
            <sz val="9"/>
            <color indexed="81"/>
            <rFont val="宋体"/>
            <family val="3"/>
            <charset val="134"/>
          </rPr>
          <t>作者:</t>
        </r>
        <r>
          <rPr>
            <sz val="9"/>
            <color indexed="81"/>
            <rFont val="宋体"/>
            <family val="3"/>
            <charset val="134"/>
          </rPr>
          <t xml:space="preserve">
学习区块链的知识</t>
        </r>
      </text>
    </comment>
    <comment ref="DM39" authorId="0" shapeId="0">
      <text>
        <r>
          <rPr>
            <b/>
            <sz val="9"/>
            <color indexed="81"/>
            <rFont val="宋体"/>
            <family val="3"/>
            <charset val="134"/>
          </rPr>
          <t>作者:</t>
        </r>
        <r>
          <rPr>
            <sz val="9"/>
            <color indexed="81"/>
            <rFont val="宋体"/>
            <family val="3"/>
            <charset val="134"/>
          </rPr>
          <t xml:space="preserve">
学习区块链</t>
        </r>
      </text>
    </comment>
    <comment ref="DN39" authorId="0" shapeId="0">
      <text>
        <r>
          <rPr>
            <b/>
            <sz val="9"/>
            <color indexed="81"/>
            <rFont val="宋体"/>
            <family val="3"/>
            <charset val="134"/>
          </rPr>
          <t>作者:</t>
        </r>
        <r>
          <rPr>
            <sz val="9"/>
            <color indexed="81"/>
            <rFont val="宋体"/>
            <family val="3"/>
            <charset val="134"/>
          </rPr>
          <t xml:space="preserve">
修改数据中台售前ppt</t>
        </r>
      </text>
    </comment>
  </commentList>
</comments>
</file>

<file path=xl/comments16.xml><?xml version="1.0" encoding="utf-8"?>
<comments xmlns="http://schemas.openxmlformats.org/spreadsheetml/2006/main">
  <authors>
    <author>作者</author>
  </authors>
  <commentList>
    <comment ref="AN3" authorId="0" shapeId="0">
      <text>
        <r>
          <rPr>
            <b/>
            <sz val="9"/>
            <color indexed="81"/>
            <rFont val="宋体"/>
            <family val="3"/>
            <charset val="134"/>
          </rPr>
          <t>作者:</t>
        </r>
        <r>
          <rPr>
            <sz val="9"/>
            <color indexed="81"/>
            <rFont val="宋体"/>
            <family val="3"/>
            <charset val="134"/>
          </rPr>
          <t xml:space="preserve">
按曲靖项目要求，与国光团队沟通，修改方案，补充软硬件部分的明细和预算。</t>
        </r>
      </text>
    </comment>
    <comment ref="AZ3" authorId="0" shapeId="0">
      <text>
        <r>
          <rPr>
            <b/>
            <sz val="9"/>
            <color indexed="81"/>
            <rFont val="宋体"/>
            <family val="3"/>
            <charset val="134"/>
          </rPr>
          <t>作者:</t>
        </r>
        <r>
          <rPr>
            <sz val="9"/>
            <color indexed="81"/>
            <rFont val="宋体"/>
            <family val="3"/>
            <charset val="134"/>
          </rPr>
          <t xml:space="preserve">
沟通修改曲靖项目IOC方案细节，为评审会做准备。</t>
        </r>
      </text>
    </comment>
    <comment ref="BA3" authorId="0" shapeId="0">
      <text>
        <r>
          <rPr>
            <b/>
            <sz val="9"/>
            <color indexed="81"/>
            <rFont val="宋体"/>
            <family val="3"/>
            <charset val="134"/>
          </rPr>
          <t>作者:</t>
        </r>
        <r>
          <rPr>
            <sz val="9"/>
            <color indexed="81"/>
            <rFont val="宋体"/>
            <family val="3"/>
            <charset val="134"/>
          </rPr>
          <t xml:space="preserve">
部分修改曲靖评审PPT内容。</t>
        </r>
      </text>
    </comment>
    <comment ref="BB3" authorId="0" shapeId="0">
      <text>
        <r>
          <rPr>
            <b/>
            <sz val="9"/>
            <color indexed="81"/>
            <rFont val="宋体"/>
            <family val="3"/>
            <charset val="134"/>
          </rPr>
          <t>作者:</t>
        </r>
        <r>
          <rPr>
            <sz val="9"/>
            <color indexed="81"/>
            <rFont val="宋体"/>
            <family val="3"/>
            <charset val="134"/>
          </rPr>
          <t xml:space="preserve">
上午和曾志坚开会，讨论修改IOC评审会PPT细节。
下午开曲靖项目2场评审会。</t>
        </r>
      </text>
    </comment>
    <comment ref="BT3" authorId="0" shapeId="0">
      <text>
        <r>
          <rPr>
            <b/>
            <sz val="9"/>
            <color indexed="81"/>
            <rFont val="宋体"/>
            <family val="3"/>
            <charset val="134"/>
          </rPr>
          <t>作者:</t>
        </r>
        <r>
          <rPr>
            <sz val="9"/>
            <color indexed="81"/>
            <rFont val="宋体"/>
            <family val="3"/>
            <charset val="134"/>
          </rPr>
          <t xml:space="preserve">
参加曲靖IOC项目评审会。</t>
        </r>
      </text>
    </comment>
    <comment ref="AK5" authorId="0" shapeId="0">
      <text>
        <r>
          <rPr>
            <b/>
            <sz val="9"/>
            <color indexed="81"/>
            <rFont val="宋体"/>
            <family val="3"/>
            <charset val="134"/>
          </rPr>
          <t>作者:</t>
        </r>
        <r>
          <rPr>
            <sz val="9"/>
            <color indexed="81"/>
            <rFont val="宋体"/>
            <family val="3"/>
            <charset val="134"/>
          </rPr>
          <t xml:space="preserve">
参加城市数据中枢、IOC两个方案的讨论会，负责IOC方案的讲解。</t>
        </r>
      </text>
    </comment>
    <comment ref="AL5" authorId="0" shapeId="0">
      <text>
        <r>
          <rPr>
            <b/>
            <sz val="9"/>
            <color indexed="81"/>
            <rFont val="宋体"/>
            <family val="3"/>
            <charset val="134"/>
          </rPr>
          <t>作者:</t>
        </r>
        <r>
          <rPr>
            <sz val="9"/>
            <color indexed="81"/>
            <rFont val="宋体"/>
            <family val="3"/>
            <charset val="134"/>
          </rPr>
          <t xml:space="preserve">
参加智慧环保方案讨论会，负责讲解。
下午与环保交付团队小范围沟通，确定下一步重点。</t>
        </r>
      </text>
    </comment>
    <comment ref="AM5" authorId="0" shapeId="0">
      <text>
        <r>
          <rPr>
            <b/>
            <sz val="9"/>
            <color indexed="81"/>
            <rFont val="宋体"/>
            <family val="3"/>
            <charset val="134"/>
          </rPr>
          <t>作者:</t>
        </r>
        <r>
          <rPr>
            <sz val="9"/>
            <color indexed="81"/>
            <rFont val="宋体"/>
            <family val="3"/>
            <charset val="134"/>
          </rPr>
          <t xml:space="preserve">
按会议要求，复盘多项环保类招标文件，归纳出资质、认证、人员类常见要求。
按会议要求，归纳智慧环保领域的通用性需求，与交付团队进一步确定2020年工作重点。</t>
        </r>
      </text>
    </comment>
    <comment ref="AN5" authorId="0" shapeId="0">
      <text>
        <r>
          <rPr>
            <b/>
            <sz val="9"/>
            <color indexed="81"/>
            <rFont val="宋体"/>
            <family val="3"/>
            <charset val="134"/>
          </rPr>
          <t>作者:</t>
        </r>
        <r>
          <rPr>
            <sz val="9"/>
            <color indexed="81"/>
            <rFont val="宋体"/>
            <family val="3"/>
            <charset val="134"/>
          </rPr>
          <t xml:space="preserve">
与交付团队讨论准备周五的复盘会，根据可确定的内容修改PPT。</t>
        </r>
      </text>
    </comment>
    <comment ref="AO5" authorId="0" shapeId="0">
      <text>
        <r>
          <rPr>
            <b/>
            <sz val="9"/>
            <color indexed="81"/>
            <rFont val="宋体"/>
            <family val="3"/>
            <charset val="134"/>
          </rPr>
          <t>作者:</t>
        </r>
        <r>
          <rPr>
            <sz val="9"/>
            <color indexed="81"/>
            <rFont val="宋体"/>
            <family val="3"/>
            <charset val="134"/>
          </rPr>
          <t xml:space="preserve">
参加对周一周二讨论会的复盘会。</t>
        </r>
      </text>
    </comment>
    <comment ref="AR5" authorId="0" shapeId="0">
      <text>
        <r>
          <rPr>
            <b/>
            <sz val="9"/>
            <color indexed="81"/>
            <rFont val="宋体"/>
            <family val="3"/>
            <charset val="134"/>
          </rPr>
          <t>作者:</t>
        </r>
        <r>
          <rPr>
            <sz val="9"/>
            <color indexed="81"/>
            <rFont val="宋体"/>
            <family val="3"/>
            <charset val="134"/>
          </rPr>
          <t xml:space="preserve">
上午与交付共同开会明确智慧环保方案下一步工作计划，并明确新版环保售前PPT制作任务。下午根据交付发来的素材梳理重点功能环节。同时准备周二需要提交的三份项目介绍PPT。</t>
        </r>
      </text>
    </comment>
    <comment ref="AS5" authorId="0" shapeId="0">
      <text>
        <r>
          <rPr>
            <b/>
            <sz val="9"/>
            <color indexed="81"/>
            <rFont val="宋体"/>
            <family val="3"/>
            <charset val="134"/>
          </rPr>
          <t>作者:</t>
        </r>
        <r>
          <rPr>
            <sz val="9"/>
            <color indexed="81"/>
            <rFont val="宋体"/>
            <family val="3"/>
            <charset val="134"/>
          </rPr>
          <t xml:space="preserve">
完成并提交延庆智慧环保建设项目、淄川城市大脑项目（2020）、潍坊经济决策平台项目三个项目的内部沉淀方案PPT任务。
下午还与数据中台团队沟通了数据中台与IOC、环保结合的架构问题。</t>
        </r>
      </text>
    </comment>
    <comment ref="AT5" authorId="0" shapeId="0">
      <text>
        <r>
          <rPr>
            <b/>
            <sz val="9"/>
            <color indexed="81"/>
            <rFont val="宋体"/>
            <family val="3"/>
            <charset val="134"/>
          </rPr>
          <t>作者:</t>
        </r>
        <r>
          <rPr>
            <sz val="9"/>
            <color indexed="81"/>
            <rFont val="宋体"/>
            <family val="3"/>
            <charset val="134"/>
          </rPr>
          <t xml:space="preserve">
上午与交付团队开IOC方案修订工作细化讨论会，并明确IOC新版售前方案制作任务。上午开会讨论如何围绕疫情打造有针对性解决方案，并明确由我为市场部起草一份IOC+城市数据中枢的文案。下午制作智慧环保和IOC两份PPT。晚间再次与交付团队开会沟通细节。</t>
        </r>
      </text>
    </comment>
    <comment ref="AU5" authorId="0" shapeId="0">
      <text>
        <r>
          <rPr>
            <b/>
            <sz val="9"/>
            <color indexed="81"/>
            <rFont val="宋体"/>
            <family val="3"/>
            <charset val="134"/>
          </rPr>
          <t>作者:</t>
        </r>
        <r>
          <rPr>
            <sz val="9"/>
            <color indexed="81"/>
            <rFont val="宋体"/>
            <family val="3"/>
            <charset val="134"/>
          </rPr>
          <t xml:space="preserve">
编写完成智慧环保和IOC两份新版售前PPT初稿。</t>
        </r>
      </text>
    </comment>
    <comment ref="AY5" authorId="0" shapeId="0">
      <text>
        <r>
          <rPr>
            <b/>
            <sz val="9"/>
            <color indexed="81"/>
            <rFont val="宋体"/>
            <family val="3"/>
            <charset val="134"/>
          </rPr>
          <t>作者:</t>
        </r>
        <r>
          <rPr>
            <sz val="9"/>
            <color indexed="81"/>
            <rFont val="宋体"/>
            <family val="3"/>
            <charset val="134"/>
          </rPr>
          <t xml:space="preserve">
上午沟通修改智慧环保方案细节，完成新版环保方案初稿。晚上开部门内部行业方案推进会。</t>
        </r>
      </text>
    </comment>
    <comment ref="BA5" authorId="0" shapeId="0">
      <text>
        <r>
          <rPr>
            <b/>
            <sz val="9"/>
            <color indexed="81"/>
            <rFont val="宋体"/>
            <family val="3"/>
            <charset val="134"/>
          </rPr>
          <t>作者:</t>
        </r>
        <r>
          <rPr>
            <sz val="9"/>
            <color indexed="81"/>
            <rFont val="宋体"/>
            <family val="3"/>
            <charset val="134"/>
          </rPr>
          <t xml:space="preserve">
按照新的行业创新方案模板，开始修改两个方案的PPT。</t>
        </r>
      </text>
    </comment>
    <comment ref="BC5" authorId="0" shapeId="0">
      <text>
        <r>
          <rPr>
            <b/>
            <sz val="9"/>
            <color indexed="81"/>
            <rFont val="宋体"/>
            <family val="3"/>
            <charset val="134"/>
          </rPr>
          <t>作者:</t>
        </r>
        <r>
          <rPr>
            <sz val="9"/>
            <color indexed="81"/>
            <rFont val="宋体"/>
            <family val="3"/>
            <charset val="134"/>
          </rPr>
          <t xml:space="preserve">
上午开始梳理疫情管控平台相关素材，下午参加行业方案汇报会。</t>
        </r>
      </text>
    </comment>
    <comment ref="BF5" authorId="0" shapeId="0">
      <text>
        <r>
          <rPr>
            <b/>
            <sz val="9"/>
            <color indexed="81"/>
            <rFont val="宋体"/>
            <family val="3"/>
            <charset val="134"/>
          </rPr>
          <t>作者:</t>
        </r>
        <r>
          <rPr>
            <sz val="9"/>
            <color indexed="81"/>
            <rFont val="宋体"/>
            <family val="3"/>
            <charset val="134"/>
          </rPr>
          <t xml:space="preserve">
上午根据评审意见修改、提交淄川城市大脑项目（2020）、延庆智慧环保、潍坊经济决策平台3个项目的PPT。下午完成提交疫情防控方案PPT初稿，下午按新模板要求编写提交IOC和环保方案PPT。</t>
        </r>
      </text>
    </comment>
    <comment ref="BG5" authorId="0" shapeId="0">
      <text>
        <r>
          <rPr>
            <b/>
            <sz val="9"/>
            <color indexed="81"/>
            <rFont val="宋体"/>
            <family val="3"/>
            <charset val="134"/>
          </rPr>
          <t>作者:</t>
        </r>
        <r>
          <rPr>
            <sz val="9"/>
            <color indexed="81"/>
            <rFont val="宋体"/>
            <family val="3"/>
            <charset val="134"/>
          </rPr>
          <t xml:space="preserve">
上午根据与贺哲的最新沟通结果，更新一版智慧环保售前PPT，下午参加方案创新会。</t>
        </r>
      </text>
    </comment>
    <comment ref="BH5" authorId="0" shapeId="0">
      <text>
        <r>
          <rPr>
            <b/>
            <sz val="9"/>
            <color indexed="81"/>
            <rFont val="宋体"/>
            <family val="3"/>
            <charset val="134"/>
          </rPr>
          <t>作者:</t>
        </r>
        <r>
          <rPr>
            <sz val="9"/>
            <color indexed="81"/>
            <rFont val="宋体"/>
            <family val="3"/>
            <charset val="134"/>
          </rPr>
          <t xml:space="preserve">
根据各方反馈意见做部分详细沟通，并对疫情防控平台方案PPT做修改。</t>
        </r>
      </text>
    </comment>
    <comment ref="BI5" authorId="0" shapeId="0">
      <text>
        <r>
          <rPr>
            <b/>
            <sz val="9"/>
            <color indexed="81"/>
            <rFont val="宋体"/>
            <family val="3"/>
            <charset val="134"/>
          </rPr>
          <t>作者:</t>
        </r>
        <r>
          <rPr>
            <sz val="9"/>
            <color indexed="81"/>
            <rFont val="宋体"/>
            <family val="3"/>
            <charset val="134"/>
          </rPr>
          <t xml:space="preserve">
上午再次按反馈意见修改疫情防控平台方案的几个图。</t>
        </r>
      </text>
    </comment>
    <comment ref="BJ5" authorId="0" shapeId="0">
      <text>
        <r>
          <rPr>
            <b/>
            <sz val="9"/>
            <color indexed="81"/>
            <rFont val="宋体"/>
            <family val="3"/>
            <charset val="134"/>
          </rPr>
          <t>作者:</t>
        </r>
        <r>
          <rPr>
            <sz val="9"/>
            <color indexed="81"/>
            <rFont val="宋体"/>
            <family val="3"/>
            <charset val="134"/>
          </rPr>
          <t xml:space="preserve">
组织疫情防控一体化方案专题讨论，做纪要，并继续完成部分修改。</t>
        </r>
      </text>
    </comment>
    <comment ref="BM5" authorId="0" shapeId="0">
      <text>
        <r>
          <rPr>
            <b/>
            <sz val="9"/>
            <color indexed="81"/>
            <rFont val="宋体"/>
            <family val="3"/>
            <charset val="134"/>
          </rPr>
          <t>作者:</t>
        </r>
        <r>
          <rPr>
            <sz val="9"/>
            <color indexed="81"/>
            <rFont val="宋体"/>
            <family val="3"/>
            <charset val="134"/>
          </rPr>
          <t xml:space="preserve">
完成提交一版疫情防控平台方案PPT。</t>
        </r>
      </text>
    </comment>
    <comment ref="BN5" authorId="0" shapeId="0">
      <text>
        <r>
          <rPr>
            <b/>
            <sz val="9"/>
            <color indexed="81"/>
            <rFont val="宋体"/>
            <family val="3"/>
            <charset val="134"/>
          </rPr>
          <t>作者:</t>
        </r>
        <r>
          <rPr>
            <sz val="9"/>
            <color indexed="81"/>
            <rFont val="宋体"/>
            <family val="3"/>
            <charset val="134"/>
          </rPr>
          <t xml:space="preserve">
根据文东建议，修改更新一版疫情防控方案PPT。</t>
        </r>
      </text>
    </comment>
    <comment ref="BO5" authorId="0" shapeId="0">
      <text>
        <r>
          <rPr>
            <b/>
            <sz val="9"/>
            <color indexed="81"/>
            <rFont val="宋体"/>
            <family val="3"/>
            <charset val="134"/>
          </rPr>
          <t>作者:</t>
        </r>
        <r>
          <rPr>
            <sz val="9"/>
            <color indexed="81"/>
            <rFont val="宋体"/>
            <family val="3"/>
            <charset val="134"/>
          </rPr>
          <t xml:space="preserve">
与贺哲、张宁博、董子峰开智慧环保讨论会，增加水治理部分内容。
开始梳理IOC新版word内容，为下周联合赛迪准备聊城2期IOC设计标做准备。</t>
        </r>
      </text>
    </comment>
    <comment ref="BP5" authorId="0" shapeId="0">
      <text>
        <r>
          <rPr>
            <b/>
            <sz val="9"/>
            <color indexed="81"/>
            <rFont val="宋体"/>
            <family val="3"/>
            <charset val="134"/>
          </rPr>
          <t>作者:</t>
        </r>
        <r>
          <rPr>
            <sz val="9"/>
            <color indexed="81"/>
            <rFont val="宋体"/>
            <family val="3"/>
            <charset val="134"/>
          </rPr>
          <t xml:space="preserve">
根据文东审阅意见和参考资料，再次修改疫情防控平台方案PPT。</t>
        </r>
      </text>
    </comment>
    <comment ref="BT5" authorId="0" shapeId="0">
      <text>
        <r>
          <rPr>
            <b/>
            <sz val="9"/>
            <color indexed="81"/>
            <rFont val="宋体"/>
            <family val="3"/>
            <charset val="134"/>
          </rPr>
          <t>作者:</t>
        </r>
        <r>
          <rPr>
            <sz val="9"/>
            <color indexed="81"/>
            <rFont val="宋体"/>
            <family val="3"/>
            <charset val="134"/>
          </rPr>
          <t xml:space="preserve">
按评审要求，提交一版疫情防控平台方案PPT，并按照文东要求，编写一份方案简介。</t>
        </r>
      </text>
    </comment>
    <comment ref="BU5" authorId="0" shapeId="0">
      <text>
        <r>
          <rPr>
            <b/>
            <sz val="9"/>
            <color indexed="81"/>
            <rFont val="宋体"/>
            <family val="3"/>
            <charset val="134"/>
          </rPr>
          <t>作者:</t>
        </r>
        <r>
          <rPr>
            <sz val="9"/>
            <color indexed="81"/>
            <rFont val="宋体"/>
            <family val="3"/>
            <charset val="134"/>
          </rPr>
          <t xml:space="preserve">
编写疫情防控平台方案word版说明。</t>
        </r>
      </text>
    </comment>
    <comment ref="BV5" authorId="0" shapeId="0">
      <text>
        <r>
          <rPr>
            <b/>
            <sz val="9"/>
            <color indexed="81"/>
            <rFont val="宋体"/>
            <family val="3"/>
            <charset val="134"/>
          </rPr>
          <t>作者:</t>
        </r>
        <r>
          <rPr>
            <sz val="9"/>
            <color indexed="81"/>
            <rFont val="宋体"/>
            <family val="3"/>
            <charset val="134"/>
          </rPr>
          <t xml:space="preserve">
按文东反馈再次修改疫情防控平台PPT和word版说明。</t>
        </r>
      </text>
    </comment>
    <comment ref="BX5" authorId="0" shapeId="0">
      <text>
        <r>
          <rPr>
            <b/>
            <sz val="9"/>
            <color indexed="81"/>
            <rFont val="宋体"/>
            <family val="3"/>
            <charset val="134"/>
          </rPr>
          <t>作者:</t>
        </r>
        <r>
          <rPr>
            <sz val="9"/>
            <color indexed="81"/>
            <rFont val="宋体"/>
            <family val="3"/>
            <charset val="134"/>
          </rPr>
          <t xml:space="preserve">
部分修改智慧环保方案PPT.</t>
        </r>
      </text>
    </comment>
    <comment ref="CA5" authorId="0" shapeId="0">
      <text>
        <r>
          <rPr>
            <b/>
            <sz val="9"/>
            <color indexed="81"/>
            <rFont val="宋体"/>
            <family val="3"/>
            <charset val="134"/>
          </rPr>
          <t>作者:</t>
        </r>
        <r>
          <rPr>
            <sz val="9"/>
            <color indexed="81"/>
            <rFont val="宋体"/>
            <family val="3"/>
            <charset val="134"/>
          </rPr>
          <t xml:space="preserve">
开始编写创新方案的相关文字材料。</t>
        </r>
      </text>
    </comment>
    <comment ref="CB5" authorId="0" shapeId="0">
      <text>
        <r>
          <rPr>
            <b/>
            <sz val="9"/>
            <color indexed="81"/>
            <rFont val="宋体"/>
            <family val="3"/>
            <charset val="134"/>
          </rPr>
          <t>作者:</t>
        </r>
        <r>
          <rPr>
            <sz val="9"/>
            <color indexed="81"/>
            <rFont val="宋体"/>
            <family val="3"/>
            <charset val="134"/>
          </rPr>
          <t xml:space="preserve">
准备方案汇报会内容。</t>
        </r>
      </text>
    </comment>
    <comment ref="CC5" authorId="0" shapeId="0">
      <text>
        <r>
          <rPr>
            <b/>
            <sz val="9"/>
            <color indexed="81"/>
            <rFont val="宋体"/>
            <family val="3"/>
            <charset val="134"/>
          </rPr>
          <t>作者:</t>
        </r>
        <r>
          <rPr>
            <sz val="9"/>
            <color indexed="81"/>
            <rFont val="宋体"/>
            <family val="3"/>
            <charset val="134"/>
          </rPr>
          <t xml:space="preserve">
准备方案汇报会内容。</t>
        </r>
      </text>
    </comment>
    <comment ref="CE5" authorId="0" shapeId="0">
      <text>
        <r>
          <rPr>
            <b/>
            <sz val="9"/>
            <color indexed="81"/>
            <rFont val="宋体"/>
            <family val="3"/>
            <charset val="134"/>
          </rPr>
          <t>作者:</t>
        </r>
        <r>
          <rPr>
            <sz val="9"/>
            <color indexed="81"/>
            <rFont val="宋体"/>
            <family val="3"/>
            <charset val="134"/>
          </rPr>
          <t xml:space="preserve">
编写IOC新版售前材料。</t>
        </r>
      </text>
    </comment>
    <comment ref="CI5" authorId="0" shapeId="0">
      <text>
        <r>
          <rPr>
            <b/>
            <sz val="9"/>
            <color indexed="81"/>
            <rFont val="宋体"/>
            <family val="3"/>
            <charset val="134"/>
          </rPr>
          <t>作者:</t>
        </r>
        <r>
          <rPr>
            <sz val="9"/>
            <color indexed="81"/>
            <rFont val="宋体"/>
            <family val="3"/>
            <charset val="134"/>
          </rPr>
          <t xml:space="preserve">
按计划编写IOC新版白皮书、宣传材料，并整理新的调研问卷。</t>
        </r>
      </text>
    </comment>
    <comment ref="CJ5" authorId="0" shapeId="0">
      <text>
        <r>
          <rPr>
            <b/>
            <sz val="9"/>
            <color indexed="81"/>
            <rFont val="宋体"/>
            <family val="3"/>
            <charset val="134"/>
          </rPr>
          <t>作者:</t>
        </r>
        <r>
          <rPr>
            <sz val="9"/>
            <color indexed="81"/>
            <rFont val="宋体"/>
            <family val="3"/>
            <charset val="134"/>
          </rPr>
          <t xml:space="preserve">
按计划编写IOC新版白皮书、宣传材料，并整理新的调研问卷。</t>
        </r>
      </text>
    </comment>
    <comment ref="CK5" authorId="0" shapeId="0">
      <text>
        <r>
          <rPr>
            <b/>
            <sz val="9"/>
            <color indexed="81"/>
            <rFont val="宋体"/>
            <family val="3"/>
            <charset val="134"/>
          </rPr>
          <t>作者:</t>
        </r>
        <r>
          <rPr>
            <sz val="9"/>
            <color indexed="81"/>
            <rFont val="宋体"/>
            <family val="3"/>
            <charset val="134"/>
          </rPr>
          <t xml:space="preserve">
按计划编写IOC新版白皮书、宣传材料，并整理新的调研问卷。有部分时间协调聊城城市大脑项目的素材汇聚。</t>
        </r>
      </text>
    </comment>
    <comment ref="CL5" authorId="0" shapeId="0">
      <text>
        <r>
          <rPr>
            <b/>
            <sz val="9"/>
            <color indexed="81"/>
            <rFont val="宋体"/>
            <family val="3"/>
            <charset val="134"/>
          </rPr>
          <t>作者:</t>
        </r>
        <r>
          <rPr>
            <sz val="9"/>
            <color indexed="81"/>
            <rFont val="宋体"/>
            <family val="3"/>
            <charset val="134"/>
          </rPr>
          <t xml:space="preserve">
编写智慧环保新版白皮书、汇报材料等一部分。</t>
        </r>
      </text>
    </comment>
    <comment ref="CW5" authorId="0" shapeId="0">
      <text>
        <r>
          <rPr>
            <b/>
            <sz val="9"/>
            <color indexed="81"/>
            <rFont val="宋体"/>
            <family val="3"/>
            <charset val="134"/>
          </rPr>
          <t>作者:</t>
        </r>
        <r>
          <rPr>
            <sz val="9"/>
            <color indexed="81"/>
            <rFont val="宋体"/>
            <family val="3"/>
            <charset val="134"/>
          </rPr>
          <t xml:space="preserve">
智慧环保新版白皮书。</t>
        </r>
      </text>
    </comment>
    <comment ref="CX5" authorId="0" shapeId="0">
      <text>
        <r>
          <rPr>
            <b/>
            <sz val="9"/>
            <color indexed="81"/>
            <rFont val="宋体"/>
            <family val="3"/>
            <charset val="134"/>
          </rPr>
          <t>作者:</t>
        </r>
        <r>
          <rPr>
            <sz val="9"/>
            <color indexed="81"/>
            <rFont val="宋体"/>
            <family val="3"/>
            <charset val="134"/>
          </rPr>
          <t xml:space="preserve">
智慧环保新版白皮书，IOC新版宣传材料。</t>
        </r>
      </text>
    </comment>
    <comment ref="BX6" authorId="0" shapeId="0">
      <text>
        <r>
          <rPr>
            <b/>
            <sz val="9"/>
            <color indexed="81"/>
            <rFont val="宋体"/>
            <family val="3"/>
            <charset val="134"/>
          </rPr>
          <t>作者:</t>
        </r>
        <r>
          <rPr>
            <sz val="9"/>
            <color indexed="81"/>
            <rFont val="宋体"/>
            <family val="3"/>
            <charset val="134"/>
          </rPr>
          <t xml:space="preserve">
参加接待，并准备交流内容。</t>
        </r>
      </text>
    </comment>
    <comment ref="CY7" authorId="0" shapeId="0">
      <text>
        <r>
          <rPr>
            <b/>
            <sz val="9"/>
            <color indexed="81"/>
            <rFont val="宋体"/>
            <family val="3"/>
            <charset val="134"/>
          </rPr>
          <t>作者:</t>
        </r>
        <r>
          <rPr>
            <sz val="9"/>
            <color indexed="81"/>
            <rFont val="宋体"/>
            <family val="3"/>
            <charset val="134"/>
          </rPr>
          <t xml:space="preserve">
参加评审会并修改。</t>
        </r>
      </text>
    </comment>
    <comment ref="CZ7" authorId="0" shapeId="0">
      <text>
        <r>
          <rPr>
            <b/>
            <sz val="9"/>
            <color indexed="81"/>
            <rFont val="宋体"/>
            <family val="3"/>
            <charset val="134"/>
          </rPr>
          <t>作者:</t>
        </r>
        <r>
          <rPr>
            <sz val="9"/>
            <color indexed="81"/>
            <rFont val="宋体"/>
            <family val="3"/>
            <charset val="134"/>
          </rPr>
          <t xml:space="preserve">
按评审意见修改副标文件。</t>
        </r>
      </text>
    </comment>
    <comment ref="AO32" authorId="0" shapeId="0">
      <text>
        <r>
          <rPr>
            <b/>
            <sz val="9"/>
            <color indexed="81"/>
            <rFont val="宋体"/>
            <family val="3"/>
            <charset val="134"/>
          </rPr>
          <t>作者:</t>
        </r>
        <r>
          <rPr>
            <sz val="9"/>
            <color indexed="81"/>
            <rFont val="宋体"/>
            <family val="3"/>
            <charset val="134"/>
          </rPr>
          <t xml:space="preserve">
参加部门内部分享会。</t>
        </r>
      </text>
    </comment>
    <comment ref="AV32" authorId="0" shapeId="0">
      <text>
        <r>
          <rPr>
            <b/>
            <sz val="9"/>
            <color indexed="81"/>
            <rFont val="宋体"/>
            <family val="3"/>
            <charset val="134"/>
          </rPr>
          <t>作者:</t>
        </r>
        <r>
          <rPr>
            <sz val="9"/>
            <color indexed="81"/>
            <rFont val="宋体"/>
            <family val="3"/>
            <charset val="134"/>
          </rPr>
          <t xml:space="preserve">
编写完成市场推广文案初稿。</t>
        </r>
      </text>
    </comment>
    <comment ref="BQ32" authorId="0" shapeId="0">
      <text>
        <r>
          <rPr>
            <b/>
            <sz val="9"/>
            <color indexed="81"/>
            <rFont val="宋体"/>
            <family val="3"/>
            <charset val="134"/>
          </rPr>
          <t>作者:</t>
        </r>
        <r>
          <rPr>
            <sz val="9"/>
            <color indexed="81"/>
            <rFont val="宋体"/>
            <family val="3"/>
            <charset val="134"/>
          </rPr>
          <t xml:space="preserve">
第二轮方案培训会。</t>
        </r>
      </text>
    </comment>
    <comment ref="CA32" authorId="0" shapeId="0">
      <text>
        <r>
          <rPr>
            <b/>
            <sz val="9"/>
            <color indexed="81"/>
            <rFont val="宋体"/>
            <family val="3"/>
            <charset val="134"/>
          </rPr>
          <t>作者:</t>
        </r>
        <r>
          <rPr>
            <sz val="9"/>
            <color indexed="81"/>
            <rFont val="宋体"/>
            <family val="3"/>
            <charset val="134"/>
          </rPr>
          <t xml:space="preserve">
按文东要求收集、梳理相关案例分类。</t>
        </r>
      </text>
    </comment>
    <comment ref="CB32" authorId="0" shapeId="0">
      <text>
        <r>
          <rPr>
            <b/>
            <sz val="9"/>
            <color indexed="81"/>
            <rFont val="宋体"/>
            <family val="3"/>
            <charset val="134"/>
          </rPr>
          <t>作者:</t>
        </r>
        <r>
          <rPr>
            <sz val="9"/>
            <color indexed="81"/>
            <rFont val="宋体"/>
            <family val="3"/>
            <charset val="134"/>
          </rPr>
          <t xml:space="preserve">
按文东要求收集、梳理相关案例分类。</t>
        </r>
      </text>
    </comment>
    <comment ref="CC32" authorId="0" shapeId="0">
      <text>
        <r>
          <rPr>
            <b/>
            <sz val="9"/>
            <color indexed="81"/>
            <rFont val="宋体"/>
            <family val="3"/>
            <charset val="134"/>
          </rPr>
          <t>作者:</t>
        </r>
        <r>
          <rPr>
            <sz val="9"/>
            <color indexed="81"/>
            <rFont val="宋体"/>
            <family val="3"/>
            <charset val="134"/>
          </rPr>
          <t xml:space="preserve">
参加神马汇启动会。</t>
        </r>
      </text>
    </comment>
    <comment ref="CD32" authorId="0" shapeId="0">
      <text>
        <r>
          <rPr>
            <b/>
            <sz val="9"/>
            <color indexed="81"/>
            <rFont val="宋体"/>
            <family val="3"/>
            <charset val="134"/>
          </rPr>
          <t>作者:</t>
        </r>
        <r>
          <rPr>
            <sz val="9"/>
            <color indexed="81"/>
            <rFont val="宋体"/>
            <family val="3"/>
            <charset val="134"/>
          </rPr>
          <t xml:space="preserve">
参加方案汇报会并讲述2个方案。</t>
        </r>
      </text>
    </comment>
    <comment ref="AY39" authorId="0" shapeId="0">
      <text>
        <r>
          <rPr>
            <b/>
            <sz val="9"/>
            <color indexed="81"/>
            <rFont val="宋体"/>
            <family val="3"/>
            <charset val="134"/>
          </rPr>
          <t>作者:</t>
        </r>
        <r>
          <rPr>
            <sz val="9"/>
            <color indexed="81"/>
            <rFont val="宋体"/>
            <family val="3"/>
            <charset val="134"/>
          </rPr>
          <t xml:space="preserve">
参加公司方案全员培训。</t>
        </r>
      </text>
    </comment>
    <comment ref="AZ39" authorId="0" shapeId="0">
      <text>
        <r>
          <rPr>
            <b/>
            <sz val="9"/>
            <color indexed="81"/>
            <rFont val="宋体"/>
            <family val="3"/>
            <charset val="134"/>
          </rPr>
          <t>作者:</t>
        </r>
        <r>
          <rPr>
            <sz val="9"/>
            <color indexed="81"/>
            <rFont val="宋体"/>
            <family val="3"/>
            <charset val="134"/>
          </rPr>
          <t xml:space="preserve">
参加公司方案全员培训。</t>
        </r>
      </text>
    </comment>
    <comment ref="BA39" authorId="0" shapeId="0">
      <text>
        <r>
          <rPr>
            <b/>
            <sz val="9"/>
            <color indexed="81"/>
            <rFont val="宋体"/>
            <family val="3"/>
            <charset val="134"/>
          </rPr>
          <t>作者:</t>
        </r>
        <r>
          <rPr>
            <sz val="9"/>
            <color indexed="81"/>
            <rFont val="宋体"/>
            <family val="3"/>
            <charset val="134"/>
          </rPr>
          <t xml:space="preserve">
参加公司方案全员培训。</t>
        </r>
      </text>
    </comment>
    <comment ref="BI39" authorId="0" shapeId="0">
      <text>
        <r>
          <rPr>
            <b/>
            <sz val="9"/>
            <color indexed="81"/>
            <rFont val="宋体"/>
            <family val="3"/>
            <charset val="134"/>
          </rPr>
          <t>作者:</t>
        </r>
        <r>
          <rPr>
            <sz val="9"/>
            <color indexed="81"/>
            <rFont val="宋体"/>
            <family val="3"/>
            <charset val="134"/>
          </rPr>
          <t xml:space="preserve">
下午参加大区商机汇报会，晚上参加部门月度例会。</t>
        </r>
      </text>
    </comment>
    <comment ref="BJ39" authorId="0" shapeId="0">
      <text>
        <r>
          <rPr>
            <b/>
            <sz val="9"/>
            <color indexed="81"/>
            <rFont val="宋体"/>
            <family val="3"/>
            <charset val="134"/>
          </rPr>
          <t>作者:</t>
        </r>
        <r>
          <rPr>
            <sz val="9"/>
            <color indexed="81"/>
            <rFont val="宋体"/>
            <family val="3"/>
            <charset val="134"/>
          </rPr>
          <t xml:space="preserve">
参加大区商机汇报会。
其他</t>
        </r>
      </text>
    </comment>
    <comment ref="BM39" authorId="0" shapeId="0">
      <text>
        <r>
          <rPr>
            <b/>
            <sz val="9"/>
            <color indexed="81"/>
            <rFont val="宋体"/>
            <family val="3"/>
            <charset val="134"/>
          </rPr>
          <t>作者:</t>
        </r>
        <r>
          <rPr>
            <sz val="9"/>
            <color indexed="81"/>
            <rFont val="宋体"/>
            <family val="3"/>
            <charset val="134"/>
          </rPr>
          <t xml:space="preserve">
研究超图GIS平台解决方案以及与IOC相关的GIS坐标系相关内容。</t>
        </r>
      </text>
    </comment>
    <comment ref="BQ39" authorId="0" shapeId="0">
      <text>
        <r>
          <rPr>
            <b/>
            <sz val="9"/>
            <color indexed="81"/>
            <rFont val="宋体"/>
            <family val="3"/>
            <charset val="134"/>
          </rPr>
          <t>作者:</t>
        </r>
        <r>
          <rPr>
            <sz val="9"/>
            <color indexed="81"/>
            <rFont val="宋体"/>
            <family val="3"/>
            <charset val="134"/>
          </rPr>
          <t xml:space="preserve">
查阅与“领导驾驶舱”相关的设计和界面特性，为聊城2期可能的需求做准备。</t>
        </r>
      </text>
    </comment>
    <comment ref="BV39" authorId="0" shapeId="0">
      <text>
        <r>
          <rPr>
            <b/>
            <sz val="9"/>
            <color indexed="81"/>
            <rFont val="宋体"/>
            <family val="3"/>
            <charset val="134"/>
          </rPr>
          <t>作者:</t>
        </r>
        <r>
          <rPr>
            <sz val="9"/>
            <color indexed="81"/>
            <rFont val="宋体"/>
            <family val="3"/>
            <charset val="134"/>
          </rPr>
          <t xml:space="preserve">
仔细阅读节后第二轮培训的所有方案。</t>
        </r>
      </text>
    </comment>
    <comment ref="BX39" authorId="0" shapeId="0">
      <text>
        <r>
          <rPr>
            <b/>
            <sz val="9"/>
            <color indexed="81"/>
            <rFont val="宋体"/>
            <family val="3"/>
            <charset val="134"/>
          </rPr>
          <t>作者:</t>
        </r>
        <r>
          <rPr>
            <sz val="9"/>
            <color indexed="81"/>
            <rFont val="宋体"/>
            <family val="3"/>
            <charset val="134"/>
          </rPr>
          <t xml:space="preserve">
查看关于疫情防控信息化的网上信息。</t>
        </r>
      </text>
    </comment>
    <comment ref="CA39" authorId="0" shapeId="0">
      <text>
        <r>
          <rPr>
            <b/>
            <sz val="9"/>
            <color indexed="81"/>
            <rFont val="宋体"/>
            <family val="3"/>
            <charset val="134"/>
          </rPr>
          <t>作者:</t>
        </r>
        <r>
          <rPr>
            <sz val="9"/>
            <color indexed="81"/>
            <rFont val="宋体"/>
            <family val="3"/>
            <charset val="134"/>
          </rPr>
          <t xml:space="preserve">
研究贺哲团队提供的水环境监测资料。</t>
        </r>
      </text>
    </comment>
    <comment ref="CC39" authorId="0" shapeId="0">
      <text>
        <r>
          <rPr>
            <b/>
            <sz val="9"/>
            <color indexed="81"/>
            <rFont val="宋体"/>
            <family val="3"/>
            <charset val="134"/>
          </rPr>
          <t>作者:</t>
        </r>
        <r>
          <rPr>
            <sz val="9"/>
            <color indexed="81"/>
            <rFont val="宋体"/>
            <family val="3"/>
            <charset val="134"/>
          </rPr>
          <t xml:space="preserve">
其他</t>
        </r>
      </text>
    </comment>
    <comment ref="CD39" authorId="0" shapeId="0">
      <text>
        <r>
          <rPr>
            <b/>
            <sz val="9"/>
            <color indexed="81"/>
            <rFont val="宋体"/>
            <family val="3"/>
            <charset val="134"/>
          </rPr>
          <t>作者:</t>
        </r>
        <r>
          <rPr>
            <sz val="9"/>
            <color indexed="81"/>
            <rFont val="宋体"/>
            <family val="3"/>
            <charset val="134"/>
          </rPr>
          <t xml:space="preserve">
为神码汇分组讨论做部分准备。</t>
        </r>
      </text>
    </comment>
    <comment ref="CH39" authorId="0" shapeId="0">
      <text>
        <r>
          <rPr>
            <b/>
            <sz val="9"/>
            <color indexed="81"/>
            <rFont val="宋体"/>
            <family val="3"/>
            <charset val="134"/>
          </rPr>
          <t>作者:</t>
        </r>
        <r>
          <rPr>
            <sz val="9"/>
            <color indexed="81"/>
            <rFont val="宋体"/>
            <family val="3"/>
            <charset val="134"/>
          </rPr>
          <t xml:space="preserve">
研究学习了应急管理相关的材料。参加部门方案汇报总结会。</t>
        </r>
      </text>
    </comment>
    <comment ref="CI39" authorId="0" shapeId="0">
      <text>
        <r>
          <rPr>
            <b/>
            <sz val="9"/>
            <color indexed="81"/>
            <rFont val="宋体"/>
            <family val="3"/>
            <charset val="134"/>
          </rPr>
          <t>作者:</t>
        </r>
        <r>
          <rPr>
            <sz val="9"/>
            <color indexed="81"/>
            <rFont val="宋体"/>
            <family val="3"/>
            <charset val="134"/>
          </rPr>
          <t xml:space="preserve">
山东商机沟通会。</t>
        </r>
      </text>
    </comment>
    <comment ref="CQ39" authorId="0" shapeId="0">
      <text>
        <r>
          <rPr>
            <b/>
            <sz val="9"/>
            <color indexed="81"/>
            <rFont val="宋体"/>
            <family val="3"/>
            <charset val="134"/>
          </rPr>
          <t>作者:</t>
        </r>
        <r>
          <rPr>
            <sz val="9"/>
            <color indexed="81"/>
            <rFont val="宋体"/>
            <family val="3"/>
            <charset val="134"/>
          </rPr>
          <t xml:space="preserve">
部门内部培训。</t>
        </r>
      </text>
    </comment>
    <comment ref="CS39" authorId="0" shapeId="0">
      <text>
        <r>
          <rPr>
            <b/>
            <sz val="9"/>
            <color indexed="81"/>
            <rFont val="宋体"/>
            <family val="3"/>
            <charset val="134"/>
          </rPr>
          <t>作者:</t>
        </r>
        <r>
          <rPr>
            <sz val="9"/>
            <color indexed="81"/>
            <rFont val="宋体"/>
            <family val="3"/>
            <charset val="134"/>
          </rPr>
          <t xml:space="preserve">
大部门培训会。</t>
        </r>
      </text>
    </comment>
    <comment ref="BW40" authorId="0" shapeId="0">
      <text>
        <r>
          <rPr>
            <b/>
            <sz val="9"/>
            <color indexed="81"/>
            <rFont val="宋体"/>
            <family val="3"/>
            <charset val="134"/>
          </rPr>
          <t>作者:</t>
        </r>
        <r>
          <rPr>
            <sz val="9"/>
            <color indexed="81"/>
            <rFont val="宋体"/>
            <family val="3"/>
            <charset val="134"/>
          </rPr>
          <t xml:space="preserve">
请假一天。</t>
        </r>
      </text>
    </comment>
    <comment ref="CQ40" authorId="0" shapeId="0">
      <text>
        <r>
          <rPr>
            <b/>
            <sz val="9"/>
            <color indexed="81"/>
            <rFont val="宋体"/>
            <family val="3"/>
            <charset val="134"/>
          </rPr>
          <t>作者:</t>
        </r>
        <r>
          <rPr>
            <sz val="9"/>
            <color indexed="81"/>
            <rFont val="宋体"/>
            <family val="3"/>
            <charset val="134"/>
          </rPr>
          <t xml:space="preserve">
年假</t>
        </r>
      </text>
    </comment>
    <comment ref="CR40" authorId="0" shapeId="0">
      <text>
        <r>
          <rPr>
            <b/>
            <sz val="9"/>
            <color indexed="81"/>
            <rFont val="宋体"/>
            <family val="3"/>
            <charset val="134"/>
          </rPr>
          <t>作者:</t>
        </r>
        <r>
          <rPr>
            <sz val="9"/>
            <color indexed="81"/>
            <rFont val="宋体"/>
            <family val="3"/>
            <charset val="134"/>
          </rPr>
          <t xml:space="preserve">
年假</t>
        </r>
      </text>
    </comment>
    <comment ref="CS40" authorId="0" shapeId="0">
      <text>
        <r>
          <rPr>
            <b/>
            <sz val="9"/>
            <color indexed="81"/>
            <rFont val="宋体"/>
            <family val="3"/>
            <charset val="134"/>
          </rPr>
          <t>作者:</t>
        </r>
        <r>
          <rPr>
            <sz val="9"/>
            <color indexed="81"/>
            <rFont val="宋体"/>
            <family val="3"/>
            <charset val="134"/>
          </rPr>
          <t xml:space="preserve">
年假</t>
        </r>
      </text>
    </comment>
    <comment ref="CY40" authorId="0" shapeId="0">
      <text>
        <r>
          <rPr>
            <b/>
            <sz val="9"/>
            <color indexed="81"/>
            <rFont val="宋体"/>
            <family val="3"/>
            <charset val="134"/>
          </rPr>
          <t>作者:</t>
        </r>
        <r>
          <rPr>
            <sz val="9"/>
            <color indexed="81"/>
            <rFont val="宋体"/>
            <family val="3"/>
            <charset val="134"/>
          </rPr>
          <t xml:space="preserve">
年假</t>
        </r>
      </text>
    </comment>
  </commentList>
</comments>
</file>

<file path=xl/comments17.xml><?xml version="1.0" encoding="utf-8"?>
<comments xmlns="http://schemas.openxmlformats.org/spreadsheetml/2006/main">
  <authors>
    <author>作者</author>
  </authors>
  <commentList>
    <comment ref="AL3" authorId="0" shapeId="0">
      <text>
        <r>
          <rPr>
            <b/>
            <sz val="9"/>
            <color indexed="81"/>
            <rFont val="宋体"/>
            <family val="3"/>
            <charset val="134"/>
          </rPr>
          <t>作者:</t>
        </r>
        <r>
          <rPr>
            <sz val="9"/>
            <color indexed="81"/>
            <rFont val="宋体"/>
            <family val="3"/>
            <charset val="134"/>
          </rPr>
          <t xml:space="preserve">
投标问题应答</t>
        </r>
      </text>
    </comment>
    <comment ref="CH3" authorId="0" shapeId="0">
      <text>
        <r>
          <rPr>
            <b/>
            <sz val="9"/>
            <color indexed="81"/>
            <rFont val="宋体"/>
            <family val="3"/>
            <charset val="134"/>
          </rPr>
          <t>作者:</t>
        </r>
        <r>
          <rPr>
            <sz val="9"/>
            <color indexed="81"/>
            <rFont val="宋体"/>
            <family val="3"/>
            <charset val="134"/>
          </rPr>
          <t xml:space="preserve">
支持唐山招标的服务器、网络、云管平台重点产品统一品牌问题沟通，初步梳理只有中兴、华为符合条件。</t>
        </r>
      </text>
    </comment>
    <comment ref="AN4" authorId="0" shapeId="0">
      <text>
        <r>
          <rPr>
            <b/>
            <sz val="9"/>
            <color indexed="81"/>
            <rFont val="宋体"/>
            <family val="3"/>
            <charset val="134"/>
          </rPr>
          <t>作者:</t>
        </r>
        <r>
          <rPr>
            <sz val="9"/>
            <color indexed="81"/>
            <rFont val="宋体"/>
            <family val="3"/>
            <charset val="134"/>
          </rPr>
          <t xml:space="preserve">
曲靖项目电话会议讨论项目配置预算，科研报告确实内容增补。整理配置预算和集成内容。</t>
        </r>
      </text>
    </comment>
    <comment ref="AO4" authorId="0" shapeId="0">
      <text>
        <r>
          <rPr>
            <b/>
            <sz val="9"/>
            <color indexed="81"/>
            <rFont val="宋体"/>
            <family val="3"/>
            <charset val="134"/>
          </rPr>
          <t>作者:</t>
        </r>
        <r>
          <rPr>
            <sz val="9"/>
            <color indexed="81"/>
            <rFont val="宋体"/>
            <family val="3"/>
            <charset val="134"/>
          </rPr>
          <t xml:space="preserve">
配置更新沟通讨论，修改完善部分内容。</t>
        </r>
      </text>
    </comment>
    <comment ref="BF4" authorId="0" shapeId="0">
      <text>
        <r>
          <rPr>
            <b/>
            <sz val="9"/>
            <color indexed="81"/>
            <rFont val="宋体"/>
            <family val="3"/>
            <charset val="134"/>
          </rPr>
          <t>作者:</t>
        </r>
        <r>
          <rPr>
            <sz val="9"/>
            <color indexed="81"/>
            <rFont val="宋体"/>
            <family val="3"/>
            <charset val="134"/>
          </rPr>
          <t xml:space="preserve">
曲靖项目的党建三年行动计划汇报材料支撑，协助赖总评审修改完善，主要提关于党建新系统和旧系统的统筹和融合，以及党建网络建设内容。</t>
        </r>
      </text>
    </comment>
    <comment ref="AZ5" authorId="0" shapeId="0">
      <text>
        <r>
          <rPr>
            <b/>
            <sz val="9"/>
            <color indexed="81"/>
            <rFont val="宋体"/>
            <family val="3"/>
            <charset val="134"/>
          </rPr>
          <t>作者:</t>
        </r>
        <r>
          <rPr>
            <sz val="9"/>
            <color indexed="81"/>
            <rFont val="宋体"/>
            <family val="3"/>
            <charset val="134"/>
          </rPr>
          <t xml:space="preserve">
延庆AK项目招标文件编写支撑</t>
        </r>
      </text>
    </comment>
    <comment ref="BA5" authorId="0" shapeId="0">
      <text>
        <r>
          <rPr>
            <b/>
            <sz val="9"/>
            <color indexed="81"/>
            <rFont val="宋体"/>
            <family val="3"/>
            <charset val="134"/>
          </rPr>
          <t>作者:</t>
        </r>
        <r>
          <rPr>
            <sz val="9"/>
            <color indexed="81"/>
            <rFont val="宋体"/>
            <family val="3"/>
            <charset val="134"/>
          </rPr>
          <t xml:space="preserve">
延庆AK项目招标文件编写支撑</t>
        </r>
      </text>
    </comment>
    <comment ref="BB5" authorId="0" shapeId="0">
      <text>
        <r>
          <rPr>
            <b/>
            <sz val="9"/>
            <color indexed="81"/>
            <rFont val="宋体"/>
            <family val="3"/>
            <charset val="134"/>
          </rPr>
          <t>作者:</t>
        </r>
        <r>
          <rPr>
            <sz val="9"/>
            <color indexed="81"/>
            <rFont val="宋体"/>
            <family val="3"/>
            <charset val="134"/>
          </rPr>
          <t xml:space="preserve">
安全可以产品方案结合电力调度、政府大楼、ICU隔离区场景的方案数理。</t>
        </r>
      </text>
    </comment>
    <comment ref="BC5" authorId="0" shapeId="0">
      <text>
        <r>
          <rPr>
            <b/>
            <sz val="9"/>
            <color indexed="81"/>
            <rFont val="宋体"/>
            <family val="3"/>
            <charset val="134"/>
          </rPr>
          <t>作者:</t>
        </r>
        <r>
          <rPr>
            <sz val="9"/>
            <color indexed="81"/>
            <rFont val="宋体"/>
            <family val="3"/>
            <charset val="134"/>
          </rPr>
          <t xml:space="preserve">
安全可以产品方案结合电力调度、政府大楼、ICU隔离区场景的方案数理。</t>
        </r>
      </text>
    </comment>
    <comment ref="BG6" authorId="0" shapeId="0">
      <text>
        <r>
          <rPr>
            <b/>
            <sz val="9"/>
            <color indexed="81"/>
            <rFont val="宋体"/>
            <family val="3"/>
            <charset val="134"/>
          </rPr>
          <t>作者:</t>
        </r>
        <r>
          <rPr>
            <sz val="9"/>
            <color indexed="81"/>
            <rFont val="宋体"/>
            <family val="3"/>
            <charset val="134"/>
          </rPr>
          <t xml:space="preserve">
四合一与科捷物流结合方案讨论，主要是场景、业务结合梳理、产品型号、使用功能、数量等问题。</t>
        </r>
      </text>
    </comment>
    <comment ref="BH6" authorId="0" shapeId="0">
      <text>
        <r>
          <rPr>
            <b/>
            <sz val="9"/>
            <color indexed="81"/>
            <rFont val="宋体"/>
            <family val="3"/>
            <charset val="134"/>
          </rPr>
          <t>作者:</t>
        </r>
        <r>
          <rPr>
            <sz val="9"/>
            <color indexed="81"/>
            <rFont val="宋体"/>
            <family val="3"/>
            <charset val="134"/>
          </rPr>
          <t xml:space="preserve">
四合一与科捷物流修改招标要求，增加产品需求，沟通方案设计、后期交付问题。</t>
        </r>
      </text>
    </comment>
    <comment ref="BM6" authorId="0" shapeId="0">
      <text>
        <r>
          <rPr>
            <b/>
            <sz val="9"/>
            <color indexed="81"/>
            <rFont val="宋体"/>
            <family val="3"/>
            <charset val="134"/>
          </rPr>
          <t>作者:</t>
        </r>
        <r>
          <rPr>
            <sz val="9"/>
            <color indexed="81"/>
            <rFont val="宋体"/>
            <family val="3"/>
            <charset val="134"/>
          </rPr>
          <t xml:space="preserve">
与科捷物流及销售沟通确定产品型号、价格。与沈彤总确定交付、运维、售后服务内容。</t>
        </r>
      </text>
    </comment>
    <comment ref="BV6" authorId="0" shapeId="0">
      <text>
        <r>
          <rPr>
            <b/>
            <sz val="9"/>
            <color indexed="81"/>
            <rFont val="宋体"/>
            <family val="3"/>
            <charset val="134"/>
          </rPr>
          <t>作者:</t>
        </r>
        <r>
          <rPr>
            <sz val="9"/>
            <color indexed="81"/>
            <rFont val="宋体"/>
            <family val="3"/>
            <charset val="134"/>
          </rPr>
          <t xml:space="preserve">
科捷、市场会议讨论许可对四合一需求及方案修改</t>
        </r>
      </text>
    </comment>
    <comment ref="AK7" authorId="0" shapeId="0">
      <text>
        <r>
          <rPr>
            <b/>
            <sz val="9"/>
            <color indexed="81"/>
            <rFont val="宋体"/>
            <family val="3"/>
            <charset val="134"/>
          </rPr>
          <t>作者:</t>
        </r>
        <r>
          <rPr>
            <sz val="9"/>
            <color indexed="81"/>
            <rFont val="宋体"/>
            <family val="3"/>
            <charset val="134"/>
          </rPr>
          <t xml:space="preserve">
公司安全科技产品应用场景梳理，会议讨论产品方案行业应用、产品对接、市场产品竞争对比等内容，提交产品创新推动方案。</t>
        </r>
      </text>
    </comment>
    <comment ref="AL7" authorId="0" shapeId="0">
      <text>
        <r>
          <rPr>
            <b/>
            <sz val="9"/>
            <color indexed="81"/>
            <rFont val="宋体"/>
            <family val="3"/>
            <charset val="134"/>
          </rPr>
          <t>作者:</t>
        </r>
        <r>
          <rPr>
            <sz val="9"/>
            <color indexed="81"/>
            <rFont val="宋体"/>
            <family val="3"/>
            <charset val="134"/>
          </rPr>
          <t xml:space="preserve">
与产品部门就安全科技产品会议讨论。更新安全产品应用场景，梳理竞争产品内容。</t>
        </r>
      </text>
    </comment>
    <comment ref="AM7" authorId="0" shapeId="0">
      <text>
        <r>
          <rPr>
            <b/>
            <sz val="9"/>
            <color indexed="81"/>
            <rFont val="宋体"/>
            <family val="3"/>
            <charset val="134"/>
          </rPr>
          <t>作者:</t>
        </r>
        <r>
          <rPr>
            <sz val="9"/>
            <color indexed="81"/>
            <rFont val="宋体"/>
            <family val="3"/>
            <charset val="134"/>
          </rPr>
          <t xml:space="preserve">
整理生物识别标准，整理方案内容。整理同类产品技术参数</t>
        </r>
      </text>
    </comment>
    <comment ref="AN7" authorId="0" shapeId="0">
      <text>
        <r>
          <rPr>
            <b/>
            <sz val="9"/>
            <color indexed="81"/>
            <rFont val="宋体"/>
            <family val="3"/>
            <charset val="134"/>
          </rPr>
          <t>作者:</t>
        </r>
        <r>
          <rPr>
            <sz val="9"/>
            <color indexed="81"/>
            <rFont val="宋体"/>
            <family val="3"/>
            <charset val="134"/>
          </rPr>
          <t xml:space="preserve">
安全产品资料整理</t>
        </r>
      </text>
    </comment>
    <comment ref="AO7" authorId="0" shapeId="0">
      <text>
        <r>
          <rPr>
            <b/>
            <sz val="9"/>
            <color indexed="81"/>
            <rFont val="宋体"/>
            <family val="3"/>
            <charset val="134"/>
          </rPr>
          <t>作者:</t>
        </r>
        <r>
          <rPr>
            <sz val="9"/>
            <color indexed="81"/>
            <rFont val="宋体"/>
            <family val="3"/>
            <charset val="134"/>
          </rPr>
          <t xml:space="preserve">
安全科技产品方案创新文档编写，提交，待与交付部门讨论沟通完善。</t>
        </r>
      </text>
    </comment>
    <comment ref="AR8" authorId="0" shapeId="0">
      <text>
        <r>
          <rPr>
            <b/>
            <sz val="9"/>
            <color indexed="81"/>
            <rFont val="宋体"/>
            <family val="3"/>
            <charset val="134"/>
          </rPr>
          <t>作者:</t>
        </r>
        <r>
          <rPr>
            <sz val="9"/>
            <color indexed="81"/>
            <rFont val="宋体"/>
            <family val="3"/>
            <charset val="134"/>
          </rPr>
          <t xml:space="preserve">
整理大通关和潍坊园区案例分析文档。</t>
        </r>
      </text>
    </comment>
    <comment ref="AS8" authorId="0" shapeId="0">
      <text>
        <r>
          <rPr>
            <b/>
            <sz val="9"/>
            <color indexed="81"/>
            <rFont val="宋体"/>
            <family val="3"/>
            <charset val="134"/>
          </rPr>
          <t>作者:</t>
        </r>
        <r>
          <rPr>
            <sz val="9"/>
            <color indexed="81"/>
            <rFont val="宋体"/>
            <family val="3"/>
            <charset val="134"/>
          </rPr>
          <t xml:space="preserve">
整理大通关和潍坊园区案例分析文档。</t>
        </r>
      </text>
    </comment>
    <comment ref="AT8" authorId="0" shapeId="0">
      <text>
        <r>
          <rPr>
            <b/>
            <sz val="9"/>
            <color indexed="81"/>
            <rFont val="宋体"/>
            <family val="3"/>
            <charset val="134"/>
          </rPr>
          <t>作者:</t>
        </r>
        <r>
          <rPr>
            <sz val="9"/>
            <color indexed="81"/>
            <rFont val="宋体"/>
            <family val="3"/>
            <charset val="134"/>
          </rPr>
          <t xml:space="preserve">
安全科技产品应用场景梳理和方案编写更新。</t>
        </r>
      </text>
    </comment>
    <comment ref="AU8" authorId="0" shapeId="0">
      <text>
        <r>
          <rPr>
            <b/>
            <sz val="9"/>
            <color indexed="81"/>
            <rFont val="宋体"/>
            <family val="3"/>
            <charset val="134"/>
          </rPr>
          <t>作者:</t>
        </r>
        <r>
          <rPr>
            <sz val="9"/>
            <color indexed="81"/>
            <rFont val="宋体"/>
            <family val="3"/>
            <charset val="134"/>
          </rPr>
          <t xml:space="preserve">
安全科技产品应用场景梳理和方案编写更新。</t>
        </r>
      </text>
    </comment>
    <comment ref="AV8" authorId="0" shapeId="0">
      <text>
        <r>
          <rPr>
            <b/>
            <sz val="9"/>
            <color indexed="81"/>
            <rFont val="宋体"/>
            <family val="3"/>
            <charset val="134"/>
          </rPr>
          <t>作者:</t>
        </r>
        <r>
          <rPr>
            <sz val="9"/>
            <color indexed="81"/>
            <rFont val="宋体"/>
            <family val="3"/>
            <charset val="134"/>
          </rPr>
          <t xml:space="preserve">
安全科技产品应用场景梳理和方案编写更新。</t>
        </r>
      </text>
    </comment>
    <comment ref="BF8" authorId="0" shapeId="0">
      <text>
        <r>
          <rPr>
            <b/>
            <sz val="9"/>
            <color indexed="81"/>
            <rFont val="宋体"/>
            <family val="3"/>
            <charset val="134"/>
          </rPr>
          <t>作者:</t>
        </r>
        <r>
          <rPr>
            <sz val="9"/>
            <color indexed="81"/>
            <rFont val="宋体"/>
            <family val="3"/>
            <charset val="134"/>
          </rPr>
          <t xml:space="preserve">
安全四合一方案更新，科捷物流和产品结合。</t>
        </r>
      </text>
    </comment>
    <comment ref="BJ8" authorId="0" shapeId="0">
      <text>
        <r>
          <rPr>
            <b/>
            <sz val="9"/>
            <color indexed="81"/>
            <rFont val="宋体"/>
            <family val="3"/>
            <charset val="134"/>
          </rPr>
          <t>作者:</t>
        </r>
        <r>
          <rPr>
            <sz val="9"/>
            <color indexed="81"/>
            <rFont val="宋体"/>
            <family val="3"/>
            <charset val="134"/>
          </rPr>
          <t xml:space="preserve">
四合一产品方案整理。</t>
        </r>
      </text>
    </comment>
    <comment ref="BM8" authorId="0" shapeId="0">
      <text>
        <r>
          <rPr>
            <b/>
            <sz val="9"/>
            <color indexed="81"/>
            <rFont val="宋体"/>
            <family val="3"/>
            <charset val="134"/>
          </rPr>
          <t>作者:</t>
        </r>
        <r>
          <rPr>
            <sz val="9"/>
            <color indexed="81"/>
            <rFont val="宋体"/>
            <family val="3"/>
            <charset val="134"/>
          </rPr>
          <t xml:space="preserve">
四合一产品方案整理，市场产品简介编写。</t>
        </r>
      </text>
    </comment>
    <comment ref="BN8" authorId="0" shapeId="0">
      <text>
        <r>
          <rPr>
            <b/>
            <sz val="9"/>
            <color indexed="81"/>
            <rFont val="宋体"/>
            <family val="3"/>
            <charset val="134"/>
          </rPr>
          <t>作者:</t>
        </r>
        <r>
          <rPr>
            <sz val="9"/>
            <color indexed="81"/>
            <rFont val="宋体"/>
            <family val="3"/>
            <charset val="134"/>
          </rPr>
          <t xml:space="preserve">
安全科技产品方案更新1.0版本</t>
        </r>
      </text>
    </comment>
    <comment ref="BO8" authorId="0" shapeId="0">
      <text>
        <r>
          <rPr>
            <b/>
            <sz val="9"/>
            <color indexed="81"/>
            <rFont val="宋体"/>
            <family val="3"/>
            <charset val="134"/>
          </rPr>
          <t>作者:</t>
        </r>
        <r>
          <rPr>
            <sz val="9"/>
            <color indexed="81"/>
            <rFont val="宋体"/>
            <family val="3"/>
            <charset val="134"/>
          </rPr>
          <t xml:space="preserve">
1、安全科技产品更新2.0方案；
2、沈彤总组织产品商务、技术、方案、软件、集成相关问题，目前神州品众是国内负责单位，在集成项目中品众是技术支持，集成商负责方案和基于品众报价再报价，软件需要集成商开发，智慧城市在项目角色是集成商。</t>
        </r>
      </text>
    </comment>
    <comment ref="BP8" authorId="0" shapeId="0">
      <text>
        <r>
          <rPr>
            <b/>
            <sz val="9"/>
            <color indexed="81"/>
            <rFont val="宋体"/>
            <family val="3"/>
            <charset val="134"/>
          </rPr>
          <t>作者:</t>
        </r>
        <r>
          <rPr>
            <sz val="9"/>
            <color indexed="81"/>
            <rFont val="宋体"/>
            <family val="3"/>
            <charset val="134"/>
          </rPr>
          <t xml:space="preserve">
1、与科技、销售讨论四合一产品方案。
2、更新四合一方案2.0版本。</t>
        </r>
      </text>
    </comment>
    <comment ref="BQ8" authorId="0" shapeId="0">
      <text>
        <r>
          <rPr>
            <b/>
            <sz val="9"/>
            <color indexed="81"/>
            <rFont val="宋体"/>
            <family val="3"/>
            <charset val="134"/>
          </rPr>
          <t>作者:</t>
        </r>
        <r>
          <rPr>
            <sz val="9"/>
            <color indexed="81"/>
            <rFont val="宋体"/>
            <family val="3"/>
            <charset val="134"/>
          </rPr>
          <t xml:space="preserve">
更新四合一产品方案3.0版本。</t>
        </r>
      </text>
    </comment>
    <comment ref="BR8" authorId="0" shapeId="0">
      <text>
        <r>
          <rPr>
            <b/>
            <sz val="9"/>
            <color indexed="81"/>
            <rFont val="宋体"/>
            <family val="3"/>
            <charset val="134"/>
          </rPr>
          <t>作者:</t>
        </r>
        <r>
          <rPr>
            <sz val="9"/>
            <color indexed="81"/>
            <rFont val="宋体"/>
            <family val="3"/>
            <charset val="134"/>
          </rPr>
          <t xml:space="preserve">
加班完成第三稿方案更新。</t>
        </r>
      </text>
    </comment>
    <comment ref="BT8" authorId="0" shapeId="0">
      <text>
        <r>
          <rPr>
            <b/>
            <sz val="9"/>
            <color indexed="81"/>
            <rFont val="宋体"/>
            <family val="3"/>
            <charset val="134"/>
          </rPr>
          <t>作者:</t>
        </r>
        <r>
          <rPr>
            <sz val="9"/>
            <color indexed="81"/>
            <rFont val="宋体"/>
            <family val="3"/>
            <charset val="134"/>
          </rPr>
          <t xml:space="preserve">
科捷、市场会议讨论许可对四合一需求及方案修改</t>
        </r>
      </text>
    </comment>
    <comment ref="BU8" authorId="0" shapeId="0">
      <text>
        <r>
          <rPr>
            <b/>
            <sz val="9"/>
            <color indexed="81"/>
            <rFont val="宋体"/>
            <family val="3"/>
            <charset val="134"/>
          </rPr>
          <t>作者:</t>
        </r>
        <r>
          <rPr>
            <sz val="9"/>
            <color indexed="81"/>
            <rFont val="宋体"/>
            <family val="3"/>
            <charset val="134"/>
          </rPr>
          <t xml:space="preserve">
1、与产品部沟通产品资料，
2、编写产品方案PPT，调整市场对方案需求。</t>
        </r>
      </text>
    </comment>
    <comment ref="BV8" authorId="0" shapeId="0">
      <text>
        <r>
          <rPr>
            <b/>
            <sz val="9"/>
            <color indexed="81"/>
            <rFont val="宋体"/>
            <family val="3"/>
            <charset val="134"/>
          </rPr>
          <t>作者:</t>
        </r>
        <r>
          <rPr>
            <sz val="9"/>
            <color indexed="81"/>
            <rFont val="宋体"/>
            <family val="3"/>
            <charset val="134"/>
          </rPr>
          <t xml:space="preserve">
编写产品方案PPT，完善word文档。</t>
        </r>
      </text>
    </comment>
    <comment ref="BW8" authorId="0" shapeId="0">
      <text>
        <r>
          <rPr>
            <b/>
            <sz val="9"/>
            <color indexed="81"/>
            <rFont val="宋体"/>
            <family val="3"/>
            <charset val="134"/>
          </rPr>
          <t>作者:</t>
        </r>
        <r>
          <rPr>
            <sz val="9"/>
            <color indexed="81"/>
            <rFont val="宋体"/>
            <family val="3"/>
            <charset val="134"/>
          </rPr>
          <t xml:space="preserve">
编写产品方案PPT，完善word文档。</t>
        </r>
      </text>
    </comment>
    <comment ref="BX8" authorId="0" shapeId="0">
      <text>
        <r>
          <rPr>
            <b/>
            <sz val="9"/>
            <color indexed="81"/>
            <rFont val="宋体"/>
            <family val="3"/>
            <charset val="134"/>
          </rPr>
          <t>作者:</t>
        </r>
        <r>
          <rPr>
            <sz val="9"/>
            <color indexed="81"/>
            <rFont val="宋体"/>
            <family val="3"/>
            <charset val="134"/>
          </rPr>
          <t xml:space="preserve">
编写产品方案PPT，完善word文档。</t>
        </r>
      </text>
    </comment>
    <comment ref="CA8" authorId="0" shapeId="0">
      <text>
        <r>
          <rPr>
            <b/>
            <sz val="9"/>
            <color indexed="81"/>
            <rFont val="宋体"/>
            <family val="3"/>
            <charset val="134"/>
          </rPr>
          <t>作者:</t>
        </r>
        <r>
          <rPr>
            <sz val="9"/>
            <color indexed="81"/>
            <rFont val="宋体"/>
            <family val="3"/>
            <charset val="134"/>
          </rPr>
          <t xml:space="preserve">
四合一PPT方案更新</t>
        </r>
      </text>
    </comment>
    <comment ref="CB8" authorId="0" shapeId="0">
      <text>
        <r>
          <rPr>
            <b/>
            <sz val="9"/>
            <color indexed="81"/>
            <rFont val="宋体"/>
            <family val="3"/>
            <charset val="134"/>
          </rPr>
          <t>作者:</t>
        </r>
        <r>
          <rPr>
            <sz val="9"/>
            <color indexed="81"/>
            <rFont val="宋体"/>
            <family val="3"/>
            <charset val="134"/>
          </rPr>
          <t xml:space="preserve">
四合一PPT方案定稿，推送给售前团队。</t>
        </r>
      </text>
    </comment>
    <comment ref="AM31" authorId="0" shapeId="0">
      <text>
        <r>
          <rPr>
            <b/>
            <sz val="9"/>
            <color indexed="81"/>
            <rFont val="宋体"/>
            <family val="3"/>
            <charset val="134"/>
          </rPr>
          <t>作者:</t>
        </r>
        <r>
          <rPr>
            <sz val="9"/>
            <color indexed="81"/>
            <rFont val="宋体"/>
            <family val="3"/>
            <charset val="134"/>
          </rPr>
          <t xml:space="preserve">
北区销售售前会议，今年工作计划、区域项目部署等工作，熟悉售前和销售的沟通衔接、支持工作机制</t>
        </r>
      </text>
    </comment>
    <comment ref="AO31" authorId="0" shapeId="0">
      <text>
        <r>
          <rPr>
            <b/>
            <sz val="9"/>
            <color indexed="81"/>
            <rFont val="宋体"/>
            <family val="3"/>
            <charset val="134"/>
          </rPr>
          <t>作者:</t>
        </r>
        <r>
          <rPr>
            <sz val="9"/>
            <color indexed="81"/>
            <rFont val="宋体"/>
            <family val="3"/>
            <charset val="134"/>
          </rPr>
          <t xml:space="preserve">
参加吉林AK项目设计阶段推动分享</t>
        </r>
      </text>
    </comment>
    <comment ref="AR31" authorId="0" shapeId="0">
      <text>
        <r>
          <rPr>
            <b/>
            <sz val="9"/>
            <color indexed="81"/>
            <rFont val="宋体"/>
            <family val="3"/>
            <charset val="134"/>
          </rPr>
          <t>作者:</t>
        </r>
        <r>
          <rPr>
            <sz val="9"/>
            <color indexed="81"/>
            <rFont val="宋体"/>
            <family val="3"/>
            <charset val="134"/>
          </rPr>
          <t xml:space="preserve">
燕云和安全科技产品内部沟通会</t>
        </r>
      </text>
    </comment>
    <comment ref="BF31" authorId="0" shapeId="0">
      <text>
        <r>
          <rPr>
            <b/>
            <sz val="9"/>
            <color indexed="81"/>
            <rFont val="宋体"/>
            <family val="3"/>
            <charset val="134"/>
          </rPr>
          <t>作者:</t>
        </r>
        <r>
          <rPr>
            <sz val="9"/>
            <color indexed="81"/>
            <rFont val="宋体"/>
            <family val="3"/>
            <charset val="134"/>
          </rPr>
          <t xml:space="preserve">
区域商机信息与大项目部门沟通完善确认</t>
        </r>
      </text>
    </comment>
    <comment ref="BG31" authorId="0" shapeId="0">
      <text>
        <r>
          <rPr>
            <b/>
            <sz val="9"/>
            <color indexed="81"/>
            <rFont val="宋体"/>
            <family val="3"/>
            <charset val="134"/>
          </rPr>
          <t>作者:</t>
        </r>
        <r>
          <rPr>
            <sz val="9"/>
            <color indexed="81"/>
            <rFont val="宋体"/>
            <family val="3"/>
            <charset val="134"/>
          </rPr>
          <t xml:space="preserve">
1、区域商机信息与大项目部门沟通完善确认。
2、行业方案内部讨论会。</t>
        </r>
      </text>
    </comment>
    <comment ref="BH31" authorId="0" shapeId="0">
      <text>
        <r>
          <rPr>
            <b/>
            <sz val="9"/>
            <color indexed="81"/>
            <rFont val="宋体"/>
            <family val="3"/>
            <charset val="134"/>
          </rPr>
          <t>作者:</t>
        </r>
        <r>
          <rPr>
            <sz val="9"/>
            <color indexed="81"/>
            <rFont val="宋体"/>
            <family val="3"/>
            <charset val="134"/>
          </rPr>
          <t xml:space="preserve">
区域商机信息与大项目部门沟通完善修改提交，与大区销售沟通项目进展。</t>
        </r>
      </text>
    </comment>
    <comment ref="BI31" authorId="0" shapeId="0">
      <text>
        <r>
          <rPr>
            <b/>
            <sz val="9"/>
            <color indexed="81"/>
            <rFont val="宋体"/>
            <family val="3"/>
            <charset val="134"/>
          </rPr>
          <t>作者:</t>
        </r>
        <r>
          <rPr>
            <sz val="9"/>
            <color indexed="81"/>
            <rFont val="宋体"/>
            <family val="3"/>
            <charset val="134"/>
          </rPr>
          <t xml:space="preserve">
方案售前团队管理会议</t>
        </r>
      </text>
    </comment>
    <comment ref="AT32" authorId="0" shapeId="0">
      <text>
        <r>
          <rPr>
            <b/>
            <sz val="9"/>
            <color indexed="81"/>
            <rFont val="宋体"/>
            <family val="3"/>
            <charset val="134"/>
          </rPr>
          <t>作者:</t>
        </r>
        <r>
          <rPr>
            <sz val="9"/>
            <color indexed="81"/>
            <rFont val="宋体"/>
            <family val="3"/>
            <charset val="134"/>
          </rPr>
          <t xml:space="preserve">
安全科技产品功能和方案问题内部沟通会</t>
        </r>
      </text>
    </comment>
    <comment ref="AZ32" authorId="0" shapeId="0">
      <text>
        <r>
          <rPr>
            <b/>
            <sz val="9"/>
            <color indexed="81"/>
            <rFont val="宋体"/>
            <family val="3"/>
            <charset val="134"/>
          </rPr>
          <t>作者:</t>
        </r>
        <r>
          <rPr>
            <sz val="9"/>
            <color indexed="81"/>
            <rFont val="宋体"/>
            <family val="3"/>
            <charset val="134"/>
          </rPr>
          <t xml:space="preserve">
1、华南区庞总组织四合一产品应用需求和方案梳理等问题，2小时。
2、天津大通关项目关于科捷物流方案中植入四合一产品问题，1小时。</t>
        </r>
      </text>
    </comment>
    <comment ref="BC32" authorId="0" shapeId="0">
      <text>
        <r>
          <rPr>
            <b/>
            <sz val="9"/>
            <color indexed="81"/>
            <rFont val="宋体"/>
            <family val="3"/>
            <charset val="134"/>
          </rPr>
          <t>作者:</t>
        </r>
        <r>
          <rPr>
            <sz val="9"/>
            <color indexed="81"/>
            <rFont val="宋体"/>
            <family val="3"/>
            <charset val="134"/>
          </rPr>
          <t xml:space="preserve">
1、与市场、科捷、交付沟通四合一产品在项目方案中的应用，主要是物流流程管控、建权授信应用，1小时。
2、公司组织交付、市场、方案的工作汇报，4小时。</t>
        </r>
      </text>
    </comment>
    <comment ref="BG32" authorId="0" shapeId="0">
      <text>
        <r>
          <rPr>
            <b/>
            <sz val="9"/>
            <color indexed="81"/>
            <rFont val="宋体"/>
            <family val="3"/>
            <charset val="134"/>
          </rPr>
          <t>作者:</t>
        </r>
        <r>
          <rPr>
            <sz val="9"/>
            <color indexed="81"/>
            <rFont val="宋体"/>
            <family val="3"/>
            <charset val="134"/>
          </rPr>
          <t xml:space="preserve">
1、四合一需求：与东北刘振官沟通北区物业人脸识别设备需求，讨论在社区的应用优缺点及可落地性。
2、四合一在移动采购入围支持，与陈克产品在西北区移动公司集中采购供应商对产品能力考察相关问题的沟通。</t>
        </r>
      </text>
    </comment>
    <comment ref="BH32" authorId="0" shapeId="0">
      <text>
        <r>
          <rPr>
            <b/>
            <sz val="9"/>
            <color indexed="81"/>
            <rFont val="宋体"/>
            <family val="3"/>
            <charset val="134"/>
          </rPr>
          <t>作者:</t>
        </r>
        <r>
          <rPr>
            <sz val="9"/>
            <color indexed="81"/>
            <rFont val="宋体"/>
            <family val="3"/>
            <charset val="134"/>
          </rPr>
          <t xml:space="preserve">
北京科技展厅展示：编写四合一产品的展示PPT资料。</t>
        </r>
      </text>
    </comment>
    <comment ref="BI32" authorId="0" shapeId="0">
      <text>
        <r>
          <rPr>
            <b/>
            <sz val="9"/>
            <color indexed="81"/>
            <rFont val="宋体"/>
            <family val="3"/>
            <charset val="134"/>
          </rPr>
          <t>作者:</t>
        </r>
        <r>
          <rPr>
            <sz val="9"/>
            <color indexed="81"/>
            <rFont val="宋体"/>
            <family val="3"/>
            <charset val="134"/>
          </rPr>
          <t xml:space="preserve">
1、参加大区销售会议
2、与三星会议讨论物联网和BMS软件产品功能、部署特点、客户方向。</t>
        </r>
      </text>
    </comment>
    <comment ref="BJ32" authorId="0" shapeId="0">
      <text>
        <r>
          <rPr>
            <b/>
            <sz val="9"/>
            <color indexed="81"/>
            <rFont val="宋体"/>
            <family val="3"/>
            <charset val="134"/>
          </rPr>
          <t>作者:</t>
        </r>
        <r>
          <rPr>
            <sz val="9"/>
            <color indexed="81"/>
            <rFont val="宋体"/>
            <family val="3"/>
            <charset val="134"/>
          </rPr>
          <t xml:space="preserve">
参加大区销售会议</t>
        </r>
      </text>
    </comment>
    <comment ref="BX32" authorId="0" shapeId="0">
      <text>
        <r>
          <rPr>
            <b/>
            <sz val="9"/>
            <color indexed="81"/>
            <rFont val="宋体"/>
            <family val="3"/>
            <charset val="134"/>
          </rPr>
          <t>作者:</t>
        </r>
        <r>
          <rPr>
            <sz val="9"/>
            <color indexed="81"/>
            <rFont val="宋体"/>
            <family val="3"/>
            <charset val="134"/>
          </rPr>
          <t xml:space="preserve">
参加大项目部、经营部沟通会</t>
        </r>
      </text>
    </comment>
    <comment ref="CH33" authorId="0" shapeId="0">
      <text>
        <r>
          <rPr>
            <b/>
            <sz val="9"/>
            <color indexed="81"/>
            <rFont val="宋体"/>
            <family val="3"/>
            <charset val="134"/>
          </rPr>
          <t>作者:</t>
        </r>
        <r>
          <rPr>
            <sz val="9"/>
            <color indexed="81"/>
            <rFont val="宋体"/>
            <family val="3"/>
            <charset val="134"/>
          </rPr>
          <t xml:space="preserve">
1、行业方案例会（2小时）：方案进展汇报、近期项目跟进；
2、广州商务大厦四合一情况汇报并与苏广同步方案和信息。
3、综合售前例会（2小时）。
</t>
        </r>
      </text>
    </comment>
    <comment ref="CJ33" authorId="0" shapeId="0">
      <text>
        <r>
          <rPr>
            <b/>
            <sz val="9"/>
            <color indexed="81"/>
            <rFont val="宋体"/>
            <family val="3"/>
            <charset val="134"/>
          </rPr>
          <t>作者:</t>
        </r>
        <r>
          <rPr>
            <sz val="9"/>
            <color indexed="81"/>
            <rFont val="宋体"/>
            <family val="3"/>
            <charset val="134"/>
          </rPr>
          <t xml:space="preserve">
支持华南姚世平对四合一方案需求。
聊城智慧城市中增加四合一产品问题沟通，提供支持文档。</t>
        </r>
      </text>
    </comment>
    <comment ref="CL33" authorId="0" shapeId="0">
      <text>
        <r>
          <rPr>
            <b/>
            <sz val="9"/>
            <color indexed="81"/>
            <rFont val="宋体"/>
            <family val="3"/>
            <charset val="134"/>
          </rPr>
          <t>作者:</t>
        </r>
        <r>
          <rPr>
            <sz val="9"/>
            <color indexed="81"/>
            <rFont val="宋体"/>
            <family val="3"/>
            <charset val="134"/>
          </rPr>
          <t xml:space="preserve">
1、广州金融大厦四合一交流，1小时。
2、天津大通关项目推进会议2小时。
3、售前部门月度例会1小时</t>
        </r>
      </text>
    </comment>
    <comment ref="AY34" authorId="0" shapeId="0">
      <text>
        <r>
          <rPr>
            <b/>
            <sz val="9"/>
            <color indexed="81"/>
            <rFont val="宋体"/>
            <family val="3"/>
            <charset val="134"/>
          </rPr>
          <t>作者:</t>
        </r>
        <r>
          <rPr>
            <sz val="9"/>
            <color indexed="81"/>
            <rFont val="宋体"/>
            <family val="3"/>
            <charset val="134"/>
          </rPr>
          <t xml:space="preserve">
交付中心组织产品方案培训</t>
        </r>
      </text>
    </comment>
    <comment ref="AZ34" authorId="0" shapeId="0">
      <text>
        <r>
          <rPr>
            <b/>
            <sz val="9"/>
            <color indexed="81"/>
            <rFont val="宋体"/>
            <family val="3"/>
            <charset val="134"/>
          </rPr>
          <t>作者:</t>
        </r>
        <r>
          <rPr>
            <sz val="9"/>
            <color indexed="81"/>
            <rFont val="宋体"/>
            <family val="3"/>
            <charset val="134"/>
          </rPr>
          <t xml:space="preserve">
交付中心组织产品方案培训</t>
        </r>
      </text>
    </comment>
    <comment ref="BA34" authorId="0" shapeId="0">
      <text>
        <r>
          <rPr>
            <b/>
            <sz val="9"/>
            <color indexed="81"/>
            <rFont val="宋体"/>
            <family val="3"/>
            <charset val="134"/>
          </rPr>
          <t>作者:</t>
        </r>
        <r>
          <rPr>
            <sz val="9"/>
            <color indexed="81"/>
            <rFont val="宋体"/>
            <family val="3"/>
            <charset val="134"/>
          </rPr>
          <t xml:space="preserve">
交付中心组织产品方案培训</t>
        </r>
      </text>
    </comment>
    <comment ref="BP34" authorId="0" shapeId="0">
      <text>
        <r>
          <rPr>
            <b/>
            <sz val="9"/>
            <color indexed="81"/>
            <rFont val="宋体"/>
            <family val="3"/>
            <charset val="134"/>
          </rPr>
          <t>作者:</t>
        </r>
        <r>
          <rPr>
            <sz val="9"/>
            <color indexed="81"/>
            <rFont val="宋体"/>
            <family val="3"/>
            <charset val="134"/>
          </rPr>
          <t xml:space="preserve">
公司产品方案学习</t>
        </r>
      </text>
    </comment>
    <comment ref="BQ34" authorId="0" shapeId="0">
      <text>
        <r>
          <rPr>
            <b/>
            <sz val="9"/>
            <color indexed="81"/>
            <rFont val="宋体"/>
            <family val="3"/>
            <charset val="134"/>
          </rPr>
          <t>作者:</t>
        </r>
        <r>
          <rPr>
            <sz val="9"/>
            <color indexed="81"/>
            <rFont val="宋体"/>
            <family val="3"/>
            <charset val="134"/>
          </rPr>
          <t xml:space="preserve">
参与交付组织管理的培训。</t>
        </r>
      </text>
    </comment>
    <comment ref="CC35" authorId="0" shapeId="0">
      <text>
        <r>
          <rPr>
            <b/>
            <sz val="9"/>
            <color indexed="81"/>
            <rFont val="宋体"/>
            <family val="3"/>
            <charset val="134"/>
          </rPr>
          <t>作者:</t>
        </r>
        <r>
          <rPr>
            <sz val="9"/>
            <color indexed="81"/>
            <rFont val="宋体"/>
            <family val="3"/>
            <charset val="134"/>
          </rPr>
          <t xml:space="preserve">
加班调休</t>
        </r>
      </text>
    </comment>
    <comment ref="CD35" authorId="0" shapeId="0">
      <text>
        <r>
          <rPr>
            <b/>
            <sz val="9"/>
            <color indexed="81"/>
            <rFont val="宋体"/>
            <family val="3"/>
            <charset val="134"/>
          </rPr>
          <t>作者:</t>
        </r>
        <r>
          <rPr>
            <sz val="9"/>
            <color indexed="81"/>
            <rFont val="宋体"/>
            <family val="3"/>
            <charset val="134"/>
          </rPr>
          <t xml:space="preserve">
年假</t>
        </r>
      </text>
    </comment>
    <comment ref="CE35" authorId="0" shapeId="0">
      <text>
        <r>
          <rPr>
            <b/>
            <sz val="9"/>
            <color indexed="81"/>
            <rFont val="宋体"/>
            <family val="3"/>
            <charset val="134"/>
          </rPr>
          <t>作者:</t>
        </r>
        <r>
          <rPr>
            <sz val="9"/>
            <color indexed="81"/>
            <rFont val="宋体"/>
            <family val="3"/>
            <charset val="134"/>
          </rPr>
          <t xml:space="preserve">
年假。沟通广州商务楼四合一产品在项目改造融合相关问题。</t>
        </r>
      </text>
    </comment>
    <comment ref="CH35" authorId="0" shapeId="0">
      <text>
        <r>
          <rPr>
            <b/>
            <sz val="9"/>
            <color indexed="81"/>
            <rFont val="宋体"/>
            <family val="3"/>
            <charset val="134"/>
          </rPr>
          <t>作者:</t>
        </r>
        <r>
          <rPr>
            <sz val="9"/>
            <color indexed="81"/>
            <rFont val="宋体"/>
            <family val="3"/>
            <charset val="134"/>
          </rPr>
          <t xml:space="preserve">
年假</t>
        </r>
      </text>
    </comment>
    <comment ref="CI35" authorId="0" shapeId="0">
      <text>
        <r>
          <rPr>
            <b/>
            <sz val="9"/>
            <color indexed="81"/>
            <rFont val="宋体"/>
            <family val="3"/>
            <charset val="134"/>
          </rPr>
          <t>作者:</t>
        </r>
        <r>
          <rPr>
            <sz val="9"/>
            <color indexed="81"/>
            <rFont val="宋体"/>
            <family val="3"/>
            <charset val="134"/>
          </rPr>
          <t xml:space="preserve">
年假</t>
        </r>
      </text>
    </comment>
    <comment ref="CJ35" authorId="0" shapeId="0">
      <text>
        <r>
          <rPr>
            <b/>
            <sz val="9"/>
            <color indexed="81"/>
            <rFont val="宋体"/>
            <family val="3"/>
            <charset val="134"/>
          </rPr>
          <t>作者:</t>
        </r>
        <r>
          <rPr>
            <sz val="9"/>
            <color indexed="81"/>
            <rFont val="宋体"/>
            <family val="3"/>
            <charset val="134"/>
          </rPr>
          <t xml:space="preserve">
年假</t>
        </r>
      </text>
    </comment>
    <comment ref="CK35" authorId="0" shapeId="0">
      <text>
        <r>
          <rPr>
            <b/>
            <sz val="9"/>
            <color indexed="81"/>
            <rFont val="宋体"/>
            <family val="3"/>
            <charset val="134"/>
          </rPr>
          <t>作者:</t>
        </r>
        <r>
          <rPr>
            <sz val="9"/>
            <color indexed="81"/>
            <rFont val="宋体"/>
            <family val="3"/>
            <charset val="134"/>
          </rPr>
          <t xml:space="preserve">
年假</t>
        </r>
      </text>
    </comment>
    <comment ref="CL35" authorId="0" shapeId="0">
      <text>
        <r>
          <rPr>
            <b/>
            <sz val="9"/>
            <color indexed="81"/>
            <rFont val="宋体"/>
            <family val="3"/>
            <charset val="134"/>
          </rPr>
          <t>作者:</t>
        </r>
        <r>
          <rPr>
            <sz val="9"/>
            <color indexed="81"/>
            <rFont val="宋体"/>
            <family val="3"/>
            <charset val="134"/>
          </rPr>
          <t xml:space="preserve">
年假</t>
        </r>
      </text>
    </comment>
  </commentList>
</comments>
</file>

<file path=xl/comments18.xml><?xml version="1.0" encoding="utf-8"?>
<comments xmlns="http://schemas.openxmlformats.org/spreadsheetml/2006/main">
  <authors>
    <author>作者</author>
  </authors>
  <commentList>
    <comment ref="C190" authorId="0" shapeId="0">
      <text>
        <r>
          <rPr>
            <b/>
            <sz val="9"/>
            <color indexed="81"/>
            <rFont val="宋体"/>
            <family val="3"/>
            <charset val="134"/>
          </rPr>
          <t>作者:</t>
        </r>
        <r>
          <rPr>
            <sz val="9"/>
            <color indexed="81"/>
            <rFont val="宋体"/>
            <family val="3"/>
            <charset val="134"/>
          </rPr>
          <t xml:space="preserve">
所有项目都要通过新成立的平台公司走，政府51%，雄关科技49%</t>
        </r>
      </text>
    </comment>
  </commentList>
</comments>
</file>

<file path=xl/comments2.xml><?xml version="1.0" encoding="utf-8"?>
<comments xmlns="http://schemas.openxmlformats.org/spreadsheetml/2006/main">
  <authors>
    <author>作者</author>
  </authors>
  <commentList>
    <comment ref="AM3" authorId="0" shapeId="0">
      <text>
        <r>
          <rPr>
            <b/>
            <sz val="9"/>
            <color indexed="81"/>
            <rFont val="宋体"/>
            <family val="3"/>
            <charset val="134"/>
          </rPr>
          <t>作者:</t>
        </r>
        <r>
          <rPr>
            <sz val="9"/>
            <color indexed="81"/>
            <rFont val="宋体"/>
            <family val="3"/>
            <charset val="134"/>
          </rPr>
          <t xml:space="preserve">
整理项目案例撰写模板，并对项目案例筛选讨论。</t>
        </r>
      </text>
    </comment>
    <comment ref="AN3" authorId="0" shapeId="0">
      <text>
        <r>
          <rPr>
            <b/>
            <sz val="9"/>
            <color indexed="81"/>
            <rFont val="宋体"/>
            <family val="3"/>
            <charset val="134"/>
          </rPr>
          <t>作者:</t>
        </r>
        <r>
          <rPr>
            <sz val="9"/>
            <color indexed="81"/>
            <rFont val="宋体"/>
            <family val="3"/>
            <charset val="134"/>
          </rPr>
          <t xml:space="preserve">
准备江苏信用二期案例内容。</t>
        </r>
      </text>
    </comment>
    <comment ref="AT3" authorId="0" shapeId="0">
      <text>
        <r>
          <rPr>
            <b/>
            <sz val="9"/>
            <color indexed="81"/>
            <rFont val="宋体"/>
            <family val="3"/>
            <charset val="134"/>
          </rPr>
          <t>作者:</t>
        </r>
        <r>
          <rPr>
            <sz val="9"/>
            <color indexed="81"/>
            <rFont val="宋体"/>
            <family val="3"/>
            <charset val="134"/>
          </rPr>
          <t xml:space="preserve">
整理信用二期软课题项目案例介绍。</t>
        </r>
      </text>
    </comment>
    <comment ref="AV3" authorId="0" shapeId="0">
      <text>
        <r>
          <rPr>
            <b/>
            <sz val="9"/>
            <color indexed="81"/>
            <rFont val="宋体"/>
            <family val="3"/>
            <charset val="134"/>
          </rPr>
          <t>作者:</t>
        </r>
        <r>
          <rPr>
            <sz val="9"/>
            <color indexed="81"/>
            <rFont val="宋体"/>
            <family val="3"/>
            <charset val="134"/>
          </rPr>
          <t xml:space="preserve">
项目案例介绍评审。</t>
        </r>
      </text>
    </comment>
    <comment ref="AK4" authorId="0" shapeId="0">
      <text>
        <r>
          <rPr>
            <b/>
            <sz val="9"/>
            <color indexed="81"/>
            <rFont val="宋体"/>
            <family val="3"/>
            <charset val="134"/>
          </rPr>
          <t>作者:</t>
        </r>
        <r>
          <rPr>
            <sz val="9"/>
            <color indexed="81"/>
            <rFont val="宋体"/>
            <family val="3"/>
            <charset val="134"/>
          </rPr>
          <t xml:space="preserve">
与技术中心讨论自研成熟方案。</t>
        </r>
      </text>
    </comment>
    <comment ref="AL4" authorId="0" shapeId="0">
      <text>
        <r>
          <rPr>
            <b/>
            <sz val="9"/>
            <color indexed="81"/>
            <rFont val="宋体"/>
            <family val="3"/>
            <charset val="134"/>
          </rPr>
          <t>作者:</t>
        </r>
        <r>
          <rPr>
            <sz val="9"/>
            <color indexed="81"/>
            <rFont val="宋体"/>
            <family val="3"/>
            <charset val="134"/>
          </rPr>
          <t xml:space="preserve">
与技术中心讨论环保交付方案内容和创新规划。与晓宇、彤哥等沟通安全科技方案创新思路。</t>
        </r>
      </text>
    </comment>
    <comment ref="AM4" authorId="0" shapeId="0">
      <text>
        <r>
          <rPr>
            <b/>
            <sz val="9"/>
            <color indexed="81"/>
            <rFont val="宋体"/>
            <family val="3"/>
            <charset val="134"/>
          </rPr>
          <t>作者:</t>
        </r>
        <r>
          <rPr>
            <sz val="9"/>
            <color indexed="81"/>
            <rFont val="宋体"/>
            <family val="3"/>
            <charset val="134"/>
          </rPr>
          <t xml:space="preserve">
跟进应急、安全科技等方案创新工作，并与晓宇、志坚讨论。</t>
        </r>
      </text>
    </comment>
    <comment ref="AN4" authorId="0" shapeId="0">
      <text>
        <r>
          <rPr>
            <b/>
            <sz val="9"/>
            <color indexed="81"/>
            <rFont val="宋体"/>
            <family val="3"/>
            <charset val="134"/>
          </rPr>
          <t>作者:</t>
        </r>
        <r>
          <rPr>
            <sz val="9"/>
            <color indexed="81"/>
            <rFont val="宋体"/>
            <family val="3"/>
            <charset val="134"/>
          </rPr>
          <t xml:space="preserve">
与志坚、马锐、陈克等沟通应急管理方案创新思路，撰写书面纪要和工作要求等。</t>
        </r>
      </text>
    </comment>
    <comment ref="AO4" authorId="0" shapeId="0">
      <text>
        <r>
          <rPr>
            <b/>
            <sz val="9"/>
            <color indexed="81"/>
            <rFont val="宋体"/>
            <family val="3"/>
            <charset val="134"/>
          </rPr>
          <t>作者:</t>
        </r>
        <r>
          <rPr>
            <sz val="9"/>
            <color indexed="81"/>
            <rFont val="宋体"/>
            <family val="3"/>
            <charset val="134"/>
          </rPr>
          <t xml:space="preserve">
1、参加吉林AK替代方案设计工作分享。
2、与梁铮、志坚等沟通应急方案会议讨论之前准备工作内容和要求。
3、参加技术中心数据中枢、IOC和环保方案的第二次讨论。</t>
        </r>
      </text>
    </comment>
    <comment ref="AR4" authorId="0" shapeId="0">
      <text>
        <r>
          <rPr>
            <b/>
            <sz val="9"/>
            <color indexed="81"/>
            <rFont val="宋体"/>
            <family val="3"/>
            <charset val="134"/>
          </rPr>
          <t>作者:</t>
        </r>
        <r>
          <rPr>
            <sz val="9"/>
            <color indexed="81"/>
            <rFont val="宋体"/>
            <family val="3"/>
            <charset val="134"/>
          </rPr>
          <t xml:space="preserve">
内部沟通疫情相关解决方案推进工作，明确5个方向。 分别就5个方向单独沟通创新思路等</t>
        </r>
      </text>
    </comment>
    <comment ref="AS4" authorId="0" shapeId="0">
      <text>
        <r>
          <rPr>
            <b/>
            <sz val="9"/>
            <color indexed="81"/>
            <rFont val="宋体"/>
            <family val="3"/>
            <charset val="134"/>
          </rPr>
          <t>作者:</t>
        </r>
        <r>
          <rPr>
            <sz val="9"/>
            <color indexed="81"/>
            <rFont val="宋体"/>
            <family val="3"/>
            <charset val="134"/>
          </rPr>
          <t xml:space="preserve">
讨论失去疫情防控和基于IOC的城市疫情防控方案。</t>
        </r>
      </text>
    </comment>
    <comment ref="AT4" authorId="0" shapeId="0">
      <text>
        <r>
          <rPr>
            <b/>
            <sz val="9"/>
            <color indexed="81"/>
            <rFont val="宋体"/>
            <family val="3"/>
            <charset val="134"/>
          </rPr>
          <t>作者:</t>
        </r>
        <r>
          <rPr>
            <sz val="9"/>
            <color indexed="81"/>
            <rFont val="宋体"/>
            <family val="3"/>
            <charset val="134"/>
          </rPr>
          <t xml:space="preserve">
沟通疫情防控安全四合一产品和解决方案。</t>
        </r>
      </text>
    </comment>
    <comment ref="AU4" authorId="0" shapeId="0">
      <text>
        <r>
          <rPr>
            <b/>
            <sz val="9"/>
            <color indexed="81"/>
            <rFont val="宋体"/>
            <family val="3"/>
            <charset val="134"/>
          </rPr>
          <t>作者:</t>
        </r>
        <r>
          <rPr>
            <sz val="9"/>
            <color indexed="81"/>
            <rFont val="宋体"/>
            <family val="3"/>
            <charset val="134"/>
          </rPr>
          <t xml:space="preserve">
沟通推进应急管理解决方案策划工作、政务移动OA合作情况沟通和安全四合一产品市场情况了解。</t>
        </r>
      </text>
    </comment>
    <comment ref="AV4" authorId="0" shapeId="0">
      <text>
        <r>
          <rPr>
            <b/>
            <sz val="9"/>
            <color indexed="81"/>
            <rFont val="宋体"/>
            <family val="3"/>
            <charset val="134"/>
          </rPr>
          <t>作者:</t>
        </r>
        <r>
          <rPr>
            <sz val="9"/>
            <color indexed="81"/>
            <rFont val="宋体"/>
            <family val="3"/>
            <charset val="134"/>
          </rPr>
          <t xml:space="preserve">
内部评审社区疫情防控方案策划。</t>
        </r>
      </text>
    </comment>
    <comment ref="AY4" authorId="0" shapeId="0">
      <text>
        <r>
          <rPr>
            <b/>
            <sz val="9"/>
            <color indexed="81"/>
            <rFont val="宋体"/>
            <family val="3"/>
            <charset val="134"/>
          </rPr>
          <t>作者:</t>
        </r>
        <r>
          <rPr>
            <sz val="9"/>
            <color indexed="81"/>
            <rFont val="宋体"/>
            <family val="3"/>
            <charset val="134"/>
          </rPr>
          <t xml:space="preserve">
方案创新工作推进计划和模板准备，团队会议讨论。</t>
        </r>
      </text>
    </comment>
    <comment ref="AZ4" authorId="0" shapeId="0">
      <text>
        <r>
          <rPr>
            <b/>
            <sz val="9"/>
            <color indexed="81"/>
            <rFont val="宋体"/>
            <family val="3"/>
            <charset val="134"/>
          </rPr>
          <t>作者:</t>
        </r>
        <r>
          <rPr>
            <sz val="9"/>
            <color indexed="81"/>
            <rFont val="宋体"/>
            <family val="3"/>
            <charset val="134"/>
          </rPr>
          <t xml:space="preserve">
安全四合一及社区疫情防控方案讨论及推进。</t>
        </r>
      </text>
    </comment>
    <comment ref="BA4" authorId="0" shapeId="0">
      <text>
        <r>
          <rPr>
            <b/>
            <sz val="9"/>
            <color indexed="81"/>
            <rFont val="宋体"/>
            <family val="3"/>
            <charset val="134"/>
          </rPr>
          <t>作者:</t>
        </r>
        <r>
          <rPr>
            <sz val="9"/>
            <color indexed="81"/>
            <rFont val="宋体"/>
            <family val="3"/>
            <charset val="134"/>
          </rPr>
          <t xml:space="preserve">
了解AK替代移动OA架构和技术实现方式，与燕云DaaS的关系。项目案例介绍审核。</t>
        </r>
      </text>
    </comment>
    <comment ref="BB4" authorId="0" shapeId="0">
      <text>
        <r>
          <rPr>
            <b/>
            <sz val="9"/>
            <color indexed="81"/>
            <rFont val="宋体"/>
            <family val="3"/>
            <charset val="134"/>
          </rPr>
          <t>作者:</t>
        </r>
        <r>
          <rPr>
            <sz val="9"/>
            <color indexed="81"/>
            <rFont val="宋体"/>
            <family val="3"/>
            <charset val="134"/>
          </rPr>
          <t xml:space="preserve">
AK及安全四合一、社区疫情防控方案推进。</t>
        </r>
      </text>
    </comment>
    <comment ref="BC4" authorId="0" shapeId="0">
      <text>
        <r>
          <rPr>
            <b/>
            <sz val="9"/>
            <color indexed="81"/>
            <rFont val="宋体"/>
            <family val="3"/>
            <charset val="134"/>
          </rPr>
          <t>作者:</t>
        </r>
        <r>
          <rPr>
            <sz val="9"/>
            <color indexed="81"/>
            <rFont val="宋体"/>
            <family val="3"/>
            <charset val="134"/>
          </rPr>
          <t xml:space="preserve">
AK方案创新研究和公司方案创新进展汇报会议。</t>
        </r>
      </text>
    </comment>
    <comment ref="BF4" authorId="0" shapeId="0">
      <text>
        <r>
          <rPr>
            <b/>
            <sz val="9"/>
            <color indexed="81"/>
            <rFont val="宋体"/>
            <family val="3"/>
            <charset val="134"/>
          </rPr>
          <t>作者:</t>
        </r>
        <r>
          <rPr>
            <sz val="9"/>
            <color indexed="81"/>
            <rFont val="宋体"/>
            <family val="3"/>
            <charset val="134"/>
          </rPr>
          <t xml:space="preserve">
创新方案推进讨论及AK方案创新。</t>
        </r>
      </text>
    </comment>
    <comment ref="BG4" authorId="0" shapeId="0">
      <text>
        <r>
          <rPr>
            <b/>
            <sz val="9"/>
            <color indexed="81"/>
            <rFont val="宋体"/>
            <family val="3"/>
            <charset val="134"/>
          </rPr>
          <t>作者:</t>
        </r>
        <r>
          <rPr>
            <sz val="9"/>
            <color indexed="81"/>
            <rFont val="宋体"/>
            <family val="3"/>
            <charset val="134"/>
          </rPr>
          <t xml:space="preserve">
AK方案创新。</t>
        </r>
      </text>
    </comment>
    <comment ref="BH4" authorId="0" shapeId="0">
      <text>
        <r>
          <rPr>
            <b/>
            <sz val="9"/>
            <color indexed="81"/>
            <rFont val="宋体"/>
            <family val="3"/>
            <charset val="134"/>
          </rPr>
          <t>作者:</t>
        </r>
        <r>
          <rPr>
            <sz val="9"/>
            <color indexed="81"/>
            <rFont val="宋体"/>
            <family val="3"/>
            <charset val="134"/>
          </rPr>
          <t xml:space="preserve">
燕云DaaS和安全四合一方案AK应用展示材料准备。</t>
        </r>
      </text>
    </comment>
    <comment ref="BJ4" authorId="0" shapeId="0">
      <text>
        <r>
          <rPr>
            <b/>
            <sz val="9"/>
            <color indexed="81"/>
            <rFont val="宋体"/>
            <family val="3"/>
            <charset val="134"/>
          </rPr>
          <t>作者:</t>
        </r>
        <r>
          <rPr>
            <sz val="9"/>
            <color indexed="81"/>
            <rFont val="宋体"/>
            <family val="3"/>
            <charset val="134"/>
          </rPr>
          <t xml:space="preserve">
疫情防控一体化平台方案初稿评审。</t>
        </r>
      </text>
    </comment>
    <comment ref="BM4" authorId="0" shapeId="0">
      <text>
        <r>
          <rPr>
            <b/>
            <sz val="9"/>
            <color indexed="81"/>
            <rFont val="宋体"/>
            <family val="3"/>
            <charset val="134"/>
          </rPr>
          <t>作者:</t>
        </r>
        <r>
          <rPr>
            <sz val="9"/>
            <color indexed="81"/>
            <rFont val="宋体"/>
            <family val="3"/>
            <charset val="134"/>
          </rPr>
          <t xml:space="preserve">
与陈静、高鹏沟通政务移动OA方案推进事宜；
推进安全四合一、疫情综合管控方案成稿。</t>
        </r>
      </text>
    </comment>
    <comment ref="BN4" authorId="0" shapeId="0">
      <text>
        <r>
          <rPr>
            <b/>
            <sz val="9"/>
            <color indexed="81"/>
            <rFont val="宋体"/>
            <family val="3"/>
            <charset val="134"/>
          </rPr>
          <t>作者:</t>
        </r>
        <r>
          <rPr>
            <sz val="9"/>
            <color indexed="81"/>
            <rFont val="宋体"/>
            <family val="3"/>
            <charset val="134"/>
          </rPr>
          <t xml:space="preserve">
整理AK移动OA方案需求部分。</t>
        </r>
      </text>
    </comment>
    <comment ref="BO4" authorId="0" shapeId="0">
      <text>
        <r>
          <rPr>
            <b/>
            <sz val="9"/>
            <color indexed="81"/>
            <rFont val="宋体"/>
            <family val="3"/>
            <charset val="134"/>
          </rPr>
          <t>作者:</t>
        </r>
        <r>
          <rPr>
            <sz val="9"/>
            <color indexed="81"/>
            <rFont val="宋体"/>
            <family val="3"/>
            <charset val="134"/>
          </rPr>
          <t xml:space="preserve">
1、与黄勇、张大鹏沟通AK业务及移动OA方案事宜。
2、内部沟通讨论应急管理方案创新事宜。
3、与梁铮沟通疫情综合管控平台方案修改和推进评审事宜。</t>
        </r>
      </text>
    </comment>
    <comment ref="BP4" authorId="0" shapeId="0">
      <text>
        <r>
          <rPr>
            <b/>
            <sz val="9"/>
            <color indexed="81"/>
            <rFont val="宋体"/>
            <family val="3"/>
            <charset val="134"/>
          </rPr>
          <t>作者:</t>
        </r>
        <r>
          <rPr>
            <sz val="9"/>
            <color indexed="81"/>
            <rFont val="宋体"/>
            <family val="3"/>
            <charset val="134"/>
          </rPr>
          <t xml:space="preserve">
1、关于AK基于燕云DaaS的政务移动OA方案沟通和框架设计。
2、疫情综合防控方案、安全四合一方案内部沟通。</t>
        </r>
      </text>
    </comment>
    <comment ref="BQ4" authorId="0" shapeId="0">
      <text>
        <r>
          <rPr>
            <b/>
            <sz val="9"/>
            <color indexed="81"/>
            <rFont val="宋体"/>
            <family val="3"/>
            <charset val="134"/>
          </rPr>
          <t>作者:</t>
        </r>
        <r>
          <rPr>
            <sz val="9"/>
            <color indexed="81"/>
            <rFont val="宋体"/>
            <family val="3"/>
            <charset val="134"/>
          </rPr>
          <t xml:space="preserve">
疫情综合管控、安全四合一方案推进。
AK方案撰写。</t>
        </r>
      </text>
    </comment>
    <comment ref="BT4" authorId="0" shapeId="0">
      <text>
        <r>
          <rPr>
            <b/>
            <sz val="9"/>
            <color indexed="81"/>
            <rFont val="宋体"/>
            <family val="3"/>
            <charset val="134"/>
          </rPr>
          <t>作者:</t>
        </r>
        <r>
          <rPr>
            <sz val="9"/>
            <color indexed="81"/>
            <rFont val="宋体"/>
            <family val="3"/>
            <charset val="134"/>
          </rPr>
          <t xml:space="preserve">
1、移动OA方案策划及资料查找。
2、疫情管控及安全四合一方案审核。
3、准备智慧城市整体方案。</t>
        </r>
      </text>
    </comment>
    <comment ref="BU4" authorId="0" shapeId="0">
      <text>
        <r>
          <rPr>
            <b/>
            <sz val="9"/>
            <color indexed="81"/>
            <rFont val="宋体"/>
            <family val="3"/>
            <charset val="134"/>
          </rPr>
          <t>作者:</t>
        </r>
        <r>
          <rPr>
            <sz val="9"/>
            <color indexed="81"/>
            <rFont val="宋体"/>
            <family val="3"/>
            <charset val="134"/>
          </rPr>
          <t xml:space="preserve">
1、完善智慧城市整体方案框架。
2、移动OA泛微资料研究。</t>
        </r>
      </text>
    </comment>
    <comment ref="BV4" authorId="0" shapeId="0">
      <text>
        <r>
          <rPr>
            <b/>
            <sz val="9"/>
            <color indexed="81"/>
            <rFont val="宋体"/>
            <family val="3"/>
            <charset val="134"/>
          </rPr>
          <t>作者:</t>
        </r>
        <r>
          <rPr>
            <sz val="9"/>
            <color indexed="81"/>
            <rFont val="宋体"/>
            <family val="3"/>
            <charset val="134"/>
          </rPr>
          <t xml:space="preserve">
1、移动OA方案框架制定。
2、方案创新输出物要求。</t>
        </r>
      </text>
    </comment>
    <comment ref="BW4" authorId="0" shapeId="0">
      <text>
        <r>
          <rPr>
            <b/>
            <sz val="9"/>
            <color indexed="81"/>
            <rFont val="宋体"/>
            <family val="3"/>
            <charset val="134"/>
          </rPr>
          <t>作者:</t>
        </r>
        <r>
          <rPr>
            <sz val="9"/>
            <color indexed="81"/>
            <rFont val="宋体"/>
            <family val="3"/>
            <charset val="134"/>
          </rPr>
          <t xml:space="preserve">
1、智慧城市方案建立梳理。
2、移动OA泛微资料研究。</t>
        </r>
      </text>
    </comment>
    <comment ref="BX4" authorId="0" shapeId="0">
      <text>
        <r>
          <rPr>
            <b/>
            <sz val="9"/>
            <color indexed="81"/>
            <rFont val="宋体"/>
            <family val="3"/>
            <charset val="134"/>
          </rPr>
          <t>作者:</t>
        </r>
        <r>
          <rPr>
            <sz val="9"/>
            <color indexed="81"/>
            <rFont val="宋体"/>
            <family val="3"/>
            <charset val="134"/>
          </rPr>
          <t xml:space="preserve">
移动OA方案撰写。</t>
        </r>
      </text>
    </comment>
    <comment ref="CA4" authorId="0" shapeId="0">
      <text>
        <r>
          <rPr>
            <b/>
            <sz val="9"/>
            <color indexed="81"/>
            <rFont val="宋体"/>
            <family val="3"/>
            <charset val="134"/>
          </rPr>
          <t>作者:</t>
        </r>
        <r>
          <rPr>
            <sz val="9"/>
            <color indexed="81"/>
            <rFont val="宋体"/>
            <family val="3"/>
            <charset val="134"/>
          </rPr>
          <t xml:space="preserve">
方案创新整体目标和计划撰写，移动OA方案撰写。</t>
        </r>
      </text>
    </comment>
    <comment ref="CB4" authorId="0" shapeId="0">
      <text>
        <r>
          <rPr>
            <b/>
            <sz val="9"/>
            <color indexed="81"/>
            <rFont val="宋体"/>
            <family val="3"/>
            <charset val="134"/>
          </rPr>
          <t>作者:</t>
        </r>
        <r>
          <rPr>
            <sz val="9"/>
            <color indexed="81"/>
            <rFont val="宋体"/>
            <family val="3"/>
            <charset val="134"/>
          </rPr>
          <t xml:space="preserve">
移动OA方案框架完善及资料研究。</t>
        </r>
      </text>
    </comment>
    <comment ref="CC4" authorId="0" shapeId="0">
      <text>
        <r>
          <rPr>
            <b/>
            <sz val="9"/>
            <color indexed="81"/>
            <rFont val="宋体"/>
            <family val="3"/>
            <charset val="134"/>
          </rPr>
          <t>作者:</t>
        </r>
        <r>
          <rPr>
            <sz val="9"/>
            <color indexed="81"/>
            <rFont val="宋体"/>
            <family val="3"/>
            <charset val="134"/>
          </rPr>
          <t xml:space="preserve">
移动OA方案创新汇报准备。</t>
        </r>
      </text>
    </comment>
    <comment ref="CD4" authorId="0" shapeId="0">
      <text>
        <r>
          <rPr>
            <b/>
            <sz val="9"/>
            <color indexed="81"/>
            <rFont val="宋体"/>
            <family val="3"/>
            <charset val="134"/>
          </rPr>
          <t>作者:</t>
        </r>
        <r>
          <rPr>
            <sz val="9"/>
            <color indexed="81"/>
            <rFont val="宋体"/>
            <family val="3"/>
            <charset val="134"/>
          </rPr>
          <t xml:space="preserve">
移动OA汇报方案完善及方案创新汇报。</t>
        </r>
      </text>
    </comment>
    <comment ref="CE4" authorId="0" shapeId="0">
      <text>
        <r>
          <rPr>
            <b/>
            <sz val="9"/>
            <color indexed="81"/>
            <rFont val="宋体"/>
            <family val="3"/>
            <charset val="134"/>
          </rPr>
          <t>作者:</t>
        </r>
        <r>
          <rPr>
            <sz val="9"/>
            <color indexed="81"/>
            <rFont val="宋体"/>
            <family val="3"/>
            <charset val="134"/>
          </rPr>
          <t xml:space="preserve">
1、移动OA汇报方案完善，四合一产品讨论及公安数据中台产品资料协调等。</t>
        </r>
      </text>
    </comment>
    <comment ref="CH4" authorId="0" shapeId="0">
      <text>
        <r>
          <rPr>
            <b/>
            <sz val="9"/>
            <color indexed="81"/>
            <rFont val="宋体"/>
            <family val="3"/>
            <charset val="134"/>
          </rPr>
          <t>作者:</t>
        </r>
        <r>
          <rPr>
            <sz val="9"/>
            <color indexed="81"/>
            <rFont val="宋体"/>
            <family val="3"/>
            <charset val="134"/>
          </rPr>
          <t xml:space="preserve">
部门例会，沟通方案创新工作问题和需求，形成会议纪要。</t>
        </r>
      </text>
    </comment>
    <comment ref="CI4" authorId="0" shapeId="0">
      <text>
        <r>
          <rPr>
            <b/>
            <sz val="9"/>
            <color indexed="81"/>
            <rFont val="宋体"/>
            <family val="3"/>
            <charset val="134"/>
          </rPr>
          <t>作者:</t>
        </r>
        <r>
          <rPr>
            <sz val="9"/>
            <color indexed="81"/>
            <rFont val="宋体"/>
            <family val="3"/>
            <charset val="134"/>
          </rPr>
          <t xml:space="preserve">
1、市场部方案案例整合。
2、交付中心案例清单收集。
3、整体方案思路梳理。</t>
        </r>
      </text>
    </comment>
    <comment ref="CK4" authorId="0" shapeId="0">
      <text>
        <r>
          <rPr>
            <b/>
            <sz val="9"/>
            <color indexed="81"/>
            <rFont val="宋体"/>
            <family val="3"/>
            <charset val="134"/>
          </rPr>
          <t>作者:</t>
        </r>
        <r>
          <rPr>
            <sz val="9"/>
            <color indexed="81"/>
            <rFont val="宋体"/>
            <family val="3"/>
            <charset val="134"/>
          </rPr>
          <t xml:space="preserve">
AK移动OA与惠安CC讨论合作。</t>
        </r>
      </text>
    </comment>
    <comment ref="CO4" authorId="0" shapeId="0">
      <text>
        <r>
          <rPr>
            <b/>
            <sz val="9"/>
            <color indexed="81"/>
            <rFont val="宋体"/>
            <family val="3"/>
            <charset val="134"/>
          </rPr>
          <t>作者:</t>
        </r>
        <r>
          <rPr>
            <sz val="9"/>
            <color indexed="81"/>
            <rFont val="宋体"/>
            <family val="3"/>
            <charset val="134"/>
          </rPr>
          <t xml:space="preserve">
1、数据中台方案模板。</t>
        </r>
      </text>
    </comment>
    <comment ref="CP4" authorId="0" shapeId="0">
      <text>
        <r>
          <rPr>
            <b/>
            <sz val="9"/>
            <color indexed="81"/>
            <rFont val="宋体"/>
            <family val="3"/>
            <charset val="134"/>
          </rPr>
          <t>作者:</t>
        </r>
        <r>
          <rPr>
            <sz val="9"/>
            <color indexed="81"/>
            <rFont val="宋体"/>
            <family val="3"/>
            <charset val="134"/>
          </rPr>
          <t xml:space="preserve">
梳理方案创新整体目标和思路。</t>
        </r>
      </text>
    </comment>
    <comment ref="CQ4" authorId="0" shapeId="0">
      <text>
        <r>
          <rPr>
            <b/>
            <sz val="9"/>
            <color indexed="81"/>
            <rFont val="宋体"/>
            <family val="3"/>
            <charset val="134"/>
          </rPr>
          <t>作者:</t>
        </r>
        <r>
          <rPr>
            <sz val="9"/>
            <color indexed="81"/>
            <rFont val="宋体"/>
            <family val="3"/>
            <charset val="134"/>
          </rPr>
          <t xml:space="preserve">
1、与Charles沟通后续方案工作推进。
2、内部review数据中台解决方案。</t>
        </r>
      </text>
    </comment>
    <comment ref="CR4" authorId="0" shapeId="0">
      <text>
        <r>
          <rPr>
            <b/>
            <sz val="9"/>
            <color indexed="81"/>
            <rFont val="宋体"/>
            <family val="3"/>
            <charset val="134"/>
          </rPr>
          <t>作者:</t>
        </r>
        <r>
          <rPr>
            <sz val="9"/>
            <color indexed="81"/>
            <rFont val="宋体"/>
            <family val="3"/>
            <charset val="134"/>
          </rPr>
          <t xml:space="preserve">
与ITS赵玉涛、因特睿高鹏沟通移动OA+燕云DaaS方案推进情况。</t>
        </r>
      </text>
    </comment>
    <comment ref="CS4" authorId="0" shapeId="0">
      <text>
        <r>
          <rPr>
            <b/>
            <sz val="9"/>
            <color indexed="81"/>
            <rFont val="宋体"/>
            <family val="3"/>
            <charset val="134"/>
          </rPr>
          <t>作者:</t>
        </r>
        <r>
          <rPr>
            <sz val="9"/>
            <color indexed="81"/>
            <rFont val="宋体"/>
            <family val="3"/>
            <charset val="134"/>
          </rPr>
          <t xml:space="preserve">
智慧城市整体方案框架准备，移动OA和大数据等方案沟通。</t>
        </r>
      </text>
    </comment>
    <comment ref="CW4" authorId="0" shapeId="0">
      <text>
        <r>
          <rPr>
            <b/>
            <sz val="9"/>
            <color indexed="81"/>
            <rFont val="宋体"/>
            <family val="3"/>
            <charset val="134"/>
          </rPr>
          <t>作者:</t>
        </r>
        <r>
          <rPr>
            <sz val="9"/>
            <color indexed="81"/>
            <rFont val="宋体"/>
            <family val="3"/>
            <charset val="134"/>
          </rPr>
          <t xml:space="preserve">
与ITS沟通政务协同办公与燕云DaaS融合事宜，并研究他们提供的资料。</t>
        </r>
      </text>
    </comment>
    <comment ref="CX4" authorId="0" shapeId="0">
      <text>
        <r>
          <rPr>
            <b/>
            <sz val="9"/>
            <color indexed="81"/>
            <rFont val="宋体"/>
            <family val="3"/>
            <charset val="134"/>
          </rPr>
          <t>作者:</t>
        </r>
        <r>
          <rPr>
            <sz val="9"/>
            <color indexed="81"/>
            <rFont val="宋体"/>
            <family val="3"/>
            <charset val="134"/>
          </rPr>
          <t xml:space="preserve">
与高鹏沟通燕云DaaS在移动OA中的应用。</t>
        </r>
      </text>
    </comment>
    <comment ref="CY4" authorId="0" shapeId="0">
      <text>
        <r>
          <rPr>
            <b/>
            <sz val="9"/>
            <color indexed="81"/>
            <rFont val="宋体"/>
            <family val="3"/>
            <charset val="134"/>
          </rPr>
          <t>作者:</t>
        </r>
        <r>
          <rPr>
            <sz val="9"/>
            <color indexed="81"/>
            <rFont val="宋体"/>
            <family val="3"/>
            <charset val="134"/>
          </rPr>
          <t xml:space="preserve">
AQKK移动OA方案讨论和初步方案撰写。</t>
        </r>
      </text>
    </comment>
    <comment ref="CZ4" authorId="0" shapeId="0">
      <text>
        <r>
          <rPr>
            <b/>
            <sz val="9"/>
            <color indexed="81"/>
            <rFont val="宋体"/>
            <family val="3"/>
            <charset val="134"/>
          </rPr>
          <t>作者:</t>
        </r>
        <r>
          <rPr>
            <sz val="9"/>
            <color indexed="81"/>
            <rFont val="宋体"/>
            <family val="3"/>
            <charset val="134"/>
          </rPr>
          <t xml:space="preserve">
移动OA方案撰写、智慧城市业务介绍及智慧城市整体解决方案目录撰写。</t>
        </r>
      </text>
    </comment>
    <comment ref="DC4" authorId="0" shapeId="0">
      <text>
        <r>
          <rPr>
            <b/>
            <sz val="9"/>
            <color indexed="81"/>
            <rFont val="宋体"/>
            <family val="3"/>
            <charset val="134"/>
          </rPr>
          <t>作者:</t>
        </r>
        <r>
          <rPr>
            <sz val="9"/>
            <color indexed="81"/>
            <rFont val="宋体"/>
            <family val="3"/>
            <charset val="134"/>
          </rPr>
          <t xml:space="preserve">
撰写AQKK背景下协同办公解决方案。</t>
        </r>
      </text>
    </comment>
    <comment ref="DD4" authorId="0" shapeId="0">
      <text>
        <r>
          <rPr>
            <b/>
            <sz val="9"/>
            <color indexed="81"/>
            <rFont val="宋体"/>
            <family val="3"/>
            <charset val="134"/>
          </rPr>
          <t>作者:</t>
        </r>
        <r>
          <rPr>
            <sz val="9"/>
            <color indexed="81"/>
            <rFont val="宋体"/>
            <family val="3"/>
            <charset val="134"/>
          </rPr>
          <t xml:space="preserve">
讨论协同办公解决方案，并进行完善。</t>
        </r>
      </text>
    </comment>
    <comment ref="DE4" authorId="0" shapeId="0">
      <text>
        <r>
          <rPr>
            <b/>
            <sz val="9"/>
            <color indexed="81"/>
            <rFont val="宋体"/>
            <family val="3"/>
            <charset val="134"/>
          </rPr>
          <t>作者:</t>
        </r>
        <r>
          <rPr>
            <sz val="9"/>
            <color indexed="81"/>
            <rFont val="宋体"/>
            <family val="3"/>
            <charset val="134"/>
          </rPr>
          <t xml:space="preserve">
完善协同办公与燕云DaaS融合地方案，并与张晓明、刘铁辉沟通。</t>
        </r>
      </text>
    </comment>
    <comment ref="DF4" authorId="0" shapeId="0">
      <text>
        <r>
          <rPr>
            <b/>
            <sz val="9"/>
            <color indexed="81"/>
            <rFont val="宋体"/>
            <family val="3"/>
            <charset val="134"/>
          </rPr>
          <t>作者:</t>
        </r>
        <r>
          <rPr>
            <sz val="9"/>
            <color indexed="81"/>
            <rFont val="宋体"/>
            <family val="3"/>
            <charset val="134"/>
          </rPr>
          <t xml:space="preserve">
1、完善协同办公解决方案。
2、完善智慧城市介绍材料。</t>
        </r>
      </text>
    </comment>
    <comment ref="DG4" authorId="0" shapeId="0">
      <text>
        <r>
          <rPr>
            <b/>
            <sz val="9"/>
            <color indexed="81"/>
            <rFont val="宋体"/>
            <family val="3"/>
            <charset val="134"/>
          </rPr>
          <t>作者:</t>
        </r>
        <r>
          <rPr>
            <sz val="9"/>
            <color indexed="81"/>
            <rFont val="宋体"/>
            <family val="3"/>
            <charset val="134"/>
          </rPr>
          <t xml:space="preserve">
1、新基建等智慧城市相关政策研究，起草政策解读和业务策略建议（口径）。</t>
        </r>
      </text>
    </comment>
    <comment ref="DJ4" authorId="0" shapeId="0">
      <text>
        <r>
          <rPr>
            <b/>
            <sz val="9"/>
            <color indexed="81"/>
            <rFont val="宋体"/>
            <family val="3"/>
            <charset val="134"/>
          </rPr>
          <t>作者:</t>
        </r>
        <r>
          <rPr>
            <sz val="9"/>
            <color indexed="81"/>
            <rFont val="宋体"/>
            <family val="3"/>
            <charset val="134"/>
          </rPr>
          <t xml:space="preserve">
智慧城市最新政策研究。</t>
        </r>
      </text>
    </comment>
    <comment ref="DK4" authorId="0" shapeId="0">
      <text>
        <r>
          <rPr>
            <b/>
            <sz val="9"/>
            <color indexed="81"/>
            <rFont val="宋体"/>
            <family val="3"/>
            <charset val="134"/>
          </rPr>
          <t>作者:</t>
        </r>
        <r>
          <rPr>
            <sz val="9"/>
            <color indexed="81"/>
            <rFont val="宋体"/>
            <family val="3"/>
            <charset val="134"/>
          </rPr>
          <t xml:space="preserve">
行业政策研究报告完善。</t>
        </r>
      </text>
    </comment>
    <comment ref="DN4" authorId="0" shapeId="0">
      <text>
        <r>
          <rPr>
            <b/>
            <sz val="9"/>
            <color indexed="81"/>
            <rFont val="宋体"/>
            <family val="3"/>
            <charset val="134"/>
          </rPr>
          <t>作者:</t>
        </r>
        <r>
          <rPr>
            <sz val="9"/>
            <color indexed="81"/>
            <rFont val="宋体"/>
            <family val="3"/>
            <charset val="134"/>
          </rPr>
          <t xml:space="preserve">
智慧城市业务介绍PPT完善我司的理解和方案应对等内容。</t>
        </r>
      </text>
    </comment>
    <comment ref="BF5" authorId="0" shapeId="0">
      <text>
        <r>
          <rPr>
            <b/>
            <sz val="9"/>
            <color indexed="81"/>
            <rFont val="宋体"/>
            <family val="3"/>
            <charset val="134"/>
          </rPr>
          <t>作者:</t>
        </r>
        <r>
          <rPr>
            <sz val="9"/>
            <color indexed="81"/>
            <rFont val="宋体"/>
            <family val="3"/>
            <charset val="134"/>
          </rPr>
          <t xml:space="preserve">
内部沟通项目推进事宜。</t>
        </r>
      </text>
    </comment>
    <comment ref="BH5" authorId="0" shapeId="0">
      <text>
        <r>
          <rPr>
            <b/>
            <sz val="9"/>
            <color indexed="81"/>
            <rFont val="宋体"/>
            <family val="3"/>
            <charset val="134"/>
          </rPr>
          <t>作者:</t>
        </r>
        <r>
          <rPr>
            <sz val="9"/>
            <color indexed="81"/>
            <rFont val="宋体"/>
            <family val="3"/>
            <charset val="134"/>
          </rPr>
          <t xml:space="preserve">
更新准备招标文件。</t>
        </r>
      </text>
    </comment>
    <comment ref="BI5" authorId="0" shapeId="0">
      <text>
        <r>
          <rPr>
            <b/>
            <sz val="9"/>
            <color indexed="81"/>
            <rFont val="宋体"/>
            <family val="3"/>
            <charset val="134"/>
          </rPr>
          <t>作者:</t>
        </r>
        <r>
          <rPr>
            <sz val="9"/>
            <color indexed="81"/>
            <rFont val="宋体"/>
            <family val="3"/>
            <charset val="134"/>
          </rPr>
          <t xml:space="preserve">
更新招标文件。</t>
        </r>
      </text>
    </comment>
    <comment ref="BJ5" authorId="0" shapeId="0">
      <text>
        <r>
          <rPr>
            <b/>
            <sz val="9"/>
            <color indexed="81"/>
            <rFont val="宋体"/>
            <family val="3"/>
            <charset val="134"/>
          </rPr>
          <t>作者:</t>
        </r>
        <r>
          <rPr>
            <sz val="9"/>
            <color indexed="81"/>
            <rFont val="宋体"/>
            <family val="3"/>
            <charset val="134"/>
          </rPr>
          <t xml:space="preserve">
更新项目招标文件。</t>
        </r>
      </text>
    </comment>
    <comment ref="BM5" authorId="0" shapeId="0">
      <text>
        <r>
          <rPr>
            <b/>
            <sz val="9"/>
            <color indexed="81"/>
            <rFont val="宋体"/>
            <family val="3"/>
            <charset val="134"/>
          </rPr>
          <t>作者:</t>
        </r>
        <r>
          <rPr>
            <sz val="9"/>
            <color indexed="81"/>
            <rFont val="宋体"/>
            <family val="3"/>
            <charset val="134"/>
          </rPr>
          <t xml:space="preserve">
内部沟通招标推进和控标策略，完善招标文件。</t>
        </r>
      </text>
    </comment>
    <comment ref="BN5" authorId="0" shapeId="0">
      <text>
        <r>
          <rPr>
            <b/>
            <sz val="9"/>
            <color indexed="81"/>
            <rFont val="宋体"/>
            <family val="3"/>
            <charset val="134"/>
          </rPr>
          <t>作者:</t>
        </r>
        <r>
          <rPr>
            <sz val="9"/>
            <color indexed="81"/>
            <rFont val="宋体"/>
            <family val="3"/>
            <charset val="134"/>
          </rPr>
          <t xml:space="preserve">
完善招标方案，确认控标点和整体控标策略。</t>
        </r>
      </text>
    </comment>
    <comment ref="BO5" authorId="0" shapeId="0">
      <text>
        <r>
          <rPr>
            <b/>
            <sz val="9"/>
            <color indexed="81"/>
            <rFont val="宋体"/>
            <family val="3"/>
            <charset val="134"/>
          </rPr>
          <t>作者:</t>
        </r>
        <r>
          <rPr>
            <sz val="9"/>
            <color indexed="81"/>
            <rFont val="宋体"/>
            <family val="3"/>
            <charset val="134"/>
          </rPr>
          <t xml:space="preserve">
更新完成招标文件并发给前端销售，推进与客户沟通。</t>
        </r>
      </text>
    </comment>
    <comment ref="DF5" authorId="0" shapeId="0">
      <text>
        <r>
          <rPr>
            <b/>
            <sz val="9"/>
            <color indexed="81"/>
            <rFont val="宋体"/>
            <family val="3"/>
            <charset val="134"/>
          </rPr>
          <t>作者:</t>
        </r>
        <r>
          <rPr>
            <sz val="9"/>
            <color indexed="81"/>
            <rFont val="宋体"/>
            <family val="3"/>
            <charset val="134"/>
          </rPr>
          <t xml:space="preserve">
撰写吉林新基建761工程中长春物联网之都建设内容和预算信息。</t>
        </r>
      </text>
    </comment>
    <comment ref="CJ7" authorId="0" shapeId="0">
      <text>
        <r>
          <rPr>
            <b/>
            <sz val="9"/>
            <color indexed="81"/>
            <rFont val="宋体"/>
            <family val="3"/>
            <charset val="134"/>
          </rPr>
          <t>作者:</t>
        </r>
        <r>
          <rPr>
            <sz val="9"/>
            <color indexed="81"/>
            <rFont val="宋体"/>
            <family val="3"/>
            <charset val="134"/>
          </rPr>
          <t xml:space="preserve">
与陈克沟通整体推进策略和建议。</t>
        </r>
      </text>
    </comment>
    <comment ref="CL8" authorId="0" shapeId="0">
      <text>
        <r>
          <rPr>
            <b/>
            <sz val="9"/>
            <color indexed="81"/>
            <rFont val="宋体"/>
            <family val="3"/>
            <charset val="134"/>
          </rPr>
          <t>作者:</t>
        </r>
        <r>
          <rPr>
            <sz val="9"/>
            <color indexed="81"/>
            <rFont val="宋体"/>
            <family val="3"/>
            <charset val="134"/>
          </rPr>
          <t xml:space="preserve">
详细方案评审。</t>
        </r>
      </text>
    </comment>
    <comment ref="CO9" authorId="0" shapeId="0">
      <text>
        <r>
          <rPr>
            <b/>
            <sz val="9"/>
            <color indexed="81"/>
            <rFont val="宋体"/>
            <family val="3"/>
            <charset val="134"/>
          </rPr>
          <t>作者:</t>
        </r>
        <r>
          <rPr>
            <sz val="9"/>
            <color indexed="81"/>
            <rFont val="宋体"/>
            <family val="3"/>
            <charset val="134"/>
          </rPr>
          <t xml:space="preserve">
沧州大数据项目与销售、交付团队讨论。</t>
        </r>
      </text>
    </comment>
    <comment ref="CO10" authorId="0" shapeId="0">
      <text>
        <r>
          <rPr>
            <b/>
            <sz val="9"/>
            <color indexed="81"/>
            <rFont val="宋体"/>
            <family val="3"/>
            <charset val="134"/>
          </rPr>
          <t>作者:</t>
        </r>
        <r>
          <rPr>
            <sz val="9"/>
            <color indexed="81"/>
            <rFont val="宋体"/>
            <family val="3"/>
            <charset val="134"/>
          </rPr>
          <t xml:space="preserve">
中关村AK三期建议建设内容策划。</t>
        </r>
      </text>
    </comment>
    <comment ref="CS11" authorId="0" shapeId="0">
      <text>
        <r>
          <rPr>
            <b/>
            <sz val="9"/>
            <color indexed="81"/>
            <rFont val="宋体"/>
            <family val="3"/>
            <charset val="134"/>
          </rPr>
          <t>作者:</t>
        </r>
        <r>
          <rPr>
            <sz val="9"/>
            <color indexed="81"/>
            <rFont val="宋体"/>
            <family val="3"/>
            <charset val="134"/>
          </rPr>
          <t xml:space="preserve">
根据售前负责人重新明确的要求，与刘俊杰沟通延庆智慧社区项目原有进展和客户需求等事宜。</t>
        </r>
      </text>
    </comment>
    <comment ref="DF11" authorId="0" shapeId="0">
      <text>
        <r>
          <rPr>
            <b/>
            <sz val="9"/>
            <color indexed="81"/>
            <rFont val="宋体"/>
            <family val="3"/>
            <charset val="134"/>
          </rPr>
          <t>作者:</t>
        </r>
        <r>
          <rPr>
            <sz val="9"/>
            <color indexed="81"/>
            <rFont val="宋体"/>
            <family val="3"/>
            <charset val="134"/>
          </rPr>
          <t xml:space="preserve">
与小康沟通延庆系列项目推进需求，并进一步熟悉相关资料。</t>
        </r>
      </text>
    </comment>
    <comment ref="DM11" authorId="0" shapeId="0">
      <text>
        <r>
          <rPr>
            <b/>
            <sz val="9"/>
            <color indexed="81"/>
            <rFont val="宋体"/>
            <family val="3"/>
            <charset val="134"/>
          </rPr>
          <t>作者:</t>
        </r>
        <r>
          <rPr>
            <sz val="9"/>
            <color indexed="81"/>
            <rFont val="宋体"/>
            <family val="3"/>
            <charset val="134"/>
          </rPr>
          <t xml:space="preserve">
完善方案PPT加入疫情防控内容。</t>
        </r>
      </text>
    </comment>
    <comment ref="CW12" authorId="0" shapeId="0">
      <text>
        <r>
          <rPr>
            <b/>
            <sz val="9"/>
            <color indexed="81"/>
            <rFont val="宋体"/>
            <family val="3"/>
            <charset val="134"/>
          </rPr>
          <t>作者:</t>
        </r>
        <r>
          <rPr>
            <sz val="9"/>
            <color indexed="81"/>
            <rFont val="宋体"/>
            <family val="3"/>
            <charset val="134"/>
          </rPr>
          <t xml:space="preserve">
与张星光沟通公安部商机并梳理建设内容。</t>
        </r>
      </text>
    </comment>
    <comment ref="CX12" authorId="0" shapeId="0">
      <text>
        <r>
          <rPr>
            <b/>
            <sz val="9"/>
            <color indexed="81"/>
            <rFont val="宋体"/>
            <family val="3"/>
            <charset val="134"/>
          </rPr>
          <t>作者:</t>
        </r>
        <r>
          <rPr>
            <sz val="9"/>
            <color indexed="81"/>
            <rFont val="宋体"/>
            <family val="3"/>
            <charset val="134"/>
          </rPr>
          <t xml:space="preserve">
公安部互联网+政务服务方案框架及初步方案准备。</t>
        </r>
      </text>
    </comment>
    <comment ref="CY12" authorId="0" shapeId="0">
      <text>
        <r>
          <rPr>
            <b/>
            <sz val="9"/>
            <color indexed="81"/>
            <rFont val="宋体"/>
            <family val="3"/>
            <charset val="134"/>
          </rPr>
          <t>作者:</t>
        </r>
        <r>
          <rPr>
            <sz val="9"/>
            <color indexed="81"/>
            <rFont val="宋体"/>
            <family val="3"/>
            <charset val="134"/>
          </rPr>
          <t xml:space="preserve">
公安部项目方案梳理及报价预算。</t>
        </r>
      </text>
    </comment>
    <comment ref="CZ12" authorId="0" shapeId="0">
      <text>
        <r>
          <rPr>
            <b/>
            <sz val="9"/>
            <color indexed="81"/>
            <rFont val="宋体"/>
            <family val="3"/>
            <charset val="134"/>
          </rPr>
          <t>作者:</t>
        </r>
        <r>
          <rPr>
            <sz val="9"/>
            <color indexed="81"/>
            <rFont val="宋体"/>
            <family val="3"/>
            <charset val="134"/>
          </rPr>
          <t xml:space="preserve">
公安部项目预算调整及内部协调讨论。</t>
        </r>
      </text>
    </comment>
    <comment ref="DG13" authorId="0" shapeId="0">
      <text>
        <r>
          <rPr>
            <b/>
            <sz val="9"/>
            <color indexed="81"/>
            <rFont val="宋体"/>
            <family val="3"/>
            <charset val="134"/>
          </rPr>
          <t>作者:</t>
        </r>
        <r>
          <rPr>
            <sz val="9"/>
            <color indexed="81"/>
            <rFont val="宋体"/>
            <family val="3"/>
            <charset val="134"/>
          </rPr>
          <t xml:space="preserve">
研究之前方案，并补充完善。</t>
        </r>
      </text>
    </comment>
    <comment ref="DM13" authorId="0" shapeId="0">
      <text>
        <r>
          <rPr>
            <b/>
            <sz val="9"/>
            <color indexed="81"/>
            <rFont val="宋体"/>
            <family val="3"/>
            <charset val="134"/>
          </rPr>
          <t>作者:</t>
        </r>
        <r>
          <rPr>
            <sz val="9"/>
            <color indexed="81"/>
            <rFont val="宋体"/>
            <family val="3"/>
            <charset val="134"/>
          </rPr>
          <t xml:space="preserve">
完善协同办公方案PPT。</t>
        </r>
      </text>
    </comment>
    <comment ref="DM14" authorId="0" shapeId="0">
      <text>
        <r>
          <rPr>
            <b/>
            <sz val="9"/>
            <color indexed="81"/>
            <rFont val="宋体"/>
            <family val="3"/>
            <charset val="134"/>
          </rPr>
          <t>作者:</t>
        </r>
        <r>
          <rPr>
            <sz val="9"/>
            <color indexed="81"/>
            <rFont val="宋体"/>
            <family val="3"/>
            <charset val="134"/>
          </rPr>
          <t xml:space="preserve">
邢台商机需求讨论并跟进。</t>
        </r>
      </text>
    </comment>
    <comment ref="AJ31" authorId="0" shapeId="0">
      <text>
        <r>
          <rPr>
            <b/>
            <sz val="9"/>
            <color indexed="81"/>
            <rFont val="宋体"/>
            <family val="3"/>
            <charset val="134"/>
          </rPr>
          <t>作者:</t>
        </r>
        <r>
          <rPr>
            <sz val="9"/>
            <color indexed="81"/>
            <rFont val="宋体"/>
            <family val="3"/>
            <charset val="134"/>
          </rPr>
          <t xml:space="preserve">
1、方案创新工作思路、制度和安排讨论。商机管理流程讨论。</t>
        </r>
      </text>
    </comment>
    <comment ref="AK31" authorId="0" shapeId="0">
      <text>
        <r>
          <rPr>
            <b/>
            <sz val="9"/>
            <color indexed="81"/>
            <rFont val="宋体"/>
            <family val="3"/>
            <charset val="134"/>
          </rPr>
          <t>作者:</t>
        </r>
        <r>
          <rPr>
            <sz val="9"/>
            <color indexed="81"/>
            <rFont val="宋体"/>
            <family val="3"/>
            <charset val="134"/>
          </rPr>
          <t xml:space="preserve">
跟进部门方案创新工作推进。</t>
        </r>
      </text>
    </comment>
    <comment ref="AL31" authorId="0" shapeId="0">
      <text>
        <r>
          <rPr>
            <b/>
            <sz val="9"/>
            <color indexed="81"/>
            <rFont val="宋体"/>
            <family val="3"/>
            <charset val="134"/>
          </rPr>
          <t>作者:</t>
        </r>
        <r>
          <rPr>
            <sz val="9"/>
            <color indexed="81"/>
            <rFont val="宋体"/>
            <family val="3"/>
            <charset val="134"/>
          </rPr>
          <t xml:space="preserve">
沟通内部商机管理和方案创新工作机制等。</t>
        </r>
      </text>
    </comment>
    <comment ref="AM31" authorId="0" shapeId="0">
      <text>
        <r>
          <rPr>
            <b/>
            <sz val="9"/>
            <color indexed="81"/>
            <rFont val="宋体"/>
            <family val="3"/>
            <charset val="134"/>
          </rPr>
          <t>作者:</t>
        </r>
        <r>
          <rPr>
            <sz val="9"/>
            <color indexed="81"/>
            <rFont val="宋体"/>
            <family val="3"/>
            <charset val="134"/>
          </rPr>
          <t xml:space="preserve">
方案创新工作会议推进机制讨论，沟通推进疫情防控等轻量级方案。</t>
        </r>
      </text>
    </comment>
    <comment ref="AO31" authorId="0" shapeId="0">
      <text>
        <r>
          <rPr>
            <b/>
            <sz val="9"/>
            <color indexed="81"/>
            <rFont val="宋体"/>
            <family val="3"/>
            <charset val="134"/>
          </rPr>
          <t>作者:</t>
        </r>
        <r>
          <rPr>
            <sz val="9"/>
            <color indexed="81"/>
            <rFont val="宋体"/>
            <family val="3"/>
            <charset val="134"/>
          </rPr>
          <t xml:space="preserve">
内部工作协调和安排。</t>
        </r>
      </text>
    </comment>
    <comment ref="AR31" authorId="0" shapeId="0">
      <text>
        <r>
          <rPr>
            <b/>
            <sz val="9"/>
            <color indexed="81"/>
            <rFont val="宋体"/>
            <family val="3"/>
            <charset val="134"/>
          </rPr>
          <t>作者:</t>
        </r>
        <r>
          <rPr>
            <sz val="9"/>
            <color indexed="81"/>
            <rFont val="宋体"/>
            <family val="3"/>
            <charset val="134"/>
          </rPr>
          <t xml:space="preserve">
内部会议组织协调，工时预算制度制定。</t>
        </r>
      </text>
    </comment>
    <comment ref="AS31" authorId="0" shapeId="0">
      <text>
        <r>
          <rPr>
            <b/>
            <sz val="9"/>
            <color indexed="81"/>
            <rFont val="宋体"/>
            <family val="3"/>
            <charset val="134"/>
          </rPr>
          <t>作者:</t>
        </r>
        <r>
          <rPr>
            <sz val="9"/>
            <color indexed="81"/>
            <rFont val="宋体"/>
            <family val="3"/>
            <charset val="134"/>
          </rPr>
          <t xml:space="preserve">
行业方案创新工作规划。</t>
        </r>
      </text>
    </comment>
    <comment ref="AU31" authorId="0" shapeId="0">
      <text>
        <r>
          <rPr>
            <b/>
            <sz val="9"/>
            <color indexed="81"/>
            <rFont val="宋体"/>
            <family val="3"/>
            <charset val="134"/>
          </rPr>
          <t>作者:</t>
        </r>
        <r>
          <rPr>
            <sz val="9"/>
            <color indexed="81"/>
            <rFont val="宋体"/>
            <family val="3"/>
            <charset val="134"/>
          </rPr>
          <t xml:space="preserve">
内部人员制度和职责明确。</t>
        </r>
      </text>
    </comment>
    <comment ref="AV31" authorId="0" shapeId="0">
      <text>
        <r>
          <rPr>
            <b/>
            <sz val="9"/>
            <color indexed="81"/>
            <rFont val="宋体"/>
            <family val="3"/>
            <charset val="134"/>
          </rPr>
          <t>作者:</t>
        </r>
        <r>
          <rPr>
            <sz val="9"/>
            <color indexed="81"/>
            <rFont val="宋体"/>
            <family val="3"/>
            <charset val="134"/>
          </rPr>
          <t xml:space="preserve">
人员工作沟通、工作总结及其他相关工作。</t>
        </r>
      </text>
    </comment>
    <comment ref="AZ31" authorId="0" shapeId="0">
      <text>
        <r>
          <rPr>
            <b/>
            <sz val="9"/>
            <color indexed="81"/>
            <rFont val="宋体"/>
            <family val="3"/>
            <charset val="134"/>
          </rPr>
          <t>作者:</t>
        </r>
        <r>
          <rPr>
            <sz val="9"/>
            <color indexed="81"/>
            <rFont val="宋体"/>
            <family val="3"/>
            <charset val="134"/>
          </rPr>
          <t xml:space="preserve">
协调沟通延庆AK项目推进事宜。</t>
        </r>
      </text>
    </comment>
    <comment ref="BB31" authorId="0" shapeId="0">
      <text>
        <r>
          <rPr>
            <b/>
            <sz val="9"/>
            <color indexed="81"/>
            <rFont val="宋体"/>
            <family val="3"/>
            <charset val="134"/>
          </rPr>
          <t>作者:</t>
        </r>
        <r>
          <rPr>
            <sz val="9"/>
            <color indexed="81"/>
            <rFont val="宋体"/>
            <family val="3"/>
            <charset val="134"/>
          </rPr>
          <t xml:space="preserve">
讨论安排公司方案创新汇报事宜。
协调疫情综合防控方案策划事宜。</t>
        </r>
      </text>
    </comment>
    <comment ref="BC31" authorId="0" shapeId="0">
      <text>
        <r>
          <rPr>
            <b/>
            <sz val="9"/>
            <color indexed="81"/>
            <rFont val="宋体"/>
            <family val="3"/>
            <charset val="134"/>
          </rPr>
          <t>作者:</t>
        </r>
        <r>
          <rPr>
            <sz val="9"/>
            <color indexed="81"/>
            <rFont val="宋体"/>
            <family val="3"/>
            <charset val="134"/>
          </rPr>
          <t xml:space="preserve">
方案部与技术中心工作边界讨论，起草方案创新管理办法。</t>
        </r>
      </text>
    </comment>
    <comment ref="BG31" authorId="0" shapeId="0">
      <text>
        <r>
          <rPr>
            <b/>
            <sz val="9"/>
            <color indexed="81"/>
            <rFont val="宋体"/>
            <family val="3"/>
            <charset val="134"/>
          </rPr>
          <t>作者:</t>
        </r>
        <r>
          <rPr>
            <sz val="9"/>
            <color indexed="81"/>
            <rFont val="宋体"/>
            <family val="3"/>
            <charset val="134"/>
          </rPr>
          <t xml:space="preserve">
部门会议。</t>
        </r>
      </text>
    </comment>
    <comment ref="BH31" authorId="0" shapeId="0">
      <text>
        <r>
          <rPr>
            <b/>
            <sz val="9"/>
            <color indexed="81"/>
            <rFont val="宋体"/>
            <family val="3"/>
            <charset val="134"/>
          </rPr>
          <t>作者:</t>
        </r>
        <r>
          <rPr>
            <sz val="9"/>
            <color indexed="81"/>
            <rFont val="宋体"/>
            <family val="3"/>
            <charset val="134"/>
          </rPr>
          <t xml:space="preserve">
创新方案审核。</t>
        </r>
      </text>
    </comment>
    <comment ref="BI31" authorId="0" shapeId="0">
      <text>
        <r>
          <rPr>
            <b/>
            <sz val="9"/>
            <color indexed="81"/>
            <rFont val="宋体"/>
            <family val="3"/>
            <charset val="134"/>
          </rPr>
          <t>作者:</t>
        </r>
        <r>
          <rPr>
            <sz val="9"/>
            <color indexed="81"/>
            <rFont val="宋体"/>
            <family val="3"/>
            <charset val="134"/>
          </rPr>
          <t xml:space="preserve">
部门月度会议工作总结。</t>
        </r>
      </text>
    </comment>
    <comment ref="BJ31" authorId="0" shapeId="0">
      <text>
        <r>
          <rPr>
            <b/>
            <sz val="9"/>
            <color indexed="81"/>
            <rFont val="宋体"/>
            <family val="3"/>
            <charset val="134"/>
          </rPr>
          <t>作者:</t>
        </r>
        <r>
          <rPr>
            <sz val="9"/>
            <color indexed="81"/>
            <rFont val="宋体"/>
            <family val="3"/>
            <charset val="134"/>
          </rPr>
          <t xml:space="preserve">
制定部门管理办法和KPI。</t>
        </r>
      </text>
    </comment>
    <comment ref="BN31" authorId="0" shapeId="0">
      <text>
        <r>
          <rPr>
            <b/>
            <sz val="9"/>
            <color indexed="81"/>
            <rFont val="宋体"/>
            <family val="3"/>
            <charset val="134"/>
          </rPr>
          <t>作者:</t>
        </r>
        <r>
          <rPr>
            <sz val="9"/>
            <color indexed="81"/>
            <rFont val="宋体"/>
            <family val="3"/>
            <charset val="134"/>
          </rPr>
          <t xml:space="preserve">
内部方案创新和项目推进事项沟通。</t>
        </r>
      </text>
    </comment>
    <comment ref="BO31" authorId="0" shapeId="0">
      <text>
        <r>
          <rPr>
            <b/>
            <sz val="9"/>
            <color indexed="81"/>
            <rFont val="宋体"/>
            <family val="3"/>
            <charset val="134"/>
          </rPr>
          <t>作者:</t>
        </r>
        <r>
          <rPr>
            <sz val="9"/>
            <color indexed="81"/>
            <rFont val="宋体"/>
            <family val="3"/>
            <charset val="134"/>
          </rPr>
          <t xml:space="preserve">
内部沟通方案创新管理办法和KPI。</t>
        </r>
      </text>
    </comment>
    <comment ref="BP31" authorId="0" shapeId="0">
      <text>
        <r>
          <rPr>
            <b/>
            <sz val="9"/>
            <color indexed="81"/>
            <rFont val="宋体"/>
            <family val="3"/>
            <charset val="134"/>
          </rPr>
          <t>作者:</t>
        </r>
        <r>
          <rPr>
            <sz val="9"/>
            <color indexed="81"/>
            <rFont val="宋体"/>
            <family val="3"/>
            <charset val="134"/>
          </rPr>
          <t xml:space="preserve">
周报模板准备和讨论，与交付中心应用模块对接材料要求。</t>
        </r>
      </text>
    </comment>
    <comment ref="BQ31" authorId="0" shapeId="0">
      <text>
        <r>
          <rPr>
            <b/>
            <sz val="9"/>
            <color indexed="81"/>
            <rFont val="宋体"/>
            <family val="3"/>
            <charset val="134"/>
          </rPr>
          <t>作者:</t>
        </r>
        <r>
          <rPr>
            <sz val="9"/>
            <color indexed="81"/>
            <rFont val="宋体"/>
            <family val="3"/>
            <charset val="134"/>
          </rPr>
          <t xml:space="preserve">
周报要求发布和周六评审工作安排。</t>
        </r>
      </text>
    </comment>
    <comment ref="BT31" authorId="0" shapeId="0">
      <text>
        <r>
          <rPr>
            <b/>
            <sz val="9"/>
            <color indexed="81"/>
            <rFont val="宋体"/>
            <family val="3"/>
            <charset val="134"/>
          </rPr>
          <t>作者:</t>
        </r>
        <r>
          <rPr>
            <sz val="9"/>
            <color indexed="81"/>
            <rFont val="宋体"/>
            <family val="3"/>
            <charset val="134"/>
          </rPr>
          <t xml:space="preserve">
内部讨论团队级人员管理。</t>
        </r>
      </text>
    </comment>
    <comment ref="BX31" authorId="0" shapeId="0">
      <text>
        <r>
          <rPr>
            <b/>
            <sz val="9"/>
            <color indexed="81"/>
            <rFont val="宋体"/>
            <family val="3"/>
            <charset val="134"/>
          </rPr>
          <t>作者:</t>
        </r>
        <r>
          <rPr>
            <sz val="9"/>
            <color indexed="81"/>
            <rFont val="宋体"/>
            <family val="3"/>
            <charset val="134"/>
          </rPr>
          <t xml:space="preserve">
内部讨论相关流程及人员要求等。</t>
        </r>
      </text>
    </comment>
    <comment ref="CA31" authorId="0" shapeId="0">
      <text>
        <r>
          <rPr>
            <b/>
            <sz val="9"/>
            <color indexed="81"/>
            <rFont val="宋体"/>
            <family val="3"/>
            <charset val="134"/>
          </rPr>
          <t>作者:</t>
        </r>
        <r>
          <rPr>
            <sz val="9"/>
            <color indexed="81"/>
            <rFont val="宋体"/>
            <family val="3"/>
            <charset val="134"/>
          </rPr>
          <t xml:space="preserve">
内部产品和方案摸底推进，协调准备清单。</t>
        </r>
      </text>
    </comment>
    <comment ref="CB31" authorId="0" shapeId="0">
      <text>
        <r>
          <rPr>
            <b/>
            <sz val="9"/>
            <color indexed="81"/>
            <rFont val="宋体"/>
            <family val="3"/>
            <charset val="134"/>
          </rPr>
          <t>作者:</t>
        </r>
        <r>
          <rPr>
            <sz val="9"/>
            <color indexed="81"/>
            <rFont val="宋体"/>
            <family val="3"/>
            <charset val="134"/>
          </rPr>
          <t xml:space="preserve">
内部方案汇报工作协调。</t>
        </r>
      </text>
    </comment>
    <comment ref="CC31" authorId="0" shapeId="0">
      <text>
        <r>
          <rPr>
            <b/>
            <sz val="9"/>
            <color indexed="81"/>
            <rFont val="宋体"/>
            <family val="3"/>
            <charset val="134"/>
          </rPr>
          <t>作者:</t>
        </r>
        <r>
          <rPr>
            <sz val="9"/>
            <color indexed="81"/>
            <rFont val="宋体"/>
            <family val="3"/>
            <charset val="134"/>
          </rPr>
          <t xml:space="preserve">
内部其他汇报材料评审。</t>
        </r>
      </text>
    </comment>
    <comment ref="CE31" authorId="0" shapeId="0">
      <text>
        <r>
          <rPr>
            <b/>
            <sz val="9"/>
            <color indexed="81"/>
            <rFont val="宋体"/>
            <family val="3"/>
            <charset val="134"/>
          </rPr>
          <t>作者:</t>
        </r>
        <r>
          <rPr>
            <sz val="9"/>
            <color indexed="81"/>
            <rFont val="宋体"/>
            <family val="3"/>
            <charset val="134"/>
          </rPr>
          <t xml:space="preserve">
撰写方案评审要点。</t>
        </r>
      </text>
    </comment>
    <comment ref="CH31" authorId="0" shapeId="0">
      <text>
        <r>
          <rPr>
            <b/>
            <sz val="9"/>
            <color indexed="81"/>
            <rFont val="宋体"/>
            <family val="3"/>
            <charset val="134"/>
          </rPr>
          <t>作者:</t>
        </r>
        <r>
          <rPr>
            <sz val="9"/>
            <color indexed="81"/>
            <rFont val="宋体"/>
            <family val="3"/>
            <charset val="134"/>
          </rPr>
          <t xml:space="preserve">
商机推进售前方案工作内容撰写。</t>
        </r>
      </text>
    </comment>
    <comment ref="CI31" authorId="0" shapeId="0">
      <text>
        <r>
          <rPr>
            <b/>
            <sz val="9"/>
            <color indexed="81"/>
            <rFont val="宋体"/>
            <family val="3"/>
            <charset val="134"/>
          </rPr>
          <t>作者:</t>
        </r>
        <r>
          <rPr>
            <sz val="9"/>
            <color indexed="81"/>
            <rFont val="宋体"/>
            <family val="3"/>
            <charset val="134"/>
          </rPr>
          <t xml:space="preserve">
内部人员讨论。</t>
        </r>
      </text>
    </comment>
    <comment ref="CJ31" authorId="0" shapeId="0">
      <text>
        <r>
          <rPr>
            <b/>
            <sz val="9"/>
            <color indexed="81"/>
            <rFont val="宋体"/>
            <family val="3"/>
            <charset val="134"/>
          </rPr>
          <t>作者:</t>
        </r>
        <r>
          <rPr>
            <sz val="9"/>
            <color indexed="81"/>
            <rFont val="宋体"/>
            <family val="3"/>
            <charset val="134"/>
          </rPr>
          <t xml:space="preserve">
售前支持工作内容和成果等撰写讨论。</t>
        </r>
      </text>
    </comment>
    <comment ref="CL31" authorId="0" shapeId="0">
      <text>
        <r>
          <rPr>
            <b/>
            <sz val="9"/>
            <color indexed="81"/>
            <rFont val="宋体"/>
            <family val="3"/>
            <charset val="134"/>
          </rPr>
          <t>作者:</t>
        </r>
        <r>
          <rPr>
            <sz val="9"/>
            <color indexed="81"/>
            <rFont val="宋体"/>
            <family val="3"/>
            <charset val="134"/>
          </rPr>
          <t xml:space="preserve">
部门月度例会。</t>
        </r>
      </text>
    </comment>
    <comment ref="BF32" authorId="0" shapeId="0">
      <text>
        <r>
          <rPr>
            <b/>
            <sz val="9"/>
            <color indexed="81"/>
            <rFont val="宋体"/>
            <family val="3"/>
            <charset val="134"/>
          </rPr>
          <t>作者:</t>
        </r>
        <r>
          <rPr>
            <sz val="9"/>
            <color indexed="81"/>
            <rFont val="宋体"/>
            <family val="3"/>
            <charset val="134"/>
          </rPr>
          <t xml:space="preserve">
与交付中心沟通案例培训事宜，部门间工作界面撰写。</t>
        </r>
      </text>
    </comment>
    <comment ref="BI32" authorId="0" shapeId="0">
      <text>
        <r>
          <rPr>
            <b/>
            <sz val="9"/>
            <color indexed="81"/>
            <rFont val="宋体"/>
            <family val="3"/>
            <charset val="134"/>
          </rPr>
          <t>作者:</t>
        </r>
        <r>
          <rPr>
            <sz val="9"/>
            <color indexed="81"/>
            <rFont val="宋体"/>
            <family val="3"/>
            <charset val="134"/>
          </rPr>
          <t xml:space="preserve">
销售体系商机储备会议。</t>
        </r>
      </text>
    </comment>
    <comment ref="BJ32" authorId="0" shapeId="0">
      <text>
        <r>
          <rPr>
            <b/>
            <sz val="9"/>
            <color indexed="81"/>
            <rFont val="宋体"/>
            <family val="3"/>
            <charset val="134"/>
          </rPr>
          <t>作者:</t>
        </r>
        <r>
          <rPr>
            <sz val="9"/>
            <color indexed="81"/>
            <rFont val="宋体"/>
            <family val="3"/>
            <charset val="134"/>
          </rPr>
          <t xml:space="preserve">
北区销售月度商机储备会议。</t>
        </r>
      </text>
    </comment>
    <comment ref="BN32" authorId="0" shapeId="0">
      <text>
        <r>
          <rPr>
            <b/>
            <sz val="9"/>
            <color indexed="81"/>
            <rFont val="宋体"/>
            <family val="3"/>
            <charset val="134"/>
          </rPr>
          <t>作者:</t>
        </r>
        <r>
          <rPr>
            <sz val="9"/>
            <color indexed="81"/>
            <rFont val="宋体"/>
            <family val="3"/>
            <charset val="134"/>
          </rPr>
          <t xml:space="preserve">
与市场部唐可沟通方案宣传工作协同事宜。</t>
        </r>
      </text>
    </comment>
    <comment ref="BO32" authorId="0" shapeId="0">
      <text>
        <r>
          <rPr>
            <b/>
            <sz val="9"/>
            <color indexed="81"/>
            <rFont val="宋体"/>
            <family val="3"/>
            <charset val="134"/>
          </rPr>
          <t>作者:</t>
        </r>
        <r>
          <rPr>
            <sz val="9"/>
            <color indexed="81"/>
            <rFont val="宋体"/>
            <family val="3"/>
            <charset val="134"/>
          </rPr>
          <t xml:space="preserve">
协调信息科技大学咨询规划项目人员合作事宜。</t>
        </r>
      </text>
    </comment>
    <comment ref="BP32" authorId="0" shapeId="0">
      <text>
        <r>
          <rPr>
            <b/>
            <sz val="9"/>
            <color indexed="81"/>
            <rFont val="宋体"/>
            <family val="3"/>
            <charset val="134"/>
          </rPr>
          <t>作者:</t>
        </r>
        <r>
          <rPr>
            <sz val="9"/>
            <color indexed="81"/>
            <rFont val="宋体"/>
            <family val="3"/>
            <charset val="134"/>
          </rPr>
          <t xml:space="preserve">
应急专家、顶设外部人员合作沟通。</t>
        </r>
      </text>
    </comment>
    <comment ref="BQ32" authorId="0" shapeId="0">
      <text>
        <r>
          <rPr>
            <b/>
            <sz val="9"/>
            <color indexed="81"/>
            <rFont val="宋体"/>
            <family val="3"/>
            <charset val="134"/>
          </rPr>
          <t>作者:</t>
        </r>
        <r>
          <rPr>
            <sz val="9"/>
            <color indexed="81"/>
            <rFont val="宋体"/>
            <family val="3"/>
            <charset val="134"/>
          </rPr>
          <t xml:space="preserve">
燕云DaaS相关案例培训。
其他内部工作协调沟通。</t>
        </r>
      </text>
    </comment>
    <comment ref="BU32" authorId="0" shapeId="0">
      <text>
        <r>
          <rPr>
            <b/>
            <sz val="9"/>
            <color indexed="81"/>
            <rFont val="宋体"/>
            <family val="3"/>
            <charset val="134"/>
          </rPr>
          <t>作者:</t>
        </r>
        <r>
          <rPr>
            <sz val="9"/>
            <color indexed="81"/>
            <rFont val="宋体"/>
            <family val="3"/>
            <charset val="134"/>
          </rPr>
          <t xml:space="preserve">
与DCG沟通与中移动合作的事宜。</t>
        </r>
      </text>
    </comment>
    <comment ref="BV32" authorId="0" shapeId="0">
      <text>
        <r>
          <rPr>
            <b/>
            <sz val="9"/>
            <color indexed="81"/>
            <rFont val="宋体"/>
            <family val="3"/>
            <charset val="134"/>
          </rPr>
          <t>作者:</t>
        </r>
        <r>
          <rPr>
            <sz val="9"/>
            <color indexed="81"/>
            <rFont val="宋体"/>
            <family val="3"/>
            <charset val="134"/>
          </rPr>
          <t xml:space="preserve">
沧州大数据项目策划讨论及公安大数据标准协调。</t>
        </r>
      </text>
    </comment>
    <comment ref="BW32" authorId="0" shapeId="0">
      <text>
        <r>
          <rPr>
            <b/>
            <sz val="9"/>
            <color indexed="81"/>
            <rFont val="宋体"/>
            <family val="3"/>
            <charset val="134"/>
          </rPr>
          <t>作者:</t>
        </r>
        <r>
          <rPr>
            <sz val="9"/>
            <color indexed="81"/>
            <rFont val="宋体"/>
            <family val="3"/>
            <charset val="134"/>
          </rPr>
          <t xml:space="preserve">
研究Intel提供的资料，讨论合作方式。</t>
        </r>
      </text>
    </comment>
    <comment ref="BX32" authorId="0" shapeId="0">
      <text>
        <r>
          <rPr>
            <b/>
            <sz val="9"/>
            <color indexed="81"/>
            <rFont val="宋体"/>
            <family val="3"/>
            <charset val="134"/>
          </rPr>
          <t>作者:</t>
        </r>
        <r>
          <rPr>
            <sz val="9"/>
            <color indexed="81"/>
            <rFont val="宋体"/>
            <family val="3"/>
            <charset val="134"/>
          </rPr>
          <t xml:space="preserve">
燕云DaaS实战会议及智慧城市方案案例对接。</t>
        </r>
      </text>
    </comment>
    <comment ref="CB32" authorId="0" shapeId="0">
      <text>
        <r>
          <rPr>
            <b/>
            <sz val="9"/>
            <color indexed="81"/>
            <rFont val="宋体"/>
            <family val="3"/>
            <charset val="134"/>
          </rPr>
          <t>作者:</t>
        </r>
        <r>
          <rPr>
            <sz val="9"/>
            <color indexed="81"/>
            <rFont val="宋体"/>
            <family val="3"/>
            <charset val="134"/>
          </rPr>
          <t xml:space="preserve">
南区重点项目进展评审。</t>
        </r>
      </text>
    </comment>
    <comment ref="CC32" authorId="0" shapeId="0">
      <text>
        <r>
          <rPr>
            <b/>
            <sz val="9"/>
            <color indexed="81"/>
            <rFont val="宋体"/>
            <family val="3"/>
            <charset val="134"/>
          </rPr>
          <t>作者:</t>
        </r>
        <r>
          <rPr>
            <sz val="9"/>
            <color indexed="81"/>
            <rFont val="宋体"/>
            <family val="3"/>
            <charset val="134"/>
          </rPr>
          <t xml:space="preserve">
福建区域重点项目推进评审。</t>
        </r>
      </text>
    </comment>
    <comment ref="CD32" authorId="0" shapeId="0">
      <text>
        <r>
          <rPr>
            <b/>
            <sz val="9"/>
            <color indexed="81"/>
            <rFont val="宋体"/>
            <family val="3"/>
            <charset val="134"/>
          </rPr>
          <t>作者:</t>
        </r>
        <r>
          <rPr>
            <sz val="9"/>
            <color indexed="81"/>
            <rFont val="宋体"/>
            <family val="3"/>
            <charset val="134"/>
          </rPr>
          <t xml:space="preserve">
内部资料轨迹和协调。</t>
        </r>
      </text>
    </comment>
    <comment ref="CE32" authorId="0" shapeId="0">
      <text>
        <r>
          <rPr>
            <b/>
            <sz val="9"/>
            <color indexed="81"/>
            <rFont val="宋体"/>
            <family val="3"/>
            <charset val="134"/>
          </rPr>
          <t>作者:</t>
        </r>
        <r>
          <rPr>
            <sz val="9"/>
            <color indexed="81"/>
            <rFont val="宋体"/>
            <family val="3"/>
            <charset val="134"/>
          </rPr>
          <t xml:space="preserve">
燕云DaaS实战会议和大项目部重点商机讨论推进。</t>
        </r>
      </text>
    </comment>
    <comment ref="CO32" authorId="0" shapeId="0">
      <text>
        <r>
          <rPr>
            <b/>
            <sz val="9"/>
            <color indexed="81"/>
            <rFont val="宋体"/>
            <family val="3"/>
            <charset val="134"/>
          </rPr>
          <t>作者:</t>
        </r>
        <r>
          <rPr>
            <sz val="9"/>
            <color indexed="81"/>
            <rFont val="宋体"/>
            <family val="3"/>
            <charset val="134"/>
          </rPr>
          <t xml:space="preserve">
IDC案例宣传彩页沟通。</t>
        </r>
      </text>
    </comment>
    <comment ref="CP32" authorId="0" shapeId="0">
      <text>
        <r>
          <rPr>
            <b/>
            <sz val="9"/>
            <color indexed="81"/>
            <rFont val="宋体"/>
            <family val="3"/>
            <charset val="134"/>
          </rPr>
          <t>作者:</t>
        </r>
        <r>
          <rPr>
            <sz val="9"/>
            <color indexed="81"/>
            <rFont val="宋体"/>
            <family val="3"/>
            <charset val="134"/>
          </rPr>
          <t xml:space="preserve">
1、DCG智慧城市材料准备和提供。
2、协助惠民整理智慧城市业务介绍。</t>
        </r>
      </text>
    </comment>
    <comment ref="CQ32" authorId="0" shapeId="0">
      <text>
        <r>
          <rPr>
            <b/>
            <sz val="9"/>
            <color indexed="81"/>
            <rFont val="宋体"/>
            <family val="3"/>
            <charset val="134"/>
          </rPr>
          <t>作者:</t>
        </r>
        <r>
          <rPr>
            <sz val="9"/>
            <color indexed="81"/>
            <rFont val="宋体"/>
            <family val="3"/>
            <charset val="134"/>
          </rPr>
          <t xml:space="preserve">
1、内部沟通商机review事宜。
2、内部讨论落地案例和成熟产品、应用清单。</t>
        </r>
      </text>
    </comment>
    <comment ref="CR32" authorId="0" shapeId="0">
      <text>
        <r>
          <rPr>
            <b/>
            <sz val="9"/>
            <color indexed="81"/>
            <rFont val="宋体"/>
            <family val="3"/>
            <charset val="134"/>
          </rPr>
          <t>作者:</t>
        </r>
        <r>
          <rPr>
            <sz val="9"/>
            <color indexed="81"/>
            <rFont val="宋体"/>
            <family val="3"/>
            <charset val="134"/>
          </rPr>
          <t xml:space="preserve">
1、与交付张炎红沟通落地案例和成熟产品、应用清单。
2、与马锐沟通吉林系列商机情况。</t>
        </r>
      </text>
    </comment>
    <comment ref="CS32" authorId="0" shapeId="0">
      <text>
        <r>
          <rPr>
            <b/>
            <sz val="9"/>
            <color indexed="81"/>
            <rFont val="宋体"/>
            <family val="3"/>
            <charset val="134"/>
          </rPr>
          <t>作者:</t>
        </r>
        <r>
          <rPr>
            <sz val="9"/>
            <color indexed="81"/>
            <rFont val="宋体"/>
            <family val="3"/>
            <charset val="134"/>
          </rPr>
          <t xml:space="preserve">
区块链等方案研究。</t>
        </r>
      </text>
    </comment>
    <comment ref="CX32" authorId="0" shapeId="0">
      <text>
        <r>
          <rPr>
            <b/>
            <sz val="9"/>
            <color indexed="81"/>
            <rFont val="宋体"/>
            <family val="3"/>
            <charset val="134"/>
          </rPr>
          <t>作者:</t>
        </r>
        <r>
          <rPr>
            <sz val="9"/>
            <color indexed="81"/>
            <rFont val="宋体"/>
            <family val="3"/>
            <charset val="134"/>
          </rPr>
          <t xml:space="preserve">
大项目部商机推进讨论和燕云DaaS报价讨论。</t>
        </r>
      </text>
    </comment>
    <comment ref="DC32" authorId="0" shapeId="0">
      <text>
        <r>
          <rPr>
            <b/>
            <sz val="9"/>
            <color indexed="81"/>
            <rFont val="宋体"/>
            <family val="3"/>
            <charset val="134"/>
          </rPr>
          <t>作者:</t>
        </r>
        <r>
          <rPr>
            <sz val="9"/>
            <color indexed="81"/>
            <rFont val="宋体"/>
            <family val="3"/>
            <charset val="134"/>
          </rPr>
          <t xml:space="preserve">
部门周例会。</t>
        </r>
      </text>
    </comment>
    <comment ref="DD32" authorId="0" shapeId="0">
      <text>
        <r>
          <rPr>
            <b/>
            <sz val="9"/>
            <color indexed="81"/>
            <rFont val="宋体"/>
            <family val="3"/>
            <charset val="134"/>
          </rPr>
          <t>作者:</t>
        </r>
        <r>
          <rPr>
            <sz val="9"/>
            <color indexed="81"/>
            <rFont val="宋体"/>
            <family val="3"/>
            <charset val="134"/>
          </rPr>
          <t xml:space="preserve">
与三星SDS夏瑞勤沟通物联网合作推进事宜。</t>
        </r>
      </text>
    </comment>
    <comment ref="DE32" authorId="0" shapeId="0">
      <text>
        <r>
          <rPr>
            <b/>
            <sz val="9"/>
            <color indexed="81"/>
            <rFont val="宋体"/>
            <family val="3"/>
            <charset val="134"/>
          </rPr>
          <t>作者:</t>
        </r>
        <r>
          <rPr>
            <sz val="9"/>
            <color indexed="81"/>
            <rFont val="宋体"/>
            <family val="3"/>
            <charset val="134"/>
          </rPr>
          <t xml:space="preserve">
沟通智慧管网项目机会和方案，提供资料。</t>
        </r>
      </text>
    </comment>
    <comment ref="DG32" authorId="0" shapeId="0">
      <text>
        <r>
          <rPr>
            <b/>
            <sz val="9"/>
            <color indexed="81"/>
            <rFont val="宋体"/>
            <family val="3"/>
            <charset val="134"/>
          </rPr>
          <t>作者:</t>
        </r>
        <r>
          <rPr>
            <sz val="9"/>
            <color indexed="81"/>
            <rFont val="宋体"/>
            <family val="3"/>
            <charset val="134"/>
          </rPr>
          <t xml:space="preserve">
1、参加燕云实战会议。
2、与马锐、鹏博等沟通京东北方数据中心运营方案思路和建议。</t>
        </r>
      </text>
    </comment>
    <comment ref="DJ32" authorId="0" shapeId="0">
      <text>
        <r>
          <rPr>
            <b/>
            <sz val="9"/>
            <color indexed="81"/>
            <rFont val="宋体"/>
            <family val="3"/>
            <charset val="134"/>
          </rPr>
          <t>作者:</t>
        </r>
        <r>
          <rPr>
            <sz val="9"/>
            <color indexed="81"/>
            <rFont val="宋体"/>
            <family val="3"/>
            <charset val="134"/>
          </rPr>
          <t xml:space="preserve">
部门周例会。</t>
        </r>
      </text>
    </comment>
    <comment ref="DL32" authorId="0" shapeId="0">
      <text>
        <r>
          <rPr>
            <b/>
            <sz val="9"/>
            <color indexed="81"/>
            <rFont val="宋体"/>
            <family val="3"/>
            <charset val="134"/>
          </rPr>
          <t>作者:</t>
        </r>
        <r>
          <rPr>
            <sz val="9"/>
            <color indexed="81"/>
            <rFont val="宋体"/>
            <family val="3"/>
            <charset val="134"/>
          </rPr>
          <t xml:space="preserve">
与马锐沟通吉林JD项目推进事宜。
与Charles沟通相关工作推进事宜。</t>
        </r>
      </text>
    </comment>
    <comment ref="DM32" authorId="0" shapeId="0">
      <text>
        <r>
          <rPr>
            <b/>
            <sz val="9"/>
            <color indexed="81"/>
            <rFont val="宋体"/>
            <family val="3"/>
            <charset val="134"/>
          </rPr>
          <t>作者:</t>
        </r>
        <r>
          <rPr>
            <sz val="9"/>
            <color indexed="81"/>
            <rFont val="宋体"/>
            <family val="3"/>
            <charset val="134"/>
          </rPr>
          <t xml:space="preserve">
城市大脑方案研讨。</t>
        </r>
      </text>
    </comment>
    <comment ref="CH33" authorId="0" shapeId="0">
      <text>
        <r>
          <rPr>
            <b/>
            <sz val="9"/>
            <color indexed="81"/>
            <rFont val="宋体"/>
            <family val="3"/>
            <charset val="134"/>
          </rPr>
          <t>作者:</t>
        </r>
        <r>
          <rPr>
            <sz val="9"/>
            <color indexed="81"/>
            <rFont val="宋体"/>
            <family val="3"/>
            <charset val="134"/>
          </rPr>
          <t xml:space="preserve">
协助大项目部评估中关村三期项目P9与ITS协作界面和P9交付内容等。</t>
        </r>
      </text>
    </comment>
    <comment ref="CI33" authorId="0" shapeId="0">
      <text>
        <r>
          <rPr>
            <b/>
            <sz val="9"/>
            <color indexed="81"/>
            <rFont val="宋体"/>
            <family val="3"/>
            <charset val="134"/>
          </rPr>
          <t>作者:</t>
        </r>
        <r>
          <rPr>
            <sz val="9"/>
            <color indexed="81"/>
            <rFont val="宋体"/>
            <family val="3"/>
            <charset val="134"/>
          </rPr>
          <t xml:space="preserve">
1、顶设专家资源协调沟通；
2、中关村AK与ITS分工界面讨论。
3、唐山应急产业商机线索讨论。</t>
        </r>
      </text>
    </comment>
    <comment ref="CJ33" authorId="0" shapeId="0">
      <text>
        <r>
          <rPr>
            <b/>
            <sz val="9"/>
            <color indexed="81"/>
            <rFont val="宋体"/>
            <family val="3"/>
            <charset val="134"/>
          </rPr>
          <t>作者:</t>
        </r>
        <r>
          <rPr>
            <sz val="9"/>
            <color indexed="81"/>
            <rFont val="宋体"/>
            <family val="3"/>
            <charset val="134"/>
          </rPr>
          <t xml:space="preserve">
1、北区徐颖团队商机双周推进例会；
2、中关村AK项目沟通。</t>
        </r>
      </text>
    </comment>
    <comment ref="CK33" authorId="0" shapeId="0">
      <text>
        <r>
          <rPr>
            <b/>
            <sz val="9"/>
            <color indexed="81"/>
            <rFont val="宋体"/>
            <family val="3"/>
            <charset val="134"/>
          </rPr>
          <t>作者:</t>
        </r>
        <r>
          <rPr>
            <sz val="9"/>
            <color indexed="81"/>
            <rFont val="宋体"/>
            <family val="3"/>
            <charset val="134"/>
          </rPr>
          <t xml:space="preserve">
1、北区郭彦团队双周商机推进沟通；
2、西南区域商机双周推进讨论；
3、秦皇岛市民网和政务数据交换共享平台等商机讨论。
4、研究中关村AK项目燕云切入机会。</t>
        </r>
      </text>
    </comment>
    <comment ref="CL33" authorId="0" shapeId="0">
      <text>
        <r>
          <rPr>
            <b/>
            <sz val="9"/>
            <color indexed="81"/>
            <rFont val="宋体"/>
            <family val="3"/>
            <charset val="134"/>
          </rPr>
          <t>作者:</t>
        </r>
        <r>
          <rPr>
            <sz val="9"/>
            <color indexed="81"/>
            <rFont val="宋体"/>
            <family val="3"/>
            <charset val="134"/>
          </rPr>
          <t xml:space="preserve">
1、东区商机双周推进；
2、市场部IDC案例宣传准备。
3、燕云实战周例会。</t>
        </r>
      </text>
    </comment>
    <comment ref="CO33" authorId="0" shapeId="0">
      <text>
        <r>
          <rPr>
            <b/>
            <sz val="9"/>
            <color indexed="81"/>
            <rFont val="宋体"/>
            <family val="3"/>
            <charset val="134"/>
          </rPr>
          <t>作者:</t>
        </r>
        <r>
          <rPr>
            <sz val="9"/>
            <color indexed="81"/>
            <rFont val="宋体"/>
            <family val="3"/>
            <charset val="134"/>
          </rPr>
          <t xml:space="preserve">
唐山智慧应急产业交流PPT完善。</t>
        </r>
      </text>
    </comment>
    <comment ref="CQ33" authorId="0" shapeId="0">
      <text>
        <r>
          <rPr>
            <b/>
            <sz val="9"/>
            <color indexed="81"/>
            <rFont val="宋体"/>
            <family val="3"/>
            <charset val="134"/>
          </rPr>
          <t>作者:</t>
        </r>
        <r>
          <rPr>
            <sz val="9"/>
            <color indexed="81"/>
            <rFont val="宋体"/>
            <family val="3"/>
            <charset val="134"/>
          </rPr>
          <t xml:space="preserve">
与慧敏沟通ITS公安部互联网+政务服务商机。</t>
        </r>
      </text>
    </comment>
    <comment ref="CR33" authorId="0" shapeId="0">
      <text>
        <r>
          <rPr>
            <b/>
            <sz val="9"/>
            <color indexed="81"/>
            <rFont val="宋体"/>
            <family val="3"/>
            <charset val="134"/>
          </rPr>
          <t>作者:</t>
        </r>
        <r>
          <rPr>
            <sz val="9"/>
            <color indexed="81"/>
            <rFont val="宋体"/>
            <family val="3"/>
            <charset val="134"/>
          </rPr>
          <t xml:space="preserve">
1、ITS张星光公安部互联网+政务服务商机沟通和建议。</t>
        </r>
      </text>
    </comment>
    <comment ref="AY39" authorId="0" shapeId="0">
      <text>
        <r>
          <rPr>
            <b/>
            <sz val="9"/>
            <color indexed="81"/>
            <rFont val="宋体"/>
            <family val="3"/>
            <charset val="134"/>
          </rPr>
          <t>作者:</t>
        </r>
        <r>
          <rPr>
            <sz val="9"/>
            <color indexed="81"/>
            <rFont val="宋体"/>
            <family val="3"/>
            <charset val="134"/>
          </rPr>
          <t xml:space="preserve">
参加技术中心成熟方案培训。</t>
        </r>
      </text>
    </comment>
    <comment ref="AZ39" authorId="0" shapeId="0">
      <text>
        <r>
          <rPr>
            <b/>
            <sz val="9"/>
            <color indexed="81"/>
            <rFont val="宋体"/>
            <family val="3"/>
            <charset val="134"/>
          </rPr>
          <t>作者:</t>
        </r>
        <r>
          <rPr>
            <sz val="9"/>
            <color indexed="81"/>
            <rFont val="宋体"/>
            <family val="3"/>
            <charset val="134"/>
          </rPr>
          <t xml:space="preserve">
参加技术中心方案培训。</t>
        </r>
      </text>
    </comment>
    <comment ref="BA39" authorId="0" shapeId="0">
      <text>
        <r>
          <rPr>
            <b/>
            <sz val="9"/>
            <color indexed="81"/>
            <rFont val="宋体"/>
            <family val="3"/>
            <charset val="134"/>
          </rPr>
          <t>作者:</t>
        </r>
        <r>
          <rPr>
            <sz val="9"/>
            <color indexed="81"/>
            <rFont val="宋体"/>
            <family val="3"/>
            <charset val="134"/>
          </rPr>
          <t xml:space="preserve">
参加技术中心方案培训。</t>
        </r>
      </text>
    </comment>
    <comment ref="CQ39" authorId="0" shapeId="0">
      <text>
        <r>
          <rPr>
            <b/>
            <sz val="9"/>
            <color indexed="81"/>
            <rFont val="宋体"/>
            <family val="3"/>
            <charset val="134"/>
          </rPr>
          <t>作者:</t>
        </r>
        <r>
          <rPr>
            <sz val="9"/>
            <color indexed="81"/>
            <rFont val="宋体"/>
            <family val="3"/>
            <charset val="134"/>
          </rPr>
          <t xml:space="preserve">
硬件组网和集成培训。</t>
        </r>
      </text>
    </comment>
    <comment ref="CS39" authorId="0" shapeId="0">
      <text>
        <r>
          <rPr>
            <b/>
            <sz val="9"/>
            <color indexed="81"/>
            <rFont val="宋体"/>
            <family val="3"/>
            <charset val="134"/>
          </rPr>
          <t>作者:</t>
        </r>
        <r>
          <rPr>
            <sz val="9"/>
            <color indexed="81"/>
            <rFont val="宋体"/>
            <family val="3"/>
            <charset val="134"/>
          </rPr>
          <t xml:space="preserve">
ITS的AK替代方案培训，与张晓明沟通。</t>
        </r>
      </text>
    </comment>
  </commentList>
</comments>
</file>

<file path=xl/comments3.xml><?xml version="1.0" encoding="utf-8"?>
<comments xmlns="http://schemas.openxmlformats.org/spreadsheetml/2006/main">
  <authors>
    <author>作者</author>
  </authors>
  <commentList>
    <comment ref="BG4" authorId="0" shapeId="0">
      <text>
        <r>
          <rPr>
            <b/>
            <sz val="9"/>
            <color indexed="81"/>
            <rFont val="宋体"/>
            <family val="3"/>
            <charset val="134"/>
          </rPr>
          <t>作者:</t>
        </r>
        <r>
          <rPr>
            <sz val="9"/>
            <color indexed="81"/>
            <rFont val="宋体"/>
            <family val="3"/>
            <charset val="134"/>
          </rPr>
          <t xml:space="preserve">
行业方案部门会议及商机管理培训</t>
        </r>
      </text>
    </comment>
    <comment ref="BI4" authorId="0" shapeId="0">
      <text>
        <r>
          <rPr>
            <b/>
            <sz val="9"/>
            <color indexed="81"/>
            <rFont val="宋体"/>
            <family val="3"/>
            <charset val="134"/>
          </rPr>
          <t>作者:</t>
        </r>
        <r>
          <rPr>
            <sz val="9"/>
            <color indexed="81"/>
            <rFont val="宋体"/>
            <family val="3"/>
            <charset val="134"/>
          </rPr>
          <t xml:space="preserve">
集团销售会议参会</t>
        </r>
      </text>
    </comment>
    <comment ref="CC4" authorId="0" shapeId="0">
      <text>
        <r>
          <rPr>
            <b/>
            <sz val="9"/>
            <color indexed="81"/>
            <rFont val="宋体"/>
            <family val="3"/>
            <charset val="134"/>
          </rPr>
          <t>作者:</t>
        </r>
        <r>
          <rPr>
            <sz val="9"/>
            <color indexed="81"/>
            <rFont val="宋体"/>
            <family val="3"/>
            <charset val="134"/>
          </rPr>
          <t xml:space="preserve">
准备行业方案评审会议方案</t>
        </r>
      </text>
    </comment>
    <comment ref="CH4" authorId="0" shapeId="0">
      <text>
        <r>
          <rPr>
            <b/>
            <sz val="9"/>
            <color indexed="81"/>
            <rFont val="宋体"/>
            <family val="3"/>
            <charset val="134"/>
          </rPr>
          <t>作者:</t>
        </r>
        <r>
          <rPr>
            <sz val="9"/>
            <color indexed="81"/>
            <rFont val="宋体"/>
            <family val="3"/>
            <charset val="134"/>
          </rPr>
          <t xml:space="preserve">
方案部门例会</t>
        </r>
      </text>
    </comment>
    <comment ref="CI4" authorId="0" shapeId="0">
      <text>
        <r>
          <rPr>
            <b/>
            <sz val="9"/>
            <color indexed="81"/>
            <rFont val="宋体"/>
            <family val="3"/>
            <charset val="134"/>
          </rPr>
          <t>作者:</t>
        </r>
        <r>
          <rPr>
            <sz val="9"/>
            <color indexed="81"/>
            <rFont val="宋体"/>
            <family val="3"/>
            <charset val="134"/>
          </rPr>
          <t xml:space="preserve">
与科捷，yale，沈彤讨论全产业链方案</t>
        </r>
      </text>
    </comment>
    <comment ref="CP4" authorId="0" shapeId="0">
      <text>
        <r>
          <rPr>
            <b/>
            <sz val="9"/>
            <color indexed="81"/>
            <rFont val="宋体"/>
            <family val="3"/>
            <charset val="134"/>
          </rPr>
          <t>作者:</t>
        </r>
        <r>
          <rPr>
            <sz val="9"/>
            <color indexed="81"/>
            <rFont val="宋体"/>
            <family val="3"/>
            <charset val="134"/>
          </rPr>
          <t xml:space="preserve">
重点商机讨论</t>
        </r>
      </text>
    </comment>
    <comment ref="CQ4" authorId="0" shapeId="0">
      <text>
        <r>
          <rPr>
            <b/>
            <sz val="9"/>
            <color indexed="81"/>
            <rFont val="宋体"/>
            <family val="3"/>
            <charset val="134"/>
          </rPr>
          <t>作者:</t>
        </r>
        <r>
          <rPr>
            <sz val="9"/>
            <color indexed="81"/>
            <rFont val="宋体"/>
            <family val="3"/>
            <charset val="134"/>
          </rPr>
          <t xml:space="preserve">
重点商机讨论</t>
        </r>
      </text>
    </comment>
    <comment ref="CS4" authorId="0" shapeId="0">
      <text>
        <r>
          <rPr>
            <b/>
            <sz val="9"/>
            <color indexed="81"/>
            <rFont val="宋体"/>
            <family val="3"/>
            <charset val="134"/>
          </rPr>
          <t>作者:</t>
        </r>
        <r>
          <rPr>
            <sz val="9"/>
            <color indexed="81"/>
            <rFont val="宋体"/>
            <family val="3"/>
            <charset val="134"/>
          </rPr>
          <t xml:space="preserve">
ITS AK培训
数据农业创新方案整理</t>
        </r>
      </text>
    </comment>
    <comment ref="CV4" authorId="0" shapeId="0">
      <text>
        <r>
          <rPr>
            <b/>
            <sz val="9"/>
            <color indexed="81"/>
            <rFont val="宋体"/>
            <family val="3"/>
            <charset val="134"/>
          </rPr>
          <t>作者:</t>
        </r>
        <r>
          <rPr>
            <sz val="9"/>
            <color indexed="81"/>
            <rFont val="宋体"/>
            <family val="3"/>
            <charset val="134"/>
          </rPr>
          <t xml:space="preserve">
燕云GA方案</t>
        </r>
      </text>
    </comment>
    <comment ref="CW4" authorId="0" shapeId="0">
      <text>
        <r>
          <rPr>
            <b/>
            <sz val="9"/>
            <color indexed="81"/>
            <rFont val="宋体"/>
            <family val="3"/>
            <charset val="134"/>
          </rPr>
          <t>作者:</t>
        </r>
        <r>
          <rPr>
            <sz val="9"/>
            <color indexed="81"/>
            <rFont val="宋体"/>
            <family val="3"/>
            <charset val="134"/>
          </rPr>
          <t xml:space="preserve">
农业方案创新</t>
        </r>
      </text>
    </comment>
    <comment ref="DC4" authorId="0" shapeId="0">
      <text>
        <r>
          <rPr>
            <b/>
            <sz val="9"/>
            <color indexed="81"/>
            <rFont val="宋体"/>
            <family val="3"/>
            <charset val="134"/>
          </rPr>
          <t>作者:</t>
        </r>
        <r>
          <rPr>
            <sz val="9"/>
            <color indexed="81"/>
            <rFont val="宋体"/>
            <family val="3"/>
            <charset val="134"/>
          </rPr>
          <t xml:space="preserve">
农业方案创新</t>
        </r>
      </text>
    </comment>
    <comment ref="DG4" authorId="0" shapeId="0">
      <text>
        <r>
          <rPr>
            <b/>
            <sz val="9"/>
            <color indexed="81"/>
            <rFont val="宋体"/>
            <family val="3"/>
            <charset val="134"/>
          </rPr>
          <t>作者:</t>
        </r>
        <r>
          <rPr>
            <sz val="9"/>
            <color indexed="81"/>
            <rFont val="宋体"/>
            <family val="3"/>
            <charset val="134"/>
          </rPr>
          <t xml:space="preserve">
城市大脑方案研究</t>
        </r>
      </text>
    </comment>
    <comment ref="DJ4" authorId="0" shapeId="0">
      <text>
        <r>
          <rPr>
            <b/>
            <sz val="9"/>
            <color indexed="81"/>
            <rFont val="宋体"/>
            <family val="3"/>
            <charset val="134"/>
          </rPr>
          <t>作者:</t>
        </r>
        <r>
          <rPr>
            <sz val="9"/>
            <color indexed="81"/>
            <rFont val="宋体"/>
            <family val="3"/>
            <charset val="134"/>
          </rPr>
          <t xml:space="preserve">
智慧城市整体方案设计</t>
        </r>
      </text>
    </comment>
    <comment ref="DK4" authorId="0" shapeId="0">
      <text>
        <r>
          <rPr>
            <b/>
            <sz val="9"/>
            <color indexed="81"/>
            <rFont val="宋体"/>
            <family val="3"/>
            <charset val="134"/>
          </rPr>
          <t>作者:</t>
        </r>
        <r>
          <rPr>
            <sz val="9"/>
            <color indexed="81"/>
            <rFont val="宋体"/>
            <family val="3"/>
            <charset val="134"/>
          </rPr>
          <t xml:space="preserve">
城市大脑方案研究</t>
        </r>
      </text>
    </comment>
    <comment ref="BP5" authorId="0" shapeId="0">
      <text>
        <r>
          <rPr>
            <b/>
            <sz val="9"/>
            <color indexed="81"/>
            <rFont val="宋体"/>
            <family val="3"/>
            <charset val="134"/>
          </rPr>
          <t>作者:</t>
        </r>
        <r>
          <rPr>
            <sz val="9"/>
            <color indexed="81"/>
            <rFont val="宋体"/>
            <family val="3"/>
            <charset val="134"/>
          </rPr>
          <t xml:space="preserve">
与陆军、粉香梳理南京GA项目</t>
        </r>
      </text>
    </comment>
    <comment ref="BQ5" authorId="0" shapeId="0">
      <text>
        <r>
          <rPr>
            <b/>
            <sz val="9"/>
            <color indexed="81"/>
            <rFont val="宋体"/>
            <family val="3"/>
            <charset val="134"/>
          </rPr>
          <t>作者:</t>
        </r>
        <r>
          <rPr>
            <sz val="9"/>
            <color indexed="81"/>
            <rFont val="宋体"/>
            <family val="3"/>
            <charset val="134"/>
          </rPr>
          <t xml:space="preserve">
燕云实战讨论</t>
        </r>
      </text>
    </comment>
    <comment ref="BX5" authorId="0" shapeId="0">
      <text>
        <r>
          <rPr>
            <b/>
            <sz val="9"/>
            <color indexed="81"/>
            <rFont val="宋体"/>
            <family val="3"/>
            <charset val="134"/>
          </rPr>
          <t>作者:</t>
        </r>
        <r>
          <rPr>
            <sz val="9"/>
            <color indexed="81"/>
            <rFont val="宋体"/>
            <family val="3"/>
            <charset val="134"/>
          </rPr>
          <t xml:space="preserve">
燕云实战讨论周例会</t>
        </r>
      </text>
    </comment>
    <comment ref="CE5" authorId="0" shapeId="0">
      <text>
        <r>
          <rPr>
            <b/>
            <sz val="9"/>
            <color indexed="81"/>
            <rFont val="宋体"/>
            <family val="3"/>
            <charset val="134"/>
          </rPr>
          <t>作者:</t>
        </r>
        <r>
          <rPr>
            <sz val="9"/>
            <color indexed="81"/>
            <rFont val="宋体"/>
            <family val="3"/>
            <charset val="134"/>
          </rPr>
          <t xml:space="preserve">
燕云实战讨论会</t>
        </r>
      </text>
    </comment>
    <comment ref="CL5" authorId="0" shapeId="0">
      <text>
        <r>
          <rPr>
            <b/>
            <sz val="9"/>
            <color indexed="81"/>
            <rFont val="宋体"/>
            <family val="3"/>
            <charset val="134"/>
          </rPr>
          <t>作者:</t>
        </r>
        <r>
          <rPr>
            <sz val="9"/>
            <color indexed="81"/>
            <rFont val="宋体"/>
            <family val="3"/>
            <charset val="134"/>
          </rPr>
          <t xml:space="preserve">
燕云实战讨论会</t>
        </r>
      </text>
    </comment>
    <comment ref="CZ5" authorId="0" shapeId="0">
      <text>
        <r>
          <rPr>
            <b/>
            <sz val="9"/>
            <color indexed="81"/>
            <rFont val="宋体"/>
            <family val="3"/>
            <charset val="134"/>
          </rPr>
          <t>作者:</t>
        </r>
        <r>
          <rPr>
            <sz val="9"/>
            <color indexed="81"/>
            <rFont val="宋体"/>
            <family val="3"/>
            <charset val="134"/>
          </rPr>
          <t xml:space="preserve">
交付中心的燕云交流会</t>
        </r>
      </text>
    </comment>
    <comment ref="DD5" authorId="0" shapeId="0">
      <text>
        <r>
          <rPr>
            <b/>
            <sz val="9"/>
            <color indexed="81"/>
            <rFont val="宋体"/>
            <family val="3"/>
            <charset val="134"/>
          </rPr>
          <t>作者:</t>
        </r>
        <r>
          <rPr>
            <sz val="9"/>
            <color indexed="81"/>
            <rFont val="宋体"/>
            <family val="3"/>
            <charset val="134"/>
          </rPr>
          <t xml:space="preserve">
1）燕云Demo讨论
2）燕云与大数据及城市大脑应用结合的梳理</t>
        </r>
      </text>
    </comment>
    <comment ref="DG5" authorId="0" shapeId="0">
      <text>
        <r>
          <rPr>
            <b/>
            <sz val="9"/>
            <color indexed="81"/>
            <rFont val="宋体"/>
            <family val="3"/>
            <charset val="134"/>
          </rPr>
          <t>作者:</t>
        </r>
        <r>
          <rPr>
            <sz val="9"/>
            <color indexed="81"/>
            <rFont val="宋体"/>
            <family val="3"/>
            <charset val="134"/>
          </rPr>
          <t xml:space="preserve">
燕云实战讨论会</t>
        </r>
      </text>
    </comment>
    <comment ref="CH13" authorId="0" shapeId="0">
      <text>
        <r>
          <rPr>
            <b/>
            <sz val="9"/>
            <color indexed="81"/>
            <rFont val="宋体"/>
            <family val="3"/>
            <charset val="134"/>
          </rPr>
          <t>作者:</t>
        </r>
        <r>
          <rPr>
            <sz val="9"/>
            <color indexed="81"/>
            <rFont val="宋体"/>
            <family val="3"/>
            <charset val="134"/>
          </rPr>
          <t xml:space="preserve">
溯源食品介绍方案编写</t>
        </r>
      </text>
    </comment>
    <comment ref="CK14" authorId="0" shapeId="0">
      <text>
        <r>
          <rPr>
            <b/>
            <sz val="9"/>
            <color indexed="81"/>
            <rFont val="宋体"/>
            <family val="3"/>
            <charset val="134"/>
          </rPr>
          <t>作者:</t>
        </r>
        <r>
          <rPr>
            <sz val="9"/>
            <color indexed="81"/>
            <rFont val="宋体"/>
            <family val="3"/>
            <charset val="134"/>
          </rPr>
          <t xml:space="preserve">
与于翔对接溯源食品与数据中台需求</t>
        </r>
      </text>
    </comment>
    <comment ref="CK16" authorId="0" shapeId="0">
      <text>
        <r>
          <rPr>
            <b/>
            <sz val="9"/>
            <color indexed="81"/>
            <rFont val="宋体"/>
            <family val="3"/>
            <charset val="134"/>
          </rPr>
          <t>作者:</t>
        </r>
        <r>
          <rPr>
            <sz val="9"/>
            <color indexed="81"/>
            <rFont val="宋体"/>
            <family val="3"/>
            <charset val="134"/>
          </rPr>
          <t xml:space="preserve">
渭南溯源食品工业互联网建设</t>
        </r>
      </text>
    </comment>
    <comment ref="BI31" authorId="0" shapeId="0">
      <text>
        <r>
          <rPr>
            <b/>
            <sz val="9"/>
            <color indexed="81"/>
            <rFont val="宋体"/>
            <family val="3"/>
            <charset val="134"/>
          </rPr>
          <t>作者:</t>
        </r>
        <r>
          <rPr>
            <sz val="9"/>
            <color indexed="81"/>
            <rFont val="宋体"/>
            <family val="3"/>
            <charset val="134"/>
          </rPr>
          <t xml:space="preserve">
售前会议</t>
        </r>
      </text>
    </comment>
    <comment ref="CL31" authorId="0" shapeId="0">
      <text>
        <r>
          <rPr>
            <b/>
            <sz val="9"/>
            <color indexed="81"/>
            <rFont val="宋体"/>
            <family val="3"/>
            <charset val="134"/>
          </rPr>
          <t>作者:</t>
        </r>
        <r>
          <rPr>
            <sz val="9"/>
            <color indexed="81"/>
            <rFont val="宋体"/>
            <family val="3"/>
            <charset val="134"/>
          </rPr>
          <t xml:space="preserve">
售前月度例会</t>
        </r>
      </text>
    </comment>
    <comment ref="AK32" authorId="0" shapeId="0">
      <text>
        <r>
          <rPr>
            <b/>
            <sz val="9"/>
            <color indexed="81"/>
            <rFont val="宋体"/>
            <family val="3"/>
            <charset val="134"/>
          </rPr>
          <t>作者:</t>
        </r>
        <r>
          <rPr>
            <sz val="9"/>
            <color indexed="81"/>
            <rFont val="宋体"/>
            <family val="3"/>
            <charset val="134"/>
          </rPr>
          <t xml:space="preserve">
交付产品及因特睿讨论</t>
        </r>
      </text>
    </comment>
    <comment ref="AL32" authorId="0" shapeId="0">
      <text>
        <r>
          <rPr>
            <b/>
            <sz val="9"/>
            <color indexed="81"/>
            <rFont val="宋体"/>
            <family val="3"/>
            <charset val="134"/>
          </rPr>
          <t>作者:</t>
        </r>
        <r>
          <rPr>
            <sz val="9"/>
            <color indexed="81"/>
            <rFont val="宋体"/>
            <family val="3"/>
            <charset val="134"/>
          </rPr>
          <t xml:space="preserve">
交付产品及因特睿讨论</t>
        </r>
      </text>
    </comment>
    <comment ref="AU32" authorId="0" shapeId="0">
      <text>
        <r>
          <rPr>
            <b/>
            <sz val="9"/>
            <color indexed="81"/>
            <rFont val="宋体"/>
            <family val="3"/>
            <charset val="134"/>
          </rPr>
          <t>作者:</t>
        </r>
        <r>
          <rPr>
            <sz val="9"/>
            <color indexed="81"/>
            <rFont val="宋体"/>
            <family val="3"/>
            <charset val="134"/>
          </rPr>
          <t xml:space="preserve">
吉林AK与燕云结合的讨论</t>
        </r>
      </text>
    </comment>
    <comment ref="AV32" authorId="0" shapeId="0">
      <text>
        <r>
          <rPr>
            <b/>
            <sz val="9"/>
            <color indexed="81"/>
            <rFont val="宋体"/>
            <family val="3"/>
            <charset val="134"/>
          </rPr>
          <t>作者:</t>
        </r>
        <r>
          <rPr>
            <sz val="9"/>
            <color indexed="81"/>
            <rFont val="宋体"/>
            <family val="3"/>
            <charset val="134"/>
          </rPr>
          <t xml:space="preserve">
沈彤邀请对数据中台POC建设从食品溯源的角度给与支持</t>
        </r>
      </text>
    </comment>
    <comment ref="AW32" authorId="0" shapeId="0">
      <text>
        <r>
          <rPr>
            <b/>
            <sz val="9"/>
            <color indexed="81"/>
            <rFont val="宋体"/>
            <family val="3"/>
            <charset val="134"/>
          </rPr>
          <t>作者:</t>
        </r>
        <r>
          <rPr>
            <sz val="9"/>
            <color indexed="81"/>
            <rFont val="宋体"/>
            <family val="3"/>
            <charset val="134"/>
          </rPr>
          <t xml:space="preserve">
一汽和政数局的商机支持</t>
        </r>
      </text>
    </comment>
    <comment ref="AX32" authorId="0" shapeId="0">
      <text>
        <r>
          <rPr>
            <b/>
            <sz val="9"/>
            <color indexed="81"/>
            <rFont val="宋体"/>
            <family val="3"/>
            <charset val="134"/>
          </rPr>
          <t>作者:</t>
        </r>
        <r>
          <rPr>
            <sz val="9"/>
            <color indexed="81"/>
            <rFont val="宋体"/>
            <family val="3"/>
            <charset val="134"/>
          </rPr>
          <t xml:space="preserve">
一汽和政数局的商机支持</t>
        </r>
      </text>
    </comment>
    <comment ref="BQ32" authorId="0" shapeId="0">
      <text>
        <r>
          <rPr>
            <b/>
            <sz val="9"/>
            <color indexed="81"/>
            <rFont val="宋体"/>
            <family val="3"/>
            <charset val="134"/>
          </rPr>
          <t>作者:</t>
        </r>
        <r>
          <rPr>
            <sz val="9"/>
            <color indexed="81"/>
            <rFont val="宋体"/>
            <family val="3"/>
            <charset val="134"/>
          </rPr>
          <t xml:space="preserve">
智慧城市产品培训</t>
        </r>
      </text>
    </comment>
    <comment ref="DC32" authorId="0" shapeId="0">
      <text>
        <r>
          <rPr>
            <b/>
            <sz val="9"/>
            <color indexed="81"/>
            <rFont val="宋体"/>
            <family val="3"/>
            <charset val="134"/>
          </rPr>
          <t>作者:</t>
        </r>
        <r>
          <rPr>
            <sz val="9"/>
            <color indexed="81"/>
            <rFont val="宋体"/>
            <family val="3"/>
            <charset val="134"/>
          </rPr>
          <t xml:space="preserve">
售前例会</t>
        </r>
      </text>
    </comment>
    <comment ref="DG32" authorId="0" shapeId="0">
      <text>
        <r>
          <rPr>
            <b/>
            <sz val="9"/>
            <color indexed="81"/>
            <rFont val="宋体"/>
            <family val="3"/>
            <charset val="134"/>
          </rPr>
          <t>作者:</t>
        </r>
        <r>
          <rPr>
            <sz val="9"/>
            <color indexed="81"/>
            <rFont val="宋体"/>
            <family val="3"/>
            <charset val="134"/>
          </rPr>
          <t xml:space="preserve">
返回南京</t>
        </r>
      </text>
    </comment>
    <comment ref="CE33" authorId="0" shapeId="0">
      <text>
        <r>
          <rPr>
            <b/>
            <sz val="9"/>
            <color indexed="81"/>
            <rFont val="宋体"/>
            <family val="3"/>
            <charset val="134"/>
          </rPr>
          <t>作者:</t>
        </r>
        <r>
          <rPr>
            <sz val="9"/>
            <color indexed="81"/>
            <rFont val="宋体"/>
            <family val="3"/>
            <charset val="134"/>
          </rPr>
          <t xml:space="preserve">
徐颖、陈克-子洲县农业大数据和物流大数据信息平台项目规划建设</t>
        </r>
      </text>
    </comment>
    <comment ref="CH33" authorId="0" shapeId="0">
      <text>
        <r>
          <rPr>
            <b/>
            <sz val="9"/>
            <color indexed="81"/>
            <rFont val="宋体"/>
            <family val="3"/>
            <charset val="134"/>
          </rPr>
          <t>作者:</t>
        </r>
        <r>
          <rPr>
            <sz val="9"/>
            <color indexed="81"/>
            <rFont val="宋体"/>
            <family val="3"/>
            <charset val="134"/>
          </rPr>
          <t xml:space="preserve">
1）四川农业项目于陈克、周武讨论
2）国信项目与销售，客户沟通</t>
        </r>
      </text>
    </comment>
    <comment ref="CI33" authorId="0" shapeId="0">
      <text>
        <r>
          <rPr>
            <b/>
            <sz val="9"/>
            <color indexed="81"/>
            <rFont val="宋体"/>
            <family val="3"/>
            <charset val="134"/>
          </rPr>
          <t>作者:</t>
        </r>
        <r>
          <rPr>
            <sz val="9"/>
            <color indexed="81"/>
            <rFont val="宋体"/>
            <family val="3"/>
            <charset val="134"/>
          </rPr>
          <t xml:space="preserve">
江苏国信项目支持</t>
        </r>
      </text>
    </comment>
    <comment ref="CJ33" authorId="0" shapeId="0">
      <text>
        <r>
          <rPr>
            <b/>
            <sz val="9"/>
            <color indexed="81"/>
            <rFont val="宋体"/>
            <family val="3"/>
            <charset val="134"/>
          </rPr>
          <t>作者:</t>
        </r>
        <r>
          <rPr>
            <sz val="9"/>
            <color indexed="81"/>
            <rFont val="宋体"/>
            <family val="3"/>
            <charset val="134"/>
          </rPr>
          <t xml:space="preserve">
与江苏国信客户讨论燕云的应用场景
与因特睿协调POC制作</t>
        </r>
      </text>
    </comment>
    <comment ref="CL33" authorId="0" shapeId="0">
      <text>
        <r>
          <rPr>
            <b/>
            <sz val="9"/>
            <color indexed="81"/>
            <rFont val="宋体"/>
            <family val="3"/>
            <charset val="134"/>
          </rPr>
          <t>作者:</t>
        </r>
        <r>
          <rPr>
            <sz val="9"/>
            <color indexed="81"/>
            <rFont val="宋体"/>
            <family val="3"/>
            <charset val="134"/>
          </rPr>
          <t xml:space="preserve">
华东区域销售双周会议</t>
        </r>
      </text>
    </comment>
    <comment ref="CM33" authorId="0" shapeId="0">
      <text>
        <r>
          <rPr>
            <b/>
            <sz val="9"/>
            <color indexed="81"/>
            <rFont val="宋体"/>
            <family val="3"/>
            <charset val="134"/>
          </rPr>
          <t>作者:</t>
        </r>
        <r>
          <rPr>
            <sz val="9"/>
            <color indexed="81"/>
            <rFont val="宋体"/>
            <family val="3"/>
            <charset val="134"/>
          </rPr>
          <t xml:space="preserve">
王辰团队商机review</t>
        </r>
      </text>
    </comment>
    <comment ref="CN33" authorId="0" shapeId="0">
      <text>
        <r>
          <rPr>
            <b/>
            <sz val="9"/>
            <color indexed="81"/>
            <rFont val="宋体"/>
            <family val="3"/>
            <charset val="134"/>
          </rPr>
          <t>作者:</t>
        </r>
        <r>
          <rPr>
            <sz val="9"/>
            <color indexed="81"/>
            <rFont val="宋体"/>
            <family val="3"/>
            <charset val="134"/>
          </rPr>
          <t xml:space="preserve">
东区商机review</t>
        </r>
      </text>
    </comment>
    <comment ref="CO33" authorId="0" shapeId="0">
      <text>
        <r>
          <rPr>
            <b/>
            <sz val="9"/>
            <color indexed="81"/>
            <rFont val="宋体"/>
            <family val="3"/>
            <charset val="134"/>
          </rPr>
          <t>作者:</t>
        </r>
        <r>
          <rPr>
            <sz val="9"/>
            <color indexed="81"/>
            <rFont val="宋体"/>
            <family val="3"/>
            <charset val="134"/>
          </rPr>
          <t xml:space="preserve">
吉林农投产业园项目讨论</t>
        </r>
      </text>
    </comment>
    <comment ref="CP33" authorId="0" shapeId="0">
      <text>
        <r>
          <rPr>
            <b/>
            <sz val="9"/>
            <color indexed="81"/>
            <rFont val="宋体"/>
            <family val="3"/>
            <charset val="134"/>
          </rPr>
          <t>作者:</t>
        </r>
        <r>
          <rPr>
            <sz val="9"/>
            <color indexed="81"/>
            <rFont val="宋体"/>
            <family val="3"/>
            <charset val="134"/>
          </rPr>
          <t xml:space="preserve">
吉林农投产业园项目讨论</t>
        </r>
      </text>
    </comment>
    <comment ref="CS33" authorId="0" shapeId="0">
      <text>
        <r>
          <rPr>
            <b/>
            <sz val="9"/>
            <color indexed="81"/>
            <rFont val="宋体"/>
            <family val="3"/>
            <charset val="134"/>
          </rPr>
          <t>作者:</t>
        </r>
        <r>
          <rPr>
            <sz val="9"/>
            <color indexed="81"/>
            <rFont val="宋体"/>
            <family val="3"/>
            <charset val="134"/>
          </rPr>
          <t xml:space="preserve">
四川大数据局燕云项目背景讨论</t>
        </r>
      </text>
    </comment>
    <comment ref="CX34" authorId="0" shapeId="0">
      <text>
        <r>
          <rPr>
            <b/>
            <sz val="9"/>
            <color indexed="81"/>
            <rFont val="宋体"/>
            <family val="3"/>
            <charset val="134"/>
          </rPr>
          <t>作者:</t>
        </r>
        <r>
          <rPr>
            <sz val="9"/>
            <color indexed="81"/>
            <rFont val="宋体"/>
            <family val="3"/>
            <charset val="134"/>
          </rPr>
          <t xml:space="preserve">
四川、重庆大数据局项目出差四川、重庆大数据局项目出差</t>
        </r>
      </text>
    </comment>
    <comment ref="CY34" authorId="0" shapeId="0">
      <text>
        <r>
          <rPr>
            <b/>
            <sz val="9"/>
            <color indexed="81"/>
            <rFont val="宋体"/>
            <family val="3"/>
            <charset val="134"/>
          </rPr>
          <t>作者:</t>
        </r>
        <r>
          <rPr>
            <sz val="9"/>
            <color indexed="81"/>
            <rFont val="宋体"/>
            <family val="3"/>
            <charset val="134"/>
          </rPr>
          <t xml:space="preserve">
四川、重庆大数据局项目出差</t>
        </r>
      </text>
    </comment>
    <comment ref="CZ34" authorId="0" shapeId="0">
      <text>
        <r>
          <rPr>
            <b/>
            <sz val="9"/>
            <color indexed="81"/>
            <rFont val="宋体"/>
            <family val="3"/>
            <charset val="134"/>
          </rPr>
          <t>作者:</t>
        </r>
        <r>
          <rPr>
            <sz val="9"/>
            <color indexed="81"/>
            <rFont val="宋体"/>
            <family val="3"/>
            <charset val="134"/>
          </rPr>
          <t xml:space="preserve">
四川、重庆大数据局项目出差</t>
        </r>
      </text>
    </comment>
    <comment ref="DC34" authorId="0" shapeId="0">
      <text>
        <r>
          <rPr>
            <b/>
            <sz val="9"/>
            <color indexed="81"/>
            <rFont val="宋体"/>
            <family val="3"/>
            <charset val="134"/>
          </rPr>
          <t>作者:</t>
        </r>
        <r>
          <rPr>
            <sz val="9"/>
            <color indexed="81"/>
            <rFont val="宋体"/>
            <family val="3"/>
            <charset val="134"/>
          </rPr>
          <t xml:space="preserve">
四川省大数据中心燕云衍生问题的解决</t>
        </r>
      </text>
    </comment>
    <comment ref="DC35" authorId="0" shapeId="0">
      <text>
        <r>
          <rPr>
            <b/>
            <sz val="9"/>
            <color indexed="81"/>
            <rFont val="宋体"/>
            <family val="3"/>
            <charset val="134"/>
          </rPr>
          <t>作者:</t>
        </r>
        <r>
          <rPr>
            <sz val="9"/>
            <color indexed="81"/>
            <rFont val="宋体"/>
            <family val="3"/>
            <charset val="134"/>
          </rPr>
          <t xml:space="preserve">
江苏省大数据中心燕云项目拜访与讨论</t>
        </r>
      </text>
    </comment>
    <comment ref="DD35" authorId="0" shapeId="0">
      <text>
        <r>
          <rPr>
            <b/>
            <sz val="9"/>
            <color indexed="81"/>
            <rFont val="宋体"/>
            <family val="3"/>
            <charset val="134"/>
          </rPr>
          <t>作者:</t>
        </r>
        <r>
          <rPr>
            <sz val="9"/>
            <color indexed="81"/>
            <rFont val="宋体"/>
            <family val="3"/>
            <charset val="134"/>
          </rPr>
          <t xml:space="preserve">
苏州出差</t>
        </r>
      </text>
    </comment>
    <comment ref="DE35" authorId="0" shapeId="0">
      <text>
        <r>
          <rPr>
            <b/>
            <sz val="9"/>
            <color indexed="81"/>
            <rFont val="宋体"/>
            <family val="3"/>
            <charset val="134"/>
          </rPr>
          <t>作者:</t>
        </r>
        <r>
          <rPr>
            <sz val="9"/>
            <color indexed="81"/>
            <rFont val="宋体"/>
            <family val="3"/>
            <charset val="134"/>
          </rPr>
          <t xml:space="preserve">
苏州大数据局燕云商机交流</t>
        </r>
      </text>
    </comment>
    <comment ref="DF35" authorId="0" shapeId="0">
      <text>
        <r>
          <rPr>
            <b/>
            <sz val="9"/>
            <color indexed="81"/>
            <rFont val="宋体"/>
            <family val="3"/>
            <charset val="134"/>
          </rPr>
          <t>作者:</t>
        </r>
        <r>
          <rPr>
            <sz val="9"/>
            <color indexed="81"/>
            <rFont val="宋体"/>
            <family val="3"/>
            <charset val="134"/>
          </rPr>
          <t xml:space="preserve">
上海浦东智慧城市发展研究院燕云商机交流</t>
        </r>
      </text>
    </comment>
    <comment ref="CV39" authorId="0" shapeId="0">
      <text>
        <r>
          <rPr>
            <b/>
            <sz val="9"/>
            <color indexed="81"/>
            <rFont val="宋体"/>
            <family val="3"/>
            <charset val="134"/>
          </rPr>
          <t>作者:</t>
        </r>
        <r>
          <rPr>
            <sz val="9"/>
            <color indexed="81"/>
            <rFont val="宋体"/>
            <family val="3"/>
            <charset val="134"/>
          </rPr>
          <t xml:space="preserve">
NLP，RPA相关学习</t>
        </r>
      </text>
    </comment>
    <comment ref="CW39" authorId="0" shapeId="0">
      <text>
        <r>
          <rPr>
            <b/>
            <sz val="9"/>
            <color indexed="81"/>
            <rFont val="宋体"/>
            <family val="3"/>
            <charset val="134"/>
          </rPr>
          <t>作者:</t>
        </r>
        <r>
          <rPr>
            <sz val="9"/>
            <color indexed="81"/>
            <rFont val="宋体"/>
            <family val="3"/>
            <charset val="134"/>
          </rPr>
          <t xml:space="preserve">
城市大脑研究</t>
        </r>
      </text>
    </comment>
  </commentList>
</comments>
</file>

<file path=xl/comments4.xml><?xml version="1.0" encoding="utf-8"?>
<comments xmlns="http://schemas.openxmlformats.org/spreadsheetml/2006/main">
  <authors>
    <author>作者</author>
  </authors>
  <commentList>
    <comment ref="AR3" authorId="0" shapeId="0">
      <text>
        <r>
          <rPr>
            <b/>
            <sz val="9"/>
            <color indexed="81"/>
            <rFont val="宋体"/>
            <family val="3"/>
            <charset val="134"/>
          </rPr>
          <t>作者:</t>
        </r>
        <r>
          <rPr>
            <sz val="9"/>
            <color indexed="81"/>
            <rFont val="宋体"/>
            <family val="3"/>
            <charset val="134"/>
          </rPr>
          <t xml:space="preserve">
整理惠州市智慧水务项目方案材料</t>
        </r>
      </text>
    </comment>
    <comment ref="AR4" authorId="0" shapeId="0">
      <text>
        <r>
          <rPr>
            <b/>
            <sz val="9"/>
            <color indexed="81"/>
            <rFont val="宋体"/>
            <family val="3"/>
            <charset val="134"/>
          </rPr>
          <t>作者:</t>
        </r>
        <r>
          <rPr>
            <sz val="9"/>
            <color indexed="81"/>
            <rFont val="宋体"/>
            <family val="3"/>
            <charset val="134"/>
          </rPr>
          <t xml:space="preserve">
疫情防疫与应急管理行业方案创新会议</t>
        </r>
      </text>
    </comment>
    <comment ref="AS4" authorId="0" shapeId="0">
      <text>
        <r>
          <rPr>
            <b/>
            <sz val="9"/>
            <color indexed="81"/>
            <rFont val="宋体"/>
            <family val="3"/>
            <charset val="134"/>
          </rPr>
          <t>作者:</t>
        </r>
        <r>
          <rPr>
            <sz val="9"/>
            <color indexed="81"/>
            <rFont val="宋体"/>
            <family val="3"/>
            <charset val="134"/>
          </rPr>
          <t xml:space="preserve">
应急管理行业创新方案，市场调研，厂家了解，方案学习工作</t>
        </r>
      </text>
    </comment>
    <comment ref="AT4" authorId="0" shapeId="0">
      <text>
        <r>
          <rPr>
            <b/>
            <sz val="9"/>
            <color indexed="81"/>
            <rFont val="宋体"/>
            <family val="3"/>
            <charset val="134"/>
          </rPr>
          <t>作者:</t>
        </r>
        <r>
          <rPr>
            <sz val="9"/>
            <color indexed="81"/>
            <rFont val="宋体"/>
            <family val="3"/>
            <charset val="134"/>
          </rPr>
          <t xml:space="preserve">
应急管理行业创新方案，市场调研，厂家了解，方案学习工作</t>
        </r>
      </text>
    </comment>
    <comment ref="AU4" authorId="0" shapeId="0">
      <text>
        <r>
          <rPr>
            <b/>
            <sz val="9"/>
            <color indexed="81"/>
            <rFont val="宋体"/>
            <family val="3"/>
            <charset val="134"/>
          </rPr>
          <t>作者:</t>
        </r>
        <r>
          <rPr>
            <sz val="9"/>
            <color indexed="81"/>
            <rFont val="宋体"/>
            <family val="3"/>
            <charset val="134"/>
          </rPr>
          <t xml:space="preserve">
与charles、文东会议讨论应急管理方案创新事宜</t>
        </r>
      </text>
    </comment>
    <comment ref="AY4" authorId="0" shapeId="0">
      <text>
        <r>
          <rPr>
            <b/>
            <sz val="9"/>
            <color indexed="81"/>
            <rFont val="宋体"/>
            <family val="3"/>
            <charset val="134"/>
          </rPr>
          <t>作者:</t>
        </r>
        <r>
          <rPr>
            <sz val="9"/>
            <color indexed="81"/>
            <rFont val="宋体"/>
            <family val="3"/>
            <charset val="134"/>
          </rPr>
          <t xml:space="preserve">
行业方案学习研究</t>
        </r>
      </text>
    </comment>
    <comment ref="BA4" authorId="0" shapeId="0">
      <text>
        <r>
          <rPr>
            <b/>
            <sz val="9"/>
            <color indexed="81"/>
            <rFont val="宋体"/>
            <family val="3"/>
            <charset val="134"/>
          </rPr>
          <t>作者:</t>
        </r>
        <r>
          <rPr>
            <sz val="9"/>
            <color indexed="81"/>
            <rFont val="宋体"/>
            <family val="3"/>
            <charset val="134"/>
          </rPr>
          <t xml:space="preserve">
行业方案学习研究</t>
        </r>
      </text>
    </comment>
    <comment ref="BB4" authorId="0" shapeId="0">
      <text>
        <r>
          <rPr>
            <b/>
            <sz val="9"/>
            <color indexed="81"/>
            <rFont val="宋体"/>
            <family val="3"/>
            <charset val="134"/>
          </rPr>
          <t>作者:</t>
        </r>
        <r>
          <rPr>
            <sz val="9"/>
            <color indexed="81"/>
            <rFont val="宋体"/>
            <family val="3"/>
            <charset val="134"/>
          </rPr>
          <t xml:space="preserve">
应急管理行业方案汇报材料准备</t>
        </r>
      </text>
    </comment>
    <comment ref="BC4" authorId="0" shapeId="0">
      <text>
        <r>
          <rPr>
            <b/>
            <sz val="9"/>
            <color indexed="81"/>
            <rFont val="宋体"/>
            <family val="3"/>
            <charset val="134"/>
          </rPr>
          <t>作者:</t>
        </r>
        <r>
          <rPr>
            <sz val="9"/>
            <color indexed="81"/>
            <rFont val="宋体"/>
            <family val="3"/>
            <charset val="134"/>
          </rPr>
          <t xml:space="preserve">
参与集团行业创新方案进展汇报会</t>
        </r>
      </text>
    </comment>
    <comment ref="BF4" authorId="0" shapeId="0">
      <text>
        <r>
          <rPr>
            <b/>
            <sz val="9"/>
            <color indexed="81"/>
            <rFont val="宋体"/>
            <family val="3"/>
            <charset val="134"/>
          </rPr>
          <t>作者:</t>
        </r>
        <r>
          <rPr>
            <sz val="9"/>
            <color indexed="81"/>
            <rFont val="宋体"/>
            <family val="3"/>
            <charset val="134"/>
          </rPr>
          <t xml:space="preserve">
应急管理创新方案编写</t>
        </r>
      </text>
    </comment>
    <comment ref="BG4" authorId="0" shapeId="0">
      <text>
        <r>
          <rPr>
            <b/>
            <sz val="9"/>
            <color indexed="81"/>
            <rFont val="宋体"/>
            <family val="3"/>
            <charset val="134"/>
          </rPr>
          <t>作者:</t>
        </r>
        <r>
          <rPr>
            <sz val="9"/>
            <color indexed="81"/>
            <rFont val="宋体"/>
            <family val="3"/>
            <charset val="134"/>
          </rPr>
          <t xml:space="preserve">
应急管理创新方案编写，相关行业竞争对手研究</t>
        </r>
      </text>
    </comment>
    <comment ref="BH4" authorId="0" shapeId="0">
      <text>
        <r>
          <rPr>
            <b/>
            <sz val="9"/>
            <color indexed="81"/>
            <rFont val="宋体"/>
            <family val="3"/>
            <charset val="134"/>
          </rPr>
          <t>作者:</t>
        </r>
        <r>
          <rPr>
            <sz val="9"/>
            <color indexed="81"/>
            <rFont val="宋体"/>
            <family val="3"/>
            <charset val="134"/>
          </rPr>
          <t xml:space="preserve">
与应急管理合作伙伴太极股份，南京莱斯技术交流与沟通</t>
        </r>
      </text>
    </comment>
    <comment ref="BM4" authorId="0" shapeId="0">
      <text>
        <r>
          <rPr>
            <b/>
            <sz val="9"/>
            <color indexed="81"/>
            <rFont val="宋体"/>
            <family val="3"/>
            <charset val="134"/>
          </rPr>
          <t>作者:</t>
        </r>
        <r>
          <rPr>
            <sz val="9"/>
            <color indexed="81"/>
            <rFont val="宋体"/>
            <family val="3"/>
            <charset val="134"/>
          </rPr>
          <t xml:space="preserve">
应急管理总体架构图意见收集、讨论及设计工作</t>
        </r>
      </text>
    </comment>
    <comment ref="BO4" authorId="0" shapeId="0">
      <text>
        <r>
          <rPr>
            <b/>
            <sz val="9"/>
            <color indexed="81"/>
            <rFont val="宋体"/>
            <family val="3"/>
            <charset val="134"/>
          </rPr>
          <t>作者:</t>
        </r>
        <r>
          <rPr>
            <sz val="9"/>
            <color indexed="81"/>
            <rFont val="宋体"/>
            <family val="3"/>
            <charset val="134"/>
          </rPr>
          <t xml:space="preserve">
应急管理总体架构图会议研讨，架构设计工作</t>
        </r>
      </text>
    </comment>
    <comment ref="BP4" authorId="0" shapeId="0">
      <text>
        <r>
          <rPr>
            <b/>
            <sz val="9"/>
            <color indexed="81"/>
            <rFont val="宋体"/>
            <family val="3"/>
            <charset val="134"/>
          </rPr>
          <t>作者:</t>
        </r>
        <r>
          <rPr>
            <sz val="9"/>
            <color indexed="81"/>
            <rFont val="宋体"/>
            <family val="3"/>
            <charset val="134"/>
          </rPr>
          <t xml:space="preserve">
应急管理总体架构图设计</t>
        </r>
      </text>
    </comment>
    <comment ref="CD4" authorId="0" shapeId="0">
      <text>
        <r>
          <rPr>
            <b/>
            <sz val="9"/>
            <color indexed="81"/>
            <rFont val="宋体"/>
            <family val="3"/>
            <charset val="134"/>
          </rPr>
          <t>作者:</t>
        </r>
        <r>
          <rPr>
            <sz val="9"/>
            <color indexed="81"/>
            <rFont val="宋体"/>
            <family val="3"/>
            <charset val="134"/>
          </rPr>
          <t xml:space="preserve">
应急管理行业方案最近进展情况汇报的编写</t>
        </r>
      </text>
    </comment>
    <comment ref="CE4" authorId="0" shapeId="0">
      <text>
        <r>
          <rPr>
            <b/>
            <sz val="9"/>
            <color indexed="81"/>
            <rFont val="宋体"/>
            <family val="3"/>
            <charset val="134"/>
          </rPr>
          <t>作者:</t>
        </r>
        <r>
          <rPr>
            <sz val="9"/>
            <color indexed="81"/>
            <rFont val="宋体"/>
            <family val="3"/>
            <charset val="134"/>
          </rPr>
          <t xml:space="preserve">
关于四川省应急管理厅三年规划与2020年重点工作的学习研究</t>
        </r>
      </text>
    </comment>
    <comment ref="CI4" authorId="0" shapeId="0">
      <text>
        <r>
          <rPr>
            <b/>
            <sz val="9"/>
            <color indexed="81"/>
            <rFont val="宋体"/>
            <family val="3"/>
            <charset val="134"/>
          </rPr>
          <t>作者:</t>
        </r>
        <r>
          <rPr>
            <sz val="9"/>
            <color indexed="81"/>
            <rFont val="宋体"/>
            <family val="3"/>
            <charset val="134"/>
          </rPr>
          <t xml:space="preserve">
与白高峰、刘国光等对接长春新区关于应急相关方案的研究</t>
        </r>
      </text>
    </comment>
    <comment ref="CZ4" authorId="0" shapeId="0">
      <text>
        <r>
          <rPr>
            <b/>
            <sz val="9"/>
            <color indexed="81"/>
            <rFont val="宋体"/>
            <family val="3"/>
            <charset val="134"/>
          </rPr>
          <t>作者:</t>
        </r>
        <r>
          <rPr>
            <sz val="9"/>
            <color indexed="81"/>
            <rFont val="宋体"/>
            <family val="3"/>
            <charset val="134"/>
          </rPr>
          <t xml:space="preserve">
应急行业方案研究创新</t>
        </r>
      </text>
    </comment>
    <comment ref="DC4" authorId="0" shapeId="0">
      <text>
        <r>
          <rPr>
            <b/>
            <sz val="9"/>
            <color indexed="81"/>
            <rFont val="宋体"/>
            <family val="3"/>
            <charset val="134"/>
          </rPr>
          <t>作者:</t>
        </r>
        <r>
          <rPr>
            <sz val="9"/>
            <color indexed="81"/>
            <rFont val="宋体"/>
            <family val="3"/>
            <charset val="134"/>
          </rPr>
          <t xml:space="preserve">
整理更新应急方案提供给天津徐颖团队</t>
        </r>
      </text>
    </comment>
    <comment ref="AK5" authorId="0" shapeId="0">
      <text>
        <r>
          <rPr>
            <b/>
            <sz val="9"/>
            <color indexed="81"/>
            <rFont val="宋体"/>
            <family val="3"/>
            <charset val="134"/>
          </rPr>
          <t>作者:</t>
        </r>
        <r>
          <rPr>
            <sz val="9"/>
            <color indexed="81"/>
            <rFont val="宋体"/>
            <family val="3"/>
            <charset val="134"/>
          </rPr>
          <t xml:space="preserve">
可研方案编写</t>
        </r>
      </text>
    </comment>
    <comment ref="AL5" authorId="0" shapeId="0">
      <text>
        <r>
          <rPr>
            <b/>
            <sz val="9"/>
            <color indexed="81"/>
            <rFont val="宋体"/>
            <family val="3"/>
            <charset val="134"/>
          </rPr>
          <t>作者:</t>
        </r>
        <r>
          <rPr>
            <sz val="9"/>
            <color indexed="81"/>
            <rFont val="宋体"/>
            <family val="3"/>
            <charset val="134"/>
          </rPr>
          <t xml:space="preserve">
user:
可研方案编写</t>
        </r>
      </text>
    </comment>
    <comment ref="AM5" authorId="0" shapeId="0">
      <text>
        <r>
          <rPr>
            <b/>
            <sz val="9"/>
            <color indexed="81"/>
            <rFont val="宋体"/>
            <family val="3"/>
            <charset val="134"/>
          </rPr>
          <t>作者:</t>
        </r>
        <r>
          <rPr>
            <sz val="9"/>
            <color indexed="81"/>
            <rFont val="宋体"/>
            <family val="3"/>
            <charset val="134"/>
          </rPr>
          <t xml:space="preserve">
user:
可研方案编写</t>
        </r>
      </text>
    </comment>
    <comment ref="AN5" authorId="0" shapeId="0">
      <text>
        <r>
          <rPr>
            <b/>
            <sz val="9"/>
            <color indexed="81"/>
            <rFont val="宋体"/>
            <family val="3"/>
            <charset val="134"/>
          </rPr>
          <t>作者:</t>
        </r>
        <r>
          <rPr>
            <sz val="9"/>
            <color indexed="81"/>
            <rFont val="宋体"/>
            <family val="3"/>
            <charset val="134"/>
          </rPr>
          <t xml:space="preserve">
user:
可研方案编写</t>
        </r>
      </text>
    </comment>
    <comment ref="AO5" authorId="0" shapeId="0">
      <text>
        <r>
          <rPr>
            <b/>
            <sz val="9"/>
            <color indexed="81"/>
            <rFont val="宋体"/>
            <family val="3"/>
            <charset val="134"/>
          </rPr>
          <t>作者:</t>
        </r>
        <r>
          <rPr>
            <sz val="9"/>
            <color indexed="81"/>
            <rFont val="宋体"/>
            <family val="3"/>
            <charset val="134"/>
          </rPr>
          <t xml:space="preserve">
user:
可研方案编写</t>
        </r>
      </text>
    </comment>
    <comment ref="AV5" authorId="0" shapeId="0">
      <text>
        <r>
          <rPr>
            <b/>
            <sz val="9"/>
            <color indexed="81"/>
            <rFont val="宋体"/>
            <family val="3"/>
            <charset val="134"/>
          </rPr>
          <t>作者:</t>
        </r>
        <r>
          <rPr>
            <sz val="9"/>
            <color indexed="81"/>
            <rFont val="宋体"/>
            <family val="3"/>
            <charset val="134"/>
          </rPr>
          <t xml:space="preserve">
数字曲靖IOC子项目相关评审工作沟通及准备</t>
        </r>
      </text>
    </comment>
    <comment ref="AY5" authorId="0" shapeId="0">
      <text>
        <r>
          <rPr>
            <b/>
            <sz val="9"/>
            <color indexed="81"/>
            <rFont val="宋体"/>
            <family val="3"/>
            <charset val="134"/>
          </rPr>
          <t>作者:</t>
        </r>
        <r>
          <rPr>
            <sz val="9"/>
            <color indexed="81"/>
            <rFont val="宋体"/>
            <family val="3"/>
            <charset val="134"/>
          </rPr>
          <t xml:space="preserve">
跟进可研方案客户反馈，与客户进行修改意见探讨</t>
        </r>
      </text>
    </comment>
    <comment ref="AZ5" authorId="0" shapeId="0">
      <text>
        <r>
          <rPr>
            <b/>
            <sz val="9"/>
            <color indexed="81"/>
            <rFont val="宋体"/>
            <family val="3"/>
            <charset val="134"/>
          </rPr>
          <t>作者:</t>
        </r>
        <r>
          <rPr>
            <sz val="9"/>
            <color indexed="81"/>
            <rFont val="宋体"/>
            <family val="3"/>
            <charset val="134"/>
          </rPr>
          <t xml:space="preserve">
跟进可研方案客户反馈，与客户进行修改意见探讨</t>
        </r>
      </text>
    </comment>
    <comment ref="BA5" authorId="0" shapeId="0">
      <text>
        <r>
          <rPr>
            <b/>
            <sz val="9"/>
            <color indexed="81"/>
            <rFont val="宋体"/>
            <family val="3"/>
            <charset val="134"/>
          </rPr>
          <t>作者:</t>
        </r>
        <r>
          <rPr>
            <sz val="9"/>
            <color indexed="81"/>
            <rFont val="宋体"/>
            <family val="3"/>
            <charset val="134"/>
          </rPr>
          <t xml:space="preserve">
项目组讨论回复相关可研报告评审意见回复</t>
        </r>
      </text>
    </comment>
    <comment ref="BB5" authorId="0" shapeId="0">
      <text>
        <r>
          <rPr>
            <b/>
            <sz val="9"/>
            <color indexed="81"/>
            <rFont val="宋体"/>
            <family val="3"/>
            <charset val="134"/>
          </rPr>
          <t>作者:</t>
        </r>
        <r>
          <rPr>
            <sz val="9"/>
            <color indexed="81"/>
            <rFont val="宋体"/>
            <family val="3"/>
            <charset val="134"/>
          </rPr>
          <t xml:space="preserve">
数据中台子项目内部评审，城市运行管理平台子项目内部评审</t>
        </r>
      </text>
    </comment>
    <comment ref="BC5" authorId="0" shapeId="0">
      <text>
        <r>
          <rPr>
            <b/>
            <sz val="9"/>
            <color indexed="81"/>
            <rFont val="宋体"/>
            <family val="3"/>
            <charset val="134"/>
          </rPr>
          <t>作者:</t>
        </r>
        <r>
          <rPr>
            <sz val="9"/>
            <color indexed="81"/>
            <rFont val="宋体"/>
            <family val="3"/>
            <charset val="134"/>
          </rPr>
          <t xml:space="preserve">
智慧医疗及医共体子项目内部评审，企业经济运行平台子项目内部评审</t>
        </r>
      </text>
    </comment>
    <comment ref="BH5" authorId="0" shapeId="0">
      <text>
        <r>
          <rPr>
            <b/>
            <sz val="9"/>
            <color indexed="81"/>
            <rFont val="宋体"/>
            <family val="3"/>
            <charset val="134"/>
          </rPr>
          <t>作者:</t>
        </r>
        <r>
          <rPr>
            <sz val="9"/>
            <color indexed="81"/>
            <rFont val="宋体"/>
            <family val="3"/>
            <charset val="134"/>
          </rPr>
          <t xml:space="preserve">
数字曲靖项目市民服务技术交流会，材料学习</t>
        </r>
      </text>
    </comment>
    <comment ref="BI5" authorId="0" shapeId="0">
      <text>
        <r>
          <rPr>
            <b/>
            <sz val="9"/>
            <color indexed="81"/>
            <rFont val="宋体"/>
            <family val="3"/>
            <charset val="134"/>
          </rPr>
          <t>作者:</t>
        </r>
        <r>
          <rPr>
            <sz val="9"/>
            <color indexed="81"/>
            <rFont val="宋体"/>
            <family val="3"/>
            <charset val="134"/>
          </rPr>
          <t xml:space="preserve">
市民融合服务平台材料学习</t>
        </r>
      </text>
    </comment>
    <comment ref="BJ5" authorId="0" shapeId="0">
      <text>
        <r>
          <rPr>
            <b/>
            <sz val="9"/>
            <color indexed="81"/>
            <rFont val="宋体"/>
            <family val="3"/>
            <charset val="134"/>
          </rPr>
          <t>作者:</t>
        </r>
        <r>
          <rPr>
            <sz val="9"/>
            <color indexed="81"/>
            <rFont val="宋体"/>
            <family val="3"/>
            <charset val="134"/>
          </rPr>
          <t xml:space="preserve">
数字曲靖项目，沈彤总组织关于舆情监控平台（智慧星光），以及企业经济运行平台（百融）技术交流会，赖辉总组织关于市民服务平台讨论会。</t>
        </r>
      </text>
    </comment>
    <comment ref="AU6" authorId="0" shapeId="0">
      <text>
        <r>
          <rPr>
            <b/>
            <sz val="9"/>
            <color indexed="81"/>
            <rFont val="宋体"/>
            <family val="3"/>
            <charset val="134"/>
          </rPr>
          <t>作者:</t>
        </r>
        <r>
          <rPr>
            <sz val="9"/>
            <color indexed="81"/>
            <rFont val="宋体"/>
            <family val="3"/>
            <charset val="134"/>
          </rPr>
          <t xml:space="preserve">
与吕志强、陈治、苏广和刘国光等，讨论项目情况，整理项目思路和材料</t>
        </r>
      </text>
    </comment>
    <comment ref="AV6" authorId="0" shapeId="0">
      <text>
        <r>
          <rPr>
            <b/>
            <sz val="9"/>
            <color indexed="81"/>
            <rFont val="宋体"/>
            <family val="3"/>
            <charset val="134"/>
          </rPr>
          <t>作者:</t>
        </r>
        <r>
          <rPr>
            <sz val="9"/>
            <color indexed="81"/>
            <rFont val="宋体"/>
            <family val="3"/>
            <charset val="134"/>
          </rPr>
          <t xml:space="preserve">
关于龙岩应急项目，福建省、龙岩市应急市场情况调研和了解</t>
        </r>
      </text>
    </comment>
    <comment ref="BC6" authorId="0" shapeId="0">
      <text>
        <r>
          <rPr>
            <b/>
            <sz val="9"/>
            <color indexed="81"/>
            <rFont val="宋体"/>
            <family val="3"/>
            <charset val="134"/>
          </rPr>
          <t>作者:</t>
        </r>
        <r>
          <rPr>
            <sz val="9"/>
            <color indexed="81"/>
            <rFont val="宋体"/>
            <family val="3"/>
            <charset val="134"/>
          </rPr>
          <t xml:space="preserve">
与苏广、曾怀勋电话会议讨论方案PPT；龙岩应急方案研究</t>
        </r>
      </text>
    </comment>
    <comment ref="BG6" authorId="0" shapeId="0">
      <text>
        <r>
          <rPr>
            <b/>
            <sz val="9"/>
            <color indexed="81"/>
            <rFont val="宋体"/>
            <family val="3"/>
            <charset val="134"/>
          </rPr>
          <t>作者:</t>
        </r>
        <r>
          <rPr>
            <sz val="9"/>
            <color indexed="81"/>
            <rFont val="宋体"/>
            <family val="3"/>
            <charset val="134"/>
          </rPr>
          <t xml:space="preserve">
与苏广，曾怀勋沟通龙岩应急方案事宜，龙岩应急市场网上调研</t>
        </r>
      </text>
    </comment>
    <comment ref="BM7" authorId="0" shapeId="0">
      <text>
        <r>
          <rPr>
            <b/>
            <sz val="9"/>
            <color indexed="81"/>
            <rFont val="宋体"/>
            <family val="3"/>
            <charset val="134"/>
          </rPr>
          <t>作者:</t>
        </r>
        <r>
          <rPr>
            <sz val="9"/>
            <color indexed="81"/>
            <rFont val="宋体"/>
            <family val="3"/>
            <charset val="134"/>
          </rPr>
          <t xml:space="preserve">
学习了解项目合作伙伴智慧星光、百融解决方案</t>
        </r>
      </text>
    </comment>
    <comment ref="BN7" authorId="0" shapeId="0">
      <text>
        <r>
          <rPr>
            <b/>
            <sz val="9"/>
            <color indexed="81"/>
            <rFont val="宋体"/>
            <family val="3"/>
            <charset val="134"/>
          </rPr>
          <t>作者:</t>
        </r>
        <r>
          <rPr>
            <sz val="9"/>
            <color indexed="81"/>
            <rFont val="宋体"/>
            <family val="3"/>
            <charset val="134"/>
          </rPr>
          <t xml:space="preserve">
学习了解项目合作伙伴智慧星光、百融解决方案</t>
        </r>
      </text>
    </comment>
    <comment ref="BQ7" authorId="0" shapeId="0">
      <text>
        <r>
          <rPr>
            <b/>
            <sz val="9"/>
            <color indexed="81"/>
            <rFont val="宋体"/>
            <family val="3"/>
            <charset val="134"/>
          </rPr>
          <t>作者:</t>
        </r>
        <r>
          <rPr>
            <sz val="9"/>
            <color indexed="81"/>
            <rFont val="宋体"/>
            <family val="3"/>
            <charset val="134"/>
          </rPr>
          <t xml:space="preserve">
数据曲靖顶层设计具体目标和规划要求整理</t>
        </r>
      </text>
    </comment>
    <comment ref="CA7" authorId="0" shapeId="0">
      <text>
        <r>
          <rPr>
            <b/>
            <sz val="9"/>
            <color indexed="81"/>
            <rFont val="宋体"/>
            <family val="3"/>
            <charset val="134"/>
          </rPr>
          <t>作者:</t>
        </r>
        <r>
          <rPr>
            <sz val="9"/>
            <color indexed="81"/>
            <rFont val="宋体"/>
            <family val="3"/>
            <charset val="134"/>
          </rPr>
          <t xml:space="preserve">
关于曲靖IOC的功能需求研究与设计</t>
        </r>
      </text>
    </comment>
    <comment ref="CC7" authorId="0" shapeId="0">
      <text>
        <r>
          <rPr>
            <b/>
            <sz val="9"/>
            <color indexed="81"/>
            <rFont val="宋体"/>
            <family val="3"/>
            <charset val="134"/>
          </rPr>
          <t>作者:</t>
        </r>
        <r>
          <rPr>
            <sz val="9"/>
            <color indexed="81"/>
            <rFont val="宋体"/>
            <family val="3"/>
            <charset val="134"/>
          </rPr>
          <t xml:space="preserve">
与曲靖大数据中心进行相关需求讨论</t>
        </r>
      </text>
    </comment>
    <comment ref="CD7" authorId="0" shapeId="0">
      <text>
        <r>
          <rPr>
            <b/>
            <sz val="9"/>
            <color indexed="81"/>
            <rFont val="宋体"/>
            <family val="3"/>
            <charset val="134"/>
          </rPr>
          <t>作者:</t>
        </r>
        <r>
          <rPr>
            <sz val="9"/>
            <color indexed="81"/>
            <rFont val="宋体"/>
            <family val="3"/>
            <charset val="134"/>
          </rPr>
          <t xml:space="preserve">
关于IOC中应急辅助的功能设计与研究</t>
        </r>
      </text>
    </comment>
    <comment ref="CE7" authorId="0" shapeId="0">
      <text>
        <r>
          <rPr>
            <b/>
            <sz val="9"/>
            <color indexed="81"/>
            <rFont val="宋体"/>
            <family val="3"/>
            <charset val="134"/>
          </rPr>
          <t>作者:</t>
        </r>
        <r>
          <rPr>
            <sz val="9"/>
            <color indexed="81"/>
            <rFont val="宋体"/>
            <family val="3"/>
            <charset val="134"/>
          </rPr>
          <t xml:space="preserve">
关于曲靖IOC的功能需求讨论和UI设计讨论</t>
        </r>
      </text>
    </comment>
    <comment ref="CJ7" authorId="0" shapeId="0">
      <text>
        <r>
          <rPr>
            <b/>
            <sz val="9"/>
            <color indexed="81"/>
            <rFont val="宋体"/>
            <family val="3"/>
            <charset val="134"/>
          </rPr>
          <t>作者:</t>
        </r>
        <r>
          <rPr>
            <sz val="9"/>
            <color indexed="81"/>
            <rFont val="宋体"/>
            <family val="3"/>
            <charset val="134"/>
          </rPr>
          <t xml:space="preserve">
对接跟进刘国光和赵帅等关于曲靖IOC的UI界面设计</t>
        </r>
      </text>
    </comment>
    <comment ref="CK7" authorId="0" shapeId="0">
      <text>
        <r>
          <rPr>
            <b/>
            <sz val="9"/>
            <color indexed="81"/>
            <rFont val="宋体"/>
            <family val="3"/>
            <charset val="134"/>
          </rPr>
          <t>作者:</t>
        </r>
        <r>
          <rPr>
            <sz val="9"/>
            <color indexed="81"/>
            <rFont val="宋体"/>
            <family val="3"/>
            <charset val="134"/>
          </rPr>
          <t xml:space="preserve">
对接跟进刘国光和赵帅等关于曲靖IOC的UI界面设计</t>
        </r>
      </text>
    </comment>
    <comment ref="CO7" authorId="0" shapeId="0">
      <text>
        <r>
          <rPr>
            <b/>
            <sz val="9"/>
            <color indexed="81"/>
            <rFont val="宋体"/>
            <family val="3"/>
            <charset val="134"/>
          </rPr>
          <t>作者:</t>
        </r>
        <r>
          <rPr>
            <sz val="9"/>
            <color indexed="81"/>
            <rFont val="宋体"/>
            <family val="3"/>
            <charset val="134"/>
          </rPr>
          <t xml:space="preserve">
曲靖市各委办局座谈会方案材料准备</t>
        </r>
      </text>
    </comment>
    <comment ref="CP7" authorId="0" shapeId="0">
      <text>
        <r>
          <rPr>
            <b/>
            <sz val="9"/>
            <color indexed="81"/>
            <rFont val="宋体"/>
            <family val="3"/>
            <charset val="134"/>
          </rPr>
          <t>作者:</t>
        </r>
        <r>
          <rPr>
            <sz val="9"/>
            <color indexed="81"/>
            <rFont val="宋体"/>
            <family val="3"/>
            <charset val="134"/>
          </rPr>
          <t xml:space="preserve">
UI界面设计及跟进，曲靖市各委办局座谈会材料准备</t>
        </r>
      </text>
    </comment>
    <comment ref="CQ7" authorId="0" shapeId="0">
      <text>
        <r>
          <rPr>
            <b/>
            <sz val="9"/>
            <color indexed="81"/>
            <rFont val="宋体"/>
            <family val="3"/>
            <charset val="134"/>
          </rPr>
          <t>作者:</t>
        </r>
        <r>
          <rPr>
            <sz val="9"/>
            <color indexed="81"/>
            <rFont val="宋体"/>
            <family val="3"/>
            <charset val="134"/>
          </rPr>
          <t xml:space="preserve">
UI界面设计讨论及跟进</t>
        </r>
      </text>
    </comment>
    <comment ref="CR7" authorId="0" shapeId="0">
      <text>
        <r>
          <rPr>
            <b/>
            <sz val="9"/>
            <color indexed="81"/>
            <rFont val="宋体"/>
            <family val="3"/>
            <charset val="134"/>
          </rPr>
          <t>作者:</t>
        </r>
        <r>
          <rPr>
            <sz val="9"/>
            <color indexed="81"/>
            <rFont val="宋体"/>
            <family val="3"/>
            <charset val="134"/>
          </rPr>
          <t xml:space="preserve">
向曲靖市发改、财政等各部门关于项目进展材料准备及汇报，界面展示及招投标方式讨论</t>
        </r>
      </text>
    </comment>
    <comment ref="CS7" authorId="0" shapeId="0">
      <text>
        <r>
          <rPr>
            <b/>
            <sz val="9"/>
            <color indexed="81"/>
            <rFont val="宋体"/>
            <family val="3"/>
            <charset val="134"/>
          </rPr>
          <t>作者:</t>
        </r>
        <r>
          <rPr>
            <sz val="9"/>
            <color indexed="81"/>
            <rFont val="宋体"/>
            <family val="3"/>
            <charset val="134"/>
          </rPr>
          <t xml:space="preserve">
IOC分包合作讨论及可研方案修改</t>
        </r>
      </text>
    </comment>
    <comment ref="CW7" authorId="0" shapeId="0">
      <text>
        <r>
          <rPr>
            <b/>
            <sz val="9"/>
            <color indexed="81"/>
            <rFont val="宋体"/>
            <family val="3"/>
            <charset val="134"/>
          </rPr>
          <t>作者:</t>
        </r>
        <r>
          <rPr>
            <sz val="9"/>
            <color indexed="81"/>
            <rFont val="宋体"/>
            <family val="3"/>
            <charset val="134"/>
          </rPr>
          <t xml:space="preserve">
内部评审子方案编写；可研方案编制</t>
        </r>
      </text>
    </comment>
    <comment ref="CX7" authorId="0" shapeId="0">
      <text>
        <r>
          <rPr>
            <b/>
            <sz val="9"/>
            <color indexed="81"/>
            <rFont val="宋体"/>
            <family val="3"/>
            <charset val="134"/>
          </rPr>
          <t>作者:</t>
        </r>
        <r>
          <rPr>
            <sz val="9"/>
            <color indexed="81"/>
            <rFont val="宋体"/>
            <family val="3"/>
            <charset val="134"/>
          </rPr>
          <t xml:space="preserve">
可研方案整理编制</t>
        </r>
      </text>
    </comment>
    <comment ref="CY7" authorId="0" shapeId="0">
      <text>
        <r>
          <rPr>
            <b/>
            <sz val="9"/>
            <color indexed="81"/>
            <rFont val="宋体"/>
            <family val="3"/>
            <charset val="134"/>
          </rPr>
          <t>作者:</t>
        </r>
        <r>
          <rPr>
            <sz val="9"/>
            <color indexed="81"/>
            <rFont val="宋体"/>
            <family val="3"/>
            <charset val="134"/>
          </rPr>
          <t xml:space="preserve">
数字曲靖项目内部评审会；可研方案整理编制</t>
        </r>
      </text>
    </comment>
    <comment ref="DC7" authorId="0" shapeId="0">
      <text>
        <r>
          <rPr>
            <b/>
            <sz val="9"/>
            <color indexed="81"/>
            <rFont val="宋体"/>
            <family val="3"/>
            <charset val="134"/>
          </rPr>
          <t>作者:</t>
        </r>
        <r>
          <rPr>
            <sz val="9"/>
            <color indexed="81"/>
            <rFont val="宋体"/>
            <family val="3"/>
            <charset val="134"/>
          </rPr>
          <t xml:space="preserve">
可研方案修改</t>
        </r>
      </text>
    </comment>
    <comment ref="DD7" authorId="0" shapeId="0">
      <text>
        <r>
          <rPr>
            <b/>
            <sz val="9"/>
            <color indexed="81"/>
            <rFont val="宋体"/>
            <family val="3"/>
            <charset val="134"/>
          </rPr>
          <t>作者:</t>
        </r>
        <r>
          <rPr>
            <sz val="9"/>
            <color indexed="81"/>
            <rFont val="宋体"/>
            <family val="3"/>
            <charset val="134"/>
          </rPr>
          <t xml:space="preserve">
参与销售、售前和交付关于项目提前开工启动会相关工作讨论</t>
        </r>
      </text>
    </comment>
    <comment ref="DE7" authorId="0" shapeId="0">
      <text>
        <r>
          <rPr>
            <b/>
            <sz val="9"/>
            <color indexed="81"/>
            <rFont val="宋体"/>
            <family val="3"/>
            <charset val="134"/>
          </rPr>
          <t>作者:</t>
        </r>
        <r>
          <rPr>
            <sz val="9"/>
            <color indexed="81"/>
            <rFont val="宋体"/>
            <family val="3"/>
            <charset val="134"/>
          </rPr>
          <t xml:space="preserve">
可研方案修改</t>
        </r>
      </text>
    </comment>
    <comment ref="DF7" authorId="0" shapeId="0">
      <text>
        <r>
          <rPr>
            <b/>
            <sz val="9"/>
            <color indexed="81"/>
            <rFont val="宋体"/>
            <family val="3"/>
            <charset val="134"/>
          </rPr>
          <t>作者:</t>
        </r>
        <r>
          <rPr>
            <sz val="9"/>
            <color indexed="81"/>
            <rFont val="宋体"/>
            <family val="3"/>
            <charset val="134"/>
          </rPr>
          <t xml:space="preserve">
与刘国光、赖辉进行IOC可研方案讨论、云平台硬件配置讨论及修改</t>
        </r>
      </text>
    </comment>
    <comment ref="DG7" authorId="0" shapeId="0">
      <text>
        <r>
          <rPr>
            <b/>
            <sz val="9"/>
            <color indexed="81"/>
            <rFont val="宋体"/>
            <family val="3"/>
            <charset val="134"/>
          </rPr>
          <t>作者:</t>
        </r>
        <r>
          <rPr>
            <sz val="9"/>
            <color indexed="81"/>
            <rFont val="宋体"/>
            <family val="3"/>
            <charset val="134"/>
          </rPr>
          <t xml:space="preserve">
IOC可研方案修改</t>
        </r>
      </text>
    </comment>
    <comment ref="BN8" authorId="0" shapeId="0">
      <text>
        <r>
          <rPr>
            <b/>
            <sz val="9"/>
            <color indexed="81"/>
            <rFont val="宋体"/>
            <family val="3"/>
            <charset val="134"/>
          </rPr>
          <t>作者:</t>
        </r>
        <r>
          <rPr>
            <sz val="9"/>
            <color indexed="81"/>
            <rFont val="宋体"/>
            <family val="3"/>
            <charset val="134"/>
          </rPr>
          <t xml:space="preserve">
参与项目数据中台POC讨论会</t>
        </r>
      </text>
    </comment>
    <comment ref="CB8" authorId="0" shapeId="0">
      <text>
        <r>
          <rPr>
            <b/>
            <sz val="9"/>
            <color indexed="81"/>
            <rFont val="宋体"/>
            <family val="3"/>
            <charset val="134"/>
          </rPr>
          <t>作者:</t>
        </r>
        <r>
          <rPr>
            <sz val="9"/>
            <color indexed="81"/>
            <rFont val="宋体"/>
            <family val="3"/>
            <charset val="134"/>
          </rPr>
          <t xml:space="preserve">
与大数据中心关于曲靖市网络架构和数据采集的讨论</t>
        </r>
      </text>
    </comment>
    <comment ref="CC8" authorId="0" shapeId="0">
      <text>
        <r>
          <rPr>
            <b/>
            <sz val="9"/>
            <color indexed="81"/>
            <rFont val="宋体"/>
            <family val="3"/>
            <charset val="134"/>
          </rPr>
          <t>作者:</t>
        </r>
        <r>
          <rPr>
            <sz val="9"/>
            <color indexed="81"/>
            <rFont val="宋体"/>
            <family val="3"/>
            <charset val="134"/>
          </rPr>
          <t xml:space="preserve">
与大数据中心、智力科技关于共享交换平台讨论</t>
        </r>
      </text>
    </comment>
    <comment ref="CO8" authorId="0" shapeId="0">
      <text>
        <r>
          <rPr>
            <b/>
            <sz val="9"/>
            <color indexed="81"/>
            <rFont val="宋体"/>
            <family val="3"/>
            <charset val="134"/>
          </rPr>
          <t>作者:</t>
        </r>
        <r>
          <rPr>
            <sz val="9"/>
            <color indexed="81"/>
            <rFont val="宋体"/>
            <family val="3"/>
            <charset val="134"/>
          </rPr>
          <t xml:space="preserve">
曲靖市各委办局座谈会方案材料准备</t>
        </r>
      </text>
    </comment>
    <comment ref="CP8" authorId="0" shapeId="0">
      <text>
        <r>
          <rPr>
            <b/>
            <sz val="9"/>
            <color indexed="81"/>
            <rFont val="宋体"/>
            <family val="3"/>
            <charset val="134"/>
          </rPr>
          <t>作者:</t>
        </r>
        <r>
          <rPr>
            <sz val="9"/>
            <color indexed="81"/>
            <rFont val="宋体"/>
            <family val="3"/>
            <charset val="134"/>
          </rPr>
          <t xml:space="preserve">
曲靖市各委办局座谈会材料准备</t>
        </r>
      </text>
    </comment>
    <comment ref="CR8" authorId="0" shapeId="0">
      <text>
        <r>
          <rPr>
            <b/>
            <sz val="9"/>
            <color indexed="81"/>
            <rFont val="宋体"/>
            <family val="3"/>
            <charset val="134"/>
          </rPr>
          <t>作者:</t>
        </r>
        <r>
          <rPr>
            <sz val="9"/>
            <color indexed="81"/>
            <rFont val="宋体"/>
            <family val="3"/>
            <charset val="134"/>
          </rPr>
          <t xml:space="preserve">
向曲靖市发改、财政等各部门关于项目进展材料准备及汇报，界面展示及招投标方式讨论</t>
        </r>
      </text>
    </comment>
    <comment ref="CX8" authorId="0" shapeId="0">
      <text>
        <r>
          <rPr>
            <b/>
            <sz val="9"/>
            <color indexed="81"/>
            <rFont val="宋体"/>
            <family val="3"/>
            <charset val="134"/>
          </rPr>
          <t>作者:</t>
        </r>
        <r>
          <rPr>
            <sz val="9"/>
            <color indexed="81"/>
            <rFont val="宋体"/>
            <family val="3"/>
            <charset val="134"/>
          </rPr>
          <t xml:space="preserve">
可研方案整理编制</t>
        </r>
      </text>
    </comment>
    <comment ref="DD8" authorId="0" shapeId="0">
      <text>
        <r>
          <rPr>
            <b/>
            <sz val="9"/>
            <color indexed="81"/>
            <rFont val="宋体"/>
            <family val="3"/>
            <charset val="134"/>
          </rPr>
          <t>作者:</t>
        </r>
        <r>
          <rPr>
            <sz val="9"/>
            <color indexed="81"/>
            <rFont val="宋体"/>
            <family val="3"/>
            <charset val="134"/>
          </rPr>
          <t xml:space="preserve">
配合曲靖大数据中心关于智慧曲靖时空云平台方案材料审阅</t>
        </r>
      </text>
    </comment>
    <comment ref="DE8" authorId="0" shapeId="0">
      <text>
        <r>
          <rPr>
            <b/>
            <sz val="9"/>
            <color indexed="81"/>
            <rFont val="宋体"/>
            <family val="3"/>
            <charset val="134"/>
          </rPr>
          <t>作者:</t>
        </r>
        <r>
          <rPr>
            <sz val="9"/>
            <color indexed="81"/>
            <rFont val="宋体"/>
            <family val="3"/>
            <charset val="134"/>
          </rPr>
          <t xml:space="preserve">
配合曲靖大数据中心关于智慧曲靖公共基础数据库平台方案材料审阅</t>
        </r>
      </text>
    </comment>
    <comment ref="DF8" authorId="0" shapeId="0">
      <text>
        <r>
          <rPr>
            <b/>
            <sz val="9"/>
            <color indexed="81"/>
            <rFont val="宋体"/>
            <family val="3"/>
            <charset val="134"/>
          </rPr>
          <t>作者:</t>
        </r>
        <r>
          <rPr>
            <sz val="9"/>
            <color indexed="81"/>
            <rFont val="宋体"/>
            <family val="3"/>
            <charset val="134"/>
          </rPr>
          <t xml:space="preserve">
配合曲靖大数据中心关于智慧曲靖公共基础数据平台方案材料审阅</t>
        </r>
      </text>
    </comment>
    <comment ref="DG8" authorId="0" shapeId="0">
      <text>
        <r>
          <rPr>
            <b/>
            <sz val="9"/>
            <color indexed="81"/>
            <rFont val="宋体"/>
            <family val="3"/>
            <charset val="134"/>
          </rPr>
          <t>作者:</t>
        </r>
        <r>
          <rPr>
            <sz val="9"/>
            <color indexed="81"/>
            <rFont val="宋体"/>
            <family val="3"/>
            <charset val="134"/>
          </rPr>
          <t xml:space="preserve">
与沈彤、赖辉、靳茜、彭翔召开电话会议，讨论数据中台可研方案</t>
        </r>
      </text>
    </comment>
    <comment ref="CB9" authorId="0" shapeId="0">
      <text>
        <r>
          <rPr>
            <b/>
            <sz val="9"/>
            <color indexed="81"/>
            <rFont val="宋体"/>
            <family val="3"/>
            <charset val="134"/>
          </rPr>
          <t>作者:</t>
        </r>
        <r>
          <rPr>
            <sz val="9"/>
            <color indexed="81"/>
            <rFont val="宋体"/>
            <family val="3"/>
            <charset val="134"/>
          </rPr>
          <t xml:space="preserve">
与曲靖大数据中心、曲靖广电局讨论落实关于市民服务调研表事宜</t>
        </r>
      </text>
    </comment>
    <comment ref="CJ9" authorId="0" shapeId="0">
      <text>
        <r>
          <rPr>
            <b/>
            <sz val="9"/>
            <color indexed="81"/>
            <rFont val="宋体"/>
            <family val="3"/>
            <charset val="134"/>
          </rPr>
          <t>作者:</t>
        </r>
        <r>
          <rPr>
            <sz val="9"/>
            <color indexed="81"/>
            <rFont val="宋体"/>
            <family val="3"/>
            <charset val="134"/>
          </rPr>
          <t xml:space="preserve">
讨论研究曲靖市民服务平台UI界面设计</t>
        </r>
      </text>
    </comment>
    <comment ref="CO9" authorId="0" shapeId="0">
      <text>
        <r>
          <rPr>
            <b/>
            <sz val="9"/>
            <color indexed="81"/>
            <rFont val="宋体"/>
            <family val="3"/>
            <charset val="134"/>
          </rPr>
          <t>作者:</t>
        </r>
        <r>
          <rPr>
            <sz val="9"/>
            <color indexed="81"/>
            <rFont val="宋体"/>
            <family val="3"/>
            <charset val="134"/>
          </rPr>
          <t xml:space="preserve">
曲靖市各委办局座谈会方案材料准备</t>
        </r>
      </text>
    </comment>
    <comment ref="CP9" authorId="0" shapeId="0">
      <text>
        <r>
          <rPr>
            <b/>
            <sz val="9"/>
            <color indexed="81"/>
            <rFont val="宋体"/>
            <family val="3"/>
            <charset val="134"/>
          </rPr>
          <t>作者:</t>
        </r>
        <r>
          <rPr>
            <sz val="9"/>
            <color indexed="81"/>
            <rFont val="宋体"/>
            <family val="3"/>
            <charset val="134"/>
          </rPr>
          <t xml:space="preserve">
曲靖市各委办局座谈会材料准备</t>
        </r>
      </text>
    </comment>
    <comment ref="CR9" authorId="0" shapeId="0">
      <text>
        <r>
          <rPr>
            <b/>
            <sz val="9"/>
            <color indexed="81"/>
            <rFont val="宋体"/>
            <family val="3"/>
            <charset val="134"/>
          </rPr>
          <t>作者:</t>
        </r>
        <r>
          <rPr>
            <sz val="9"/>
            <color indexed="81"/>
            <rFont val="宋体"/>
            <family val="3"/>
            <charset val="134"/>
          </rPr>
          <t xml:space="preserve">
向曲靖市发改、财政等各部门关于项目进展材料准备及汇报，界面展示及招投标方式讨论</t>
        </r>
      </text>
    </comment>
    <comment ref="CW9" authorId="0" shapeId="0">
      <text>
        <r>
          <rPr>
            <b/>
            <sz val="9"/>
            <color indexed="81"/>
            <rFont val="宋体"/>
            <family val="3"/>
            <charset val="134"/>
          </rPr>
          <t>作者:</t>
        </r>
        <r>
          <rPr>
            <sz val="9"/>
            <color indexed="81"/>
            <rFont val="宋体"/>
            <family val="3"/>
            <charset val="134"/>
          </rPr>
          <t xml:space="preserve">
可研方案编制</t>
        </r>
      </text>
    </comment>
    <comment ref="CX9" authorId="0" shapeId="0">
      <text>
        <r>
          <rPr>
            <b/>
            <sz val="9"/>
            <color indexed="81"/>
            <rFont val="宋体"/>
            <family val="3"/>
            <charset val="134"/>
          </rPr>
          <t>作者:</t>
        </r>
        <r>
          <rPr>
            <sz val="9"/>
            <color indexed="81"/>
            <rFont val="宋体"/>
            <family val="3"/>
            <charset val="134"/>
          </rPr>
          <t xml:space="preserve">
可研方案编制</t>
        </r>
      </text>
    </comment>
    <comment ref="CY9" authorId="0" shapeId="0">
      <text>
        <r>
          <rPr>
            <b/>
            <sz val="9"/>
            <color indexed="81"/>
            <rFont val="宋体"/>
            <family val="3"/>
            <charset val="134"/>
          </rPr>
          <t>作者:</t>
        </r>
        <r>
          <rPr>
            <sz val="9"/>
            <color indexed="81"/>
            <rFont val="宋体"/>
            <family val="3"/>
            <charset val="134"/>
          </rPr>
          <t xml:space="preserve">
可研方案编制</t>
        </r>
      </text>
    </comment>
    <comment ref="DE9" authorId="0" shapeId="0">
      <text>
        <r>
          <rPr>
            <b/>
            <sz val="9"/>
            <color indexed="81"/>
            <rFont val="宋体"/>
            <family val="3"/>
            <charset val="134"/>
          </rPr>
          <t>作者:</t>
        </r>
        <r>
          <rPr>
            <sz val="9"/>
            <color indexed="81"/>
            <rFont val="宋体"/>
            <family val="3"/>
            <charset val="134"/>
          </rPr>
          <t xml:space="preserve">
配合曲靖大数据中心关于智慧曲靖公共服务平台方案材料审阅</t>
        </r>
      </text>
    </comment>
    <comment ref="DF9" authorId="0" shapeId="0">
      <text>
        <r>
          <rPr>
            <b/>
            <sz val="9"/>
            <color indexed="81"/>
            <rFont val="宋体"/>
            <family val="3"/>
            <charset val="134"/>
          </rPr>
          <t>作者:</t>
        </r>
        <r>
          <rPr>
            <sz val="9"/>
            <color indexed="81"/>
            <rFont val="宋体"/>
            <family val="3"/>
            <charset val="134"/>
          </rPr>
          <t xml:space="preserve">
配合曲靖大数据中心关于智慧曲靖公共服务平台方案材料审阅</t>
        </r>
      </text>
    </comment>
    <comment ref="CJ10" authorId="0" shapeId="0">
      <text>
        <r>
          <rPr>
            <b/>
            <sz val="9"/>
            <color indexed="81"/>
            <rFont val="宋体"/>
            <family val="3"/>
            <charset val="134"/>
          </rPr>
          <t>作者:</t>
        </r>
        <r>
          <rPr>
            <sz val="9"/>
            <color indexed="81"/>
            <rFont val="宋体"/>
            <family val="3"/>
            <charset val="134"/>
          </rPr>
          <t xml:space="preserve">
与徐斌对接讨论关于曲靖智慧医疗与银行合作方案</t>
        </r>
      </text>
    </comment>
    <comment ref="CL10" authorId="0" shapeId="0">
      <text>
        <r>
          <rPr>
            <b/>
            <sz val="9"/>
            <color indexed="81"/>
            <rFont val="宋体"/>
            <family val="3"/>
            <charset val="134"/>
          </rPr>
          <t>作者:</t>
        </r>
        <r>
          <rPr>
            <sz val="9"/>
            <color indexed="81"/>
            <rFont val="宋体"/>
            <family val="3"/>
            <charset val="134"/>
          </rPr>
          <t xml:space="preserve">
参与与唐山中软智通公司关于曲靖智慧医疗项目讨论会</t>
        </r>
      </text>
    </comment>
    <comment ref="CA11" authorId="0" shapeId="0">
      <text>
        <r>
          <rPr>
            <b/>
            <sz val="9"/>
            <color indexed="81"/>
            <rFont val="宋体"/>
            <family val="3"/>
            <charset val="134"/>
          </rPr>
          <t>作者:</t>
        </r>
        <r>
          <rPr>
            <sz val="9"/>
            <color indexed="81"/>
            <rFont val="宋体"/>
            <family val="3"/>
            <charset val="134"/>
          </rPr>
          <t xml:space="preserve">
国家相关顶层设计规划政策材料学习、准备</t>
        </r>
      </text>
    </comment>
    <comment ref="CB11" authorId="0" shapeId="0">
      <text>
        <r>
          <rPr>
            <b/>
            <sz val="9"/>
            <color indexed="81"/>
            <rFont val="宋体"/>
            <family val="3"/>
            <charset val="134"/>
          </rPr>
          <t>作者:</t>
        </r>
        <r>
          <rPr>
            <sz val="9"/>
            <color indexed="81"/>
            <rFont val="宋体"/>
            <family val="3"/>
            <charset val="134"/>
          </rPr>
          <t xml:space="preserve">
国家相关顶层设计规划政策材料学习、准备</t>
        </r>
      </text>
    </comment>
    <comment ref="CQ11" authorId="0" shapeId="0">
      <text>
        <r>
          <rPr>
            <b/>
            <sz val="9"/>
            <color indexed="81"/>
            <rFont val="宋体"/>
            <family val="3"/>
            <charset val="134"/>
          </rPr>
          <t>作者:</t>
        </r>
        <r>
          <rPr>
            <sz val="9"/>
            <color indexed="81"/>
            <rFont val="宋体"/>
            <family val="3"/>
            <charset val="134"/>
          </rPr>
          <t xml:space="preserve">
参与与向进博士关于数字曲靖顶层设计的设计思路讨论会议</t>
        </r>
      </text>
    </comment>
    <comment ref="CR11" authorId="0" shapeId="0">
      <text>
        <r>
          <rPr>
            <b/>
            <sz val="9"/>
            <color indexed="81"/>
            <rFont val="宋体"/>
            <family val="3"/>
            <charset val="134"/>
          </rPr>
          <t>作者:</t>
        </r>
        <r>
          <rPr>
            <sz val="9"/>
            <color indexed="81"/>
            <rFont val="宋体"/>
            <family val="3"/>
            <charset val="134"/>
          </rPr>
          <t xml:space="preserve">
向曲靖市发改、财政等各部门关于项目进展材料准备及汇报，界面展示及招投标方式讨论</t>
        </r>
      </text>
    </comment>
    <comment ref="DD11" authorId="0" shapeId="0">
      <text>
        <r>
          <rPr>
            <b/>
            <sz val="9"/>
            <color indexed="81"/>
            <rFont val="宋体"/>
            <family val="3"/>
            <charset val="134"/>
          </rPr>
          <t>作者:</t>
        </r>
        <r>
          <rPr>
            <sz val="9"/>
            <color indexed="81"/>
            <rFont val="宋体"/>
            <family val="3"/>
            <charset val="134"/>
          </rPr>
          <t xml:space="preserve">
顶设资料查阅</t>
        </r>
      </text>
    </comment>
    <comment ref="DG11" authorId="0" shapeId="0">
      <text>
        <r>
          <rPr>
            <b/>
            <sz val="9"/>
            <color indexed="81"/>
            <rFont val="宋体"/>
            <family val="3"/>
            <charset val="134"/>
          </rPr>
          <t>作者:</t>
        </r>
        <r>
          <rPr>
            <sz val="9"/>
            <color indexed="81"/>
            <rFont val="宋体"/>
            <family val="3"/>
            <charset val="134"/>
          </rPr>
          <t xml:space="preserve">
数字曲靖顶层设计资料查阅</t>
        </r>
      </text>
    </comment>
    <comment ref="DK11" authorId="0" shapeId="0">
      <text>
        <r>
          <rPr>
            <b/>
            <sz val="9"/>
            <color indexed="81"/>
            <rFont val="宋体"/>
            <family val="3"/>
            <charset val="134"/>
          </rPr>
          <t>作者:</t>
        </r>
        <r>
          <rPr>
            <sz val="9"/>
            <color indexed="81"/>
            <rFont val="宋体"/>
            <family val="3"/>
            <charset val="134"/>
          </rPr>
          <t xml:space="preserve">
与尚进博士团队关于顶设的交流探讨</t>
        </r>
      </text>
    </comment>
    <comment ref="DL11" authorId="0" shapeId="0">
      <text>
        <r>
          <rPr>
            <b/>
            <sz val="9"/>
            <color indexed="81"/>
            <rFont val="宋体"/>
            <family val="3"/>
            <charset val="134"/>
          </rPr>
          <t>作者:</t>
        </r>
        <r>
          <rPr>
            <sz val="9"/>
            <color indexed="81"/>
            <rFont val="宋体"/>
            <family val="3"/>
            <charset val="134"/>
          </rPr>
          <t xml:space="preserve">
与大数据中心进行沟通交流</t>
        </r>
      </text>
    </comment>
    <comment ref="CH12" authorId="0" shapeId="0">
      <text>
        <r>
          <rPr>
            <b/>
            <sz val="9"/>
            <color indexed="81"/>
            <rFont val="宋体"/>
            <family val="3"/>
            <charset val="134"/>
          </rPr>
          <t>作者:</t>
        </r>
        <r>
          <rPr>
            <sz val="9"/>
            <color indexed="81"/>
            <rFont val="宋体"/>
            <family val="3"/>
            <charset val="134"/>
          </rPr>
          <t xml:space="preserve">
三明应急项目商机及汇报材料讨论会议；准备向秘书长汇报相关材料；</t>
        </r>
      </text>
    </comment>
    <comment ref="CI12" authorId="0" shapeId="0">
      <text>
        <r>
          <rPr>
            <b/>
            <sz val="9"/>
            <color indexed="81"/>
            <rFont val="宋体"/>
            <family val="3"/>
            <charset val="134"/>
          </rPr>
          <t>作者:</t>
        </r>
        <r>
          <rPr>
            <sz val="9"/>
            <color indexed="81"/>
            <rFont val="宋体"/>
            <family val="3"/>
            <charset val="134"/>
          </rPr>
          <t xml:space="preserve">
秘书长汇报材料准备和编写工作</t>
        </r>
      </text>
    </comment>
    <comment ref="CK12" authorId="0" shapeId="0">
      <text>
        <r>
          <rPr>
            <b/>
            <sz val="9"/>
            <color indexed="81"/>
            <rFont val="宋体"/>
            <family val="3"/>
            <charset val="134"/>
          </rPr>
          <t>作者:</t>
        </r>
        <r>
          <rPr>
            <sz val="9"/>
            <color indexed="81"/>
            <rFont val="宋体"/>
            <family val="3"/>
            <charset val="134"/>
          </rPr>
          <t xml:space="preserve">
秘书长汇报材料准备和编写工作</t>
        </r>
      </text>
    </comment>
    <comment ref="CL12" authorId="0" shapeId="0">
      <text>
        <r>
          <rPr>
            <b/>
            <sz val="9"/>
            <color indexed="81"/>
            <rFont val="宋体"/>
            <family val="3"/>
            <charset val="134"/>
          </rPr>
          <t>作者:</t>
        </r>
        <r>
          <rPr>
            <sz val="9"/>
            <color indexed="81"/>
            <rFont val="宋体"/>
            <family val="3"/>
            <charset val="134"/>
          </rPr>
          <t xml:space="preserve">
编写向三明秘书长智慧应急方案汇报材料；参与三明项目汇报材料讨论会；</t>
        </r>
      </text>
    </comment>
    <comment ref="BQ32" authorId="0" shapeId="0">
      <text>
        <r>
          <rPr>
            <b/>
            <sz val="9"/>
            <color indexed="81"/>
            <rFont val="宋体"/>
            <family val="3"/>
            <charset val="134"/>
          </rPr>
          <t>作者:</t>
        </r>
        <r>
          <rPr>
            <sz val="9"/>
            <color indexed="81"/>
            <rFont val="宋体"/>
            <family val="3"/>
            <charset val="134"/>
          </rPr>
          <t xml:space="preserve">
参与技术中心组织的技术培训</t>
        </r>
      </text>
    </comment>
    <comment ref="CD32" authorId="0" shapeId="0">
      <text>
        <r>
          <rPr>
            <b/>
            <sz val="9"/>
            <color indexed="81"/>
            <rFont val="宋体"/>
            <family val="3"/>
            <charset val="134"/>
          </rPr>
          <t>作者:</t>
        </r>
        <r>
          <rPr>
            <sz val="9"/>
            <color indexed="81"/>
            <rFont val="宋体"/>
            <family val="3"/>
            <charset val="134"/>
          </rPr>
          <t xml:space="preserve">
参加公司行业方案汇报会议</t>
        </r>
      </text>
    </comment>
    <comment ref="CH32" authorId="0" shapeId="0">
      <text>
        <r>
          <rPr>
            <b/>
            <sz val="9"/>
            <color indexed="81"/>
            <rFont val="宋体"/>
            <family val="3"/>
            <charset val="134"/>
          </rPr>
          <t>作者:</t>
        </r>
        <r>
          <rPr>
            <sz val="9"/>
            <color indexed="81"/>
            <rFont val="宋体"/>
            <family val="3"/>
            <charset val="134"/>
          </rPr>
          <t xml:space="preserve">
行业方案部部门例会</t>
        </r>
      </text>
    </comment>
    <comment ref="CL32" authorId="0" shapeId="0">
      <text>
        <r>
          <rPr>
            <b/>
            <sz val="9"/>
            <color indexed="81"/>
            <rFont val="宋体"/>
            <family val="3"/>
            <charset val="134"/>
          </rPr>
          <t>作者:</t>
        </r>
        <r>
          <rPr>
            <sz val="9"/>
            <color indexed="81"/>
            <rFont val="宋体"/>
            <family val="3"/>
            <charset val="134"/>
          </rPr>
          <t xml:space="preserve">
售前方案中心部门月度例会</t>
        </r>
      </text>
    </comment>
    <comment ref="DC32" authorId="0" shapeId="0">
      <text>
        <r>
          <rPr>
            <b/>
            <sz val="9"/>
            <color indexed="81"/>
            <rFont val="宋体"/>
            <family val="3"/>
            <charset val="134"/>
          </rPr>
          <t>作者:</t>
        </r>
        <r>
          <rPr>
            <sz val="9"/>
            <color indexed="81"/>
            <rFont val="宋体"/>
            <family val="3"/>
            <charset val="134"/>
          </rPr>
          <t xml:space="preserve">
售前方案中心部门例会</t>
        </r>
      </text>
    </comment>
    <comment ref="DJ32" authorId="0" shapeId="0">
      <text>
        <r>
          <rPr>
            <b/>
            <sz val="9"/>
            <color indexed="81"/>
            <rFont val="宋体"/>
            <family val="3"/>
            <charset val="134"/>
          </rPr>
          <t>作者:</t>
        </r>
        <r>
          <rPr>
            <sz val="9"/>
            <color indexed="81"/>
            <rFont val="宋体"/>
            <family val="3"/>
            <charset val="134"/>
          </rPr>
          <t xml:space="preserve">
售前方案中心部门会议</t>
        </r>
      </text>
    </comment>
    <comment ref="AY39" authorId="0" shapeId="0">
      <text>
        <r>
          <rPr>
            <b/>
            <sz val="9"/>
            <color indexed="81"/>
            <rFont val="宋体"/>
            <family val="3"/>
            <charset val="134"/>
          </rPr>
          <t>作者:</t>
        </r>
        <r>
          <rPr>
            <sz val="9"/>
            <color indexed="81"/>
            <rFont val="宋体"/>
            <family val="3"/>
            <charset val="134"/>
          </rPr>
          <t xml:space="preserve">
产品技术中心培训</t>
        </r>
      </text>
    </comment>
    <comment ref="AZ39" authorId="0" shapeId="0">
      <text>
        <r>
          <rPr>
            <b/>
            <sz val="9"/>
            <color indexed="81"/>
            <rFont val="宋体"/>
            <family val="3"/>
            <charset val="134"/>
          </rPr>
          <t>作者:</t>
        </r>
        <r>
          <rPr>
            <sz val="9"/>
            <color indexed="81"/>
            <rFont val="宋体"/>
            <family val="3"/>
            <charset val="134"/>
          </rPr>
          <t xml:space="preserve">
产品技术中心培训</t>
        </r>
      </text>
    </comment>
    <comment ref="BA39" authorId="0" shapeId="0">
      <text>
        <r>
          <rPr>
            <b/>
            <sz val="9"/>
            <color indexed="81"/>
            <rFont val="宋体"/>
            <family val="3"/>
            <charset val="134"/>
          </rPr>
          <t>作者:</t>
        </r>
        <r>
          <rPr>
            <sz val="9"/>
            <color indexed="81"/>
            <rFont val="宋体"/>
            <family val="3"/>
            <charset val="134"/>
          </rPr>
          <t xml:space="preserve">
产品技术中心培训</t>
        </r>
      </text>
    </comment>
    <comment ref="BI39" authorId="0" shapeId="0">
      <text>
        <r>
          <rPr>
            <b/>
            <sz val="9"/>
            <color indexed="81"/>
            <rFont val="宋体"/>
            <family val="3"/>
            <charset val="134"/>
          </rPr>
          <t>作者:</t>
        </r>
        <r>
          <rPr>
            <sz val="9"/>
            <color indexed="81"/>
            <rFont val="宋体"/>
            <family val="3"/>
            <charset val="134"/>
          </rPr>
          <t xml:space="preserve">
参与公司关于全体销售2020年重点商机及工作规划会议</t>
        </r>
      </text>
    </comment>
    <comment ref="BJ39" authorId="0" shapeId="0">
      <text>
        <r>
          <rPr>
            <b/>
            <sz val="9"/>
            <color indexed="81"/>
            <rFont val="宋体"/>
            <family val="3"/>
            <charset val="134"/>
          </rPr>
          <t>作者:</t>
        </r>
        <r>
          <rPr>
            <sz val="9"/>
            <color indexed="81"/>
            <rFont val="宋体"/>
            <family val="3"/>
            <charset val="134"/>
          </rPr>
          <t xml:space="preserve">
参与公司关于全体销售2020年重点商机及工作规划会议</t>
        </r>
      </text>
    </comment>
    <comment ref="CQ39" authorId="0" shapeId="0">
      <text>
        <r>
          <rPr>
            <b/>
            <sz val="9"/>
            <color indexed="81"/>
            <rFont val="宋体"/>
            <family val="3"/>
            <charset val="134"/>
          </rPr>
          <t>作者:</t>
        </r>
        <r>
          <rPr>
            <sz val="9"/>
            <color indexed="81"/>
            <rFont val="宋体"/>
            <family val="3"/>
            <charset val="134"/>
          </rPr>
          <t xml:space="preserve">
参加部门硬件及网络培训</t>
        </r>
      </text>
    </comment>
    <comment ref="CS39" authorId="0" shapeId="0">
      <text>
        <r>
          <rPr>
            <b/>
            <sz val="9"/>
            <color indexed="81"/>
            <rFont val="宋体"/>
            <family val="3"/>
            <charset val="134"/>
          </rPr>
          <t>作者:</t>
        </r>
        <r>
          <rPr>
            <sz val="9"/>
            <color indexed="81"/>
            <rFont val="宋体"/>
            <family val="3"/>
            <charset val="134"/>
          </rPr>
          <t xml:space="preserve">
ITS信创业务培训</t>
        </r>
      </text>
    </comment>
    <comment ref="DM39" authorId="0" shapeId="0">
      <text>
        <r>
          <rPr>
            <b/>
            <sz val="9"/>
            <color indexed="81"/>
            <rFont val="宋体"/>
            <family val="3"/>
            <charset val="134"/>
          </rPr>
          <t>作者:</t>
        </r>
        <r>
          <rPr>
            <sz val="9"/>
            <color indexed="81"/>
            <rFont val="宋体"/>
            <family val="3"/>
            <charset val="134"/>
          </rPr>
          <t xml:space="preserve">
参加城市大脑培训交流会议</t>
        </r>
      </text>
    </comment>
  </commentList>
</comments>
</file>

<file path=xl/comments5.xml><?xml version="1.0" encoding="utf-8"?>
<comments xmlns="http://schemas.openxmlformats.org/spreadsheetml/2006/main">
  <authors>
    <author>作者</author>
  </authors>
  <commentList>
    <comment ref="DC32" authorId="0" shapeId="0">
      <text>
        <r>
          <rPr>
            <b/>
            <sz val="9"/>
            <color indexed="81"/>
            <rFont val="宋体"/>
            <family val="3"/>
            <charset val="134"/>
          </rPr>
          <t>作者:</t>
        </r>
        <r>
          <rPr>
            <sz val="9"/>
            <color indexed="81"/>
            <rFont val="宋体"/>
            <family val="3"/>
            <charset val="134"/>
          </rPr>
          <t xml:space="preserve">
部门例会</t>
        </r>
      </text>
    </comment>
    <comment ref="DJ32" authorId="0" shapeId="0">
      <text>
        <r>
          <rPr>
            <b/>
            <sz val="9"/>
            <color indexed="81"/>
            <rFont val="宋体"/>
            <family val="3"/>
            <charset val="134"/>
          </rPr>
          <t>作者:</t>
        </r>
        <r>
          <rPr>
            <sz val="9"/>
            <color indexed="81"/>
            <rFont val="宋体"/>
            <family val="3"/>
            <charset val="134"/>
          </rPr>
          <t xml:space="preserve">
部门例会</t>
        </r>
      </text>
    </comment>
  </commentList>
</comments>
</file>

<file path=xl/comments6.xml><?xml version="1.0" encoding="utf-8"?>
<comments xmlns="http://schemas.openxmlformats.org/spreadsheetml/2006/main">
  <authors>
    <author>作者</author>
  </authors>
  <commentList>
    <comment ref="AP3" authorId="0" shapeId="0">
      <text>
        <r>
          <rPr>
            <b/>
            <sz val="9"/>
            <color indexed="81"/>
            <rFont val="宋体"/>
            <family val="3"/>
            <charset val="134"/>
          </rPr>
          <t>作者:</t>
        </r>
        <r>
          <rPr>
            <sz val="9"/>
            <color indexed="81"/>
            <rFont val="宋体"/>
            <family val="3"/>
            <charset val="134"/>
          </rPr>
          <t xml:space="preserve">
龙岩市数字经济产业园（企业平台）项目方案介绍PPT材料编写。</t>
        </r>
      </text>
    </comment>
    <comment ref="AK4" authorId="0" shapeId="0">
      <text>
        <r>
          <rPr>
            <b/>
            <sz val="9"/>
            <color indexed="81"/>
            <rFont val="宋体"/>
            <family val="3"/>
            <charset val="134"/>
          </rPr>
          <t>作者:</t>
        </r>
        <r>
          <rPr>
            <sz val="9"/>
            <color indexed="81"/>
            <rFont val="宋体"/>
            <family val="3"/>
            <charset val="134"/>
          </rPr>
          <t xml:space="preserve">
数字曲靖可研方案内容编写。完成数字中台、企业经济运行监测、绿色食品工业互联网+优品电商方案的整合，以及项目概述、现状分析与需求分析、总体设计、项目效益与风险分析等章节内容的编写。</t>
        </r>
      </text>
    </comment>
    <comment ref="AL4" authorId="0" shapeId="0">
      <text>
        <r>
          <rPr>
            <b/>
            <sz val="9"/>
            <color indexed="81"/>
            <rFont val="宋体"/>
            <family val="3"/>
            <charset val="134"/>
          </rPr>
          <t>作者:</t>
        </r>
        <r>
          <rPr>
            <sz val="9"/>
            <color indexed="81"/>
            <rFont val="宋体"/>
            <family val="3"/>
            <charset val="134"/>
          </rPr>
          <t xml:space="preserve">
数字曲靖可研方案的合稿，并优化项目需求分析、项目效益与风险分析章节的内容。</t>
        </r>
      </text>
    </comment>
    <comment ref="AM4" authorId="0" shapeId="0">
      <text>
        <r>
          <rPr>
            <b/>
            <sz val="9"/>
            <color indexed="81"/>
            <rFont val="宋体"/>
            <family val="3"/>
            <charset val="134"/>
          </rPr>
          <t>作者:</t>
        </r>
        <r>
          <rPr>
            <sz val="9"/>
            <color indexed="81"/>
            <rFont val="宋体"/>
            <family val="3"/>
            <charset val="134"/>
          </rPr>
          <t xml:space="preserve">
数字曲靖可研方案编写小组内部第一轮评审，针对评审意见对个人负责的项目概述、现状分析与需求分析、总体设计、项目效益与风险分析等章节进行优化。</t>
        </r>
      </text>
    </comment>
    <comment ref="AN4" authorId="0" shapeId="0">
      <text>
        <r>
          <rPr>
            <b/>
            <sz val="9"/>
            <color indexed="81"/>
            <rFont val="宋体"/>
            <family val="3"/>
            <charset val="134"/>
          </rPr>
          <t>作者:</t>
        </r>
        <r>
          <rPr>
            <sz val="9"/>
            <color indexed="81"/>
            <rFont val="宋体"/>
            <family val="3"/>
            <charset val="134"/>
          </rPr>
          <t xml:space="preserve">
数字曲靖可研方案编写小组内部第二轮评审，针对评审意见对个人负责的项目概述、现状分析与需求分析、总体设计、项目效益与风险分析等章节进行优化。同时梳理各子项目的服务器配置与数量需求，进行服务器资源的投资估算。</t>
        </r>
      </text>
    </comment>
    <comment ref="AO4" authorId="0" shapeId="0">
      <text>
        <r>
          <rPr>
            <b/>
            <sz val="9"/>
            <color indexed="81"/>
            <rFont val="宋体"/>
            <family val="3"/>
            <charset val="134"/>
          </rPr>
          <t>作者:</t>
        </r>
        <r>
          <rPr>
            <sz val="9"/>
            <color indexed="81"/>
            <rFont val="宋体"/>
            <family val="3"/>
            <charset val="134"/>
          </rPr>
          <t xml:space="preserve">
方案优化形成数字曲靖可研方案V1.0版本，提供公司内部评审。</t>
        </r>
      </text>
    </comment>
    <comment ref="AV4" authorId="0" shapeId="0">
      <text>
        <r>
          <rPr>
            <b/>
            <sz val="9"/>
            <color indexed="81"/>
            <rFont val="宋体"/>
            <family val="3"/>
            <charset val="134"/>
          </rPr>
          <t>作者:</t>
        </r>
        <r>
          <rPr>
            <sz val="9"/>
            <color indexed="81"/>
            <rFont val="宋体"/>
            <family val="3"/>
            <charset val="134"/>
          </rPr>
          <t xml:space="preserve">
企业经济运行监测平台子项目内部评审PPT材料编写。</t>
        </r>
      </text>
    </comment>
    <comment ref="AY4" authorId="0" shapeId="0">
      <text>
        <r>
          <rPr>
            <b/>
            <sz val="9"/>
            <color indexed="81"/>
            <rFont val="宋体"/>
            <family val="3"/>
            <charset val="134"/>
          </rPr>
          <t>作者:</t>
        </r>
        <r>
          <rPr>
            <sz val="9"/>
            <color indexed="81"/>
            <rFont val="宋体"/>
            <family val="3"/>
            <charset val="134"/>
          </rPr>
          <t xml:space="preserve">
完成企业经济运行监测平台子项目内部评审PPT材料的编写。</t>
        </r>
      </text>
    </comment>
    <comment ref="AZ4" authorId="0" shapeId="0">
      <text>
        <r>
          <rPr>
            <b/>
            <sz val="9"/>
            <color indexed="81"/>
            <rFont val="宋体"/>
            <family val="3"/>
            <charset val="134"/>
          </rPr>
          <t>作者:</t>
        </r>
        <r>
          <rPr>
            <sz val="9"/>
            <color indexed="81"/>
            <rFont val="宋体"/>
            <family val="3"/>
            <charset val="134"/>
          </rPr>
          <t xml:space="preserve">
与曲靖大数据局讨论数据曲靖可研方案V1.0版本的问题。</t>
        </r>
      </text>
    </comment>
    <comment ref="BA4" authorId="0" shapeId="0">
      <text>
        <r>
          <rPr>
            <b/>
            <sz val="9"/>
            <color indexed="81"/>
            <rFont val="宋体"/>
            <family val="3"/>
            <charset val="134"/>
          </rPr>
          <t>作者:</t>
        </r>
        <r>
          <rPr>
            <sz val="9"/>
            <color indexed="81"/>
            <rFont val="宋体"/>
            <family val="3"/>
            <charset val="134"/>
          </rPr>
          <t xml:space="preserve">
与曲靖市大数据电话会议；书面答复答复曲靖大数据局针对数据曲靖可研方案V1.0版本的问题与疑问。</t>
        </r>
      </text>
    </comment>
    <comment ref="BB4" authorId="0" shapeId="0">
      <text>
        <r>
          <rPr>
            <b/>
            <sz val="9"/>
            <color indexed="81"/>
            <rFont val="宋体"/>
            <family val="3"/>
            <charset val="134"/>
          </rPr>
          <t>作者:</t>
        </r>
        <r>
          <rPr>
            <sz val="9"/>
            <color indexed="81"/>
            <rFont val="宋体"/>
            <family val="3"/>
            <charset val="134"/>
          </rPr>
          <t xml:space="preserve">
曲靖数据中台、IOC方案的内部评审。内部电话会议，讨论曲靖大数据局提的问题的解决途径。</t>
        </r>
      </text>
    </comment>
    <comment ref="BC4" authorId="0" shapeId="0">
      <text>
        <r>
          <rPr>
            <b/>
            <sz val="9"/>
            <color indexed="81"/>
            <rFont val="宋体"/>
            <family val="3"/>
            <charset val="134"/>
          </rPr>
          <t>作者:</t>
        </r>
        <r>
          <rPr>
            <sz val="9"/>
            <color indexed="81"/>
            <rFont val="宋体"/>
            <family val="3"/>
            <charset val="134"/>
          </rPr>
          <t xml:space="preserve">
曲靖企业经济运行监测平台、医共体方案的内部评审。</t>
        </r>
      </text>
    </comment>
    <comment ref="BF4" authorId="0" shapeId="0">
      <text>
        <r>
          <rPr>
            <b/>
            <sz val="9"/>
            <color indexed="81"/>
            <rFont val="宋体"/>
            <family val="3"/>
            <charset val="134"/>
          </rPr>
          <t>作者:</t>
        </r>
        <r>
          <rPr>
            <sz val="9"/>
            <color indexed="81"/>
            <rFont val="宋体"/>
            <family val="3"/>
            <charset val="134"/>
          </rPr>
          <t xml:space="preserve">
曲靖企业运行监测平台需求讨论。</t>
        </r>
      </text>
    </comment>
    <comment ref="BG4" authorId="0" shapeId="0">
      <text>
        <r>
          <rPr>
            <b/>
            <sz val="9"/>
            <color indexed="81"/>
            <rFont val="宋体"/>
            <family val="3"/>
            <charset val="134"/>
          </rPr>
          <t>作者:</t>
        </r>
        <r>
          <rPr>
            <sz val="9"/>
            <color indexed="81"/>
            <rFont val="宋体"/>
            <family val="3"/>
            <charset val="134"/>
          </rPr>
          <t xml:space="preserve">
曲靖企业运行监测平台、星光大数据接入讨论。</t>
        </r>
      </text>
    </comment>
    <comment ref="BJ4" authorId="0" shapeId="0">
      <text>
        <r>
          <rPr>
            <b/>
            <sz val="9"/>
            <color indexed="81"/>
            <rFont val="宋体"/>
            <family val="3"/>
            <charset val="134"/>
          </rPr>
          <t>作者:</t>
        </r>
        <r>
          <rPr>
            <sz val="9"/>
            <color indexed="81"/>
            <rFont val="宋体"/>
            <family val="3"/>
            <charset val="134"/>
          </rPr>
          <t xml:space="preserve">
百融云创科技股份有限公司、智慧星光进行产品与方案交流。</t>
        </r>
      </text>
    </comment>
    <comment ref="BK4" authorId="0" shapeId="0">
      <text>
        <r>
          <rPr>
            <b/>
            <sz val="9"/>
            <color indexed="81"/>
            <rFont val="宋体"/>
            <family val="3"/>
            <charset val="134"/>
          </rPr>
          <t>作者:</t>
        </r>
        <r>
          <rPr>
            <sz val="9"/>
            <color indexed="81"/>
            <rFont val="宋体"/>
            <family val="3"/>
            <charset val="134"/>
          </rPr>
          <t xml:space="preserve">
曲靖市民服务门户规划内容内部讨论</t>
        </r>
      </text>
    </comment>
    <comment ref="AN5" authorId="0" shapeId="0">
      <text>
        <r>
          <rPr>
            <b/>
            <sz val="9"/>
            <color indexed="81"/>
            <rFont val="宋体"/>
            <family val="3"/>
            <charset val="134"/>
          </rPr>
          <t>作者:</t>
        </r>
        <r>
          <rPr>
            <sz val="9"/>
            <color indexed="81"/>
            <rFont val="宋体"/>
            <family val="3"/>
            <charset val="134"/>
          </rPr>
          <t xml:space="preserve">
龙岩智慧教育项目与教育局交流ppt材料编写前构思。</t>
        </r>
      </text>
    </comment>
    <comment ref="AO5" authorId="0" shapeId="0">
      <text>
        <r>
          <rPr>
            <b/>
            <sz val="9"/>
            <color indexed="81"/>
            <rFont val="宋体"/>
            <family val="3"/>
            <charset val="134"/>
          </rPr>
          <t>作者:</t>
        </r>
        <r>
          <rPr>
            <sz val="9"/>
            <color indexed="81"/>
            <rFont val="宋体"/>
            <family val="3"/>
            <charset val="134"/>
          </rPr>
          <t xml:space="preserve">
龙岩智慧教育项目与教育局交流ppt材料编写。</t>
        </r>
      </text>
    </comment>
    <comment ref="AP5" authorId="0" shapeId="0">
      <text>
        <r>
          <rPr>
            <b/>
            <sz val="9"/>
            <color indexed="81"/>
            <rFont val="宋体"/>
            <family val="3"/>
            <charset val="134"/>
          </rPr>
          <t>作者:</t>
        </r>
        <r>
          <rPr>
            <sz val="9"/>
            <color indexed="81"/>
            <rFont val="宋体"/>
            <family val="3"/>
            <charset val="134"/>
          </rPr>
          <t xml:space="preserve">
龙岩智慧教育项目与教育局交流ppt材料编写。</t>
        </r>
      </text>
    </comment>
    <comment ref="AO6" authorId="0" shapeId="0">
      <text>
        <r>
          <rPr>
            <b/>
            <sz val="9"/>
            <color indexed="81"/>
            <rFont val="宋体"/>
            <family val="3"/>
            <charset val="134"/>
          </rPr>
          <t>作者:</t>
        </r>
        <r>
          <rPr>
            <sz val="9"/>
            <color indexed="81"/>
            <rFont val="宋体"/>
            <family val="3"/>
            <charset val="134"/>
          </rPr>
          <t xml:space="preserve">
三明市积分入学项目可研方案文档架构梳理及编写人员分工。</t>
        </r>
      </text>
    </comment>
    <comment ref="AS6" authorId="0" shapeId="0">
      <text>
        <r>
          <rPr>
            <b/>
            <sz val="9"/>
            <color indexed="81"/>
            <rFont val="宋体"/>
            <family val="3"/>
            <charset val="134"/>
          </rPr>
          <t>作者:</t>
        </r>
        <r>
          <rPr>
            <sz val="9"/>
            <color indexed="81"/>
            <rFont val="宋体"/>
            <family val="3"/>
            <charset val="134"/>
          </rPr>
          <t xml:space="preserve">
三明市积分入学项目可研方案编写</t>
        </r>
      </text>
    </comment>
    <comment ref="AT6" authorId="0" shapeId="0">
      <text>
        <r>
          <rPr>
            <b/>
            <sz val="9"/>
            <color indexed="81"/>
            <rFont val="宋体"/>
            <family val="3"/>
            <charset val="134"/>
          </rPr>
          <t>作者:</t>
        </r>
        <r>
          <rPr>
            <sz val="9"/>
            <color indexed="81"/>
            <rFont val="宋体"/>
            <family val="3"/>
            <charset val="134"/>
          </rPr>
          <t xml:space="preserve">
三明市积分入学项目可研方案编写</t>
        </r>
      </text>
    </comment>
    <comment ref="AU6" authorId="0" shapeId="0">
      <text>
        <r>
          <rPr>
            <b/>
            <sz val="9"/>
            <color indexed="81"/>
            <rFont val="宋体"/>
            <family val="3"/>
            <charset val="134"/>
          </rPr>
          <t>作者:</t>
        </r>
        <r>
          <rPr>
            <sz val="9"/>
            <color indexed="81"/>
            <rFont val="宋体"/>
            <family val="3"/>
            <charset val="134"/>
          </rPr>
          <t xml:space="preserve">
三明市积分入学项目可研方案编写</t>
        </r>
      </text>
    </comment>
    <comment ref="AR7" authorId="0" shapeId="0">
      <text>
        <r>
          <rPr>
            <b/>
            <sz val="9"/>
            <color indexed="81"/>
            <rFont val="宋体"/>
            <family val="3"/>
            <charset val="134"/>
          </rPr>
          <t>作者:</t>
        </r>
        <r>
          <rPr>
            <sz val="9"/>
            <color indexed="81"/>
            <rFont val="宋体"/>
            <family val="3"/>
            <charset val="134"/>
          </rPr>
          <t xml:space="preserve">
与教育局交流ppt材料V1.0的编写</t>
        </r>
      </text>
    </comment>
    <comment ref="BG7" authorId="0" shapeId="0">
      <text>
        <r>
          <rPr>
            <b/>
            <sz val="9"/>
            <color indexed="81"/>
            <rFont val="宋体"/>
            <family val="3"/>
            <charset val="134"/>
          </rPr>
          <t>作者:</t>
        </r>
        <r>
          <rPr>
            <sz val="9"/>
            <color indexed="81"/>
            <rFont val="宋体"/>
            <family val="3"/>
            <charset val="134"/>
          </rPr>
          <t xml:space="preserve">
智慧教育PPT材料内部评审及调整</t>
        </r>
      </text>
    </comment>
    <comment ref="BJ7" authorId="0" shapeId="0">
      <text>
        <r>
          <rPr>
            <b/>
            <sz val="9"/>
            <color indexed="81"/>
            <rFont val="宋体"/>
            <family val="3"/>
            <charset val="134"/>
          </rPr>
          <t>作者:</t>
        </r>
        <r>
          <rPr>
            <sz val="9"/>
            <color indexed="81"/>
            <rFont val="宋体"/>
            <family val="3"/>
            <charset val="134"/>
          </rPr>
          <t xml:space="preserve">
与电信公司进行交流，进一步了解教育局业务需求。</t>
        </r>
      </text>
    </comment>
    <comment ref="BK7" authorId="0" shapeId="0">
      <text>
        <r>
          <rPr>
            <b/>
            <sz val="9"/>
            <color indexed="81"/>
            <rFont val="宋体"/>
            <family val="3"/>
            <charset val="134"/>
          </rPr>
          <t>作者:</t>
        </r>
        <r>
          <rPr>
            <sz val="9"/>
            <color indexed="81"/>
            <rFont val="宋体"/>
            <family val="3"/>
            <charset val="134"/>
          </rPr>
          <t xml:space="preserve">
与厦门天闻科技教育进行产品与方案交流。</t>
        </r>
      </text>
    </comment>
    <comment ref="BM7" authorId="0" shapeId="0">
      <text>
        <r>
          <rPr>
            <b/>
            <sz val="9"/>
            <color indexed="81"/>
            <rFont val="宋体"/>
            <family val="3"/>
            <charset val="134"/>
          </rPr>
          <t>作者:</t>
        </r>
        <r>
          <rPr>
            <sz val="9"/>
            <color indexed="81"/>
            <rFont val="宋体"/>
            <family val="3"/>
            <charset val="134"/>
          </rPr>
          <t xml:space="preserve">
龙岩智慧教育可研方案规划功能与费用估算梳理。</t>
        </r>
      </text>
    </comment>
    <comment ref="BN7" authorId="0" shapeId="0">
      <text>
        <r>
          <rPr>
            <b/>
            <sz val="9"/>
            <color indexed="81"/>
            <rFont val="宋体"/>
            <family val="3"/>
            <charset val="134"/>
          </rPr>
          <t>作者:</t>
        </r>
        <r>
          <rPr>
            <sz val="9"/>
            <color indexed="81"/>
            <rFont val="宋体"/>
            <family val="3"/>
            <charset val="134"/>
          </rPr>
          <t xml:space="preserve">
龙岩智慧教育可研方案规划功能与费用估算梳理。
龙岩智慧教育需求分析。</t>
        </r>
      </text>
    </comment>
    <comment ref="BO7" authorId="0" shapeId="0">
      <text>
        <r>
          <rPr>
            <b/>
            <sz val="9"/>
            <color indexed="81"/>
            <rFont val="宋体"/>
            <family val="3"/>
            <charset val="134"/>
          </rPr>
          <t>作者:</t>
        </r>
        <r>
          <rPr>
            <sz val="9"/>
            <color indexed="81"/>
            <rFont val="宋体"/>
            <family val="3"/>
            <charset val="134"/>
          </rPr>
          <t xml:space="preserve">
龙岩智慧教育需求分析。
教育厂商交流。</t>
        </r>
      </text>
    </comment>
    <comment ref="BP7" authorId="0" shapeId="0">
      <text>
        <r>
          <rPr>
            <b/>
            <sz val="9"/>
            <color indexed="81"/>
            <rFont val="宋体"/>
            <family val="3"/>
            <charset val="134"/>
          </rPr>
          <t>作者:</t>
        </r>
        <r>
          <rPr>
            <sz val="9"/>
            <color indexed="81"/>
            <rFont val="宋体"/>
            <family val="3"/>
            <charset val="134"/>
          </rPr>
          <t xml:space="preserve">
龙岩智慧教育建设与运营思路方案编写。</t>
        </r>
      </text>
    </comment>
    <comment ref="AT8" authorId="0" shapeId="0">
      <text>
        <r>
          <rPr>
            <b/>
            <sz val="9"/>
            <color indexed="81"/>
            <rFont val="宋体"/>
            <family val="3"/>
            <charset val="134"/>
          </rPr>
          <t>作者:</t>
        </r>
        <r>
          <rPr>
            <sz val="9"/>
            <color indexed="81"/>
            <rFont val="宋体"/>
            <family val="3"/>
            <charset val="134"/>
          </rPr>
          <t xml:space="preserve">
项目推进会议讨论</t>
        </r>
      </text>
    </comment>
    <comment ref="AV9" authorId="0" shapeId="0">
      <text>
        <r>
          <rPr>
            <b/>
            <sz val="9"/>
            <color indexed="81"/>
            <rFont val="宋体"/>
            <family val="3"/>
            <charset val="134"/>
          </rPr>
          <t>作者:</t>
        </r>
        <r>
          <rPr>
            <sz val="9"/>
            <color indexed="81"/>
            <rFont val="宋体"/>
            <family val="3"/>
            <charset val="134"/>
          </rPr>
          <t xml:space="preserve">
项目材料熟悉。</t>
        </r>
      </text>
    </comment>
    <comment ref="BC9" authorId="0" shapeId="0">
      <text>
        <r>
          <rPr>
            <b/>
            <sz val="9"/>
            <color indexed="81"/>
            <rFont val="宋体"/>
            <family val="3"/>
            <charset val="134"/>
          </rPr>
          <t>作者:</t>
        </r>
        <r>
          <rPr>
            <sz val="9"/>
            <color indexed="81"/>
            <rFont val="宋体"/>
            <family val="3"/>
            <charset val="134"/>
          </rPr>
          <t xml:space="preserve">
龙岩应急指挥平台PPT方案审核及项目材料熟悉</t>
        </r>
      </text>
    </comment>
    <comment ref="BF9" authorId="0" shapeId="0">
      <text>
        <r>
          <rPr>
            <b/>
            <sz val="9"/>
            <color indexed="81"/>
            <rFont val="宋体"/>
            <family val="3"/>
            <charset val="134"/>
          </rPr>
          <t>作者:</t>
        </r>
        <r>
          <rPr>
            <sz val="9"/>
            <color indexed="81"/>
            <rFont val="宋体"/>
            <family val="3"/>
            <charset val="134"/>
          </rPr>
          <t xml:space="preserve">
出差龙岩及龙岩应急指挥平台方案准备。</t>
        </r>
      </text>
    </comment>
    <comment ref="BH9" authorId="0" shapeId="0">
      <text>
        <r>
          <rPr>
            <b/>
            <sz val="9"/>
            <color indexed="81"/>
            <rFont val="宋体"/>
            <family val="3"/>
            <charset val="134"/>
          </rPr>
          <t>作者:</t>
        </r>
        <r>
          <rPr>
            <sz val="9"/>
            <color indexed="81"/>
            <rFont val="宋体"/>
            <family val="3"/>
            <charset val="134"/>
          </rPr>
          <t xml:space="preserve">
龙岩及龙岩应急指挥平台方案方案调整。
与龙岩市应急局交流。</t>
        </r>
      </text>
    </comment>
    <comment ref="BI9" authorId="0" shapeId="0">
      <text>
        <r>
          <rPr>
            <b/>
            <sz val="9"/>
            <color indexed="81"/>
            <rFont val="宋体"/>
            <family val="3"/>
            <charset val="134"/>
          </rPr>
          <t>作者:</t>
        </r>
        <r>
          <rPr>
            <sz val="9"/>
            <color indexed="81"/>
            <rFont val="宋体"/>
            <family val="3"/>
            <charset val="134"/>
          </rPr>
          <t xml:space="preserve">
与电信公司进行商务与方案交流。</t>
        </r>
      </text>
    </comment>
    <comment ref="AZ10" authorId="0" shapeId="0">
      <text>
        <r>
          <rPr>
            <b/>
            <sz val="9"/>
            <color indexed="81"/>
            <rFont val="宋体"/>
            <family val="3"/>
            <charset val="134"/>
          </rPr>
          <t>作者:</t>
        </r>
        <r>
          <rPr>
            <sz val="9"/>
            <color indexed="81"/>
            <rFont val="宋体"/>
            <family val="3"/>
            <charset val="134"/>
          </rPr>
          <t xml:space="preserve">
龙岩上杭县综治网格化项目支撑，对项目二期软件功能进行规划。</t>
        </r>
      </text>
    </comment>
    <comment ref="BB10" authorId="0" shapeId="0">
      <text>
        <r>
          <rPr>
            <b/>
            <sz val="9"/>
            <color indexed="81"/>
            <rFont val="宋体"/>
            <family val="3"/>
            <charset val="134"/>
          </rPr>
          <t>作者:</t>
        </r>
        <r>
          <rPr>
            <sz val="9"/>
            <color indexed="81"/>
            <rFont val="宋体"/>
            <family val="3"/>
            <charset val="134"/>
          </rPr>
          <t xml:space="preserve">
龙岩上杭县综治网格化项目支撑，对项目二期软件功能进行规划。</t>
        </r>
      </text>
    </comment>
    <comment ref="BQ10" authorId="0" shapeId="0">
      <text>
        <r>
          <rPr>
            <b/>
            <sz val="9"/>
            <color indexed="81"/>
            <rFont val="宋体"/>
            <family val="3"/>
            <charset val="134"/>
          </rPr>
          <t>作者:</t>
        </r>
        <r>
          <rPr>
            <sz val="9"/>
            <color indexed="81"/>
            <rFont val="宋体"/>
            <family val="3"/>
            <charset val="134"/>
          </rPr>
          <t xml:space="preserve">
新规划功能PPT材料编写。</t>
        </r>
      </text>
    </comment>
    <comment ref="BG11" authorId="0" shapeId="0">
      <text>
        <r>
          <rPr>
            <b/>
            <sz val="9"/>
            <color indexed="81"/>
            <rFont val="宋体"/>
            <family val="3"/>
            <charset val="134"/>
          </rPr>
          <t>作者:</t>
        </r>
        <r>
          <rPr>
            <sz val="9"/>
            <color indexed="81"/>
            <rFont val="宋体"/>
            <family val="3"/>
            <charset val="134"/>
          </rPr>
          <t xml:space="preserve">
项目需求了解及与对方厂商交流。</t>
        </r>
      </text>
    </comment>
    <comment ref="BH11" authorId="0" shapeId="0">
      <text>
        <r>
          <rPr>
            <b/>
            <sz val="9"/>
            <color indexed="81"/>
            <rFont val="宋体"/>
            <family val="3"/>
            <charset val="134"/>
          </rPr>
          <t>作者:</t>
        </r>
        <r>
          <rPr>
            <sz val="9"/>
            <color indexed="81"/>
            <rFont val="宋体"/>
            <family val="3"/>
            <charset val="134"/>
          </rPr>
          <t xml:space="preserve">
项目需求梳理。</t>
        </r>
      </text>
    </comment>
    <comment ref="BI11" authorId="0" shapeId="0">
      <text>
        <r>
          <rPr>
            <b/>
            <sz val="9"/>
            <color indexed="81"/>
            <rFont val="宋体"/>
            <family val="3"/>
            <charset val="134"/>
          </rPr>
          <t>作者:</t>
        </r>
        <r>
          <rPr>
            <sz val="9"/>
            <color indexed="81"/>
            <rFont val="宋体"/>
            <family val="3"/>
            <charset val="134"/>
          </rPr>
          <t xml:space="preserve">
项目需求梳理。</t>
        </r>
      </text>
    </comment>
    <comment ref="BK11" authorId="0" shapeId="0">
      <text>
        <r>
          <rPr>
            <b/>
            <sz val="9"/>
            <color indexed="81"/>
            <rFont val="宋体"/>
            <family val="3"/>
            <charset val="134"/>
          </rPr>
          <t>作者:</t>
        </r>
        <r>
          <rPr>
            <sz val="9"/>
            <color indexed="81"/>
            <rFont val="宋体"/>
            <family val="3"/>
            <charset val="134"/>
          </rPr>
          <t xml:space="preserve">
项目需求梳理。</t>
        </r>
      </text>
    </comment>
    <comment ref="BI31" authorId="0" shapeId="0">
      <text>
        <r>
          <rPr>
            <b/>
            <sz val="9"/>
            <color indexed="81"/>
            <rFont val="宋体"/>
            <family val="3"/>
            <charset val="134"/>
          </rPr>
          <t>作者:</t>
        </r>
        <r>
          <rPr>
            <sz val="9"/>
            <color indexed="81"/>
            <rFont val="宋体"/>
            <family val="3"/>
            <charset val="134"/>
          </rPr>
          <t xml:space="preserve">
商机梳理、区域工作总结报告编写及汇报。</t>
        </r>
      </text>
    </comment>
    <comment ref="CX32" authorId="0" shapeId="0">
      <text>
        <r>
          <rPr>
            <b/>
            <sz val="9"/>
            <color indexed="81"/>
            <rFont val="宋体"/>
            <family val="3"/>
            <charset val="134"/>
          </rPr>
          <t>作者:</t>
        </r>
        <r>
          <rPr>
            <sz val="9"/>
            <color indexed="81"/>
            <rFont val="宋体"/>
            <family val="3"/>
            <charset val="134"/>
          </rPr>
          <t xml:space="preserve">
参加部门内部重点商机讨论会</t>
        </r>
      </text>
    </comment>
    <comment ref="BQ33" authorId="0" shapeId="0">
      <text>
        <r>
          <rPr>
            <b/>
            <sz val="9"/>
            <color indexed="81"/>
            <rFont val="宋体"/>
            <family val="3"/>
            <charset val="134"/>
          </rPr>
          <t>作者:</t>
        </r>
        <r>
          <rPr>
            <sz val="9"/>
            <color indexed="81"/>
            <rFont val="宋体"/>
            <family val="3"/>
            <charset val="134"/>
          </rPr>
          <t xml:space="preserve">
参加公司组织的业务培训。</t>
        </r>
      </text>
    </comment>
    <comment ref="CA33" authorId="0" shapeId="0">
      <text>
        <r>
          <rPr>
            <b/>
            <sz val="9"/>
            <color indexed="81"/>
            <rFont val="宋体"/>
            <family val="3"/>
            <charset val="134"/>
          </rPr>
          <t>作者:</t>
        </r>
        <r>
          <rPr>
            <sz val="9"/>
            <color indexed="81"/>
            <rFont val="宋体"/>
            <family val="3"/>
            <charset val="134"/>
          </rPr>
          <t xml:space="preserve">
福建区域项目例会；
南区售前例会及对商机讨论；</t>
        </r>
      </text>
    </comment>
    <comment ref="CC33" authorId="0" shapeId="0">
      <text>
        <r>
          <rPr>
            <b/>
            <sz val="9"/>
            <color indexed="81"/>
            <rFont val="宋体"/>
            <family val="3"/>
            <charset val="134"/>
          </rPr>
          <t>作者:</t>
        </r>
        <r>
          <rPr>
            <sz val="9"/>
            <color indexed="81"/>
            <rFont val="宋体"/>
            <family val="3"/>
            <charset val="134"/>
          </rPr>
          <t xml:space="preserve">
福建区域商机讨论会议及商机管理。</t>
        </r>
      </text>
    </comment>
    <comment ref="DA34" authorId="0" shapeId="0">
      <text>
        <r>
          <rPr>
            <b/>
            <sz val="9"/>
            <color indexed="81"/>
            <rFont val="宋体"/>
            <family val="3"/>
            <charset val="134"/>
          </rPr>
          <t>作者:</t>
        </r>
        <r>
          <rPr>
            <sz val="9"/>
            <color indexed="81"/>
            <rFont val="宋体"/>
            <family val="3"/>
            <charset val="134"/>
          </rPr>
          <t xml:space="preserve">
配合孙立荣写“邢台市政府与神码战略合作建议书V1.1”</t>
        </r>
      </text>
    </comment>
    <comment ref="DB34" authorId="0" shapeId="0">
      <text>
        <r>
          <rPr>
            <b/>
            <sz val="9"/>
            <color indexed="81"/>
            <rFont val="宋体"/>
            <family val="3"/>
            <charset val="134"/>
          </rPr>
          <t>作者:</t>
        </r>
        <r>
          <rPr>
            <sz val="9"/>
            <color indexed="81"/>
            <rFont val="宋体"/>
            <family val="3"/>
            <charset val="134"/>
          </rPr>
          <t xml:space="preserve">
配合孙立荣写“邢台市政府与神码战略合作建议书V1.1”</t>
        </r>
      </text>
    </comment>
    <comment ref="CW36" authorId="0" shapeId="0">
      <text>
        <r>
          <rPr>
            <b/>
            <sz val="9"/>
            <color indexed="81"/>
            <rFont val="宋体"/>
            <family val="3"/>
            <charset val="134"/>
          </rPr>
          <t>作者:</t>
        </r>
        <r>
          <rPr>
            <sz val="9"/>
            <color indexed="81"/>
            <rFont val="宋体"/>
            <family val="3"/>
            <charset val="134"/>
          </rPr>
          <t xml:space="preserve">
参加南区销售会议及项目事宜跟进。</t>
        </r>
      </text>
    </comment>
    <comment ref="CW37" authorId="0" shapeId="0">
      <text>
        <r>
          <rPr>
            <b/>
            <sz val="9"/>
            <color indexed="81"/>
            <rFont val="宋体"/>
            <family val="3"/>
            <charset val="134"/>
          </rPr>
          <t>作者:</t>
        </r>
        <r>
          <rPr>
            <sz val="9"/>
            <color indexed="81"/>
            <rFont val="宋体"/>
            <family val="3"/>
            <charset val="134"/>
          </rPr>
          <t xml:space="preserve">
福建区域例会及相关事宜跟进。</t>
        </r>
      </text>
    </comment>
    <comment ref="DC37" authorId="0" shapeId="0">
      <text>
        <r>
          <rPr>
            <b/>
            <sz val="9"/>
            <color indexed="81"/>
            <rFont val="宋体"/>
            <family val="3"/>
            <charset val="134"/>
          </rPr>
          <t>作者:</t>
        </r>
        <r>
          <rPr>
            <sz val="9"/>
            <color indexed="81"/>
            <rFont val="宋体"/>
            <family val="3"/>
            <charset val="134"/>
          </rPr>
          <t xml:space="preserve">
参加区域例会</t>
        </r>
      </text>
    </comment>
    <comment ref="DJ37" authorId="0" shapeId="0">
      <text>
        <r>
          <rPr>
            <b/>
            <sz val="9"/>
            <color indexed="81"/>
            <rFont val="宋体"/>
            <family val="3"/>
            <charset val="134"/>
          </rPr>
          <t>作者:</t>
        </r>
        <r>
          <rPr>
            <sz val="9"/>
            <color indexed="81"/>
            <rFont val="宋体"/>
            <family val="3"/>
            <charset val="134"/>
          </rPr>
          <t xml:space="preserve">
区域项目例会</t>
        </r>
      </text>
    </comment>
    <comment ref="AY39" authorId="0" shapeId="0">
      <text>
        <r>
          <rPr>
            <b/>
            <sz val="9"/>
            <color indexed="81"/>
            <rFont val="宋体"/>
            <family val="3"/>
            <charset val="134"/>
          </rPr>
          <t>作者:</t>
        </r>
        <r>
          <rPr>
            <sz val="9"/>
            <color indexed="81"/>
            <rFont val="宋体"/>
            <family val="3"/>
            <charset val="134"/>
          </rPr>
          <t xml:space="preserve">
参加公司组织的智慧城市重点产品方案培训。</t>
        </r>
      </text>
    </comment>
    <comment ref="AZ39" authorId="0" shapeId="0">
      <text>
        <r>
          <rPr>
            <b/>
            <sz val="9"/>
            <color indexed="81"/>
            <rFont val="宋体"/>
            <family val="3"/>
            <charset val="134"/>
          </rPr>
          <t>作者:</t>
        </r>
        <r>
          <rPr>
            <sz val="9"/>
            <color indexed="81"/>
            <rFont val="宋体"/>
            <family val="3"/>
            <charset val="134"/>
          </rPr>
          <t xml:space="preserve">
参加公司组织的智慧城市重点产品方案培训。</t>
        </r>
      </text>
    </comment>
    <comment ref="BA39" authorId="0" shapeId="0">
      <text>
        <r>
          <rPr>
            <b/>
            <sz val="9"/>
            <color indexed="81"/>
            <rFont val="宋体"/>
            <family val="3"/>
            <charset val="134"/>
          </rPr>
          <t>作者:</t>
        </r>
        <r>
          <rPr>
            <sz val="9"/>
            <color indexed="81"/>
            <rFont val="宋体"/>
            <family val="3"/>
            <charset val="134"/>
          </rPr>
          <t xml:space="preserve">
参加公司组织的智慧城市重点产品方案培训。</t>
        </r>
      </text>
    </comment>
    <comment ref="CR39" authorId="0" shapeId="0">
      <text>
        <r>
          <rPr>
            <b/>
            <sz val="9"/>
            <color indexed="81"/>
            <rFont val="宋体"/>
            <family val="3"/>
            <charset val="134"/>
          </rPr>
          <t>作者:</t>
        </r>
        <r>
          <rPr>
            <sz val="9"/>
            <color indexed="81"/>
            <rFont val="宋体"/>
            <family val="3"/>
            <charset val="134"/>
          </rPr>
          <t xml:space="preserve">
参加硬件及组网技术分享会</t>
        </r>
      </text>
    </comment>
    <comment ref="CS39" authorId="0" shapeId="0">
      <text>
        <r>
          <rPr>
            <b/>
            <sz val="9"/>
            <color indexed="81"/>
            <rFont val="宋体"/>
            <family val="3"/>
            <charset val="134"/>
          </rPr>
          <t>作者:</t>
        </r>
        <r>
          <rPr>
            <sz val="9"/>
            <color indexed="81"/>
            <rFont val="宋体"/>
            <family val="3"/>
            <charset val="134"/>
          </rPr>
          <t xml:space="preserve">
AK业务培训会</t>
        </r>
      </text>
    </comment>
  </commentList>
</comments>
</file>

<file path=xl/comments7.xml><?xml version="1.0" encoding="utf-8"?>
<comments xmlns="http://schemas.openxmlformats.org/spreadsheetml/2006/main">
  <authors>
    <author>作者</author>
  </authors>
  <commentList>
    <comment ref="AK3" authorId="0" shapeId="0">
      <text>
        <r>
          <rPr>
            <b/>
            <sz val="9"/>
            <color indexed="81"/>
            <rFont val="宋体"/>
            <family val="3"/>
            <charset val="134"/>
          </rPr>
          <t>作者:</t>
        </r>
        <r>
          <rPr>
            <sz val="9"/>
            <color indexed="81"/>
            <rFont val="宋体"/>
            <family val="3"/>
            <charset val="134"/>
          </rPr>
          <t xml:space="preserve">
根据住建主任的反馈，调整可研方案的部分建设内容和报价内容。</t>
        </r>
      </text>
    </comment>
    <comment ref="AM3" authorId="0" shapeId="0">
      <text>
        <r>
          <rPr>
            <b/>
            <sz val="9"/>
            <color indexed="81"/>
            <rFont val="宋体"/>
            <family val="3"/>
            <charset val="134"/>
          </rPr>
          <t>作者:</t>
        </r>
        <r>
          <rPr>
            <sz val="9"/>
            <color indexed="81"/>
            <rFont val="宋体"/>
            <family val="3"/>
            <charset val="134"/>
          </rPr>
          <t xml:space="preserve">
根据方案评审内容，新增支撑平台内容，加入建设和实施内容报价理由的分析</t>
        </r>
      </text>
    </comment>
    <comment ref="AR3" authorId="0" shapeId="0">
      <text>
        <r>
          <rPr>
            <b/>
            <sz val="9"/>
            <color indexed="81"/>
            <rFont val="宋体"/>
            <family val="3"/>
            <charset val="134"/>
          </rPr>
          <t>作者:</t>
        </r>
        <r>
          <rPr>
            <sz val="9"/>
            <color indexed="81"/>
            <rFont val="宋体"/>
            <family val="3"/>
            <charset val="134"/>
          </rPr>
          <t xml:space="preserve">
根据主任的需求，进一步优化产品报价和方案。调整价格到103万</t>
        </r>
      </text>
    </comment>
    <comment ref="AL4" authorId="0" shapeId="0">
      <text>
        <r>
          <rPr>
            <b/>
            <sz val="9"/>
            <color indexed="81"/>
            <rFont val="宋体"/>
            <family val="3"/>
            <charset val="134"/>
          </rPr>
          <t>作者:</t>
        </r>
        <r>
          <rPr>
            <sz val="9"/>
            <color indexed="81"/>
            <rFont val="宋体"/>
            <family val="3"/>
            <charset val="134"/>
          </rPr>
          <t xml:space="preserve">
收集龙岩的积分学方案，根据三明可研模版进行三明积分方案的制作。</t>
        </r>
      </text>
    </comment>
    <comment ref="AN4" authorId="0" shapeId="0">
      <text>
        <r>
          <rPr>
            <b/>
            <sz val="9"/>
            <color indexed="81"/>
            <rFont val="宋体"/>
            <family val="3"/>
            <charset val="134"/>
          </rPr>
          <t>作者:</t>
        </r>
        <r>
          <rPr>
            <sz val="9"/>
            <color indexed="81"/>
            <rFont val="宋体"/>
            <family val="3"/>
            <charset val="134"/>
          </rPr>
          <t xml:space="preserve">
撰写三明积分入学可研方案。</t>
        </r>
      </text>
    </comment>
    <comment ref="AO4" authorId="0" shapeId="0">
      <text>
        <r>
          <rPr>
            <b/>
            <sz val="9"/>
            <color indexed="81"/>
            <rFont val="宋体"/>
            <family val="3"/>
            <charset val="134"/>
          </rPr>
          <t>作者:</t>
        </r>
        <r>
          <rPr>
            <sz val="9"/>
            <color indexed="81"/>
            <rFont val="宋体"/>
            <family val="3"/>
            <charset val="134"/>
          </rPr>
          <t xml:space="preserve">
撰写三明积分入学可研方案</t>
        </r>
      </text>
    </comment>
    <comment ref="AS4" authorId="0" shapeId="0">
      <text>
        <r>
          <rPr>
            <b/>
            <sz val="9"/>
            <color indexed="81"/>
            <rFont val="宋体"/>
            <family val="3"/>
            <charset val="134"/>
          </rPr>
          <t>作者:</t>
        </r>
        <r>
          <rPr>
            <sz val="9"/>
            <color indexed="81"/>
            <rFont val="宋体"/>
            <family val="3"/>
            <charset val="134"/>
          </rPr>
          <t xml:space="preserve">
根据龙岩积分入学的方案，撰写三明积分入学的可研方案</t>
        </r>
      </text>
    </comment>
    <comment ref="AT4" authorId="0" shapeId="0">
      <text>
        <r>
          <rPr>
            <b/>
            <sz val="9"/>
            <color indexed="81"/>
            <rFont val="宋体"/>
            <family val="3"/>
            <charset val="134"/>
          </rPr>
          <t>作者:</t>
        </r>
        <r>
          <rPr>
            <sz val="9"/>
            <color indexed="81"/>
            <rFont val="宋体"/>
            <family val="3"/>
            <charset val="134"/>
          </rPr>
          <t xml:space="preserve">
根据龙岩积分入学的方案，撰写三明积分入学的可研方案</t>
        </r>
      </text>
    </comment>
    <comment ref="AU4" authorId="0" shapeId="0">
      <text>
        <r>
          <rPr>
            <b/>
            <sz val="9"/>
            <color indexed="81"/>
            <rFont val="宋体"/>
            <family val="3"/>
            <charset val="134"/>
          </rPr>
          <t>作者:</t>
        </r>
        <r>
          <rPr>
            <sz val="9"/>
            <color indexed="81"/>
            <rFont val="宋体"/>
            <family val="3"/>
            <charset val="134"/>
          </rPr>
          <t xml:space="preserve">
根据龙岩积分入学的方案，撰写三明积分入学的可研方案</t>
        </r>
      </text>
    </comment>
    <comment ref="AY4" authorId="0" shapeId="0">
      <text>
        <r>
          <rPr>
            <b/>
            <sz val="9"/>
            <color indexed="81"/>
            <rFont val="宋体"/>
            <family val="3"/>
            <charset val="134"/>
          </rPr>
          <t>作者:</t>
        </r>
        <r>
          <rPr>
            <sz val="9"/>
            <color indexed="81"/>
            <rFont val="宋体"/>
            <family val="3"/>
            <charset val="134"/>
          </rPr>
          <t xml:space="preserve">
支撑三明积分入学方案。</t>
        </r>
      </text>
    </comment>
    <comment ref="AZ4" authorId="0" shapeId="0">
      <text>
        <r>
          <rPr>
            <b/>
            <sz val="9"/>
            <color indexed="81"/>
            <rFont val="宋体"/>
            <family val="3"/>
            <charset val="134"/>
          </rPr>
          <t>作者:</t>
        </r>
        <r>
          <rPr>
            <sz val="9"/>
            <color indexed="81"/>
            <rFont val="宋体"/>
            <family val="3"/>
            <charset val="134"/>
          </rPr>
          <t xml:space="preserve">
去三明出差拜访三明教育局交流用户需求，目前项目整体的概算为200万，包含县市的实施费用，准备对接可研公司，协助推进可研的相关工作，根据用户需求修改可研方案。</t>
        </r>
      </text>
    </comment>
    <comment ref="BB4" authorId="0" shapeId="0">
      <text>
        <r>
          <rPr>
            <b/>
            <sz val="9"/>
            <color indexed="81"/>
            <rFont val="宋体"/>
            <family val="3"/>
            <charset val="134"/>
          </rPr>
          <t>作者:</t>
        </r>
        <r>
          <rPr>
            <sz val="9"/>
            <color indexed="81"/>
            <rFont val="宋体"/>
            <family val="3"/>
            <charset val="134"/>
          </rPr>
          <t xml:space="preserve">
与可研公司沟通，修订积分入学相关方案。</t>
        </r>
      </text>
    </comment>
    <comment ref="BC4" authorId="0" shapeId="0">
      <text>
        <r>
          <rPr>
            <b/>
            <sz val="9"/>
            <color indexed="81"/>
            <rFont val="宋体"/>
            <family val="3"/>
            <charset val="134"/>
          </rPr>
          <t>作者:</t>
        </r>
        <r>
          <rPr>
            <sz val="9"/>
            <color indexed="81"/>
            <rFont val="宋体"/>
            <family val="3"/>
            <charset val="134"/>
          </rPr>
          <t xml:space="preserve">
推进可研进度，目前客户准备进行可研的招投标工作，同时将可研方案初版发给可研公司，同时进行概算的细微调整。</t>
        </r>
      </text>
    </comment>
    <comment ref="BG4" authorId="0" shapeId="0">
      <text>
        <r>
          <rPr>
            <b/>
            <sz val="9"/>
            <color indexed="81"/>
            <rFont val="宋体"/>
            <family val="3"/>
            <charset val="134"/>
          </rPr>
          <t>作者:</t>
        </r>
        <r>
          <rPr>
            <sz val="9"/>
            <color indexed="81"/>
            <rFont val="宋体"/>
            <family val="3"/>
            <charset val="134"/>
          </rPr>
          <t xml:space="preserve">
修改积分入学的相关可研方案</t>
        </r>
      </text>
    </comment>
    <comment ref="BH4" authorId="0" shapeId="0">
      <text>
        <r>
          <rPr>
            <b/>
            <sz val="9"/>
            <color indexed="81"/>
            <rFont val="宋体"/>
            <family val="3"/>
            <charset val="134"/>
          </rPr>
          <t>作者:</t>
        </r>
        <r>
          <rPr>
            <sz val="9"/>
            <color indexed="81"/>
            <rFont val="宋体"/>
            <family val="3"/>
            <charset val="134"/>
          </rPr>
          <t xml:space="preserve">
按照三明教育局的相关要求，撰写积分入学相关汇报材料</t>
        </r>
      </text>
    </comment>
    <comment ref="BI4" authorId="0" shapeId="0">
      <text>
        <r>
          <rPr>
            <b/>
            <sz val="9"/>
            <color indexed="81"/>
            <rFont val="宋体"/>
            <family val="3"/>
            <charset val="134"/>
          </rPr>
          <t>作者:</t>
        </r>
        <r>
          <rPr>
            <sz val="9"/>
            <color indexed="81"/>
            <rFont val="宋体"/>
            <family val="3"/>
            <charset val="134"/>
          </rPr>
          <t xml:space="preserve">
修订积分入学相关材料</t>
        </r>
      </text>
    </comment>
    <comment ref="BJ4" authorId="0" shapeId="0">
      <text>
        <r>
          <rPr>
            <b/>
            <sz val="9"/>
            <color indexed="81"/>
            <rFont val="宋体"/>
            <family val="3"/>
            <charset val="134"/>
          </rPr>
          <t>作者:</t>
        </r>
        <r>
          <rPr>
            <sz val="9"/>
            <color indexed="81"/>
            <rFont val="宋体"/>
            <family val="3"/>
            <charset val="134"/>
          </rPr>
          <t xml:space="preserve">
修订积分入学的相关方案</t>
        </r>
      </text>
    </comment>
    <comment ref="BM4" authorId="0" shapeId="0">
      <text>
        <r>
          <rPr>
            <b/>
            <sz val="9"/>
            <color indexed="81"/>
            <rFont val="宋体"/>
            <family val="3"/>
            <charset val="134"/>
          </rPr>
          <t>作者:</t>
        </r>
        <r>
          <rPr>
            <sz val="9"/>
            <color indexed="81"/>
            <rFont val="宋体"/>
            <family val="3"/>
            <charset val="134"/>
          </rPr>
          <t xml:space="preserve">
修改三明积分入学项目的可研报价</t>
        </r>
      </text>
    </comment>
    <comment ref="AV5" authorId="0" shapeId="0">
      <text>
        <r>
          <rPr>
            <b/>
            <sz val="9"/>
            <color indexed="81"/>
            <rFont val="宋体"/>
            <family val="3"/>
            <charset val="134"/>
          </rPr>
          <t>作者:</t>
        </r>
        <r>
          <rPr>
            <sz val="9"/>
            <color indexed="81"/>
            <rFont val="宋体"/>
            <family val="3"/>
            <charset val="134"/>
          </rPr>
          <t xml:space="preserve">
根据龙岩应急的现有的需求，撰写龙岩应急的整体规划PPT</t>
        </r>
      </text>
    </comment>
    <comment ref="BA5" authorId="0" shapeId="0">
      <text>
        <r>
          <rPr>
            <b/>
            <sz val="9"/>
            <color indexed="81"/>
            <rFont val="宋体"/>
            <family val="3"/>
            <charset val="134"/>
          </rPr>
          <t>作者:</t>
        </r>
        <r>
          <rPr>
            <sz val="9"/>
            <color indexed="81"/>
            <rFont val="宋体"/>
            <family val="3"/>
            <charset val="134"/>
          </rPr>
          <t xml:space="preserve">
撰写龙岩应急方案。</t>
        </r>
      </text>
    </comment>
    <comment ref="BF5" authorId="0" shapeId="0">
      <text>
        <r>
          <rPr>
            <b/>
            <sz val="9"/>
            <color indexed="81"/>
            <rFont val="宋体"/>
            <family val="3"/>
            <charset val="134"/>
          </rPr>
          <t>作者:</t>
        </r>
        <r>
          <rPr>
            <sz val="9"/>
            <color indexed="81"/>
            <rFont val="宋体"/>
            <family val="3"/>
            <charset val="134"/>
          </rPr>
          <t xml:space="preserve">
对应急初稿进行评审，在原有应急的文档进行修订</t>
        </r>
      </text>
    </comment>
    <comment ref="BN7" authorId="0" shapeId="0">
      <text>
        <r>
          <rPr>
            <b/>
            <sz val="9"/>
            <color indexed="81"/>
            <rFont val="宋体"/>
            <family val="3"/>
            <charset val="134"/>
          </rPr>
          <t>作者:</t>
        </r>
        <r>
          <rPr>
            <sz val="9"/>
            <color indexed="81"/>
            <rFont val="宋体"/>
            <family val="3"/>
            <charset val="134"/>
          </rPr>
          <t xml:space="preserve">
智慧旅游方案的整理工作</t>
        </r>
      </text>
    </comment>
    <comment ref="BO7" authorId="0" shapeId="0">
      <text>
        <r>
          <rPr>
            <b/>
            <sz val="9"/>
            <color indexed="81"/>
            <rFont val="宋体"/>
            <family val="3"/>
            <charset val="134"/>
          </rPr>
          <t>作者:</t>
        </r>
        <r>
          <rPr>
            <sz val="9"/>
            <color indexed="81"/>
            <rFont val="宋体"/>
            <family val="3"/>
            <charset val="134"/>
          </rPr>
          <t xml:space="preserve">
智慧旅游方案的整理工作</t>
        </r>
      </text>
    </comment>
    <comment ref="BP8" authorId="0" shapeId="0">
      <text>
        <r>
          <rPr>
            <b/>
            <sz val="9"/>
            <color indexed="81"/>
            <rFont val="宋体"/>
            <family val="3"/>
            <charset val="134"/>
          </rPr>
          <t>作者:</t>
        </r>
        <r>
          <rPr>
            <sz val="9"/>
            <color indexed="81"/>
            <rFont val="宋体"/>
            <family val="3"/>
            <charset val="134"/>
          </rPr>
          <t xml:space="preserve">
漳州12345方案的支撑工作</t>
        </r>
      </text>
    </comment>
    <comment ref="BQ8" authorId="0" shapeId="0">
      <text>
        <r>
          <rPr>
            <b/>
            <sz val="9"/>
            <color indexed="81"/>
            <rFont val="宋体"/>
            <family val="3"/>
            <charset val="134"/>
          </rPr>
          <t>作者:</t>
        </r>
        <r>
          <rPr>
            <sz val="9"/>
            <color indexed="81"/>
            <rFont val="宋体"/>
            <family val="3"/>
            <charset val="134"/>
          </rPr>
          <t xml:space="preserve">
去漳州出差，参与漳州12345的方案交流</t>
        </r>
      </text>
    </comment>
    <comment ref="CE8" authorId="0" shapeId="0">
      <text>
        <r>
          <rPr>
            <b/>
            <sz val="9"/>
            <color indexed="81"/>
            <rFont val="宋体"/>
            <family val="3"/>
            <charset val="134"/>
          </rPr>
          <t>作者:</t>
        </r>
        <r>
          <rPr>
            <sz val="9"/>
            <color indexed="81"/>
            <rFont val="宋体"/>
            <family val="3"/>
            <charset val="134"/>
          </rPr>
          <t xml:space="preserve">
收集漳州数办的近一年来招投标项目的信息</t>
        </r>
      </text>
    </comment>
    <comment ref="BI32" authorId="0" shapeId="0">
      <text>
        <r>
          <rPr>
            <b/>
            <sz val="9"/>
            <color indexed="81"/>
            <rFont val="宋体"/>
            <family val="3"/>
            <charset val="134"/>
          </rPr>
          <t>作者:</t>
        </r>
        <r>
          <rPr>
            <sz val="9"/>
            <color indexed="81"/>
            <rFont val="宋体"/>
            <family val="3"/>
            <charset val="134"/>
          </rPr>
          <t xml:space="preserve">
参加总部的销售计划会议</t>
        </r>
      </text>
    </comment>
    <comment ref="BM32" authorId="0" shapeId="0">
      <text>
        <r>
          <rPr>
            <b/>
            <sz val="9"/>
            <color indexed="81"/>
            <rFont val="宋体"/>
            <family val="3"/>
            <charset val="134"/>
          </rPr>
          <t>作者:</t>
        </r>
        <r>
          <rPr>
            <sz val="9"/>
            <color indexed="81"/>
            <rFont val="宋体"/>
            <family val="3"/>
            <charset val="134"/>
          </rPr>
          <t xml:space="preserve">
参与应急方案的架构图及方案的讨论</t>
        </r>
      </text>
    </comment>
    <comment ref="CA33" authorId="0" shapeId="0">
      <text>
        <r>
          <rPr>
            <b/>
            <sz val="9"/>
            <color indexed="81"/>
            <rFont val="宋体"/>
            <family val="3"/>
            <charset val="134"/>
          </rPr>
          <t>作者:</t>
        </r>
        <r>
          <rPr>
            <sz val="9"/>
            <color indexed="81"/>
            <rFont val="宋体"/>
            <family val="3"/>
            <charset val="134"/>
          </rPr>
          <t xml:space="preserve">
参加福建市场例会</t>
        </r>
      </text>
    </comment>
    <comment ref="CB33" authorId="0" shapeId="0">
      <text>
        <r>
          <rPr>
            <b/>
            <sz val="9"/>
            <color indexed="81"/>
            <rFont val="宋体"/>
            <family val="3"/>
            <charset val="134"/>
          </rPr>
          <t>作者:</t>
        </r>
        <r>
          <rPr>
            <sz val="9"/>
            <color indexed="81"/>
            <rFont val="宋体"/>
            <family val="3"/>
            <charset val="134"/>
          </rPr>
          <t xml:space="preserve">
支撑焦作市民公共服务平台，输出E焦作市民公共平台方案</t>
        </r>
      </text>
    </comment>
    <comment ref="CC33" authorId="0" shapeId="0">
      <text>
        <r>
          <rPr>
            <b/>
            <sz val="9"/>
            <color indexed="81"/>
            <rFont val="宋体"/>
            <family val="3"/>
            <charset val="134"/>
          </rPr>
          <t>作者:</t>
        </r>
        <r>
          <rPr>
            <sz val="9"/>
            <color indexed="81"/>
            <rFont val="宋体"/>
            <family val="3"/>
            <charset val="134"/>
          </rPr>
          <t xml:space="preserve">
参加福建地区双周商机讨论会</t>
        </r>
      </text>
    </comment>
    <comment ref="CD33" authorId="0" shapeId="0">
      <text>
        <r>
          <rPr>
            <b/>
            <sz val="9"/>
            <color indexed="81"/>
            <rFont val="宋体"/>
            <family val="3"/>
            <charset val="134"/>
          </rPr>
          <t>作者:</t>
        </r>
        <r>
          <rPr>
            <sz val="9"/>
            <color indexed="81"/>
            <rFont val="宋体"/>
            <family val="3"/>
            <charset val="134"/>
          </rPr>
          <t xml:space="preserve">
参加总部的关于市民公共服务平台的进展会议，与慧敏沟通关于福建地区燕云DAAS商机的支撑重点项目及需求</t>
        </r>
      </text>
    </comment>
    <comment ref="CE33" authorId="0" shapeId="0">
      <text>
        <r>
          <rPr>
            <b/>
            <sz val="9"/>
            <color indexed="81"/>
            <rFont val="宋体"/>
            <family val="3"/>
            <charset val="134"/>
          </rPr>
          <t>作者:</t>
        </r>
        <r>
          <rPr>
            <sz val="9"/>
            <color indexed="81"/>
            <rFont val="宋体"/>
            <family val="3"/>
            <charset val="134"/>
          </rPr>
          <t xml:space="preserve">
组织和参与焦作市民公共服务平台例会，收集统一支付平台的相关材料。</t>
        </r>
      </text>
    </comment>
    <comment ref="CR33" authorId="0" shapeId="0">
      <text>
        <r>
          <rPr>
            <b/>
            <sz val="9"/>
            <color indexed="81"/>
            <rFont val="宋体"/>
            <family val="3"/>
            <charset val="134"/>
          </rPr>
          <t>作者:</t>
        </r>
        <r>
          <rPr>
            <sz val="9"/>
            <color indexed="81"/>
            <rFont val="宋体"/>
            <family val="3"/>
            <charset val="134"/>
          </rPr>
          <t xml:space="preserve">
支撑焦作市民公共服务平台项目，与合作伙伴进行沟通。理清推进思路</t>
        </r>
      </text>
    </comment>
    <comment ref="CS33" authorId="0" shapeId="0">
      <text>
        <r>
          <rPr>
            <b/>
            <sz val="9"/>
            <color indexed="81"/>
            <rFont val="宋体"/>
            <family val="3"/>
            <charset val="134"/>
          </rPr>
          <t>作者:</t>
        </r>
        <r>
          <rPr>
            <sz val="9"/>
            <color indexed="81"/>
            <rFont val="宋体"/>
            <family val="3"/>
            <charset val="134"/>
          </rPr>
          <t xml:space="preserve">
漳州12345升级项目方案优化</t>
        </r>
      </text>
    </comment>
    <comment ref="AY39" authorId="0" shapeId="0">
      <text>
        <r>
          <rPr>
            <b/>
            <sz val="9"/>
            <color indexed="81"/>
            <rFont val="宋体"/>
            <family val="3"/>
            <charset val="134"/>
          </rPr>
          <t>作者:</t>
        </r>
        <r>
          <rPr>
            <sz val="9"/>
            <color indexed="81"/>
            <rFont val="宋体"/>
            <family val="3"/>
            <charset val="134"/>
          </rPr>
          <t xml:space="preserve">
参加公司组织的培训</t>
        </r>
      </text>
    </comment>
    <comment ref="AZ39" authorId="0" shapeId="0">
      <text>
        <r>
          <rPr>
            <b/>
            <sz val="9"/>
            <color indexed="81"/>
            <rFont val="宋体"/>
            <family val="3"/>
            <charset val="134"/>
          </rPr>
          <t>作者:</t>
        </r>
        <r>
          <rPr>
            <sz val="9"/>
            <color indexed="81"/>
            <rFont val="宋体"/>
            <family val="3"/>
            <charset val="134"/>
          </rPr>
          <t xml:space="preserve">
参加公司培训学校</t>
        </r>
      </text>
    </comment>
    <comment ref="BA39" authorId="0" shapeId="0">
      <text>
        <r>
          <rPr>
            <b/>
            <sz val="9"/>
            <color indexed="81"/>
            <rFont val="宋体"/>
            <family val="3"/>
            <charset val="134"/>
          </rPr>
          <t>作者:</t>
        </r>
        <r>
          <rPr>
            <sz val="9"/>
            <color indexed="81"/>
            <rFont val="宋体"/>
            <family val="3"/>
            <charset val="134"/>
          </rPr>
          <t xml:space="preserve">
参与公司的培训学校</t>
        </r>
      </text>
    </comment>
    <comment ref="BQ39" authorId="0" shapeId="0">
      <text>
        <r>
          <rPr>
            <b/>
            <sz val="9"/>
            <color indexed="81"/>
            <rFont val="宋体"/>
            <family val="3"/>
            <charset val="134"/>
          </rPr>
          <t>作者:</t>
        </r>
        <r>
          <rPr>
            <sz val="9"/>
            <color indexed="81"/>
            <rFont val="宋体"/>
            <family val="3"/>
            <charset val="134"/>
          </rPr>
          <t xml:space="preserve">
参与公司的培训</t>
        </r>
      </text>
    </comment>
  </commentList>
</comments>
</file>

<file path=xl/comments8.xml><?xml version="1.0" encoding="utf-8"?>
<comments xmlns="http://schemas.openxmlformats.org/spreadsheetml/2006/main">
  <authors>
    <author>作者</author>
  </authors>
  <commentList>
    <comment ref="BO4" authorId="0" shapeId="0">
      <text>
        <r>
          <rPr>
            <b/>
            <sz val="9"/>
            <color indexed="81"/>
            <rFont val="宋体"/>
            <family val="3"/>
            <charset val="134"/>
          </rPr>
          <t>作者:</t>
        </r>
        <r>
          <rPr>
            <sz val="9"/>
            <color indexed="81"/>
            <rFont val="宋体"/>
            <family val="3"/>
            <charset val="134"/>
          </rPr>
          <t xml:space="preserve">
应急创新方案沟通会</t>
        </r>
      </text>
    </comment>
    <comment ref="BF31" authorId="0" shapeId="0">
      <text>
        <r>
          <rPr>
            <b/>
            <sz val="9"/>
            <color indexed="81"/>
            <rFont val="宋体"/>
            <family val="3"/>
            <charset val="134"/>
          </rPr>
          <t>作者:</t>
        </r>
        <r>
          <rPr>
            <sz val="9"/>
            <color indexed="81"/>
            <rFont val="宋体"/>
            <family val="3"/>
            <charset val="134"/>
          </rPr>
          <t xml:space="preserve">
商机梳理</t>
        </r>
      </text>
    </comment>
    <comment ref="BG31" authorId="0" shapeId="0">
      <text>
        <r>
          <rPr>
            <b/>
            <sz val="9"/>
            <color indexed="81"/>
            <rFont val="宋体"/>
            <family val="3"/>
            <charset val="134"/>
          </rPr>
          <t>作者:</t>
        </r>
        <r>
          <rPr>
            <sz val="9"/>
            <color indexed="81"/>
            <rFont val="宋体"/>
            <family val="3"/>
            <charset val="134"/>
          </rPr>
          <t xml:space="preserve">
商机梳理</t>
        </r>
      </text>
    </comment>
    <comment ref="BH31" authorId="0" shapeId="0">
      <text>
        <r>
          <rPr>
            <b/>
            <sz val="9"/>
            <color indexed="81"/>
            <rFont val="宋体"/>
            <family val="3"/>
            <charset val="134"/>
          </rPr>
          <t>作者:</t>
        </r>
        <r>
          <rPr>
            <sz val="9"/>
            <color indexed="81"/>
            <rFont val="宋体"/>
            <family val="3"/>
            <charset val="134"/>
          </rPr>
          <t xml:space="preserve">
商机梳理</t>
        </r>
      </text>
    </comment>
    <comment ref="BI31" authorId="0" shapeId="0">
      <text>
        <r>
          <rPr>
            <b/>
            <sz val="9"/>
            <color indexed="81"/>
            <rFont val="宋体"/>
            <family val="3"/>
            <charset val="134"/>
          </rPr>
          <t>作者:</t>
        </r>
        <r>
          <rPr>
            <sz val="9"/>
            <color indexed="81"/>
            <rFont val="宋体"/>
            <family val="3"/>
            <charset val="134"/>
          </rPr>
          <t xml:space="preserve">
商机梳理2小时、部门月会3小时，销售会议4小时</t>
        </r>
      </text>
    </comment>
    <comment ref="BJ31" authorId="0" shapeId="0">
      <text>
        <r>
          <rPr>
            <b/>
            <sz val="9"/>
            <color indexed="81"/>
            <rFont val="宋体"/>
            <family val="3"/>
            <charset val="134"/>
          </rPr>
          <t>作者:</t>
        </r>
        <r>
          <rPr>
            <sz val="9"/>
            <color indexed="81"/>
            <rFont val="宋体"/>
            <family val="3"/>
            <charset val="134"/>
          </rPr>
          <t xml:space="preserve">
销售会议</t>
        </r>
      </text>
    </comment>
    <comment ref="BM31" authorId="0" shapeId="0">
      <text>
        <r>
          <rPr>
            <b/>
            <sz val="9"/>
            <color indexed="81"/>
            <rFont val="宋体"/>
            <family val="3"/>
            <charset val="134"/>
          </rPr>
          <t>作者:</t>
        </r>
        <r>
          <rPr>
            <sz val="9"/>
            <color indexed="81"/>
            <rFont val="宋体"/>
            <family val="3"/>
            <charset val="134"/>
          </rPr>
          <t xml:space="preserve">
华北区售前部门例会</t>
        </r>
      </text>
    </comment>
    <comment ref="BN31" authorId="0" shapeId="0">
      <text>
        <r>
          <rPr>
            <b/>
            <sz val="9"/>
            <color indexed="81"/>
            <rFont val="宋体"/>
            <family val="3"/>
            <charset val="134"/>
          </rPr>
          <t>作者:</t>
        </r>
        <r>
          <rPr>
            <sz val="9"/>
            <color indexed="81"/>
            <rFont val="宋体"/>
            <family val="3"/>
            <charset val="134"/>
          </rPr>
          <t xml:space="preserve">
商机补充流程梳理沟通，oa填报沟通</t>
        </r>
      </text>
    </comment>
    <comment ref="BU31" authorId="0" shapeId="0">
      <text>
        <r>
          <rPr>
            <b/>
            <sz val="9"/>
            <color indexed="81"/>
            <rFont val="宋体"/>
            <family val="3"/>
            <charset val="134"/>
          </rPr>
          <t>作者:</t>
        </r>
        <r>
          <rPr>
            <sz val="9"/>
            <color indexed="81"/>
            <rFont val="宋体"/>
            <family val="3"/>
            <charset val="134"/>
          </rPr>
          <t xml:space="preserve">
二次商机梳理</t>
        </r>
      </text>
    </comment>
    <comment ref="CA31" authorId="0" shapeId="0">
      <text>
        <r>
          <rPr>
            <b/>
            <sz val="9"/>
            <color indexed="81"/>
            <rFont val="宋体"/>
            <family val="3"/>
            <charset val="134"/>
          </rPr>
          <t>作者:</t>
        </r>
        <r>
          <rPr>
            <sz val="9"/>
            <color indexed="81"/>
            <rFont val="宋体"/>
            <family val="3"/>
            <charset val="134"/>
          </rPr>
          <t xml:space="preserve">
周会</t>
        </r>
      </text>
    </comment>
    <comment ref="CH31" authorId="0" shapeId="0">
      <text>
        <r>
          <rPr>
            <b/>
            <sz val="9"/>
            <color indexed="81"/>
            <rFont val="宋体"/>
            <family val="3"/>
            <charset val="134"/>
          </rPr>
          <t>作者:</t>
        </r>
        <r>
          <rPr>
            <sz val="9"/>
            <color indexed="81"/>
            <rFont val="宋体"/>
            <family val="3"/>
            <charset val="134"/>
          </rPr>
          <t xml:space="preserve">
部门例会</t>
        </r>
      </text>
    </comment>
    <comment ref="BO32" authorId="0" shapeId="0">
      <text>
        <r>
          <rPr>
            <b/>
            <sz val="9"/>
            <color indexed="81"/>
            <rFont val="宋体"/>
            <family val="3"/>
            <charset val="134"/>
          </rPr>
          <t>作者:</t>
        </r>
        <r>
          <rPr>
            <sz val="9"/>
            <color indexed="81"/>
            <rFont val="宋体"/>
            <family val="3"/>
            <charset val="134"/>
          </rPr>
          <t xml:space="preserve">
大项目部ak项目沟通</t>
        </r>
      </text>
    </comment>
    <comment ref="BQ32" authorId="0" shapeId="0">
      <text>
        <r>
          <rPr>
            <b/>
            <sz val="9"/>
            <color indexed="81"/>
            <rFont val="宋体"/>
            <family val="3"/>
            <charset val="134"/>
          </rPr>
          <t>作者:</t>
        </r>
        <r>
          <rPr>
            <sz val="9"/>
            <color indexed="81"/>
            <rFont val="宋体"/>
            <family val="3"/>
            <charset val="134"/>
          </rPr>
          <t xml:space="preserve">
交付中心培训</t>
        </r>
      </text>
    </comment>
    <comment ref="CX32" authorId="0" shapeId="0">
      <text>
        <r>
          <rPr>
            <b/>
            <sz val="9"/>
            <color indexed="81"/>
            <rFont val="宋体"/>
            <family val="3"/>
            <charset val="134"/>
          </rPr>
          <t>作者:</t>
        </r>
        <r>
          <rPr>
            <sz val="9"/>
            <color indexed="81"/>
            <rFont val="宋体"/>
            <family val="3"/>
            <charset val="134"/>
          </rPr>
          <t xml:space="preserve">
商机讨论会</t>
        </r>
      </text>
    </comment>
    <comment ref="DC32" authorId="0" shapeId="0">
      <text>
        <r>
          <rPr>
            <b/>
            <sz val="9"/>
            <color indexed="81"/>
            <rFont val="宋体"/>
            <family val="3"/>
            <charset val="134"/>
          </rPr>
          <t>作者:</t>
        </r>
        <r>
          <rPr>
            <sz val="9"/>
            <color indexed="81"/>
            <rFont val="宋体"/>
            <family val="3"/>
            <charset val="134"/>
          </rPr>
          <t xml:space="preserve">
部门例会</t>
        </r>
      </text>
    </comment>
    <comment ref="DJ32" authorId="0" shapeId="0">
      <text>
        <r>
          <rPr>
            <b/>
            <sz val="9"/>
            <color indexed="81"/>
            <rFont val="宋体"/>
            <family val="3"/>
            <charset val="134"/>
          </rPr>
          <t>作者:</t>
        </r>
        <r>
          <rPr>
            <sz val="9"/>
            <color indexed="81"/>
            <rFont val="宋体"/>
            <family val="3"/>
            <charset val="134"/>
          </rPr>
          <t xml:space="preserve">
部门例会方案准备及部门例会</t>
        </r>
      </text>
    </comment>
    <comment ref="BW33" authorId="0" shapeId="0">
      <text>
        <r>
          <rPr>
            <b/>
            <sz val="9"/>
            <color indexed="81"/>
            <rFont val="宋体"/>
            <family val="3"/>
            <charset val="134"/>
          </rPr>
          <t>作者:</t>
        </r>
        <r>
          <rPr>
            <sz val="9"/>
            <color indexed="81"/>
            <rFont val="宋体"/>
            <family val="3"/>
            <charset val="134"/>
          </rPr>
          <t xml:space="preserve">
大项目部经营会、延庆项目商机管理内部沟通</t>
        </r>
      </text>
    </comment>
    <comment ref="CD33" authorId="0" shapeId="0">
      <text>
        <r>
          <rPr>
            <b/>
            <sz val="9"/>
            <color indexed="81"/>
            <rFont val="宋体"/>
            <family val="3"/>
            <charset val="134"/>
          </rPr>
          <t>作者:</t>
        </r>
        <r>
          <rPr>
            <sz val="9"/>
            <color indexed="81"/>
            <rFont val="宋体"/>
            <family val="3"/>
            <charset val="134"/>
          </rPr>
          <t xml:space="preserve">
北区：河北邢台ak项目</t>
        </r>
      </text>
    </comment>
    <comment ref="CE33" authorId="0" shapeId="0">
      <text>
        <r>
          <rPr>
            <b/>
            <sz val="9"/>
            <color indexed="81"/>
            <rFont val="宋体"/>
            <family val="3"/>
            <charset val="134"/>
          </rPr>
          <t>作者:</t>
        </r>
        <r>
          <rPr>
            <sz val="9"/>
            <color indexed="81"/>
            <rFont val="宋体"/>
            <family val="3"/>
            <charset val="134"/>
          </rPr>
          <t xml:space="preserve">
大项目部：周会</t>
        </r>
      </text>
    </comment>
    <comment ref="CI33" authorId="0" shapeId="0">
      <text>
        <r>
          <rPr>
            <b/>
            <sz val="9"/>
            <color indexed="81"/>
            <rFont val="宋体"/>
            <family val="3"/>
            <charset val="134"/>
          </rPr>
          <t>作者:</t>
        </r>
        <r>
          <rPr>
            <sz val="9"/>
            <color indexed="81"/>
            <rFont val="宋体"/>
            <family val="3"/>
            <charset val="134"/>
          </rPr>
          <t xml:space="preserve">
山东商机沟通会</t>
        </r>
      </text>
    </comment>
    <comment ref="CJ33" authorId="0" shapeId="0">
      <text>
        <r>
          <rPr>
            <b/>
            <sz val="9"/>
            <color indexed="81"/>
            <rFont val="宋体"/>
            <family val="3"/>
            <charset val="134"/>
          </rPr>
          <t>作者:</t>
        </r>
        <r>
          <rPr>
            <sz val="9"/>
            <color indexed="81"/>
            <rFont val="宋体"/>
            <family val="3"/>
            <charset val="134"/>
          </rPr>
          <t xml:space="preserve">
天津商机沟通会</t>
        </r>
      </text>
    </comment>
    <comment ref="CK33" authorId="0" shapeId="0">
      <text>
        <r>
          <rPr>
            <b/>
            <sz val="9"/>
            <color indexed="81"/>
            <rFont val="宋体"/>
            <family val="3"/>
            <charset val="134"/>
          </rPr>
          <t>作者:</t>
        </r>
        <r>
          <rPr>
            <sz val="9"/>
            <color indexed="81"/>
            <rFont val="宋体"/>
            <family val="3"/>
            <charset val="134"/>
          </rPr>
          <t xml:space="preserve">
河北商机沟通会</t>
        </r>
      </text>
    </comment>
    <comment ref="DC34" authorId="0" shapeId="0">
      <text>
        <r>
          <rPr>
            <b/>
            <sz val="9"/>
            <color indexed="81"/>
            <rFont val="宋体"/>
            <family val="3"/>
            <charset val="134"/>
          </rPr>
          <t>作者:</t>
        </r>
        <r>
          <rPr>
            <sz val="9"/>
            <color indexed="81"/>
            <rFont val="宋体"/>
            <family val="3"/>
            <charset val="134"/>
          </rPr>
          <t xml:space="preserve">
李丹丹山东智慧园区项目，与三星sds进行方案技术交流</t>
        </r>
      </text>
    </comment>
    <comment ref="BJ39" authorId="0" shapeId="0">
      <text>
        <r>
          <rPr>
            <b/>
            <sz val="9"/>
            <color indexed="81"/>
            <rFont val="宋体"/>
            <family val="3"/>
            <charset val="134"/>
          </rPr>
          <t>作者:</t>
        </r>
        <r>
          <rPr>
            <sz val="9"/>
            <color indexed="81"/>
            <rFont val="宋体"/>
            <family val="3"/>
            <charset val="134"/>
          </rPr>
          <t xml:space="preserve">
上周交付部门培训自主学习，ioc部分</t>
        </r>
      </text>
    </comment>
    <comment ref="BM39" authorId="0" shapeId="0">
      <text>
        <r>
          <rPr>
            <b/>
            <sz val="9"/>
            <color indexed="81"/>
            <rFont val="宋体"/>
            <family val="3"/>
            <charset val="134"/>
          </rPr>
          <t>作者:</t>
        </r>
        <r>
          <rPr>
            <sz val="9"/>
            <color indexed="81"/>
            <rFont val="宋体"/>
            <family val="3"/>
            <charset val="134"/>
          </rPr>
          <t xml:space="preserve">
数据中枢，ioc培训材料学习</t>
        </r>
      </text>
    </comment>
    <comment ref="BN39" authorId="0" shapeId="0">
      <text>
        <r>
          <rPr>
            <b/>
            <sz val="9"/>
            <color indexed="81"/>
            <rFont val="宋体"/>
            <family val="3"/>
            <charset val="134"/>
          </rPr>
          <t>作者:</t>
        </r>
        <r>
          <rPr>
            <sz val="9"/>
            <color indexed="81"/>
            <rFont val="宋体"/>
            <family val="3"/>
            <charset val="134"/>
          </rPr>
          <t xml:space="preserve">
数据中枢，ioc培训材料学习</t>
        </r>
      </text>
    </comment>
    <comment ref="BO39" authorId="0" shapeId="0">
      <text>
        <r>
          <rPr>
            <b/>
            <sz val="9"/>
            <color indexed="81"/>
            <rFont val="宋体"/>
            <family val="3"/>
            <charset val="134"/>
          </rPr>
          <t>作者:</t>
        </r>
        <r>
          <rPr>
            <sz val="9"/>
            <color indexed="81"/>
            <rFont val="宋体"/>
            <family val="3"/>
            <charset val="134"/>
          </rPr>
          <t xml:space="preserve">
数据中枢，ioc培训材料学习</t>
        </r>
      </text>
    </comment>
    <comment ref="BP39" authorId="0" shapeId="0">
      <text>
        <r>
          <rPr>
            <b/>
            <sz val="9"/>
            <color indexed="81"/>
            <rFont val="宋体"/>
            <family val="3"/>
            <charset val="134"/>
          </rPr>
          <t>作者:</t>
        </r>
        <r>
          <rPr>
            <sz val="9"/>
            <color indexed="81"/>
            <rFont val="宋体"/>
            <family val="3"/>
            <charset val="134"/>
          </rPr>
          <t xml:space="preserve">
数据中枢，ioc培训材料学习</t>
        </r>
      </text>
    </comment>
    <comment ref="AT40" authorId="0" shapeId="0">
      <text>
        <r>
          <rPr>
            <b/>
            <sz val="9"/>
            <color indexed="81"/>
            <rFont val="宋体"/>
            <family val="3"/>
            <charset val="134"/>
          </rPr>
          <t>作者:</t>
        </r>
        <r>
          <rPr>
            <sz val="9"/>
            <color indexed="81"/>
            <rFont val="宋体"/>
            <family val="3"/>
            <charset val="134"/>
          </rPr>
          <t xml:space="preserve">
陪产假</t>
        </r>
      </text>
    </comment>
    <comment ref="AU40" authorId="0" shapeId="0">
      <text>
        <r>
          <rPr>
            <b/>
            <sz val="9"/>
            <color indexed="81"/>
            <rFont val="宋体"/>
            <family val="3"/>
            <charset val="134"/>
          </rPr>
          <t>作者:</t>
        </r>
        <r>
          <rPr>
            <sz val="9"/>
            <color indexed="81"/>
            <rFont val="宋体"/>
            <family val="3"/>
            <charset val="134"/>
          </rPr>
          <t xml:space="preserve">
陪产假</t>
        </r>
      </text>
    </comment>
    <comment ref="AV40" authorId="0" shapeId="0">
      <text>
        <r>
          <rPr>
            <b/>
            <sz val="9"/>
            <color indexed="81"/>
            <rFont val="宋体"/>
            <family val="3"/>
            <charset val="134"/>
          </rPr>
          <t>作者:</t>
        </r>
        <r>
          <rPr>
            <sz val="9"/>
            <color indexed="81"/>
            <rFont val="宋体"/>
            <family val="3"/>
            <charset val="134"/>
          </rPr>
          <t xml:space="preserve">
陪产假</t>
        </r>
      </text>
    </comment>
    <comment ref="AY40" authorId="0" shapeId="0">
      <text>
        <r>
          <rPr>
            <b/>
            <sz val="9"/>
            <color indexed="81"/>
            <rFont val="宋体"/>
            <family val="3"/>
            <charset val="134"/>
          </rPr>
          <t>作者:</t>
        </r>
        <r>
          <rPr>
            <sz val="9"/>
            <color indexed="81"/>
            <rFont val="宋体"/>
            <family val="3"/>
            <charset val="134"/>
          </rPr>
          <t xml:space="preserve">
陪产假</t>
        </r>
      </text>
    </comment>
    <comment ref="AZ40" authorId="0" shapeId="0">
      <text>
        <r>
          <rPr>
            <b/>
            <sz val="9"/>
            <color indexed="81"/>
            <rFont val="宋体"/>
            <family val="3"/>
            <charset val="134"/>
          </rPr>
          <t>作者:</t>
        </r>
        <r>
          <rPr>
            <sz val="9"/>
            <color indexed="81"/>
            <rFont val="宋体"/>
            <family val="3"/>
            <charset val="134"/>
          </rPr>
          <t xml:space="preserve">
陪产假</t>
        </r>
      </text>
    </comment>
    <comment ref="BA40" authorId="0" shapeId="0">
      <text>
        <r>
          <rPr>
            <b/>
            <sz val="9"/>
            <color indexed="81"/>
            <rFont val="宋体"/>
            <family val="3"/>
            <charset val="134"/>
          </rPr>
          <t>作者:</t>
        </r>
        <r>
          <rPr>
            <sz val="9"/>
            <color indexed="81"/>
            <rFont val="宋体"/>
            <family val="3"/>
            <charset val="134"/>
          </rPr>
          <t xml:space="preserve">
陪产假</t>
        </r>
      </text>
    </comment>
    <comment ref="BB40" authorId="0" shapeId="0">
      <text>
        <r>
          <rPr>
            <b/>
            <sz val="9"/>
            <color indexed="81"/>
            <rFont val="宋体"/>
            <family val="3"/>
            <charset val="134"/>
          </rPr>
          <t>作者:</t>
        </r>
        <r>
          <rPr>
            <sz val="9"/>
            <color indexed="81"/>
            <rFont val="宋体"/>
            <family val="3"/>
            <charset val="134"/>
          </rPr>
          <t xml:space="preserve">
陪产假</t>
        </r>
      </text>
    </comment>
    <comment ref="BC40" authorId="0" shapeId="0">
      <text>
        <r>
          <rPr>
            <b/>
            <sz val="9"/>
            <color indexed="81"/>
            <rFont val="宋体"/>
            <family val="3"/>
            <charset val="134"/>
          </rPr>
          <t>作者:</t>
        </r>
        <r>
          <rPr>
            <sz val="9"/>
            <color indexed="81"/>
            <rFont val="宋体"/>
            <family val="3"/>
            <charset val="134"/>
          </rPr>
          <t xml:space="preserve">
陪产假</t>
        </r>
      </text>
    </comment>
    <comment ref="BW40" authorId="0" shapeId="0">
      <text>
        <r>
          <rPr>
            <b/>
            <sz val="9"/>
            <color indexed="81"/>
            <rFont val="宋体"/>
            <family val="3"/>
            <charset val="134"/>
          </rPr>
          <t>作者:</t>
        </r>
        <r>
          <rPr>
            <sz val="9"/>
            <color indexed="81"/>
            <rFont val="宋体"/>
            <family val="3"/>
            <charset val="134"/>
          </rPr>
          <t xml:space="preserve">
因事迟到，年假抵扣</t>
        </r>
      </text>
    </comment>
    <comment ref="CA40" authorId="0" shapeId="0">
      <text>
        <r>
          <rPr>
            <b/>
            <sz val="9"/>
            <color indexed="81"/>
            <rFont val="宋体"/>
            <family val="3"/>
            <charset val="134"/>
          </rPr>
          <t>作者:</t>
        </r>
        <r>
          <rPr>
            <sz val="9"/>
            <color indexed="81"/>
            <rFont val="宋体"/>
            <family val="3"/>
            <charset val="134"/>
          </rPr>
          <t xml:space="preserve">
年假</t>
        </r>
      </text>
    </comment>
  </commentList>
</comments>
</file>

<file path=xl/comments9.xml><?xml version="1.0" encoding="utf-8"?>
<comments xmlns="http://schemas.openxmlformats.org/spreadsheetml/2006/main">
  <authors>
    <author>作者</author>
  </authors>
  <commentList>
    <comment ref="AK3" authorId="0" shapeId="0">
      <text>
        <r>
          <rPr>
            <b/>
            <sz val="9"/>
            <color indexed="81"/>
            <rFont val="宋体"/>
            <family val="3"/>
            <charset val="134"/>
          </rPr>
          <t>作者:</t>
        </r>
        <r>
          <rPr>
            <sz val="9"/>
            <color indexed="81"/>
            <rFont val="宋体"/>
            <family val="3"/>
            <charset val="134"/>
          </rPr>
          <t xml:space="preserve">
天津南开养老项目精简方案整理。</t>
        </r>
      </text>
    </comment>
    <comment ref="AO3" authorId="0" shapeId="0">
      <text>
        <r>
          <rPr>
            <b/>
            <sz val="9"/>
            <color indexed="81"/>
            <rFont val="宋体"/>
            <family val="3"/>
            <charset val="134"/>
          </rPr>
          <t>作者:</t>
        </r>
        <r>
          <rPr>
            <sz val="9"/>
            <color indexed="81"/>
            <rFont val="宋体"/>
            <family val="3"/>
            <charset val="134"/>
          </rPr>
          <t xml:space="preserve">
根据邮件通知进行代表性项目方案整理</t>
        </r>
      </text>
    </comment>
    <comment ref="AR3" authorId="0" shapeId="0">
      <text>
        <r>
          <rPr>
            <b/>
            <sz val="9"/>
            <color indexed="81"/>
            <rFont val="宋体"/>
            <family val="3"/>
            <charset val="134"/>
          </rPr>
          <t>作者:</t>
        </r>
        <r>
          <rPr>
            <sz val="9"/>
            <color indexed="81"/>
            <rFont val="宋体"/>
            <family val="3"/>
            <charset val="134"/>
          </rPr>
          <t xml:space="preserve">
2019年融媒体项目沉淀方案编写</t>
        </r>
      </text>
    </comment>
    <comment ref="AS3" authorId="0" shapeId="0">
      <text>
        <r>
          <rPr>
            <b/>
            <sz val="9"/>
            <color indexed="81"/>
            <rFont val="宋体"/>
            <family val="3"/>
            <charset val="134"/>
          </rPr>
          <t>作者:</t>
        </r>
        <r>
          <rPr>
            <sz val="9"/>
            <color indexed="81"/>
            <rFont val="宋体"/>
            <family val="3"/>
            <charset val="134"/>
          </rPr>
          <t xml:space="preserve">
2019年南开养老项目沉淀方案编写</t>
        </r>
      </text>
    </comment>
    <comment ref="AT3" authorId="0" shapeId="0">
      <text>
        <r>
          <rPr>
            <b/>
            <sz val="9"/>
            <color indexed="81"/>
            <rFont val="宋体"/>
            <family val="3"/>
            <charset val="134"/>
          </rPr>
          <t>作者:</t>
        </r>
        <r>
          <rPr>
            <sz val="9"/>
            <color indexed="81"/>
            <rFont val="宋体"/>
            <family val="3"/>
            <charset val="134"/>
          </rPr>
          <t xml:space="preserve">
2019年成安县项目沉淀方案编写</t>
        </r>
      </text>
    </comment>
    <comment ref="AL4" authorId="0" shapeId="0">
      <text>
        <r>
          <rPr>
            <b/>
            <sz val="9"/>
            <color indexed="81"/>
            <rFont val="宋体"/>
            <family val="3"/>
            <charset val="134"/>
          </rPr>
          <t>作者:</t>
        </r>
        <r>
          <rPr>
            <sz val="9"/>
            <color indexed="81"/>
            <rFont val="宋体"/>
            <family val="3"/>
            <charset val="134"/>
          </rPr>
          <t xml:space="preserve">
疫情防控方案资料学习及素材搜集</t>
        </r>
      </text>
    </comment>
    <comment ref="AM4" authorId="0" shapeId="0">
      <text>
        <r>
          <rPr>
            <b/>
            <sz val="9"/>
            <color indexed="81"/>
            <rFont val="宋体"/>
            <family val="3"/>
            <charset val="134"/>
          </rPr>
          <t>作者:</t>
        </r>
        <r>
          <rPr>
            <sz val="9"/>
            <color indexed="81"/>
            <rFont val="宋体"/>
            <family val="3"/>
            <charset val="134"/>
          </rPr>
          <t xml:space="preserve">
疫情防控方案学习及整理</t>
        </r>
      </text>
    </comment>
    <comment ref="AN4" authorId="0" shapeId="0">
      <text>
        <r>
          <rPr>
            <b/>
            <sz val="9"/>
            <color indexed="81"/>
            <rFont val="宋体"/>
            <family val="3"/>
            <charset val="134"/>
          </rPr>
          <t>作者:</t>
        </r>
        <r>
          <rPr>
            <sz val="9"/>
            <color indexed="81"/>
            <rFont val="宋体"/>
            <family val="3"/>
            <charset val="134"/>
          </rPr>
          <t xml:space="preserve">
疫情防控方案学习及整理</t>
        </r>
      </text>
    </comment>
    <comment ref="AO4" authorId="0" shapeId="0">
      <text>
        <r>
          <rPr>
            <b/>
            <sz val="9"/>
            <color indexed="81"/>
            <rFont val="宋体"/>
            <family val="3"/>
            <charset val="134"/>
          </rPr>
          <t>作者:</t>
        </r>
        <r>
          <rPr>
            <sz val="9"/>
            <color indexed="81"/>
            <rFont val="宋体"/>
            <family val="3"/>
            <charset val="134"/>
          </rPr>
          <t xml:space="preserve">
疫情防控方案学习及整理</t>
        </r>
      </text>
    </comment>
    <comment ref="AR4" authorId="0" shapeId="0">
      <text>
        <r>
          <rPr>
            <b/>
            <sz val="9"/>
            <color indexed="81"/>
            <rFont val="宋体"/>
            <family val="3"/>
            <charset val="134"/>
          </rPr>
          <t>作者:</t>
        </r>
        <r>
          <rPr>
            <sz val="9"/>
            <color indexed="81"/>
            <rFont val="宋体"/>
            <family val="3"/>
            <charset val="134"/>
          </rPr>
          <t xml:space="preserve">
1、社区疫情方案交流会（针对社区的防疫方案的编写思路讨论，结合具体业务场景的讨论交流（2小时）； 2、神码防疫方案行业版本编写完善（3小时）</t>
        </r>
      </text>
    </comment>
    <comment ref="AS4" authorId="0" shapeId="0">
      <text>
        <r>
          <rPr>
            <b/>
            <sz val="9"/>
            <color indexed="81"/>
            <rFont val="宋体"/>
            <family val="3"/>
            <charset val="134"/>
          </rPr>
          <t>作者:</t>
        </r>
        <r>
          <rPr>
            <sz val="9"/>
            <color indexed="81"/>
            <rFont val="宋体"/>
            <family val="3"/>
            <charset val="134"/>
          </rPr>
          <t xml:space="preserve">
1、社区疫情方案交流会（南开区项目交流沟通），听取张炎红、王总、文东总的方案完善建议（3小时）；
2、应急防疫方案交流会（内部讨论应急防疫方案及场景应用 2小时</t>
        </r>
      </text>
    </comment>
    <comment ref="AV4" authorId="0" shapeId="0">
      <text>
        <r>
          <rPr>
            <b/>
            <sz val="9"/>
            <color indexed="81"/>
            <rFont val="宋体"/>
            <family val="3"/>
            <charset val="134"/>
          </rPr>
          <t>作者:</t>
        </r>
        <r>
          <rPr>
            <sz val="9"/>
            <color indexed="81"/>
            <rFont val="宋体"/>
            <family val="3"/>
            <charset val="134"/>
          </rPr>
          <t xml:space="preserve">
社区疫情方案交流会（海波完善方案交流沟通），针对目前版本方案听取王总、文东总的方案完善建议，并针对具体问题大家一起探讨</t>
        </r>
      </text>
    </comment>
    <comment ref="AU5" authorId="0" shapeId="0">
      <text>
        <r>
          <rPr>
            <b/>
            <sz val="9"/>
            <color indexed="81"/>
            <rFont val="宋体"/>
            <family val="3"/>
            <charset val="134"/>
          </rPr>
          <t>作者:</t>
        </r>
        <r>
          <rPr>
            <sz val="9"/>
            <color indexed="81"/>
            <rFont val="宋体"/>
            <family val="3"/>
            <charset val="134"/>
          </rPr>
          <t xml:space="preserve">
参加电话会议，确认目前售前工作任务及相关要求；
沟通项目需求，对接ITS负责人员，详细沟通了解产品信息并反馈刘旭晶，辅助销售决策</t>
        </r>
      </text>
    </comment>
    <comment ref="AR6" authorId="0" shapeId="0">
      <text>
        <r>
          <rPr>
            <b/>
            <sz val="9"/>
            <color indexed="81"/>
            <rFont val="宋体"/>
            <family val="3"/>
            <charset val="134"/>
          </rPr>
          <t>作者:</t>
        </r>
        <r>
          <rPr>
            <sz val="9"/>
            <color indexed="81"/>
            <rFont val="宋体"/>
            <family val="3"/>
            <charset val="134"/>
          </rPr>
          <t xml:space="preserve">
辅助销售评估企业复工平台需求，协调交付彭翔确认项目需求及交付时间；参加项目需求确认会，听取郭彦总对于项目推进的要求及思路</t>
        </r>
      </text>
    </comment>
    <comment ref="AT7" authorId="0" shapeId="0">
      <text>
        <r>
          <rPr>
            <b/>
            <sz val="9"/>
            <color indexed="81"/>
            <rFont val="宋体"/>
            <family val="3"/>
            <charset val="134"/>
          </rPr>
          <t>作者:</t>
        </r>
        <r>
          <rPr>
            <sz val="9"/>
            <color indexed="81"/>
            <rFont val="宋体"/>
            <family val="3"/>
            <charset val="134"/>
          </rPr>
          <t xml:space="preserve">
评估南开企业复工平台项目需求，帮助销售对接交付彭翔，辅助销售进行项目需求确认</t>
        </r>
      </text>
    </comment>
    <comment ref="AU8" authorId="0" shapeId="0">
      <text>
        <r>
          <rPr>
            <b/>
            <sz val="9"/>
            <color indexed="81"/>
            <rFont val="宋体"/>
            <family val="3"/>
            <charset val="134"/>
          </rPr>
          <t>作者:</t>
        </r>
        <r>
          <rPr>
            <sz val="9"/>
            <color indexed="81"/>
            <rFont val="宋体"/>
            <family val="3"/>
            <charset val="134"/>
          </rPr>
          <t xml:space="preserve">
参加内部评估会，评估项目需求，介绍ITS产品情况，听取大家对于项目的思路及看法，辅助销售推进项目</t>
        </r>
      </text>
    </comment>
    <comment ref="AV8" authorId="0" shapeId="0">
      <text>
        <r>
          <rPr>
            <b/>
            <sz val="9"/>
            <color indexed="81"/>
            <rFont val="宋体"/>
            <family val="3"/>
            <charset val="134"/>
          </rPr>
          <t>作者:</t>
        </r>
        <r>
          <rPr>
            <sz val="9"/>
            <color indexed="81"/>
            <rFont val="宋体"/>
            <family val="3"/>
            <charset val="134"/>
          </rPr>
          <t xml:space="preserve">
社区疫情防控需求确认会（参加项目需求确认会，听取甲方关于项目需求建议，针对需求进行讨论交流，针对甲方提出需求协调交付和威海公司交付团队对接评估需求）</t>
        </r>
      </text>
    </comment>
    <comment ref="AT9" authorId="0" shapeId="0">
      <text>
        <r>
          <rPr>
            <b/>
            <sz val="9"/>
            <color indexed="81"/>
            <rFont val="宋体"/>
            <family val="3"/>
            <charset val="134"/>
          </rPr>
          <t>作者:</t>
        </r>
        <r>
          <rPr>
            <sz val="9"/>
            <color indexed="81"/>
            <rFont val="宋体"/>
            <family val="3"/>
            <charset val="134"/>
          </rPr>
          <t xml:space="preserve">
参加项目推进会，探讨政府领导汇报思路，听取大家汇报建议；
完善汇报PPT，辅助沧州销售进行政府领导汇报</t>
        </r>
      </text>
    </comment>
    <comment ref="AU10" authorId="0" shapeId="0">
      <text>
        <r>
          <rPr>
            <b/>
            <sz val="9"/>
            <color indexed="81"/>
            <rFont val="宋体"/>
            <family val="3"/>
            <charset val="134"/>
          </rPr>
          <t>作者:</t>
        </r>
        <r>
          <rPr>
            <sz val="9"/>
            <color indexed="81"/>
            <rFont val="宋体"/>
            <family val="3"/>
            <charset val="134"/>
          </rPr>
          <t xml:space="preserve">
参加2020东北事业部疫情防控推进会，介绍公司在疫情方面解决方案及产品，分享项目推进思路，同其他同事一起探讨应用场景及推广产品方式</t>
        </r>
      </text>
    </comment>
    <comment ref="BF11" authorId="0" shapeId="0">
      <text>
        <r>
          <rPr>
            <b/>
            <sz val="9"/>
            <color indexed="81"/>
            <rFont val="宋体"/>
            <family val="3"/>
            <charset val="134"/>
          </rPr>
          <t>作者:</t>
        </r>
        <r>
          <rPr>
            <sz val="9"/>
            <color indexed="81"/>
            <rFont val="宋体"/>
            <family val="3"/>
            <charset val="134"/>
          </rPr>
          <t xml:space="preserve">
根据手里已有的行业方案资料、交付中心培训资料整理完善整体介绍资料，提交天津销售进行合作伙伴的交流和沟通，为后续客户及合作伙伴的沟通交流做方案储备</t>
        </r>
      </text>
    </comment>
    <comment ref="BG11" authorId="0" shapeId="0">
      <text>
        <r>
          <rPr>
            <b/>
            <sz val="9"/>
            <color indexed="81"/>
            <rFont val="宋体"/>
            <family val="3"/>
            <charset val="134"/>
          </rPr>
          <t>作者:</t>
        </r>
        <r>
          <rPr>
            <sz val="9"/>
            <color indexed="81"/>
            <rFont val="宋体"/>
            <family val="3"/>
            <charset val="134"/>
          </rPr>
          <t xml:space="preserve">
根据手里已有的行业方案资料、交付中心培训资料整理完善整体介绍资料，提交天津销售进行合作伙伴的交流和沟通，为后续客户及合作伙伴的沟通交流做方案储备</t>
        </r>
      </text>
    </comment>
    <comment ref="BH11" authorId="0" shapeId="0">
      <text>
        <r>
          <rPr>
            <b/>
            <sz val="9"/>
            <color indexed="81"/>
            <rFont val="宋体"/>
            <family val="3"/>
            <charset val="134"/>
          </rPr>
          <t>作者:</t>
        </r>
        <r>
          <rPr>
            <sz val="9"/>
            <color indexed="81"/>
            <rFont val="宋体"/>
            <family val="3"/>
            <charset val="134"/>
          </rPr>
          <t xml:space="preserve">
根据手里已有的行业方案资料、交付中心培训资料整理完善整体介绍资料，提交天津销售进行合作伙伴的交流和沟通，为后续客户及合作伙伴的沟通交流做方案储备</t>
        </r>
      </text>
    </comment>
    <comment ref="BJ11" authorId="0" shapeId="0">
      <text>
        <r>
          <rPr>
            <b/>
            <sz val="9"/>
            <color indexed="81"/>
            <rFont val="宋体"/>
            <family val="3"/>
            <charset val="134"/>
          </rPr>
          <t>作者:</t>
        </r>
        <r>
          <rPr>
            <sz val="9"/>
            <color indexed="81"/>
            <rFont val="宋体"/>
            <family val="3"/>
            <charset val="134"/>
          </rPr>
          <t xml:space="preserve">
根据手里已有的行业方案资料、交付中心培训资料整理完善整体介绍资料，提交天津销售进行合作伙伴的交流和沟通，为后续客户及合作伙伴的沟通交流做方案储备；
配合天津销售完成针对智慧园区项目机会做初步评估（自有产品情况、需要协作合作伙伴情况）</t>
        </r>
      </text>
    </comment>
    <comment ref="BN13" authorId="0" shapeId="0">
      <text>
        <r>
          <rPr>
            <b/>
            <sz val="9"/>
            <color indexed="81"/>
            <rFont val="宋体"/>
            <family val="3"/>
            <charset val="134"/>
          </rPr>
          <t>作者:</t>
        </r>
        <r>
          <rPr>
            <sz val="9"/>
            <color indexed="81"/>
            <rFont val="宋体"/>
            <family val="3"/>
            <charset val="134"/>
          </rPr>
          <t xml:space="preserve">
北京市综合服务融通平台提交用户介绍PPT资料整理</t>
        </r>
      </text>
    </comment>
    <comment ref="BO13" authorId="0" shapeId="0">
      <text>
        <r>
          <rPr>
            <b/>
            <sz val="9"/>
            <color indexed="81"/>
            <rFont val="宋体"/>
            <family val="3"/>
            <charset val="134"/>
          </rPr>
          <t>作者:</t>
        </r>
        <r>
          <rPr>
            <sz val="9"/>
            <color indexed="81"/>
            <rFont val="宋体"/>
            <family val="3"/>
            <charset val="134"/>
          </rPr>
          <t xml:space="preserve">
北京市综合服务融通平台提交用户介绍PPT资料整理</t>
        </r>
      </text>
    </comment>
    <comment ref="BP13" authorId="0" shapeId="0">
      <text>
        <r>
          <rPr>
            <b/>
            <sz val="9"/>
            <color indexed="81"/>
            <rFont val="宋体"/>
            <family val="3"/>
            <charset val="134"/>
          </rPr>
          <t>作者:</t>
        </r>
        <r>
          <rPr>
            <sz val="9"/>
            <color indexed="81"/>
            <rFont val="宋体"/>
            <family val="3"/>
            <charset val="134"/>
          </rPr>
          <t xml:space="preserve">
北京市综合服务融通平台提交用户介绍PPT资料整理</t>
        </r>
      </text>
    </comment>
    <comment ref="BQ13" authorId="0" shapeId="0">
      <text>
        <r>
          <rPr>
            <b/>
            <sz val="9"/>
            <color indexed="81"/>
            <rFont val="宋体"/>
            <family val="3"/>
            <charset val="134"/>
          </rPr>
          <t>作者:</t>
        </r>
        <r>
          <rPr>
            <sz val="9"/>
            <color indexed="81"/>
            <rFont val="宋体"/>
            <family val="3"/>
            <charset val="134"/>
          </rPr>
          <t xml:space="preserve">
北京市综合服务融通平台提交用户介绍PPT资料整理</t>
        </r>
      </text>
    </comment>
    <comment ref="BN14" authorId="0" shapeId="0">
      <text>
        <r>
          <rPr>
            <b/>
            <sz val="9"/>
            <color indexed="81"/>
            <rFont val="宋体"/>
            <family val="3"/>
            <charset val="134"/>
          </rPr>
          <t>作者:</t>
        </r>
        <r>
          <rPr>
            <sz val="9"/>
            <color indexed="81"/>
            <rFont val="宋体"/>
            <family val="3"/>
            <charset val="134"/>
          </rPr>
          <t xml:space="preserve">
统一身份认证项目资料搜集及整理</t>
        </r>
      </text>
    </comment>
    <comment ref="BO14" authorId="0" shapeId="0">
      <text>
        <r>
          <rPr>
            <b/>
            <sz val="9"/>
            <color indexed="81"/>
            <rFont val="宋体"/>
            <family val="3"/>
            <charset val="134"/>
          </rPr>
          <t>作者:</t>
        </r>
        <r>
          <rPr>
            <sz val="9"/>
            <color indexed="81"/>
            <rFont val="宋体"/>
            <family val="3"/>
            <charset val="134"/>
          </rPr>
          <t xml:space="preserve">
统一身份认证项目资料搜集及整理</t>
        </r>
      </text>
    </comment>
    <comment ref="BT14" authorId="0" shapeId="0">
      <text>
        <r>
          <rPr>
            <b/>
            <sz val="9"/>
            <color indexed="81"/>
            <rFont val="宋体"/>
            <family val="3"/>
            <charset val="134"/>
          </rPr>
          <t>作者:</t>
        </r>
        <r>
          <rPr>
            <sz val="9"/>
            <color indexed="81"/>
            <rFont val="宋体"/>
            <family val="3"/>
            <charset val="134"/>
          </rPr>
          <t xml:space="preserve">
1、协助销售完成提交客户方案的编写完善工作，整个方案包括四部分（公司介绍、对统一身份认证的理解、公司案例、相关思考）内容，辅助用户了解神码的案例情况；
2、协同交付部门针对PPT进行优化完善</t>
        </r>
      </text>
    </comment>
    <comment ref="BW14" authorId="0" shapeId="0">
      <text>
        <r>
          <rPr>
            <b/>
            <sz val="9"/>
            <color indexed="81"/>
            <rFont val="宋体"/>
            <family val="3"/>
            <charset val="134"/>
          </rPr>
          <t>作者:</t>
        </r>
        <r>
          <rPr>
            <sz val="9"/>
            <color indexed="81"/>
            <rFont val="宋体"/>
            <family val="3"/>
            <charset val="134"/>
          </rPr>
          <t xml:space="preserve">
1、协助销售完成提交客户方案的编写完善工作，整个方案包括四部分（公司介绍、对统一身份认证的理解、公司案例、相关思考）内容，辅助用户了解神码的案例情况；
2、协同交付部门针对PPT进行优化完善</t>
        </r>
      </text>
    </comment>
    <comment ref="BU15" authorId="0" shapeId="0">
      <text>
        <r>
          <rPr>
            <b/>
            <sz val="9"/>
            <color indexed="81"/>
            <rFont val="宋体"/>
            <family val="3"/>
            <charset val="134"/>
          </rPr>
          <t>作者:</t>
        </r>
        <r>
          <rPr>
            <sz val="9"/>
            <color indexed="81"/>
            <rFont val="宋体"/>
            <family val="3"/>
            <charset val="134"/>
          </rPr>
          <t xml:space="preserve">
1、项目内部沟通协调工作；
2、客户交流PPT编写；
3、一期项目情况梳理</t>
        </r>
      </text>
    </comment>
    <comment ref="BV15" authorId="0" shapeId="0">
      <text>
        <r>
          <rPr>
            <b/>
            <sz val="9"/>
            <color indexed="81"/>
            <rFont val="宋体"/>
            <family val="3"/>
            <charset val="134"/>
          </rPr>
          <t>作者:</t>
        </r>
        <r>
          <rPr>
            <sz val="9"/>
            <color indexed="81"/>
            <rFont val="宋体"/>
            <family val="3"/>
            <charset val="134"/>
          </rPr>
          <t xml:space="preserve">
1、项目内部沟通协调工作；
2、客户交流PPT编写；
3、一期项目情况梳理</t>
        </r>
      </text>
    </comment>
    <comment ref="BX15" authorId="0" shapeId="0">
      <text>
        <r>
          <rPr>
            <b/>
            <sz val="9"/>
            <color indexed="81"/>
            <rFont val="宋体"/>
            <family val="3"/>
            <charset val="134"/>
          </rPr>
          <t>作者:</t>
        </r>
        <r>
          <rPr>
            <sz val="9"/>
            <color indexed="81"/>
            <rFont val="宋体"/>
            <family val="3"/>
            <charset val="134"/>
          </rPr>
          <t xml:space="preserve">
1、项目内部沟通协调工作；
2、客户交流PPT编写；
3、一期项目情况梳理</t>
        </r>
      </text>
    </comment>
    <comment ref="CB15" authorId="0" shapeId="0">
      <text>
        <r>
          <rPr>
            <b/>
            <sz val="9"/>
            <color indexed="81"/>
            <rFont val="宋体"/>
            <family val="3"/>
            <charset val="134"/>
          </rPr>
          <t>作者:</t>
        </r>
        <r>
          <rPr>
            <sz val="9"/>
            <color indexed="81"/>
            <rFont val="宋体"/>
            <family val="3"/>
            <charset val="134"/>
          </rPr>
          <t xml:space="preserve">
公安用户交流及汇报
部标理解及业务规范梳理；
业务流程图制作及编写</t>
        </r>
      </text>
    </comment>
    <comment ref="CC15" authorId="0" shapeId="0">
      <text>
        <r>
          <rPr>
            <b/>
            <sz val="9"/>
            <color indexed="81"/>
            <rFont val="宋体"/>
            <family val="3"/>
            <charset val="134"/>
          </rPr>
          <t>作者:</t>
        </r>
        <r>
          <rPr>
            <sz val="9"/>
            <color indexed="81"/>
            <rFont val="宋体"/>
            <family val="3"/>
            <charset val="134"/>
          </rPr>
          <t xml:space="preserve">
部标理解及业务规范梳理；
业务流程图制作及编写</t>
        </r>
      </text>
    </comment>
    <comment ref="CD15" authorId="0" shapeId="0">
      <text>
        <r>
          <rPr>
            <b/>
            <sz val="9"/>
            <color indexed="81"/>
            <rFont val="宋体"/>
            <family val="3"/>
            <charset val="134"/>
          </rPr>
          <t>作者:</t>
        </r>
        <r>
          <rPr>
            <sz val="9"/>
            <color indexed="81"/>
            <rFont val="宋体"/>
            <family val="3"/>
            <charset val="134"/>
          </rPr>
          <t xml:space="preserve">
部标理解及业务规范梳理；
业务流程图制作及编写；
公安业务专家资源内部协调；
业务汇报内部讨论会（销售发起）</t>
        </r>
      </text>
    </comment>
    <comment ref="CI15" authorId="0" shapeId="0">
      <text>
        <r>
          <rPr>
            <b/>
            <sz val="9"/>
            <color indexed="81"/>
            <rFont val="宋体"/>
            <family val="3"/>
            <charset val="134"/>
          </rPr>
          <t>作者:</t>
        </r>
        <r>
          <rPr>
            <sz val="9"/>
            <color indexed="81"/>
            <rFont val="宋体"/>
            <family val="3"/>
            <charset val="134"/>
          </rPr>
          <t xml:space="preserve">
明略方案、百分点方案、安信达方案理解</t>
        </r>
      </text>
    </comment>
    <comment ref="CJ15" authorId="0" shapeId="0">
      <text>
        <r>
          <rPr>
            <b/>
            <sz val="9"/>
            <color indexed="81"/>
            <rFont val="宋体"/>
            <family val="3"/>
            <charset val="134"/>
          </rPr>
          <t>作者:</t>
        </r>
        <r>
          <rPr>
            <sz val="9"/>
            <color indexed="81"/>
            <rFont val="宋体"/>
            <family val="3"/>
            <charset val="134"/>
          </rPr>
          <t xml:space="preserve">
业务交流方案整理工作</t>
        </r>
      </text>
    </comment>
    <comment ref="CO15" authorId="0" shapeId="0">
      <text>
        <r>
          <rPr>
            <b/>
            <sz val="9"/>
            <color indexed="81"/>
            <rFont val="宋体"/>
            <family val="3"/>
            <charset val="134"/>
          </rPr>
          <t>作者:</t>
        </r>
        <r>
          <rPr>
            <sz val="9"/>
            <color indexed="81"/>
            <rFont val="宋体"/>
            <family val="3"/>
            <charset val="134"/>
          </rPr>
          <t xml:space="preserve">
项目前期交流方案以及部标梳理方案的内部讨论工作（针对项目的推进思路及方案内容进行研讨，主要参与人有销售、售前、沈彤、沈毅等）</t>
        </r>
      </text>
    </comment>
    <comment ref="CQ15" authorId="0" shapeId="0">
      <text>
        <r>
          <rPr>
            <b/>
            <sz val="9"/>
            <color indexed="81"/>
            <rFont val="宋体"/>
            <family val="3"/>
            <charset val="134"/>
          </rPr>
          <t>作者:</t>
        </r>
        <r>
          <rPr>
            <sz val="9"/>
            <color indexed="81"/>
            <rFont val="宋体"/>
            <family val="3"/>
            <charset val="134"/>
          </rPr>
          <t xml:space="preserve">
进行相关公安业务场景的梳理工作</t>
        </r>
      </text>
    </comment>
    <comment ref="CY15" authorId="0" shapeId="0">
      <text>
        <r>
          <rPr>
            <b/>
            <sz val="9"/>
            <color indexed="81"/>
            <rFont val="宋体"/>
            <family val="3"/>
            <charset val="134"/>
          </rPr>
          <t>作者:</t>
        </r>
        <r>
          <rPr>
            <sz val="9"/>
            <color indexed="81"/>
            <rFont val="宋体"/>
            <family val="3"/>
            <charset val="134"/>
          </rPr>
          <t xml:space="preserve">
合作伙伴交流会</t>
        </r>
      </text>
    </comment>
    <comment ref="DK15" authorId="0" shapeId="0">
      <text>
        <r>
          <rPr>
            <b/>
            <sz val="9"/>
            <color indexed="81"/>
            <rFont val="宋体"/>
            <family val="3"/>
            <charset val="134"/>
          </rPr>
          <t>作者:</t>
        </r>
        <r>
          <rPr>
            <sz val="9"/>
            <color indexed="81"/>
            <rFont val="宋体"/>
            <family val="3"/>
            <charset val="134"/>
          </rPr>
          <t xml:space="preserve">
汇报方案编写及完善</t>
        </r>
      </text>
    </comment>
    <comment ref="DM15" authorId="0" shapeId="0">
      <text>
        <r>
          <rPr>
            <b/>
            <sz val="9"/>
            <color indexed="81"/>
            <rFont val="宋体"/>
            <family val="3"/>
            <charset val="134"/>
          </rPr>
          <t>作者:</t>
        </r>
        <r>
          <rPr>
            <sz val="9"/>
            <color indexed="81"/>
            <rFont val="宋体"/>
            <family val="3"/>
            <charset val="134"/>
          </rPr>
          <t xml:space="preserve">
汇报方案编写及完善</t>
        </r>
      </text>
    </comment>
    <comment ref="DN15" authorId="0" shapeId="0">
      <text>
        <r>
          <rPr>
            <b/>
            <sz val="9"/>
            <color indexed="81"/>
            <rFont val="宋体"/>
            <family val="3"/>
            <charset val="134"/>
          </rPr>
          <t>作者:</t>
        </r>
        <r>
          <rPr>
            <sz val="9"/>
            <color indexed="81"/>
            <rFont val="宋体"/>
            <family val="3"/>
            <charset val="134"/>
          </rPr>
          <t xml:space="preserve">
汇报方案编写及完善</t>
        </r>
      </text>
    </comment>
    <comment ref="CA16" authorId="0" shapeId="0">
      <text>
        <r>
          <rPr>
            <b/>
            <sz val="9"/>
            <color indexed="81"/>
            <rFont val="宋体"/>
            <family val="3"/>
            <charset val="134"/>
          </rPr>
          <t>作者:</t>
        </r>
        <r>
          <rPr>
            <sz val="9"/>
            <color indexed="81"/>
            <rFont val="宋体"/>
            <family val="3"/>
            <charset val="134"/>
          </rPr>
          <t xml:space="preserve">
二期运维方案编写（融合燕云技术及场景）</t>
        </r>
      </text>
    </comment>
    <comment ref="CQ17" authorId="0" shapeId="0">
      <text>
        <r>
          <rPr>
            <b/>
            <sz val="9"/>
            <color indexed="81"/>
            <rFont val="宋体"/>
            <family val="3"/>
            <charset val="134"/>
          </rPr>
          <t>作者:</t>
        </r>
        <r>
          <rPr>
            <sz val="9"/>
            <color indexed="81"/>
            <rFont val="宋体"/>
            <family val="3"/>
            <charset val="134"/>
          </rPr>
          <t xml:space="preserve">
进行招标文件的阅读理解工作；根据投标分工进行投标文件（非标2）的初稿编写工作</t>
        </r>
      </text>
    </comment>
    <comment ref="CR17" authorId="0" shapeId="0">
      <text>
        <r>
          <rPr>
            <b/>
            <sz val="9"/>
            <color indexed="81"/>
            <rFont val="宋体"/>
            <family val="3"/>
            <charset val="134"/>
          </rPr>
          <t>作者:</t>
        </r>
        <r>
          <rPr>
            <sz val="9"/>
            <color indexed="81"/>
            <rFont val="宋体"/>
            <family val="3"/>
            <charset val="134"/>
          </rPr>
          <t xml:space="preserve">
进行招标文件的阅读理解工作；根据投标分工进行投标文件（非标2）的初稿编写工作</t>
        </r>
      </text>
    </comment>
    <comment ref="CS17" authorId="0" shapeId="0">
      <text>
        <r>
          <rPr>
            <b/>
            <sz val="9"/>
            <color indexed="81"/>
            <rFont val="宋体"/>
            <family val="3"/>
            <charset val="134"/>
          </rPr>
          <t>作者:</t>
        </r>
        <r>
          <rPr>
            <sz val="9"/>
            <color indexed="81"/>
            <rFont val="宋体"/>
            <family val="3"/>
            <charset val="134"/>
          </rPr>
          <t xml:space="preserve">
进行招标文件的阅读理解工作；根据投标分工进行投标文件（非标2）的初稿编写工作</t>
        </r>
      </text>
    </comment>
    <comment ref="CY17" authorId="0" shapeId="0">
      <text>
        <r>
          <rPr>
            <b/>
            <sz val="9"/>
            <color indexed="81"/>
            <rFont val="宋体"/>
            <family val="3"/>
            <charset val="134"/>
          </rPr>
          <t>作者:</t>
        </r>
        <r>
          <rPr>
            <sz val="9"/>
            <color indexed="81"/>
            <rFont val="宋体"/>
            <family val="3"/>
            <charset val="134"/>
          </rPr>
          <t xml:space="preserve">
投标文件评审会</t>
        </r>
      </text>
    </comment>
    <comment ref="DK17" authorId="0" shapeId="0">
      <text>
        <r>
          <rPr>
            <b/>
            <sz val="9"/>
            <color indexed="81"/>
            <rFont val="宋体"/>
            <family val="3"/>
            <charset val="134"/>
          </rPr>
          <t>作者:</t>
        </r>
        <r>
          <rPr>
            <sz val="9"/>
            <color indexed="81"/>
            <rFont val="宋体"/>
            <family val="3"/>
            <charset val="134"/>
          </rPr>
          <t xml:space="preserve">
智慧唐山一期投标文件内容完善</t>
        </r>
      </text>
    </comment>
    <comment ref="DC18" authorId="0" shapeId="0">
      <text>
        <r>
          <rPr>
            <b/>
            <sz val="9"/>
            <color indexed="81"/>
            <rFont val="宋体"/>
            <family val="3"/>
            <charset val="134"/>
          </rPr>
          <t>作者:</t>
        </r>
        <r>
          <rPr>
            <sz val="9"/>
            <color indexed="81"/>
            <rFont val="宋体"/>
            <family val="3"/>
            <charset val="134"/>
          </rPr>
          <t xml:space="preserve">
1、协调交付提供一期系统衍生数据情况；
2、搜集城市大脑相关业务素材及知识；
3、根据搜集素材结合智慧唐山一期建设内容进行唐山城市大脑方案（word）的编写工作；
4、结合内部意见进行建议方案（word）的修改完善工作形成提交政府版本；
销售--邢晓亮</t>
        </r>
      </text>
    </comment>
    <comment ref="DD18" authorId="0" shapeId="0">
      <text>
        <r>
          <rPr>
            <b/>
            <sz val="9"/>
            <color indexed="81"/>
            <rFont val="宋体"/>
            <family val="3"/>
            <charset val="134"/>
          </rPr>
          <t>作者:</t>
        </r>
        <r>
          <rPr>
            <sz val="9"/>
            <color indexed="81"/>
            <rFont val="宋体"/>
            <family val="3"/>
            <charset val="134"/>
          </rPr>
          <t xml:space="preserve">
1、协调交付提供一期系统衍生数据情况；
2、搜集城市大脑相关业务素材及知识；
3、根据搜集素材结合智慧唐山一期建设内容进行唐山城市大脑方案（word）的编写工作；
4、结合内部意见进行建议方案（word）的修改完善工作形成提交政府版本；
销售--邢晓亮</t>
        </r>
      </text>
    </comment>
    <comment ref="DE18" authorId="0" shapeId="0">
      <text>
        <r>
          <rPr>
            <b/>
            <sz val="9"/>
            <color indexed="81"/>
            <rFont val="宋体"/>
            <family val="3"/>
            <charset val="134"/>
          </rPr>
          <t>作者:</t>
        </r>
        <r>
          <rPr>
            <sz val="9"/>
            <color indexed="81"/>
            <rFont val="宋体"/>
            <family val="3"/>
            <charset val="134"/>
          </rPr>
          <t xml:space="preserve">
1、协调交付提供一期系统衍生数据情况；
2、搜集城市大脑相关业务素材及知识；
3、根据搜集素材结合智慧唐山一期建设内容进行唐山城市大脑方案（word）的编写工作；
4、结合内部意见进行建议方案（word）的修改完善工作形成提交政府版本；
销售--邢晓亮</t>
        </r>
      </text>
    </comment>
    <comment ref="DG18" authorId="0" shapeId="0">
      <text>
        <r>
          <rPr>
            <b/>
            <sz val="9"/>
            <color indexed="81"/>
            <rFont val="宋体"/>
            <family val="3"/>
            <charset val="134"/>
          </rPr>
          <t>作者:</t>
        </r>
        <r>
          <rPr>
            <sz val="9"/>
            <color indexed="81"/>
            <rFont val="宋体"/>
            <family val="3"/>
            <charset val="134"/>
          </rPr>
          <t xml:space="preserve">
城市大脑交流方案准备
销售--邢晓亮</t>
        </r>
      </text>
    </comment>
    <comment ref="DJ18" authorId="0" shapeId="0">
      <text>
        <r>
          <rPr>
            <b/>
            <sz val="9"/>
            <color indexed="81"/>
            <rFont val="宋体"/>
            <family val="3"/>
            <charset val="134"/>
          </rPr>
          <t>作者:</t>
        </r>
        <r>
          <rPr>
            <sz val="9"/>
            <color indexed="81"/>
            <rFont val="宋体"/>
            <family val="3"/>
            <charset val="134"/>
          </rPr>
          <t xml:space="preserve">
结合客户及销售的意见进行城市大脑方案（word）修改完善工作；城市大脑PPT方案客户交流汇报（智慧办）</t>
        </r>
      </text>
    </comment>
    <comment ref="DL18" authorId="0" shapeId="0">
      <text>
        <r>
          <rPr>
            <b/>
            <sz val="9"/>
            <color indexed="81"/>
            <rFont val="宋体"/>
            <family val="3"/>
            <charset val="134"/>
          </rPr>
          <t>作者:</t>
        </r>
        <r>
          <rPr>
            <sz val="9"/>
            <color indexed="81"/>
            <rFont val="宋体"/>
            <family val="3"/>
            <charset val="134"/>
          </rPr>
          <t xml:space="preserve">
结合客户及销售的意见进行城市大脑方案（word）修改完善工作</t>
        </r>
      </text>
    </comment>
    <comment ref="I28" authorId="0" shapeId="0">
      <text>
        <r>
          <rPr>
            <b/>
            <sz val="9"/>
            <color indexed="81"/>
            <rFont val="宋体"/>
            <family val="3"/>
            <charset val="134"/>
          </rPr>
          <t>作者:</t>
        </r>
        <r>
          <rPr>
            <sz val="9"/>
            <color indexed="81"/>
            <rFont val="宋体"/>
            <family val="3"/>
            <charset val="134"/>
          </rPr>
          <t xml:space="preserve">
整理南开养老案例资料，辅助销售进行天津其他区域养老项目的推广工作</t>
        </r>
      </text>
    </comment>
    <comment ref="BI31" authorId="0" shapeId="0">
      <text>
        <r>
          <rPr>
            <b/>
            <sz val="9"/>
            <color indexed="81"/>
            <rFont val="宋体"/>
            <family val="3"/>
            <charset val="134"/>
          </rPr>
          <t>作者:</t>
        </r>
        <r>
          <rPr>
            <sz val="9"/>
            <color indexed="81"/>
            <rFont val="宋体"/>
            <family val="3"/>
            <charset val="134"/>
          </rPr>
          <t xml:space="preserve">
参与大项目部、北区销售业务计划汇报会议，深入了解区域商机情况、市场拓展重要商机情况、下一步业务推进计划，为下一步的售前支撑工作做商机信息同步；
全程参加部门内部总结会，了解其他区域项目、机会推进情况，为后续售前工作做储备，听取高鹏关于燕云产品的最新情况分享，了解公司战略产品最新推进情况及技术发展路径，为后续的售前支撑做储备</t>
        </r>
      </text>
    </comment>
    <comment ref="BJ31" authorId="0" shapeId="0">
      <text>
        <r>
          <rPr>
            <b/>
            <sz val="9"/>
            <color indexed="81"/>
            <rFont val="宋体"/>
            <family val="3"/>
            <charset val="134"/>
          </rPr>
          <t>作者:</t>
        </r>
        <r>
          <rPr>
            <sz val="9"/>
            <color indexed="81"/>
            <rFont val="宋体"/>
            <family val="3"/>
            <charset val="134"/>
          </rPr>
          <t xml:space="preserve">
参与大项目部、北区销售业务计划汇报会议，深入了解区域商机情况、市场拓展重要商机情况、下一步业务推进计划，为下一步的售前支撑工作做商机信息同步</t>
        </r>
      </text>
    </comment>
    <comment ref="AV32" authorId="0" shapeId="0">
      <text>
        <r>
          <rPr>
            <b/>
            <sz val="9"/>
            <color indexed="81"/>
            <rFont val="宋体"/>
            <family val="3"/>
            <charset val="134"/>
          </rPr>
          <t>作者:</t>
        </r>
        <r>
          <rPr>
            <sz val="9"/>
            <color indexed="81"/>
            <rFont val="宋体"/>
            <family val="3"/>
            <charset val="134"/>
          </rPr>
          <t xml:space="preserve">
绩效考评填写提交、商机号内部报送、周报填写</t>
        </r>
      </text>
    </comment>
    <comment ref="AY32" authorId="0" shapeId="0">
      <text>
        <r>
          <rPr>
            <b/>
            <sz val="9"/>
            <color indexed="81"/>
            <rFont val="宋体"/>
            <family val="3"/>
            <charset val="134"/>
          </rPr>
          <t>作者:</t>
        </r>
        <r>
          <rPr>
            <sz val="9"/>
            <color indexed="81"/>
            <rFont val="宋体"/>
            <family val="3"/>
            <charset val="134"/>
          </rPr>
          <t xml:space="preserve">
1、参加2020年公司组织的城市数据中枢、徐州项目、吴江大数据、数据账户平台等内容的培训；
2、培训资料学习及知识理解吸收</t>
        </r>
      </text>
    </comment>
    <comment ref="AZ32" authorId="0" shapeId="0">
      <text>
        <r>
          <rPr>
            <b/>
            <sz val="9"/>
            <color indexed="81"/>
            <rFont val="宋体"/>
            <family val="3"/>
            <charset val="134"/>
          </rPr>
          <t>作者:</t>
        </r>
        <r>
          <rPr>
            <sz val="9"/>
            <color indexed="81"/>
            <rFont val="宋体"/>
            <family val="3"/>
            <charset val="134"/>
          </rPr>
          <t xml:space="preserve">
1、参加2020年公司组织的互联网+政务、龙岩模式、智慧环保、徐州惠民平台等内容的培训；
2、培训资料学习及知识理解吸收</t>
        </r>
      </text>
    </comment>
    <comment ref="BA32" authorId="0" shapeId="0">
      <text>
        <r>
          <rPr>
            <b/>
            <sz val="9"/>
            <color indexed="81"/>
            <rFont val="宋体"/>
            <family val="3"/>
            <charset val="134"/>
          </rPr>
          <t>作者:</t>
        </r>
        <r>
          <rPr>
            <sz val="9"/>
            <color indexed="81"/>
            <rFont val="宋体"/>
            <family val="3"/>
            <charset val="134"/>
          </rPr>
          <t xml:space="preserve">
1、参加2020年公司组织的城市运行管理平台、宏观经济大数据分析、聊城智慧城市运行管理平台、长春新区智慧城市项目等内容的培训；
2、海工工程管理项目客户需求梳理及销售沟通；
3、培训资料学习及知识理解吸收；</t>
        </r>
      </text>
    </comment>
    <comment ref="BB32" authorId="0" shapeId="0">
      <text>
        <r>
          <rPr>
            <b/>
            <sz val="9"/>
            <color indexed="81"/>
            <rFont val="宋体"/>
            <family val="3"/>
            <charset val="134"/>
          </rPr>
          <t>作者:</t>
        </r>
        <r>
          <rPr>
            <sz val="9"/>
            <color indexed="81"/>
            <rFont val="宋体"/>
            <family val="3"/>
            <charset val="134"/>
          </rPr>
          <t xml:space="preserve">
1、参加大区商机管理制度内部会议；
2、石油石化行业知识搜集；
3、海工工程管理项目汇报PPT制作及完善</t>
        </r>
      </text>
    </comment>
    <comment ref="BC32" authorId="0" shapeId="0">
      <text>
        <r>
          <rPr>
            <b/>
            <sz val="9"/>
            <color indexed="81"/>
            <rFont val="宋体"/>
            <family val="3"/>
            <charset val="134"/>
          </rPr>
          <t>作者:</t>
        </r>
        <r>
          <rPr>
            <sz val="9"/>
            <color indexed="81"/>
            <rFont val="宋体"/>
            <family val="3"/>
            <charset val="134"/>
          </rPr>
          <t xml:space="preserve">
1、海工工程管理项目交流与汇报；
2、海工工程管理项目交流总结及会议纪要编写；
3、秦皇岛公共服务平台续签推进思路交流：
4、秦皇岛公共服务平台续签方案搜集梳理；
5、海工工程管理项目推进内部讨论交流；
6、区域售前内部商机梳理交流会</t>
        </r>
      </text>
    </comment>
    <comment ref="BF32" authorId="0" shapeId="0">
      <text>
        <r>
          <rPr>
            <b/>
            <sz val="9"/>
            <color indexed="81"/>
            <rFont val="宋体"/>
            <family val="3"/>
            <charset val="134"/>
          </rPr>
          <t>作者:</t>
        </r>
        <r>
          <rPr>
            <sz val="9"/>
            <color indexed="81"/>
            <rFont val="宋体"/>
            <family val="3"/>
            <charset val="134"/>
          </rPr>
          <t xml:space="preserve">
按照部门要求完成个人负责的2020新增商机、2019年已有商机的商机状态、商机阶段、商机是否包含燕云产品等内容的梳理及更新，为部门商机管理提供管理数据支撑</t>
        </r>
      </text>
    </comment>
    <comment ref="BI32" authorId="0" shapeId="0">
      <text>
        <r>
          <rPr>
            <b/>
            <sz val="9"/>
            <color indexed="81"/>
            <rFont val="宋体"/>
            <family val="3"/>
            <charset val="134"/>
          </rPr>
          <t>作者:</t>
        </r>
        <r>
          <rPr>
            <sz val="9"/>
            <color indexed="81"/>
            <rFont val="宋体"/>
            <family val="3"/>
            <charset val="134"/>
          </rPr>
          <t xml:space="preserve">
参与沧州政务资源共享项目交流讨论，了解沧州大数据中心2020工作计划内容</t>
        </r>
      </text>
    </comment>
    <comment ref="BM32" authorId="0" shapeId="0">
      <text>
        <r>
          <rPr>
            <b/>
            <sz val="9"/>
            <color indexed="81"/>
            <rFont val="宋体"/>
            <family val="3"/>
            <charset val="134"/>
          </rPr>
          <t>作者:</t>
        </r>
        <r>
          <rPr>
            <sz val="9"/>
            <color indexed="81"/>
            <rFont val="宋体"/>
            <family val="3"/>
            <charset val="134"/>
          </rPr>
          <t xml:space="preserve">
FY20智慧城市分包采购管理办法阅读理解</t>
        </r>
      </text>
    </comment>
    <comment ref="BQ32" authorId="0" shapeId="0">
      <text>
        <r>
          <rPr>
            <b/>
            <sz val="9"/>
            <color indexed="81"/>
            <rFont val="宋体"/>
            <family val="3"/>
            <charset val="134"/>
          </rPr>
          <t>作者:</t>
        </r>
        <r>
          <rPr>
            <sz val="9"/>
            <color indexed="81"/>
            <rFont val="宋体"/>
            <family val="3"/>
            <charset val="134"/>
          </rPr>
          <t xml:space="preserve">
集团第二轮培训会（燕云产品、天津南开城市综合管理平台等）；
培训资料学习</t>
        </r>
      </text>
    </comment>
    <comment ref="CA32" authorId="0" shapeId="0">
      <text>
        <r>
          <rPr>
            <b/>
            <sz val="9"/>
            <color indexed="81"/>
            <rFont val="宋体"/>
            <family val="3"/>
            <charset val="134"/>
          </rPr>
          <t>作者:</t>
        </r>
        <r>
          <rPr>
            <sz val="9"/>
            <color indexed="81"/>
            <rFont val="宋体"/>
            <family val="3"/>
            <charset val="134"/>
          </rPr>
          <t xml:space="preserve">
区域售前项目例会，分享本人跟踪项目情况，了解整体北区关键项目跟进情况</t>
        </r>
      </text>
    </comment>
    <comment ref="CH32" authorId="0" shapeId="0">
      <text>
        <r>
          <rPr>
            <b/>
            <sz val="9"/>
            <color indexed="81"/>
            <rFont val="宋体"/>
            <family val="3"/>
            <charset val="134"/>
          </rPr>
          <t>作者:</t>
        </r>
        <r>
          <rPr>
            <sz val="9"/>
            <color indexed="81"/>
            <rFont val="宋体"/>
            <family val="3"/>
            <charset val="134"/>
          </rPr>
          <t xml:space="preserve">
方案中心周例会</t>
        </r>
      </text>
    </comment>
    <comment ref="CI32" authorId="0" shapeId="0">
      <text>
        <r>
          <rPr>
            <b/>
            <sz val="9"/>
            <color indexed="81"/>
            <rFont val="宋体"/>
            <family val="3"/>
            <charset val="134"/>
          </rPr>
          <t>作者:</t>
        </r>
        <r>
          <rPr>
            <sz val="9"/>
            <color indexed="81"/>
            <rFont val="宋体"/>
            <family val="3"/>
            <charset val="134"/>
          </rPr>
          <t xml:space="preserve">
参加河北区、天津区、山东区商机交流内部会议</t>
        </r>
      </text>
    </comment>
    <comment ref="CJ32" authorId="0" shapeId="0">
      <text>
        <r>
          <rPr>
            <b/>
            <sz val="9"/>
            <color indexed="81"/>
            <rFont val="宋体"/>
            <family val="3"/>
            <charset val="134"/>
          </rPr>
          <t>作者:</t>
        </r>
        <r>
          <rPr>
            <sz val="9"/>
            <color indexed="81"/>
            <rFont val="宋体"/>
            <family val="3"/>
            <charset val="134"/>
          </rPr>
          <t xml:space="preserve">
参加河北区、天津区、山东区商机交流内部会议</t>
        </r>
      </text>
    </comment>
    <comment ref="CK32" authorId="0" shapeId="0">
      <text>
        <r>
          <rPr>
            <b/>
            <sz val="9"/>
            <color indexed="81"/>
            <rFont val="宋体"/>
            <family val="3"/>
            <charset val="134"/>
          </rPr>
          <t>作者:</t>
        </r>
        <r>
          <rPr>
            <sz val="9"/>
            <color indexed="81"/>
            <rFont val="宋体"/>
            <family val="3"/>
            <charset val="134"/>
          </rPr>
          <t xml:space="preserve">
参加河北区、天津区、山东区商机交流内部会议</t>
        </r>
      </text>
    </comment>
    <comment ref="CL32" authorId="0" shapeId="0">
      <text>
        <r>
          <rPr>
            <b/>
            <sz val="9"/>
            <color indexed="81"/>
            <rFont val="宋体"/>
            <family val="3"/>
            <charset val="134"/>
          </rPr>
          <t>作者:</t>
        </r>
        <r>
          <rPr>
            <sz val="9"/>
            <color indexed="81"/>
            <rFont val="宋体"/>
            <family val="3"/>
            <charset val="134"/>
          </rPr>
          <t xml:space="preserve">
方案中心月度会议</t>
        </r>
      </text>
    </comment>
    <comment ref="CX32" authorId="0" shapeId="0">
      <text>
        <r>
          <rPr>
            <b/>
            <sz val="9"/>
            <color indexed="81"/>
            <rFont val="宋体"/>
            <family val="3"/>
            <charset val="134"/>
          </rPr>
          <t>作者:</t>
        </r>
        <r>
          <rPr>
            <sz val="9"/>
            <color indexed="81"/>
            <rFont val="宋体"/>
            <family val="3"/>
            <charset val="134"/>
          </rPr>
          <t xml:space="preserve">
1、大项目部商机会；
2、方案中心重点商机会</t>
        </r>
      </text>
    </comment>
    <comment ref="CZ32" authorId="0" shapeId="0">
      <text>
        <r>
          <rPr>
            <b/>
            <sz val="9"/>
            <color indexed="81"/>
            <rFont val="宋体"/>
            <family val="3"/>
            <charset val="134"/>
          </rPr>
          <t>作者:</t>
        </r>
        <r>
          <rPr>
            <sz val="9"/>
            <color indexed="81"/>
            <rFont val="宋体"/>
            <family val="3"/>
            <charset val="134"/>
          </rPr>
          <t xml:space="preserve">
公安合作伙伴业务交流会</t>
        </r>
      </text>
    </comment>
    <comment ref="DC32" authorId="0" shapeId="0">
      <text>
        <r>
          <rPr>
            <b/>
            <sz val="9"/>
            <color indexed="81"/>
            <rFont val="宋体"/>
            <family val="3"/>
            <charset val="134"/>
          </rPr>
          <t>作者:</t>
        </r>
        <r>
          <rPr>
            <sz val="9"/>
            <color indexed="81"/>
            <rFont val="宋体"/>
            <family val="3"/>
            <charset val="134"/>
          </rPr>
          <t xml:space="preserve">
1、完成分享PPT的制作工作；
2、参加周例会，完成工作成果的分享工作
部门内部例会</t>
        </r>
      </text>
    </comment>
    <comment ref="DJ32" authorId="0" shapeId="0">
      <text>
        <r>
          <rPr>
            <b/>
            <sz val="9"/>
            <color indexed="81"/>
            <rFont val="宋体"/>
            <family val="3"/>
            <charset val="134"/>
          </rPr>
          <t>作者:</t>
        </r>
        <r>
          <rPr>
            <sz val="9"/>
            <color indexed="81"/>
            <rFont val="宋体"/>
            <family val="3"/>
            <charset val="134"/>
          </rPr>
          <t xml:space="preserve">
售前周例会</t>
        </r>
      </text>
    </comment>
    <comment ref="DM32" authorId="0" shapeId="0">
      <text>
        <r>
          <rPr>
            <b/>
            <sz val="9"/>
            <color indexed="81"/>
            <rFont val="宋体"/>
            <family val="3"/>
            <charset val="134"/>
          </rPr>
          <t>作者:</t>
        </r>
        <r>
          <rPr>
            <sz val="9"/>
            <color indexed="81"/>
            <rFont val="宋体"/>
            <family val="3"/>
            <charset val="134"/>
          </rPr>
          <t xml:space="preserve">
城市大脑内部讨论会</t>
        </r>
      </text>
    </comment>
    <comment ref="BM33" authorId="0" shapeId="0">
      <text>
        <r>
          <rPr>
            <b/>
            <sz val="9"/>
            <color indexed="81"/>
            <rFont val="宋体"/>
            <family val="3"/>
            <charset val="134"/>
          </rPr>
          <t>作者:</t>
        </r>
        <r>
          <rPr>
            <sz val="9"/>
            <color indexed="81"/>
            <rFont val="宋体"/>
            <family val="3"/>
            <charset val="134"/>
          </rPr>
          <t xml:space="preserve">
针对市民网同燕云DaaS平台结合的优势交流和探讨</t>
        </r>
      </text>
    </comment>
    <comment ref="CA33" authorId="0" shapeId="0">
      <text>
        <r>
          <rPr>
            <b/>
            <sz val="9"/>
            <color indexed="81"/>
            <rFont val="宋体"/>
            <family val="3"/>
            <charset val="134"/>
          </rPr>
          <t>作者:</t>
        </r>
        <r>
          <rPr>
            <sz val="9"/>
            <color indexed="81"/>
            <rFont val="宋体"/>
            <family val="3"/>
            <charset val="134"/>
          </rPr>
          <t xml:space="preserve">
根据销售的要求提供县域级智慧城市展厅报价的编写制作</t>
        </r>
      </text>
    </comment>
    <comment ref="CE33" authorId="0" shapeId="0">
      <text>
        <r>
          <rPr>
            <b/>
            <sz val="9"/>
            <color indexed="81"/>
            <rFont val="宋体"/>
            <family val="3"/>
            <charset val="134"/>
          </rPr>
          <t>作者:</t>
        </r>
        <r>
          <rPr>
            <sz val="9"/>
            <color indexed="81"/>
            <rFont val="宋体"/>
            <family val="3"/>
            <charset val="134"/>
          </rPr>
          <t xml:space="preserve">
根据销售的需求进行邢台平安社区建议方案的编写完善工作（商机号正申请中）</t>
        </r>
      </text>
    </comment>
    <comment ref="CK33" authorId="0" shapeId="0">
      <text>
        <r>
          <rPr>
            <b/>
            <sz val="9"/>
            <color indexed="81"/>
            <rFont val="宋体"/>
            <family val="3"/>
            <charset val="134"/>
          </rPr>
          <t>作者:</t>
        </r>
        <r>
          <rPr>
            <sz val="9"/>
            <color indexed="81"/>
            <rFont val="宋体"/>
            <family val="3"/>
            <charset val="134"/>
          </rPr>
          <t xml:space="preserve">
协同文东、慧敏完成项目内部交流工作（针对燕云应用场景进行探讨交流）</t>
        </r>
      </text>
    </comment>
    <comment ref="CL33" authorId="0" shapeId="0">
      <text>
        <r>
          <rPr>
            <b/>
            <sz val="9"/>
            <color indexed="81"/>
            <rFont val="宋体"/>
            <family val="3"/>
            <charset val="134"/>
          </rPr>
          <t>作者:</t>
        </r>
        <r>
          <rPr>
            <sz val="9"/>
            <color indexed="81"/>
            <rFont val="宋体"/>
            <family val="3"/>
            <charset val="134"/>
          </rPr>
          <t xml:space="preserve">
协调曲靖市民服务方案
分析曲靖市民服务可借鉴地方</t>
        </r>
      </text>
    </comment>
    <comment ref="CQ33" authorId="0" shapeId="0">
      <text>
        <r>
          <rPr>
            <b/>
            <sz val="9"/>
            <color indexed="81"/>
            <rFont val="宋体"/>
            <family val="3"/>
            <charset val="134"/>
          </rPr>
          <t>作者:</t>
        </r>
        <r>
          <rPr>
            <sz val="9"/>
            <color indexed="81"/>
            <rFont val="宋体"/>
            <family val="3"/>
            <charset val="134"/>
          </rPr>
          <t xml:space="preserve">
完成同交付部门的广州公租房项目情况内部交流工作</t>
        </r>
      </text>
    </comment>
    <comment ref="CR33" authorId="0" shapeId="0">
      <text>
        <r>
          <rPr>
            <b/>
            <sz val="9"/>
            <color indexed="81"/>
            <rFont val="宋体"/>
            <family val="3"/>
            <charset val="134"/>
          </rPr>
          <t>作者:</t>
        </r>
        <r>
          <rPr>
            <sz val="9"/>
            <color indexed="81"/>
            <rFont val="宋体"/>
            <family val="3"/>
            <charset val="134"/>
          </rPr>
          <t xml:space="preserve">
初步梳理出广州公租房项目主要实现功能</t>
        </r>
      </text>
    </comment>
    <comment ref="CS33" authorId="0" shapeId="0">
      <text>
        <r>
          <rPr>
            <b/>
            <sz val="9"/>
            <color indexed="81"/>
            <rFont val="宋体"/>
            <family val="3"/>
            <charset val="134"/>
          </rPr>
          <t>作者:</t>
        </r>
        <r>
          <rPr>
            <sz val="9"/>
            <color indexed="81"/>
            <rFont val="宋体"/>
            <family val="3"/>
            <charset val="134"/>
          </rPr>
          <t xml:space="preserve">
提前准备智慧园区方案的交流工作（已有素材梳理、园区大致方案理解）</t>
        </r>
      </text>
    </comment>
    <comment ref="CW34" authorId="0" shapeId="0">
      <text>
        <r>
          <rPr>
            <b/>
            <sz val="9"/>
            <color indexed="81"/>
            <rFont val="宋体"/>
            <family val="3"/>
            <charset val="134"/>
          </rPr>
          <t>作者:</t>
        </r>
        <r>
          <rPr>
            <sz val="9"/>
            <color indexed="81"/>
            <rFont val="宋体"/>
            <family val="3"/>
            <charset val="134"/>
          </rPr>
          <t xml:space="preserve">
唐山城市大脑素材搜集、方案编写工作</t>
        </r>
      </text>
    </comment>
    <comment ref="CX34" authorId="0" shapeId="0">
      <text>
        <r>
          <rPr>
            <b/>
            <sz val="9"/>
            <color indexed="81"/>
            <rFont val="宋体"/>
            <family val="3"/>
            <charset val="134"/>
          </rPr>
          <t>作者:</t>
        </r>
        <r>
          <rPr>
            <sz val="9"/>
            <color indexed="81"/>
            <rFont val="宋体"/>
            <family val="3"/>
            <charset val="134"/>
          </rPr>
          <t xml:space="preserve">
唐山城市大脑素材搜集、方案编写工作</t>
        </r>
      </text>
    </comment>
    <comment ref="CY34" authorId="0" shapeId="0">
      <text>
        <r>
          <rPr>
            <b/>
            <sz val="9"/>
            <color indexed="81"/>
            <rFont val="宋体"/>
            <family val="3"/>
            <charset val="134"/>
          </rPr>
          <t>作者:</t>
        </r>
        <r>
          <rPr>
            <sz val="9"/>
            <color indexed="81"/>
            <rFont val="宋体"/>
            <family val="3"/>
            <charset val="134"/>
          </rPr>
          <t xml:space="preserve">
唐山城市大脑素材搜集、方案编写工作</t>
        </r>
      </text>
    </comment>
    <comment ref="CZ34" authorId="0" shapeId="0">
      <text>
        <r>
          <rPr>
            <b/>
            <sz val="9"/>
            <color indexed="81"/>
            <rFont val="宋体"/>
            <family val="3"/>
            <charset val="134"/>
          </rPr>
          <t>作者:</t>
        </r>
        <r>
          <rPr>
            <sz val="9"/>
            <color indexed="81"/>
            <rFont val="宋体"/>
            <family val="3"/>
            <charset val="134"/>
          </rPr>
          <t xml:space="preserve">
歌华有线客户交流</t>
        </r>
      </text>
    </comment>
    <comment ref="DF34" authorId="0" shapeId="0">
      <text>
        <r>
          <rPr>
            <b/>
            <sz val="9"/>
            <color indexed="81"/>
            <rFont val="宋体"/>
            <family val="3"/>
            <charset val="134"/>
          </rPr>
          <t>作者:</t>
        </r>
        <r>
          <rPr>
            <sz val="9"/>
            <color indexed="81"/>
            <rFont val="宋体"/>
            <family val="3"/>
            <charset val="134"/>
          </rPr>
          <t xml:space="preserve">
1、配合销售完成神码解决方案的介绍工作；
2、配合销售完成合作伙伴的业务交流工作；
销售---姚翔</t>
        </r>
      </text>
    </comment>
    <comment ref="AK39" authorId="0" shapeId="0">
      <text>
        <r>
          <rPr>
            <b/>
            <sz val="9"/>
            <color indexed="81"/>
            <rFont val="宋体"/>
            <family val="3"/>
            <charset val="134"/>
          </rPr>
          <t>作者:</t>
        </r>
        <r>
          <rPr>
            <sz val="9"/>
            <color indexed="81"/>
            <rFont val="宋体"/>
            <family val="3"/>
            <charset val="134"/>
          </rPr>
          <t xml:space="preserve">
数据交换共享平台资料搜集及学习</t>
        </r>
      </text>
    </comment>
    <comment ref="AL39" authorId="0" shapeId="0">
      <text>
        <r>
          <rPr>
            <b/>
            <sz val="9"/>
            <color indexed="81"/>
            <rFont val="宋体"/>
            <family val="3"/>
            <charset val="134"/>
          </rPr>
          <t>作者:</t>
        </r>
        <r>
          <rPr>
            <sz val="9"/>
            <color indexed="81"/>
            <rFont val="宋体"/>
            <family val="3"/>
            <charset val="134"/>
          </rPr>
          <t xml:space="preserve">
数据交换共享平台资料搜集及学习</t>
        </r>
      </text>
    </comment>
    <comment ref="AO39" authorId="0" shapeId="0">
      <text>
        <r>
          <rPr>
            <b/>
            <sz val="9"/>
            <color indexed="81"/>
            <rFont val="宋体"/>
            <family val="3"/>
            <charset val="134"/>
          </rPr>
          <t>作者:</t>
        </r>
        <r>
          <rPr>
            <sz val="9"/>
            <color indexed="81"/>
            <rFont val="宋体"/>
            <family val="3"/>
            <charset val="134"/>
          </rPr>
          <t xml:space="preserve">
吉林AK项目分享项目会</t>
        </r>
      </text>
    </comment>
    <comment ref="BM39" authorId="0" shapeId="0">
      <text>
        <r>
          <rPr>
            <b/>
            <sz val="9"/>
            <color indexed="81"/>
            <rFont val="宋体"/>
            <family val="3"/>
            <charset val="134"/>
          </rPr>
          <t>作者:</t>
        </r>
        <r>
          <rPr>
            <sz val="9"/>
            <color indexed="81"/>
            <rFont val="宋体"/>
            <family val="3"/>
            <charset val="134"/>
          </rPr>
          <t xml:space="preserve">
智慧城市顶层设计方案学习积累</t>
        </r>
      </text>
    </comment>
    <comment ref="BN39" authorId="0" shapeId="0">
      <text>
        <r>
          <rPr>
            <b/>
            <sz val="9"/>
            <color indexed="81"/>
            <rFont val="宋体"/>
            <family val="3"/>
            <charset val="134"/>
          </rPr>
          <t>作者:</t>
        </r>
        <r>
          <rPr>
            <sz val="9"/>
            <color indexed="81"/>
            <rFont val="宋体"/>
            <family val="3"/>
            <charset val="134"/>
          </rPr>
          <t xml:space="preserve">
智慧城市顶层设计方案学习积累</t>
        </r>
      </text>
    </comment>
    <comment ref="BT39" authorId="0" shapeId="0">
      <text>
        <r>
          <rPr>
            <b/>
            <sz val="9"/>
            <color indexed="81"/>
            <rFont val="宋体"/>
            <family val="3"/>
            <charset val="134"/>
          </rPr>
          <t>作者:</t>
        </r>
        <r>
          <rPr>
            <sz val="9"/>
            <color indexed="81"/>
            <rFont val="宋体"/>
            <family val="3"/>
            <charset val="134"/>
          </rPr>
          <t xml:space="preserve">
1、搜集公安部相关数据处理标准；
2、搜集公安行业大数据方案；</t>
        </r>
      </text>
    </comment>
    <comment ref="CB39" authorId="0" shapeId="0">
      <text>
        <r>
          <rPr>
            <b/>
            <sz val="9"/>
            <color indexed="81"/>
            <rFont val="宋体"/>
            <family val="3"/>
            <charset val="134"/>
          </rPr>
          <t>作者:</t>
        </r>
        <r>
          <rPr>
            <sz val="9"/>
            <color indexed="81"/>
            <rFont val="宋体"/>
            <family val="3"/>
            <charset val="134"/>
          </rPr>
          <t xml:space="preserve">
政府数据资产管理方案学习</t>
        </r>
      </text>
    </comment>
    <comment ref="CE39" authorId="0" shapeId="0">
      <text>
        <r>
          <rPr>
            <b/>
            <sz val="9"/>
            <color indexed="81"/>
            <rFont val="宋体"/>
            <family val="3"/>
            <charset val="134"/>
          </rPr>
          <t>作者:</t>
        </r>
        <r>
          <rPr>
            <sz val="9"/>
            <color indexed="81"/>
            <rFont val="宋体"/>
            <family val="3"/>
            <charset val="134"/>
          </rPr>
          <t xml:space="preserve">
国路安跨网隔离安全交换系统学习交流会</t>
        </r>
      </text>
    </comment>
    <comment ref="CH39" authorId="0" shapeId="0">
      <text>
        <r>
          <rPr>
            <b/>
            <sz val="9"/>
            <color indexed="81"/>
            <rFont val="宋体"/>
            <family val="3"/>
            <charset val="134"/>
          </rPr>
          <t>作者:</t>
        </r>
        <r>
          <rPr>
            <sz val="9"/>
            <color indexed="81"/>
            <rFont val="宋体"/>
            <family val="3"/>
            <charset val="134"/>
          </rPr>
          <t xml:space="preserve">
公安业务知识学习</t>
        </r>
      </text>
    </comment>
    <comment ref="CI39" authorId="0" shapeId="0">
      <text>
        <r>
          <rPr>
            <b/>
            <sz val="9"/>
            <color indexed="81"/>
            <rFont val="宋体"/>
            <family val="3"/>
            <charset val="134"/>
          </rPr>
          <t>作者:</t>
        </r>
        <r>
          <rPr>
            <sz val="9"/>
            <color indexed="81"/>
            <rFont val="宋体"/>
            <family val="3"/>
            <charset val="134"/>
          </rPr>
          <t xml:space="preserve">
数据中台知识学习</t>
        </r>
      </text>
    </comment>
    <comment ref="CJ39" authorId="0" shapeId="0">
      <text>
        <r>
          <rPr>
            <b/>
            <sz val="9"/>
            <color indexed="81"/>
            <rFont val="宋体"/>
            <family val="3"/>
            <charset val="134"/>
          </rPr>
          <t>作者:</t>
        </r>
        <r>
          <rPr>
            <sz val="9"/>
            <color indexed="81"/>
            <rFont val="宋体"/>
            <family val="3"/>
            <charset val="134"/>
          </rPr>
          <t xml:space="preserve">
数据中台知识学习</t>
        </r>
      </text>
    </comment>
    <comment ref="CK39" authorId="0" shapeId="0">
      <text>
        <r>
          <rPr>
            <b/>
            <sz val="9"/>
            <color indexed="81"/>
            <rFont val="宋体"/>
            <family val="3"/>
            <charset val="134"/>
          </rPr>
          <t>作者:</t>
        </r>
        <r>
          <rPr>
            <sz val="9"/>
            <color indexed="81"/>
            <rFont val="宋体"/>
            <family val="3"/>
            <charset val="134"/>
          </rPr>
          <t xml:space="preserve">
应急业务知识学习</t>
        </r>
      </text>
    </comment>
    <comment ref="CL39" authorId="0" shapeId="0">
      <text>
        <r>
          <rPr>
            <b/>
            <sz val="9"/>
            <color indexed="81"/>
            <rFont val="宋体"/>
            <family val="3"/>
            <charset val="134"/>
          </rPr>
          <t>作者:</t>
        </r>
        <r>
          <rPr>
            <sz val="9"/>
            <color indexed="81"/>
            <rFont val="宋体"/>
            <family val="3"/>
            <charset val="134"/>
          </rPr>
          <t xml:space="preserve">
繁星视频分析产品学习</t>
        </r>
      </text>
    </comment>
    <comment ref="CO39" authorId="0" shapeId="0">
      <text>
        <r>
          <rPr>
            <b/>
            <sz val="9"/>
            <color indexed="81"/>
            <rFont val="宋体"/>
            <family val="3"/>
            <charset val="134"/>
          </rPr>
          <t>作者:</t>
        </r>
        <r>
          <rPr>
            <sz val="9"/>
            <color indexed="81"/>
            <rFont val="宋体"/>
            <family val="3"/>
            <charset val="134"/>
          </rPr>
          <t xml:space="preserve">
公安大数据业务知识、数据中台业务知识学习</t>
        </r>
      </text>
    </comment>
    <comment ref="CP39" authorId="0" shapeId="0">
      <text>
        <r>
          <rPr>
            <b/>
            <sz val="9"/>
            <color indexed="81"/>
            <rFont val="宋体"/>
            <family val="3"/>
            <charset val="134"/>
          </rPr>
          <t>作者:</t>
        </r>
        <r>
          <rPr>
            <sz val="9"/>
            <color indexed="81"/>
            <rFont val="宋体"/>
            <family val="3"/>
            <charset val="134"/>
          </rPr>
          <t xml:space="preserve">
公安大数据业务知识、数据中台业务知识学习</t>
        </r>
      </text>
    </comment>
    <comment ref="CR39" authorId="0" shapeId="0">
      <text>
        <r>
          <rPr>
            <b/>
            <sz val="9"/>
            <color indexed="81"/>
            <rFont val="宋体"/>
            <family val="3"/>
            <charset val="134"/>
          </rPr>
          <t>作者:</t>
        </r>
        <r>
          <rPr>
            <sz val="9"/>
            <color indexed="81"/>
            <rFont val="宋体"/>
            <family val="3"/>
            <charset val="134"/>
          </rPr>
          <t xml:space="preserve">
完成组网构成培训会</t>
        </r>
      </text>
    </comment>
    <comment ref="CS39" authorId="0" shapeId="0">
      <text>
        <r>
          <rPr>
            <b/>
            <sz val="9"/>
            <color indexed="81"/>
            <rFont val="宋体"/>
            <family val="3"/>
            <charset val="134"/>
          </rPr>
          <t>作者:</t>
        </r>
        <r>
          <rPr>
            <sz val="9"/>
            <color indexed="81"/>
            <rFont val="宋体"/>
            <family val="3"/>
            <charset val="134"/>
          </rPr>
          <t xml:space="preserve">
完成AK产品培训会</t>
        </r>
      </text>
    </comment>
    <comment ref="CY39" authorId="0" shapeId="0">
      <text>
        <r>
          <rPr>
            <b/>
            <sz val="9"/>
            <color indexed="81"/>
            <rFont val="宋体"/>
            <family val="3"/>
            <charset val="134"/>
          </rPr>
          <t>作者:</t>
        </r>
        <r>
          <rPr>
            <sz val="9"/>
            <color indexed="81"/>
            <rFont val="宋体"/>
            <family val="3"/>
            <charset val="134"/>
          </rPr>
          <t xml:space="preserve">
城市大脑方案学习、公安大数据学习</t>
        </r>
      </text>
    </comment>
    <comment ref="CZ39" authorId="0" shapeId="0">
      <text>
        <r>
          <rPr>
            <b/>
            <sz val="9"/>
            <color indexed="81"/>
            <rFont val="宋体"/>
            <family val="3"/>
            <charset val="134"/>
          </rPr>
          <t>作者:</t>
        </r>
        <r>
          <rPr>
            <sz val="9"/>
            <color indexed="81"/>
            <rFont val="宋体"/>
            <family val="3"/>
            <charset val="134"/>
          </rPr>
          <t xml:space="preserve">
城市大脑方案学习、公安大数据学习</t>
        </r>
      </text>
    </comment>
    <comment ref="DE39" authorId="0" shapeId="0">
      <text>
        <r>
          <rPr>
            <b/>
            <sz val="9"/>
            <color indexed="81"/>
            <rFont val="宋体"/>
            <family val="3"/>
            <charset val="134"/>
          </rPr>
          <t>作者:</t>
        </r>
        <r>
          <rPr>
            <sz val="9"/>
            <color indexed="81"/>
            <rFont val="宋体"/>
            <family val="3"/>
            <charset val="134"/>
          </rPr>
          <t xml:space="preserve">
刘国光版本城市大脑方案学习</t>
        </r>
      </text>
    </comment>
    <comment ref="DF39" authorId="0" shapeId="0">
      <text>
        <r>
          <rPr>
            <b/>
            <sz val="9"/>
            <color indexed="81"/>
            <rFont val="宋体"/>
            <family val="3"/>
            <charset val="134"/>
          </rPr>
          <t>作者:</t>
        </r>
        <r>
          <rPr>
            <sz val="9"/>
            <color indexed="81"/>
            <rFont val="宋体"/>
            <family val="3"/>
            <charset val="134"/>
          </rPr>
          <t xml:space="preserve">
公安研判业务知识学习</t>
        </r>
      </text>
    </comment>
    <comment ref="DG39" authorId="0" shapeId="0">
      <text>
        <r>
          <rPr>
            <b/>
            <sz val="9"/>
            <color indexed="81"/>
            <rFont val="宋体"/>
            <family val="3"/>
            <charset val="134"/>
          </rPr>
          <t>作者:</t>
        </r>
        <r>
          <rPr>
            <sz val="9"/>
            <color indexed="81"/>
            <rFont val="宋体"/>
            <family val="3"/>
            <charset val="134"/>
          </rPr>
          <t xml:space="preserve">
公安业务处理知识学习</t>
        </r>
      </text>
    </comment>
    <comment ref="DJ39" authorId="0" shapeId="0">
      <text>
        <r>
          <rPr>
            <b/>
            <sz val="9"/>
            <color indexed="81"/>
            <rFont val="宋体"/>
            <family val="3"/>
            <charset val="134"/>
          </rPr>
          <t>作者:</t>
        </r>
        <r>
          <rPr>
            <sz val="9"/>
            <color indexed="81"/>
            <rFont val="宋体"/>
            <family val="3"/>
            <charset val="134"/>
          </rPr>
          <t xml:space="preserve">
新基建知识学习理解</t>
        </r>
      </text>
    </comment>
  </commentList>
</comments>
</file>

<file path=xl/sharedStrings.xml><?xml version="1.0" encoding="utf-8"?>
<sst xmlns="http://schemas.openxmlformats.org/spreadsheetml/2006/main" count="10359" uniqueCount="2277">
  <si>
    <t>类型</t>
  </si>
  <si>
    <t>商机编号</t>
  </si>
  <si>
    <t>商机名称</t>
  </si>
  <si>
    <t>一</t>
  </si>
  <si>
    <t>二</t>
  </si>
  <si>
    <t>三</t>
  </si>
  <si>
    <t>四</t>
  </si>
  <si>
    <t>五</t>
  </si>
  <si>
    <t>六</t>
  </si>
  <si>
    <t>日</t>
  </si>
  <si>
    <t>商机</t>
  </si>
  <si>
    <t>小计</t>
  </si>
  <si>
    <t>HD10</t>
  </si>
  <si>
    <t>HN13</t>
  </si>
  <si>
    <t>HBH82</t>
  </si>
  <si>
    <t>HBH67</t>
  </si>
  <si>
    <t>溯源食品工业互联网平台</t>
  </si>
  <si>
    <t>HBH03</t>
  </si>
  <si>
    <t>HBH05</t>
  </si>
  <si>
    <t>HBH06</t>
  </si>
  <si>
    <t>HBH64</t>
  </si>
  <si>
    <t>HYXS04</t>
  </si>
  <si>
    <t>HB02</t>
  </si>
  <si>
    <t>HB11</t>
  </si>
  <si>
    <t>智慧沧州综合管理指挥中心</t>
  </si>
  <si>
    <t>HB12</t>
  </si>
  <si>
    <t>中关村年度信息化运维项目</t>
  </si>
  <si>
    <t>海淀区政务云备份中心2019至2020基础运维服务阶段证明项目</t>
  </si>
  <si>
    <t>HB29</t>
  </si>
  <si>
    <t>国家广电总局政务一体化项目</t>
  </si>
  <si>
    <t>HD02</t>
  </si>
  <si>
    <t>HD13</t>
  </si>
  <si>
    <t>佛山市社保局微信公众号升级项目</t>
  </si>
  <si>
    <t>广州之窗商务港智慧展厅集成服务阶段证明项目</t>
  </si>
  <si>
    <t>佛山市数据协同共享系统项目</t>
  </si>
  <si>
    <t>HN30</t>
  </si>
  <si>
    <t>漳州市网上公共服务平台（漳州通）</t>
  </si>
  <si>
    <t>HN33</t>
  </si>
  <si>
    <t>龙岩市新罗区综治网格化信息系统软件开发项目</t>
  </si>
  <si>
    <t>XN006</t>
  </si>
  <si>
    <t>筑民生二期</t>
  </si>
  <si>
    <t>XN031</t>
  </si>
  <si>
    <t>HBH03</t>
  </si>
  <si>
    <t>HBH24</t>
  </si>
  <si>
    <t>大连智慧城市项目</t>
  </si>
  <si>
    <t>HBH31</t>
  </si>
  <si>
    <t>HBH43</t>
  </si>
  <si>
    <t>HBH52</t>
  </si>
  <si>
    <t>HBH60</t>
  </si>
  <si>
    <t>HBH64</t>
  </si>
  <si>
    <t>HBH82</t>
  </si>
  <si>
    <t>HB01</t>
  </si>
  <si>
    <t>HBH18</t>
  </si>
  <si>
    <t>HBH23</t>
  </si>
  <si>
    <t>HBH81</t>
  </si>
  <si>
    <t>长春新区智慧停车项目</t>
  </si>
  <si>
    <t>庄河智慧城市项目（教育）</t>
  </si>
  <si>
    <t>大连智慧社区养老服务平台</t>
  </si>
  <si>
    <t>HBH27</t>
  </si>
  <si>
    <t>HBH45</t>
  </si>
  <si>
    <t>HN49</t>
  </si>
  <si>
    <t>XN003</t>
  </si>
  <si>
    <t>XN009</t>
  </si>
  <si>
    <t>XN010</t>
  </si>
  <si>
    <t>HBH28</t>
  </si>
  <si>
    <t>HD29</t>
  </si>
  <si>
    <t>XB20</t>
  </si>
  <si>
    <t>城市运行综合管理指挥中心</t>
  </si>
  <si>
    <t>HBH71</t>
  </si>
  <si>
    <t>HBH88</t>
  </si>
  <si>
    <t>HBH87</t>
  </si>
  <si>
    <t>HBH85</t>
  </si>
  <si>
    <t>HBH44</t>
  </si>
  <si>
    <t>HBH33</t>
  </si>
  <si>
    <t>昌邑市智慧城市系统开发项目</t>
  </si>
  <si>
    <t>江苏省信用二期</t>
  </si>
  <si>
    <t>HB37</t>
  </si>
  <si>
    <t>沧州市时空云平台项目</t>
  </si>
  <si>
    <t>HB38</t>
  </si>
  <si>
    <t>肃宁县城市运行管理平台</t>
  </si>
  <si>
    <t>HBH02</t>
  </si>
  <si>
    <t>邯郸市成安县智慧城市</t>
  </si>
  <si>
    <t>HBH17</t>
  </si>
  <si>
    <t>吉林省大数据局数据中心建设项目</t>
  </si>
  <si>
    <t>HB01</t>
  </si>
  <si>
    <t>HBH100</t>
  </si>
  <si>
    <t>河北省涿州市看守所智能化改造项目</t>
  </si>
  <si>
    <t>HBH99</t>
  </si>
  <si>
    <t>北京市朝阳区小武基社区安全管控平台项目</t>
  </si>
  <si>
    <t>HBH12</t>
  </si>
  <si>
    <t>广州之窗智慧园区</t>
  </si>
  <si>
    <t>HD33</t>
  </si>
  <si>
    <t>HB39</t>
  </si>
  <si>
    <t>湖北恩施智慧城市</t>
  </si>
  <si>
    <t>XN044</t>
  </si>
  <si>
    <t>XN045</t>
  </si>
  <si>
    <t>新疆电信六号信箱4号机楼IDC服务运营项目</t>
  </si>
  <si>
    <t>XN044</t>
  </si>
  <si>
    <t>XN045</t>
  </si>
  <si>
    <t>新疆电信IDC合作服务阶段证明项目</t>
  </si>
  <si>
    <t>XN010</t>
  </si>
  <si>
    <t>HB01</t>
  </si>
  <si>
    <t>HB03</t>
  </si>
  <si>
    <t>HB33</t>
  </si>
  <si>
    <t>HB20</t>
  </si>
  <si>
    <t>HB32</t>
  </si>
  <si>
    <t>HD29</t>
  </si>
  <si>
    <t>HD13</t>
  </si>
  <si>
    <t>HD03</t>
  </si>
  <si>
    <t>HD24</t>
  </si>
  <si>
    <t>HD25</t>
  </si>
  <si>
    <t>HD27</t>
  </si>
  <si>
    <t>HD28</t>
  </si>
  <si>
    <t>HBH17</t>
  </si>
  <si>
    <t>HBH70</t>
  </si>
  <si>
    <t>HBH67</t>
  </si>
  <si>
    <t>HD34</t>
  </si>
  <si>
    <t>HBH84</t>
  </si>
  <si>
    <t>HBH89</t>
  </si>
  <si>
    <t>智慧长白山项目（一期）</t>
  </si>
  <si>
    <t>HBH90</t>
  </si>
  <si>
    <t>HBH93</t>
  </si>
  <si>
    <t>HBH94</t>
  </si>
  <si>
    <t>吉林省溯源食品工业互联网项目（咨询）</t>
  </si>
  <si>
    <t>HBH97</t>
  </si>
  <si>
    <t>松原智慧城市相关项目</t>
  </si>
  <si>
    <t>HBH101</t>
  </si>
  <si>
    <t>吉视传媒人工智能云平台硬件采购项目</t>
  </si>
  <si>
    <t>潍坊市政务服务DAAS需求项目</t>
  </si>
  <si>
    <t>HN13</t>
  </si>
  <si>
    <t>南昌市智慧城市大脑</t>
  </si>
  <si>
    <t>HB31</t>
  </si>
  <si>
    <t>XN042</t>
  </si>
  <si>
    <t>HB34</t>
  </si>
  <si>
    <t>南昌城市运营指挥中心</t>
  </si>
  <si>
    <t>HBH03</t>
  </si>
  <si>
    <t>北京市延庆区智慧社区项目</t>
  </si>
  <si>
    <t>北京市中关村延庆园智慧园区项目</t>
  </si>
  <si>
    <t>HBH97</t>
  </si>
  <si>
    <t>HB32</t>
  </si>
  <si>
    <t>HB41</t>
  </si>
  <si>
    <t>XN028</t>
  </si>
  <si>
    <t>贵州省罗甸县脱贫攻坚一张图软件开发项目</t>
  </si>
  <si>
    <t>松原市智慧城市相关项目</t>
  </si>
  <si>
    <t>HN53</t>
  </si>
  <si>
    <t>望城智慧城市顶规设计</t>
  </si>
  <si>
    <t>HN53</t>
  </si>
  <si>
    <t>长沙市望城区新型智慧城市建设项目</t>
  </si>
  <si>
    <t>大兴区大数据项目</t>
  </si>
  <si>
    <t>大兴区智慧生态项目</t>
  </si>
  <si>
    <t>杨凌智慧大厅建设</t>
  </si>
  <si>
    <t>XN046</t>
  </si>
  <si>
    <t>泸州市融媒体平台项目（一市四县）</t>
  </si>
  <si>
    <t>XN047</t>
  </si>
  <si>
    <t>宜宾市融媒体平台项目（一市八县）</t>
  </si>
  <si>
    <t>XN048</t>
  </si>
  <si>
    <t>内江市隆昌县融媒体平台项目（含指挥大厅）</t>
  </si>
  <si>
    <t>唐山市智慧城市总集成</t>
  </si>
  <si>
    <t>HB50</t>
  </si>
  <si>
    <t>抚顺一馆一平台</t>
  </si>
  <si>
    <t>HBH102</t>
  </si>
  <si>
    <t>XB21</t>
  </si>
  <si>
    <t>HB51</t>
  </si>
  <si>
    <t>HBH02</t>
  </si>
  <si>
    <t>HBH132</t>
  </si>
  <si>
    <t>盘锦智慧城市服务平台</t>
  </si>
  <si>
    <t>HBH135</t>
  </si>
  <si>
    <t>长春新区“智慧城市”一期工程项目（去年中标的1.08亿）</t>
  </si>
  <si>
    <t>HN60</t>
  </si>
  <si>
    <t>惠州市智慧水务</t>
  </si>
  <si>
    <t>抚顺市工会会员服务</t>
  </si>
  <si>
    <t>HB02</t>
  </si>
  <si>
    <t>HBH29</t>
  </si>
  <si>
    <t>抚顺经济运行平台</t>
  </si>
  <si>
    <t>HBH108</t>
  </si>
  <si>
    <t>惠州智慧水务项目</t>
  </si>
  <si>
    <t>HBH52</t>
  </si>
  <si>
    <t>HN60</t>
  </si>
  <si>
    <t>惠州市水务投资集团智慧水务项目</t>
  </si>
  <si>
    <t>FJ03</t>
  </si>
  <si>
    <t>龙岩市数字经济产业园</t>
  </si>
  <si>
    <t>长沙望城大数据中心</t>
  </si>
  <si>
    <t>HBH137</t>
  </si>
  <si>
    <t>新乐市智慧城市项目</t>
  </si>
  <si>
    <t>抚顺虚拟市民卡</t>
  </si>
  <si>
    <t>HBH129</t>
  </si>
  <si>
    <t>惠州智慧水务项目</t>
  </si>
  <si>
    <t>HBH60</t>
  </si>
  <si>
    <t>HD55</t>
  </si>
  <si>
    <t>南京市江北新区智慧园区项目</t>
  </si>
  <si>
    <t>HD31</t>
  </si>
  <si>
    <t>HD58</t>
  </si>
  <si>
    <t>HB53</t>
  </si>
  <si>
    <t>湖北省恩施市城市运营指挥中心</t>
  </si>
  <si>
    <t>HD58</t>
  </si>
  <si>
    <t>安徽马鞍山新型智慧城市第一阶段项目</t>
  </si>
  <si>
    <t>HB19</t>
  </si>
  <si>
    <t>HB72</t>
  </si>
  <si>
    <t>延庆智慧环保建设项目</t>
  </si>
  <si>
    <t>HB55</t>
  </si>
  <si>
    <t>延庆区八达岭镇协同办公项目</t>
  </si>
  <si>
    <t>HN12</t>
  </si>
  <si>
    <t>HN17</t>
  </si>
  <si>
    <t>HD53</t>
  </si>
  <si>
    <t>常熟市民卡升级项目</t>
  </si>
  <si>
    <t>湖北省恩施市城市运营指挥中心</t>
  </si>
  <si>
    <t>HB64</t>
  </si>
  <si>
    <t>中关村管委会安可项目年度运维</t>
  </si>
  <si>
    <t>湖北省武汉市江汉区燕云daas</t>
  </si>
  <si>
    <t>FJ07</t>
  </si>
  <si>
    <t>三明市数字经济产业园</t>
  </si>
  <si>
    <t>FJ03</t>
  </si>
  <si>
    <t>智慧金秀一期</t>
  </si>
  <si>
    <t>HBH109</t>
  </si>
  <si>
    <t>辽阳市白塔区智慧城市</t>
  </si>
  <si>
    <t>HBH130</t>
  </si>
  <si>
    <t>抚顺市应急指挥平台</t>
  </si>
  <si>
    <t>HB11</t>
  </si>
  <si>
    <t>HBH139</t>
  </si>
  <si>
    <t>济宁经开区智慧化项目</t>
  </si>
  <si>
    <t>唐山智慧城市总集成商</t>
  </si>
  <si>
    <t>HD34</t>
  </si>
  <si>
    <t>HB42</t>
  </si>
  <si>
    <t>HB44</t>
  </si>
  <si>
    <t>HB45</t>
  </si>
  <si>
    <t>HB53</t>
  </si>
  <si>
    <t>HB65</t>
  </si>
  <si>
    <t>HB01</t>
  </si>
  <si>
    <t>HB07</t>
  </si>
  <si>
    <t>HB12</t>
  </si>
  <si>
    <t>HBH90</t>
  </si>
  <si>
    <t>HN34</t>
  </si>
  <si>
    <t>HD29</t>
  </si>
  <si>
    <t>HBH104</t>
  </si>
  <si>
    <t>HD13</t>
  </si>
  <si>
    <t>HBH104</t>
  </si>
  <si>
    <t>HBH134</t>
  </si>
  <si>
    <t>南理工泰州学院智慧校园平台建设</t>
  </si>
  <si>
    <t>HB63</t>
  </si>
  <si>
    <t>HD43</t>
  </si>
  <si>
    <t>HBH17</t>
  </si>
  <si>
    <t>HBH105</t>
  </si>
  <si>
    <t>长春红旗小镇项目</t>
  </si>
  <si>
    <t>HBH123</t>
  </si>
  <si>
    <t>HD59</t>
  </si>
  <si>
    <t>HB29</t>
  </si>
  <si>
    <t>汇总统计时间：</t>
  </si>
  <si>
    <t>姓名</t>
  </si>
  <si>
    <t>商机工时</t>
  </si>
  <si>
    <t>实际工作工时合计</t>
  </si>
  <si>
    <t>加班工时占比</t>
  </si>
  <si>
    <t>杨继翔</t>
  </si>
  <si>
    <t>张慧敏</t>
  </si>
  <si>
    <t>梁铮</t>
  </si>
  <si>
    <t>靳茜</t>
  </si>
  <si>
    <t>陈希雷</t>
  </si>
  <si>
    <t>王金星</t>
  </si>
  <si>
    <t>刘振官</t>
  </si>
  <si>
    <t>高海涛</t>
  </si>
  <si>
    <t>李晗蕾</t>
  </si>
  <si>
    <t>姜锋</t>
  </si>
  <si>
    <t>陈华</t>
  </si>
  <si>
    <t>刘俊杰</t>
  </si>
  <si>
    <t>张杰</t>
  </si>
  <si>
    <t>黄旭伟</t>
  </si>
  <si>
    <t>胡文俊</t>
  </si>
  <si>
    <t>李力</t>
  </si>
  <si>
    <t>马锐</t>
  </si>
  <si>
    <t>鲍晓宇</t>
  </si>
  <si>
    <t>苏广</t>
  </si>
  <si>
    <t>曾志坚</t>
  </si>
  <si>
    <t>李鹏博</t>
  </si>
  <si>
    <t>赖辉</t>
  </si>
  <si>
    <t>智慧沧州APP            </t>
  </si>
  <si>
    <t>HB41</t>
  </si>
  <si>
    <t>北京市延庆区智慧社区项目</t>
  </si>
  <si>
    <t>杨凌智慧大厅建设项目</t>
  </si>
  <si>
    <t>HB63</t>
  </si>
  <si>
    <t>沧州大数据中心运营</t>
  </si>
  <si>
    <t>亦庄控股大数据</t>
  </si>
  <si>
    <t>HBH01</t>
  </si>
  <si>
    <t>邯郸市成安县新区管委会智慧如意公园项目一次性软件开发</t>
  </si>
  <si>
    <t>邯郸市成安县智慧城市</t>
  </si>
  <si>
    <t>唐山市企业上云应用服务补贴</t>
  </si>
  <si>
    <t>天津大学数据中心</t>
  </si>
  <si>
    <t>淄博经开区IOC项目</t>
  </si>
  <si>
    <t>HBH102</t>
  </si>
  <si>
    <t>抚顺一馆一平台（软件）</t>
  </si>
  <si>
    <t>天津航空口岸大通关基地信息化集成项目</t>
  </si>
  <si>
    <t>HBH128</t>
  </si>
  <si>
    <t>HBH129</t>
  </si>
  <si>
    <t>抚顺市应急指挥平台</t>
  </si>
  <si>
    <t>HBH131</t>
  </si>
  <si>
    <t>盘锦市公共信息服务平台</t>
  </si>
  <si>
    <t>HBH134</t>
  </si>
  <si>
    <t>FJ02</t>
  </si>
  <si>
    <t>三明市数据中心机房</t>
  </si>
  <si>
    <t>FJ07</t>
  </si>
  <si>
    <t>三明市数字经济产业园</t>
  </si>
  <si>
    <t>FJ02</t>
  </si>
  <si>
    <t>曾怀勋</t>
  </si>
  <si>
    <t>HN30</t>
  </si>
  <si>
    <t>HN44</t>
  </si>
  <si>
    <t>FJ01</t>
  </si>
  <si>
    <t>HN26</t>
  </si>
  <si>
    <t>HD63</t>
  </si>
  <si>
    <t>HN62</t>
  </si>
  <si>
    <t>大亚湾智慧园区</t>
  </si>
  <si>
    <t>亦庄控股大数据标准项目</t>
  </si>
  <si>
    <t>HD67</t>
  </si>
  <si>
    <t>徐州泉山区智慧园区项目</t>
  </si>
  <si>
    <t>本溪市一体化在线政务服务平台</t>
  </si>
  <si>
    <t>HBH140</t>
  </si>
  <si>
    <t>浙江温州未来社区项目</t>
  </si>
  <si>
    <t>HBH144</t>
  </si>
  <si>
    <t>淄博交通局智慧监管项目</t>
  </si>
  <si>
    <t>HD36</t>
  </si>
  <si>
    <t>HBH11</t>
  </si>
  <si>
    <t>HBH138</t>
  </si>
  <si>
    <t>沧州企业融合服务平台</t>
  </si>
  <si>
    <t>HBH96</t>
  </si>
  <si>
    <t>XN051</t>
  </si>
  <si>
    <t>XN059</t>
  </si>
  <si>
    <t>XN060</t>
  </si>
  <si>
    <t>李文东</t>
  </si>
  <si>
    <t>HD02</t>
  </si>
  <si>
    <t>HBH93</t>
  </si>
  <si>
    <t>FJ14</t>
  </si>
  <si>
    <t>平潭数据汇集共享交换平台</t>
  </si>
  <si>
    <t>HD74</t>
  </si>
  <si>
    <t>湖北恩施田园综合体+农业产业规划</t>
  </si>
  <si>
    <t>HB25</t>
  </si>
  <si>
    <t>HD79</t>
  </si>
  <si>
    <t>宜昌市智慧城市展厅</t>
  </si>
  <si>
    <t>HD80</t>
  </si>
  <si>
    <t>恩施市智慧城市顶层规划</t>
  </si>
  <si>
    <t>平潭综合实验区大数据平台项目</t>
  </si>
  <si>
    <t>hbh123</t>
  </si>
  <si>
    <t>HBH125</t>
  </si>
  <si>
    <t>HBH143</t>
  </si>
  <si>
    <t>淄博环保局大气监测服务项目</t>
  </si>
  <si>
    <t>HD73</t>
  </si>
  <si>
    <t>南京江北新区智慧垃圾</t>
  </si>
  <si>
    <t>HBH94</t>
  </si>
  <si>
    <t>HBH149</t>
  </si>
  <si>
    <t>津南区绿色屏障项目</t>
  </si>
  <si>
    <t>天津南开区智慧养老项目</t>
  </si>
  <si>
    <t>秦皇岛融媒体项目</t>
  </si>
  <si>
    <t>HBH150</t>
  </si>
  <si>
    <t>HBH141</t>
  </si>
  <si>
    <t>HN43</t>
  </si>
  <si>
    <t>HB77</t>
  </si>
  <si>
    <t>HB78</t>
  </si>
  <si>
    <t>HB80</t>
  </si>
  <si>
    <t>HB04</t>
  </si>
  <si>
    <t>HB25</t>
  </si>
  <si>
    <t>赖辉</t>
  </si>
  <si>
    <t>赖辉</t>
  </si>
  <si>
    <t>赖辉</t>
  </si>
  <si>
    <t>苏广</t>
  </si>
  <si>
    <t>苏广</t>
  </si>
  <si>
    <t>曾志坚</t>
  </si>
  <si>
    <t>李鹏博</t>
  </si>
  <si>
    <t>李鹏博</t>
  </si>
  <si>
    <t>李鹏博</t>
  </si>
  <si>
    <t>胡文俊</t>
  </si>
  <si>
    <t>胡文俊</t>
  </si>
  <si>
    <t>胡文俊</t>
  </si>
  <si>
    <t>马锐</t>
  </si>
  <si>
    <t>马锐</t>
  </si>
  <si>
    <t>张杰</t>
  </si>
  <si>
    <t>张杰</t>
  </si>
  <si>
    <t>张杰</t>
  </si>
  <si>
    <t>张杰</t>
  </si>
  <si>
    <t>鲍晓宇</t>
  </si>
  <si>
    <t>鲍晓宇</t>
  </si>
  <si>
    <t>鲍晓宇</t>
  </si>
  <si>
    <t>刘俊杰</t>
  </si>
  <si>
    <t>刘俊杰</t>
  </si>
  <si>
    <t>姜锋</t>
  </si>
  <si>
    <t>姜锋</t>
  </si>
  <si>
    <t>姜锋</t>
  </si>
  <si>
    <t>姜锋</t>
  </si>
  <si>
    <t>姜锋</t>
  </si>
  <si>
    <t>黄旭伟</t>
  </si>
  <si>
    <t>黄旭伟</t>
  </si>
  <si>
    <t>黄旭伟</t>
  </si>
  <si>
    <t>文国栋</t>
  </si>
  <si>
    <t>李力</t>
  </si>
  <si>
    <t>李力</t>
  </si>
  <si>
    <t>李力</t>
  </si>
  <si>
    <t>陈华</t>
  </si>
  <si>
    <t>陈华</t>
  </si>
  <si>
    <t>杨继翔</t>
  </si>
  <si>
    <t>杨继翔</t>
  </si>
  <si>
    <t>杨继翔</t>
  </si>
  <si>
    <t>杨继翔</t>
  </si>
  <si>
    <t>张慧敏</t>
  </si>
  <si>
    <t>张慧敏</t>
  </si>
  <si>
    <t>张慧敏</t>
  </si>
  <si>
    <t>HN53</t>
  </si>
  <si>
    <t>靳茜</t>
  </si>
  <si>
    <t>靳茜</t>
  </si>
  <si>
    <t>靳茜</t>
  </si>
  <si>
    <t>陈希雷</t>
  </si>
  <si>
    <t>陈希雷</t>
  </si>
  <si>
    <t>刘振官</t>
  </si>
  <si>
    <t>刘振官</t>
  </si>
  <si>
    <t>刘振官</t>
  </si>
  <si>
    <t>刘振官</t>
  </si>
  <si>
    <t>王金星</t>
  </si>
  <si>
    <t>王金星</t>
  </si>
  <si>
    <t>王金星</t>
  </si>
  <si>
    <t>高海涛</t>
  </si>
  <si>
    <t>高海涛</t>
  </si>
  <si>
    <t>高海涛</t>
  </si>
  <si>
    <t>李晗蕾</t>
  </si>
  <si>
    <t>李晗蕾</t>
  </si>
  <si>
    <t>李晗蕾</t>
  </si>
  <si>
    <t>曾怀勋</t>
  </si>
  <si>
    <t>曾怀勋</t>
  </si>
  <si>
    <t>曾怀勋</t>
  </si>
  <si>
    <t>梁铮</t>
  </si>
  <si>
    <t>梁铮</t>
  </si>
  <si>
    <t>梁铮</t>
  </si>
  <si>
    <t>吴海波</t>
  </si>
  <si>
    <t>吴海波</t>
  </si>
  <si>
    <t>小计</t>
  </si>
  <si>
    <t>曾志坚</t>
  </si>
  <si>
    <t>FJ17</t>
  </si>
  <si>
    <t>HD82</t>
  </si>
  <si>
    <t>常熟市民卡运维七期</t>
  </si>
  <si>
    <t>常熟五大库运维2019-2020</t>
  </si>
  <si>
    <t>HBH145</t>
  </si>
  <si>
    <t>FJ11</t>
  </si>
  <si>
    <t>上杭县综治网格化项目</t>
  </si>
  <si>
    <t>HD85</t>
  </si>
  <si>
    <t>HD83</t>
  </si>
  <si>
    <t>HBH151</t>
  </si>
  <si>
    <t>沈阳市智慧环保项目</t>
  </si>
  <si>
    <t>HD77</t>
  </si>
  <si>
    <t>HN64</t>
  </si>
  <si>
    <t>江苏省应急厅智慧应急</t>
  </si>
  <si>
    <t>厦门智慧城市（数字厦门）</t>
  </si>
  <si>
    <t>FJ22</t>
  </si>
  <si>
    <t>厦门超算中心项目</t>
  </si>
  <si>
    <t>HBH154</t>
  </si>
  <si>
    <t>FJ10</t>
  </si>
  <si>
    <t>漳平市综治网格化项目</t>
  </si>
  <si>
    <t>HBH161</t>
  </si>
  <si>
    <t>HD119</t>
  </si>
  <si>
    <t>HB55</t>
  </si>
  <si>
    <t>抚顺一馆一平台（硬件）</t>
  </si>
  <si>
    <t>HD122</t>
  </si>
  <si>
    <t>FJ21</t>
  </si>
  <si>
    <t>三明市行政审批及网上办事大厅项目</t>
  </si>
  <si>
    <t>FJ25</t>
  </si>
  <si>
    <t>永定区广电综治网格化软件开发</t>
  </si>
  <si>
    <t>HD130</t>
  </si>
  <si>
    <t>HD114</t>
  </si>
  <si>
    <t>HD132</t>
  </si>
  <si>
    <t>FJ27</t>
  </si>
  <si>
    <t>漳州市住建局大数据可视化项目</t>
  </si>
  <si>
    <t>FJ26</t>
  </si>
  <si>
    <t>漳州市12345项目</t>
  </si>
  <si>
    <t>HD133</t>
  </si>
  <si>
    <t>HD138</t>
  </si>
  <si>
    <t>商机名称</t>
  </si>
  <si>
    <t>XN064</t>
  </si>
  <si>
    <t>HBH67</t>
  </si>
  <si>
    <t>HBH162</t>
  </si>
  <si>
    <t>HBH165</t>
  </si>
  <si>
    <t>赛迪时代智慧城市IOC项目</t>
  </si>
  <si>
    <t>HD77</t>
  </si>
  <si>
    <t>HD125</t>
  </si>
  <si>
    <t>江苏省消防总队感知网络建设</t>
  </si>
  <si>
    <t>江苏省公安厅大数据局网格化建设</t>
  </si>
  <si>
    <t>复核</t>
  </si>
  <si>
    <t>HD139</t>
  </si>
  <si>
    <t>HBH71</t>
  </si>
  <si>
    <t>长春红旗小镇项目</t>
  </si>
  <si>
    <t>铜仁市民平台</t>
  </si>
  <si>
    <t>铜仁市大数据支撑平台</t>
  </si>
  <si>
    <t>贵阳市公积金筑民生人脸识别及平台推广项目</t>
  </si>
  <si>
    <t>津南区绿色屏障项目</t>
  </si>
  <si>
    <t>吉林省大数据局数据中心建设项目</t>
  </si>
  <si>
    <t>吉林省应急指挥系统平台</t>
  </si>
  <si>
    <t>长春新区“数字新区”一期项目软件（1.08亿）</t>
  </si>
  <si>
    <t>长春经开区智能制造谷</t>
  </si>
  <si>
    <t>大连城市公共信用平台（软件）</t>
  </si>
  <si>
    <t>枣庄市大数据局互联网+政务服务系统开发项目</t>
  </si>
  <si>
    <t>唐山智慧火车站</t>
  </si>
  <si>
    <t>昌邑市智慧城市系统开发项目</t>
  </si>
  <si>
    <t>南昌智慧监狱项目</t>
  </si>
  <si>
    <t>河北省涿州市看守所智能化改造项目</t>
  </si>
  <si>
    <t>北京市朝阳区小武基社区安全管控平台项目</t>
  </si>
  <si>
    <t>新乐市智慧城市</t>
  </si>
  <si>
    <t>红旗汽车车联网项目</t>
  </si>
  <si>
    <t>潍坊市城市大脑项目</t>
  </si>
  <si>
    <t>长春新区智慧停车项目</t>
  </si>
  <si>
    <t>庄河智慧城市项目（教育）</t>
  </si>
  <si>
    <t>大连智慧社区养老服务平台</t>
  </si>
  <si>
    <t>浙江温州未来社区项目</t>
  </si>
  <si>
    <t>唐山跨境电商</t>
  </si>
  <si>
    <t>长春市工业互联网二级节点咨询项目</t>
  </si>
  <si>
    <t>邯郸市肥乡县融媒体</t>
  </si>
  <si>
    <t>淄川IOC项目</t>
  </si>
  <si>
    <t>淄博环保局大气监测服务项目</t>
  </si>
  <si>
    <t>淄川城市大脑项目（2020）</t>
  </si>
  <si>
    <t>潍坊政务DAAS需求</t>
  </si>
  <si>
    <t>抚顺工业运行预警监控与服务平台</t>
  </si>
  <si>
    <t>潍坊市工业互联网</t>
  </si>
  <si>
    <t>抚顺经济运行平台</t>
  </si>
  <si>
    <t>抚顺市工会会员服务</t>
  </si>
  <si>
    <t>抚顺虚拟市民卡</t>
  </si>
  <si>
    <t>辽阳市白塔区城市运行服务</t>
  </si>
  <si>
    <t>抚顺市政法委社会综治网格化平台</t>
  </si>
  <si>
    <t>本溪市市民卡运维项目</t>
  </si>
  <si>
    <t>长沙市望城区新型智慧城市建设项目</t>
  </si>
  <si>
    <t>延庆区智慧环保二期</t>
  </si>
  <si>
    <t>中关村管委会系统云迁移</t>
  </si>
  <si>
    <t>武汉市（等保测评+OA）监狱项目</t>
  </si>
  <si>
    <t>联通河南分公司新兴ICT业务政务行业综合解决方案项目</t>
  </si>
  <si>
    <t>武汉智慧园区项目</t>
  </si>
  <si>
    <t>北京市亦庄区智慧园区项目</t>
  </si>
  <si>
    <t>平潭综合实验区大数据平台项目</t>
  </si>
  <si>
    <t>三明市网上公共服务平台e三明软件开发项目（燕云DaaS）</t>
  </si>
  <si>
    <t>吴海波</t>
  </si>
  <si>
    <t>陈克</t>
  </si>
  <si>
    <t>团队管理</t>
  </si>
  <si>
    <t>内部支持</t>
  </si>
  <si>
    <t>个人学习</t>
  </si>
  <si>
    <t>PRJ01</t>
  </si>
  <si>
    <t>PRJ02</t>
  </si>
  <si>
    <t>HBH67</t>
  </si>
  <si>
    <t>HBH67</t>
  </si>
  <si>
    <t>HD132</t>
  </si>
  <si>
    <t>*商机编号</t>
  </si>
  <si>
    <t>*商机名称</t>
  </si>
  <si>
    <t>HB04</t>
  </si>
  <si>
    <t>海淀流管三期项目（海淀政务外网扩容三期）</t>
  </si>
  <si>
    <t>HB13</t>
  </si>
  <si>
    <t>沧州农业大数据（智慧农业项目）</t>
  </si>
  <si>
    <t>HB14</t>
  </si>
  <si>
    <t>中关村管委会国产化安全可靠二期软件开发</t>
  </si>
  <si>
    <t>HB15</t>
  </si>
  <si>
    <t>中关村管委会国产化安全可靠二期硬件采购</t>
  </si>
  <si>
    <t>HB16</t>
  </si>
  <si>
    <t>河北省共享交换平台</t>
  </si>
  <si>
    <t>HB18</t>
  </si>
  <si>
    <t>北京中油瑞飞运维服务服务阶段证明项目</t>
  </si>
  <si>
    <t>HB19</t>
  </si>
  <si>
    <t>HB20</t>
  </si>
  <si>
    <t>HB23</t>
  </si>
  <si>
    <t>北京市延庆区环保局供货类指挥中心建设项目</t>
  </si>
  <si>
    <t>HB24</t>
  </si>
  <si>
    <t>2019年度海淀区政务云平台购买服务项目服务阶段证明</t>
  </si>
  <si>
    <t>HB25</t>
  </si>
  <si>
    <t>海淀区政务云备份中心2019至2020基础运维服务阶段证明项目</t>
  </si>
  <si>
    <t>HB26</t>
  </si>
  <si>
    <t>海淀区智慧大脑</t>
  </si>
  <si>
    <t>HB27</t>
  </si>
  <si>
    <t>雄安容东片区智慧环保</t>
  </si>
  <si>
    <t>HB28</t>
  </si>
  <si>
    <t>雄安容东片区智慧物流</t>
  </si>
  <si>
    <t>HB34</t>
  </si>
  <si>
    <t>HB36</t>
  </si>
  <si>
    <t>雄安出入境政务服务大厅</t>
  </si>
  <si>
    <t>HB39</t>
  </si>
  <si>
    <t>北京中油瑞飞IT运维管理平台标准软件产品服务阶段证明项目</t>
  </si>
  <si>
    <t>HB42</t>
  </si>
  <si>
    <t>北京市中关村延庆园智慧园区项目</t>
  </si>
  <si>
    <t>HB43</t>
  </si>
  <si>
    <t>中国电信北京公司2019至2020海淀政务云驻场运维支撑服务项目</t>
  </si>
  <si>
    <t>HB44</t>
  </si>
  <si>
    <t>HB45</t>
  </si>
  <si>
    <t>HB46</t>
  </si>
  <si>
    <t>临汾市智慧环保项目</t>
  </si>
  <si>
    <t>HB47</t>
  </si>
  <si>
    <t>开封市智慧城市项目</t>
  </si>
  <si>
    <t>HB48</t>
  </si>
  <si>
    <t>中关村软件园智慧园区项目</t>
  </si>
  <si>
    <t>HB49</t>
  </si>
  <si>
    <t>投资山西信息服务平台二期</t>
  </si>
  <si>
    <t>HB50</t>
  </si>
  <si>
    <t>HB51</t>
  </si>
  <si>
    <t>HB54</t>
  </si>
  <si>
    <t>河北省石家庄市桥西区顶层规划项目</t>
  </si>
  <si>
    <t>HB57</t>
  </si>
  <si>
    <t>延庆政府公共信息及“一号一窗一网”平台建设项目</t>
  </si>
  <si>
    <t>HB67</t>
  </si>
  <si>
    <t>昆仑信托POC测试服务阶段证明项目</t>
  </si>
  <si>
    <t>HB68</t>
  </si>
  <si>
    <t>湖北省公安厅大数据中心项目</t>
  </si>
  <si>
    <t>HB69</t>
  </si>
  <si>
    <t>山西省石楼县智慧停车项目</t>
  </si>
  <si>
    <t>HB70</t>
  </si>
  <si>
    <t>HB71</t>
  </si>
  <si>
    <t>临汾市智慧停车项目</t>
  </si>
  <si>
    <t>HB72</t>
  </si>
  <si>
    <t>延庆智慧环保建设项目</t>
  </si>
  <si>
    <t>HB73</t>
  </si>
  <si>
    <t>房山区经信委大数据项目</t>
  </si>
  <si>
    <t>HB74</t>
  </si>
  <si>
    <t>遂宁大数据局燕云DASS项目</t>
  </si>
  <si>
    <t>HB75</t>
  </si>
  <si>
    <t>山东省滨州交通信号控制系统升级项目</t>
  </si>
  <si>
    <t>HB76</t>
  </si>
  <si>
    <t>河北省邯郸市第十三中学分校校园信息化项目</t>
  </si>
  <si>
    <t>HB77</t>
  </si>
  <si>
    <t>亦庄控股大数据标准项目</t>
  </si>
  <si>
    <t>HB78</t>
  </si>
  <si>
    <t>亦庄控股大数据</t>
  </si>
  <si>
    <t>HB79</t>
  </si>
  <si>
    <t>中关村安全可靠2.5</t>
  </si>
  <si>
    <t>HB80</t>
  </si>
  <si>
    <t>沧州灾备中心</t>
  </si>
  <si>
    <t>HB81</t>
  </si>
  <si>
    <t>沧州企业融合服务平台</t>
  </si>
  <si>
    <t>HD01</t>
  </si>
  <si>
    <t>苏州智慧水利工程</t>
  </si>
  <si>
    <t>铜山智慧教育</t>
  </si>
  <si>
    <t>HD05</t>
  </si>
  <si>
    <t>苏州工业园区智慧水利</t>
  </si>
  <si>
    <t>HD08</t>
  </si>
  <si>
    <t>张家港智慧停车</t>
  </si>
  <si>
    <t>HD10</t>
  </si>
  <si>
    <t>吴江政务大数据二期</t>
  </si>
  <si>
    <t>徐州信息资源枢纽服务（二期）升级改造</t>
  </si>
  <si>
    <t>HD15</t>
  </si>
  <si>
    <t>铜山政务大数据</t>
  </si>
  <si>
    <t>HD17</t>
  </si>
  <si>
    <t>FY19张家港人力资源和社会保障局市民卡服务外包项目</t>
  </si>
  <si>
    <t>HD18</t>
  </si>
  <si>
    <t>江苏旅游职业技术学院扬州非遗文化展厅技术开发</t>
  </si>
  <si>
    <t>HD21</t>
  </si>
  <si>
    <t>萧山大数据</t>
  </si>
  <si>
    <t>HD22</t>
  </si>
  <si>
    <t>华为青浦研发基地智慧园区建设项目</t>
  </si>
  <si>
    <t>HD23</t>
  </si>
  <si>
    <t>张家港智能分单系统</t>
  </si>
  <si>
    <t>HD24</t>
  </si>
  <si>
    <t>睢宁智慧园区一期</t>
  </si>
  <si>
    <t>HD25</t>
  </si>
  <si>
    <t>徐州信用大数据市县一体化展示</t>
  </si>
  <si>
    <t>HD27</t>
  </si>
  <si>
    <t>徐州大数据业务部门场景化应用</t>
  </si>
  <si>
    <t>HD28</t>
  </si>
  <si>
    <t>徐州农业大数据展示</t>
  </si>
  <si>
    <t>江苏省信用平台二期建设项目</t>
  </si>
  <si>
    <t>HD31</t>
  </si>
  <si>
    <t>杭州富阳行政服务中心大数据二期软件</t>
  </si>
  <si>
    <t>HD32</t>
  </si>
  <si>
    <t>张家港体育APP</t>
  </si>
  <si>
    <t>HD36</t>
  </si>
  <si>
    <t>吉安井开区智慧园区</t>
  </si>
  <si>
    <t>HD40</t>
  </si>
  <si>
    <t>丽水移动智慧旅游-供货</t>
  </si>
  <si>
    <t>HD42</t>
  </si>
  <si>
    <t>南昌市智慧城市大脑二期</t>
  </si>
  <si>
    <t>信用江苏网站“信用贯标及示范企业专栏”建设项目</t>
  </si>
  <si>
    <t>HD46</t>
  </si>
  <si>
    <t>南通中央创新区新一代信息技术产业，人工智能产业园</t>
  </si>
  <si>
    <t>HD47</t>
  </si>
  <si>
    <t>青浦政务大数据</t>
  </si>
  <si>
    <t>HD48</t>
  </si>
  <si>
    <t>安徽宿州大健康产业科技生态园区咨询规划</t>
  </si>
  <si>
    <t>HD49</t>
  </si>
  <si>
    <t>奉贤"三块地"信息档案大数据项目</t>
  </si>
  <si>
    <t>HD50</t>
  </si>
  <si>
    <t>青浦朱家角特色小镇智慧停车</t>
  </si>
  <si>
    <t>HD52</t>
  </si>
  <si>
    <t>温州市城镇污水排污管网平台项目</t>
  </si>
  <si>
    <t>HD55</t>
  </si>
  <si>
    <t>盱眙县智慧城市</t>
  </si>
  <si>
    <t>HD57</t>
  </si>
  <si>
    <t>浙江省绿色环保机房改造工程</t>
  </si>
  <si>
    <t>安徽马鞍山新型智慧城市第一阶段项目</t>
  </si>
  <si>
    <t>HD59</t>
  </si>
  <si>
    <t>南理工泰州学院智慧校园平台建设</t>
  </si>
  <si>
    <t>HD60</t>
  </si>
  <si>
    <t>中建材智慧园区</t>
  </si>
  <si>
    <t>HD61</t>
  </si>
  <si>
    <t>中建材智慧农业</t>
  </si>
  <si>
    <t>HD62</t>
  </si>
  <si>
    <t>武汉理工大学智慧校园项目</t>
  </si>
  <si>
    <t>HD63</t>
  </si>
  <si>
    <t>南京市江北新区智慧园区项目</t>
  </si>
  <si>
    <t>HD64</t>
  </si>
  <si>
    <t>广东中山智慧管网建设工程</t>
  </si>
  <si>
    <t>HD68</t>
  </si>
  <si>
    <t>南京市人社信息系统项目</t>
  </si>
  <si>
    <t>HD69</t>
  </si>
  <si>
    <t>丽水移动智慧旅游-软件</t>
  </si>
  <si>
    <t>HD70</t>
  </si>
  <si>
    <t>张家港智慧停车-咨询规划</t>
  </si>
  <si>
    <t>HD71</t>
  </si>
  <si>
    <t>南京市边检站容灾软硬件集成项目</t>
  </si>
  <si>
    <t>HD72</t>
  </si>
  <si>
    <t>江苏泰州智慧城市</t>
  </si>
  <si>
    <t>南京江北新区智慧垃圾</t>
  </si>
  <si>
    <t>HD74</t>
  </si>
  <si>
    <t>湖北恩施田园综合体+农业产业规划项目</t>
  </si>
  <si>
    <t>HD75</t>
  </si>
  <si>
    <t>南京雨花台区智慧环保</t>
  </si>
  <si>
    <t>HD76</t>
  </si>
  <si>
    <t>江苏省商务厅安可项目</t>
  </si>
  <si>
    <t>HD78</t>
  </si>
  <si>
    <t>航天五院浙江省农业大数据燕云DAAS项目</t>
  </si>
  <si>
    <t>宜昌市三峡大数据产业园展厅</t>
  </si>
  <si>
    <t>恩施市智慧城市顶层规划</t>
  </si>
  <si>
    <t>湖南怀化会同县智慧党建综合服务平台供货项目</t>
  </si>
  <si>
    <t>HN34</t>
  </si>
  <si>
    <t>佛山市经济运行一体化平台建设软件开发项目</t>
  </si>
  <si>
    <t>HN10</t>
  </si>
  <si>
    <t>禅城区数据共享平台二期项目</t>
  </si>
  <si>
    <t>HN17</t>
  </si>
  <si>
    <t>HN61</t>
  </si>
  <si>
    <t>2019年佛山社保微信公众号及相关平台代运营服务到款</t>
  </si>
  <si>
    <t>HBH02</t>
  </si>
  <si>
    <t>HBH04</t>
  </si>
  <si>
    <t>唐山小微企业平台运营补贴</t>
  </si>
  <si>
    <t>HBH10</t>
  </si>
  <si>
    <t>长春新区双创科技街区</t>
  </si>
  <si>
    <t>HBH11</t>
  </si>
  <si>
    <t>HBH13</t>
  </si>
  <si>
    <t>吉林省物联网Sigfox示范项目</t>
  </si>
  <si>
    <t>HBH15</t>
  </si>
  <si>
    <t>长春净月区双创升级平台</t>
  </si>
  <si>
    <t>HBH17</t>
  </si>
  <si>
    <t>HBH20</t>
  </si>
  <si>
    <t>辽宁省智慧体育项目</t>
  </si>
  <si>
    <t>HBH25</t>
  </si>
  <si>
    <t>长春新区“数字新区”二期</t>
  </si>
  <si>
    <t>HBH26</t>
  </si>
  <si>
    <t>抚顺智慧城市-政务大数据共享交换平台</t>
  </si>
  <si>
    <t>HBH27</t>
  </si>
  <si>
    <t>HBH28</t>
  </si>
  <si>
    <t>HBH29</t>
  </si>
  <si>
    <t>HBH30</t>
  </si>
  <si>
    <t>抚顺征信平台</t>
  </si>
  <si>
    <t>HBH34</t>
  </si>
  <si>
    <t>智慧东丽综合治理平台-张贵庄街道硬件</t>
  </si>
  <si>
    <t>HBH35</t>
  </si>
  <si>
    <t>智慧东丽综合治理平台-丰年街道硬件</t>
  </si>
  <si>
    <t>HBH37</t>
  </si>
  <si>
    <t>智慧东丽综合治理平台-综治管理中心硬件</t>
  </si>
  <si>
    <t>HBH45</t>
  </si>
  <si>
    <t>HBH47</t>
  </si>
  <si>
    <t>HBH48</t>
  </si>
  <si>
    <t>乳山市民网运维项目</t>
  </si>
  <si>
    <t>HBH51</t>
  </si>
  <si>
    <t>威海智慧文化二期</t>
  </si>
  <si>
    <t>HBH53</t>
  </si>
  <si>
    <t>日照智慧旅游</t>
  </si>
  <si>
    <t>HBH55</t>
  </si>
  <si>
    <t>HBH57</t>
  </si>
  <si>
    <t>山东高速公路智慧高速</t>
  </si>
  <si>
    <t>HBH62</t>
  </si>
  <si>
    <t>威海工业大数据</t>
  </si>
  <si>
    <t>HBH69</t>
  </si>
  <si>
    <t>长春市农业大数据平台</t>
  </si>
  <si>
    <t>HBH72</t>
  </si>
  <si>
    <t>智慧东丽综合治理平台-综治管理中心软件开发</t>
  </si>
  <si>
    <t>HBH77</t>
  </si>
  <si>
    <t>南开区政务OA</t>
  </si>
  <si>
    <t>HBH78</t>
  </si>
  <si>
    <t>南开区智能停车项目</t>
  </si>
  <si>
    <t>HBH80</t>
  </si>
  <si>
    <t>南开区一网通</t>
  </si>
  <si>
    <t>HBH83</t>
  </si>
  <si>
    <t>企业智能云服务项目</t>
  </si>
  <si>
    <t>HBH84</t>
  </si>
  <si>
    <t>HBH85</t>
  </si>
  <si>
    <t>HBH86</t>
  </si>
  <si>
    <t>京东集团IOC战略合作项目</t>
  </si>
  <si>
    <t>HBH91</t>
  </si>
  <si>
    <t>吉林省智能制造与工业企业上云项目</t>
  </si>
  <si>
    <t>HBH92</t>
  </si>
  <si>
    <t>科技部物联网+智慧城市项目补贴申请 </t>
  </si>
  <si>
    <t>HBH96</t>
  </si>
  <si>
    <t>HBH98</t>
  </si>
  <si>
    <t>智慧粮仓</t>
  </si>
  <si>
    <t>HBH107</t>
  </si>
  <si>
    <t>天津南开区数据共享交换平台</t>
  </si>
  <si>
    <t>HBH108</t>
  </si>
  <si>
    <t>HBH109</t>
  </si>
  <si>
    <t>HBH112</t>
  </si>
  <si>
    <t>本溪市云数据中心扩容</t>
  </si>
  <si>
    <t>HBH116</t>
  </si>
  <si>
    <t>本溪市泵房视频监控安装</t>
  </si>
  <si>
    <t>HBH121</t>
  </si>
  <si>
    <t>天津南开区科技企业监测分析与综合服务平台</t>
  </si>
  <si>
    <t>HBH122</t>
  </si>
  <si>
    <t>秦皇岛政务数据交换共享平台</t>
  </si>
  <si>
    <t>HBH123</t>
  </si>
  <si>
    <t>邯郸市肥乡县城市数据中枢</t>
  </si>
  <si>
    <t>HBH124</t>
  </si>
  <si>
    <t>邯郸市肥乡县城市网格一体化管理</t>
  </si>
  <si>
    <t>HBH125</t>
  </si>
  <si>
    <t>HBH126</t>
  </si>
  <si>
    <t>邯郸市鸡泽县农业大数据</t>
  </si>
  <si>
    <t>HBH127</t>
  </si>
  <si>
    <t>邯郸市鸡泽县智慧物流</t>
  </si>
  <si>
    <t>HBH130</t>
  </si>
  <si>
    <t>HBH132</t>
  </si>
  <si>
    <t>HBH133</t>
  </si>
  <si>
    <t>潍坊市农业大数据</t>
  </si>
  <si>
    <t>HBH135</t>
  </si>
  <si>
    <t>HBH136</t>
  </si>
  <si>
    <t>长春新区“数字新区”一期项目硬件（1.08亿）</t>
  </si>
  <si>
    <t>HBH137</t>
  </si>
  <si>
    <t>HBH139</t>
  </si>
  <si>
    <t>HBH140</t>
  </si>
  <si>
    <t>HBH141</t>
  </si>
  <si>
    <t>秦皇岛融媒体技术平台</t>
  </si>
  <si>
    <t>唐山火车站智能问询系统项目</t>
  </si>
  <si>
    <t>HBH148</t>
  </si>
  <si>
    <t>海南项目部信息化IT基础设施建设设备采购项目</t>
  </si>
  <si>
    <t>HBH149</t>
  </si>
  <si>
    <t>HBH150</t>
  </si>
  <si>
    <t>XN001</t>
  </si>
  <si>
    <t>贵阳市白云区政务服务到款项目</t>
  </si>
  <si>
    <t>XN004</t>
  </si>
  <si>
    <t>贵阳市义务教育入学服务接入筑民生APP建设服务项目</t>
  </si>
  <si>
    <t>XN009</t>
  </si>
  <si>
    <t>XN010</t>
  </si>
  <si>
    <t>XN011</t>
  </si>
  <si>
    <t>智慧体育</t>
  </si>
  <si>
    <t>XN024</t>
  </si>
  <si>
    <t>贵阳市住房公积金管理中心-运营服务</t>
  </si>
  <si>
    <t>XN025</t>
  </si>
  <si>
    <t>贵阳市住房公积金管理中心-运维服务</t>
  </si>
  <si>
    <t>XN037</t>
  </si>
  <si>
    <t>绮结河乡村振兴</t>
  </si>
  <si>
    <t>XN042</t>
  </si>
  <si>
    <t>重庆智慧江津PPP项目</t>
  </si>
  <si>
    <t>XN043</t>
  </si>
  <si>
    <t>黔南州雪亮工程</t>
  </si>
  <si>
    <t>重庆市高新区智慧园区基础信息化建设项目</t>
  </si>
  <si>
    <t>XN046</t>
  </si>
  <si>
    <t>泸州市融媒体平台项目（一市四县）</t>
  </si>
  <si>
    <t>XN047</t>
  </si>
  <si>
    <t>宜宾市融媒体平台项目（一市八县）</t>
  </si>
  <si>
    <t>XN048</t>
  </si>
  <si>
    <t>XN049</t>
  </si>
  <si>
    <t>凉山州乡村振兴</t>
  </si>
  <si>
    <t>XN050</t>
  </si>
  <si>
    <t>云南乡村振兴</t>
  </si>
  <si>
    <t>XN051</t>
  </si>
  <si>
    <t>国家电网永川分公司泛在物联网项目（燕云DASS）</t>
  </si>
  <si>
    <t>XN052</t>
  </si>
  <si>
    <t>社区网格数据管理应用平台</t>
  </si>
  <si>
    <t>XN053</t>
  </si>
  <si>
    <t>合川区智慧园区（华为总集）</t>
  </si>
  <si>
    <t>XN054</t>
  </si>
  <si>
    <t>璧山区智慧园区（华为总集）</t>
  </si>
  <si>
    <t>XN057</t>
  </si>
  <si>
    <t>贵阳市蔬菜基地信息中心</t>
  </si>
  <si>
    <t>XN058</t>
  </si>
  <si>
    <t>国家电网重庆公司</t>
  </si>
  <si>
    <t>绵竹市融媒体平台项目</t>
  </si>
  <si>
    <t>成都市智慧治理中心城市体检表项目</t>
  </si>
  <si>
    <t>XB05</t>
  </si>
  <si>
    <t>宝鸡市12345呼叫平台项目</t>
  </si>
  <si>
    <t>XB06</t>
  </si>
  <si>
    <t>宝鸡市应急指挥中心建设项目（二期）</t>
  </si>
  <si>
    <t>XB09</t>
  </si>
  <si>
    <t>三江源大数据中心</t>
  </si>
  <si>
    <t>XB11</t>
  </si>
  <si>
    <t>洛阳地铁智慧应急（含消防）项目</t>
  </si>
  <si>
    <t>XB12</t>
  </si>
  <si>
    <t>铜陵市城市地下智慧管网项目</t>
  </si>
  <si>
    <t>XB18</t>
  </si>
  <si>
    <t>西咸新区统一物联网管理平台</t>
  </si>
  <si>
    <t>XB19</t>
  </si>
  <si>
    <t>西咸新区智慧城市发展集团西咸智慧城市大脑软件开发</t>
  </si>
  <si>
    <t>XB20</t>
  </si>
  <si>
    <t>西咸新区数据共享交换平台</t>
  </si>
  <si>
    <t>XB25</t>
  </si>
  <si>
    <t>铜陵市数据交换和共享平台燕云DAAS软件开发项目</t>
  </si>
  <si>
    <t>XB29</t>
  </si>
  <si>
    <t>青海省经信委燕云DaaS平台</t>
  </si>
  <si>
    <t>XB34</t>
  </si>
  <si>
    <t>汉中智慧城市PPP项目</t>
  </si>
  <si>
    <t>XB35</t>
  </si>
  <si>
    <t>西咸新区DCOne项目</t>
  </si>
  <si>
    <t>XB36</t>
  </si>
  <si>
    <t>宝鸡市DCOne项目</t>
  </si>
  <si>
    <t>XB39</t>
  </si>
  <si>
    <t>宝鸡市燕云DaaS项目</t>
  </si>
  <si>
    <t>XN061</t>
  </si>
  <si>
    <t>乐山市环保平台项目</t>
  </si>
  <si>
    <t>HN02</t>
  </si>
  <si>
    <t>2018年智慧武平升级改造项目服务类采购项目</t>
  </si>
  <si>
    <t>HN03</t>
  </si>
  <si>
    <t>智慧武平升级改造项目硬件采购供货项目</t>
  </si>
  <si>
    <t>HN04</t>
  </si>
  <si>
    <t>智慧武平升级改造项目运维服务收益期项目</t>
  </si>
  <si>
    <t>HN05</t>
  </si>
  <si>
    <t>龙岩市行政服务中心通用审批系统含网上办事大厅提升改造软件开发项目</t>
  </si>
  <si>
    <t>HN26</t>
  </si>
  <si>
    <t>漳州市数据汇聚共享服务平台（二期）</t>
  </si>
  <si>
    <t>HN40</t>
  </si>
  <si>
    <t>龙岩移动全流程网上办事平台项目网上办事服务平台模块技术服务阶段证明</t>
  </si>
  <si>
    <t>HN41</t>
  </si>
  <si>
    <t>龙岩移动全流程网上办事平台项目网上办事服务平台维保服务期服务到款项目</t>
  </si>
  <si>
    <t>HN42</t>
  </si>
  <si>
    <t>龙岩市教育局网上招生报名及积分制管理系统软件开发项目</t>
  </si>
  <si>
    <t>HN43</t>
  </si>
  <si>
    <t>HN45</t>
  </si>
  <si>
    <t>龙岩市中国工商银行统一支付平台项目</t>
  </si>
  <si>
    <t>HN46</t>
  </si>
  <si>
    <t>龙岩市中国工商银行统一支付平台硬件采购项目</t>
  </si>
  <si>
    <t>FJ05</t>
  </si>
  <si>
    <t>2019福建省数字证书窗口服务龙岩区域代理服务到款项目</t>
  </si>
  <si>
    <t>FJ08</t>
  </si>
  <si>
    <t>龙岩市公共服务统一支付平台运营服务阶段证明项目</t>
  </si>
  <si>
    <t>FJ09</t>
  </si>
  <si>
    <t>龙岩市公共服务统一支付平台服务阶段证</t>
  </si>
  <si>
    <t>FJ04</t>
  </si>
  <si>
    <t>智慧武平民生服务系统运营服务项目</t>
  </si>
  <si>
    <t>FJ06</t>
  </si>
  <si>
    <t>龙岩市中邮公共服务云项目</t>
  </si>
  <si>
    <t>HN06</t>
  </si>
  <si>
    <t>精准扶贫（二期)运营</t>
  </si>
  <si>
    <t>FJ01</t>
  </si>
  <si>
    <t>三明市汇聚共享交换平台</t>
  </si>
  <si>
    <t>HN44</t>
  </si>
  <si>
    <t>福州市中小企业服务平台</t>
  </si>
  <si>
    <t>HN01</t>
  </si>
  <si>
    <t>龙岩智慧教育</t>
  </si>
  <si>
    <t>FJ13</t>
  </si>
  <si>
    <t>龙岩智慧教育运营</t>
  </si>
  <si>
    <t>FJ12</t>
  </si>
  <si>
    <t>平潭综合实验区协同办公平台</t>
  </si>
  <si>
    <t>FJ14</t>
  </si>
  <si>
    <t>FJ15</t>
  </si>
  <si>
    <t>哈密市网上公共服务平台</t>
  </si>
  <si>
    <t>FJ16</t>
  </si>
  <si>
    <t>泰宁县农村电商项目</t>
  </si>
  <si>
    <t>明溪县智慧明溪数据中心项目</t>
  </si>
  <si>
    <t>FJ18</t>
  </si>
  <si>
    <t>明溪县农村电商项目</t>
  </si>
  <si>
    <t>HN57</t>
  </si>
  <si>
    <t>深圳南山区智慧城市</t>
  </si>
  <si>
    <t>HN58</t>
  </si>
  <si>
    <t>深圳龙华区公共服务平台</t>
  </si>
  <si>
    <t>JF01</t>
  </si>
  <si>
    <t>重庆市发展和改革委重大项目投资与建设大数据分析系统软件项目</t>
  </si>
  <si>
    <t>湖南省怀化市麻阳县智慧党建综合服务平台</t>
  </si>
  <si>
    <t>HB10</t>
  </si>
  <si>
    <t>北京市大数据目录体系建设</t>
  </si>
  <si>
    <t>HB17</t>
  </si>
  <si>
    <t>市民服务手机端</t>
  </si>
  <si>
    <t>HB35</t>
  </si>
  <si>
    <t>延庆区子站周边空气质量精细化管理支撑项目</t>
  </si>
  <si>
    <t>HB40</t>
  </si>
  <si>
    <t>太原市智慧停车云平台系统设计开发（1标段）</t>
  </si>
  <si>
    <t>HB66</t>
  </si>
  <si>
    <t>中国移动终端公司中移物流数字供应链平台建设项目</t>
  </si>
  <si>
    <t>HB07</t>
  </si>
  <si>
    <t>北京顺义区信息中心大数据开发建设软件开发项目</t>
  </si>
  <si>
    <t>HB08</t>
  </si>
  <si>
    <t>北京顺义区信息中心云平台采购供货项目</t>
  </si>
  <si>
    <t>HB09</t>
  </si>
  <si>
    <t>顺义区智慧城市</t>
  </si>
  <si>
    <t>HB58</t>
  </si>
  <si>
    <t>延庆八达岭镇政府OA项目</t>
  </si>
  <si>
    <t>HB59</t>
  </si>
  <si>
    <t>延庆人保局考试系统</t>
  </si>
  <si>
    <t>HB60</t>
  </si>
  <si>
    <t>中国石油中央厨房项目</t>
  </si>
  <si>
    <t>HB61</t>
  </si>
  <si>
    <t>中关村展示中心双创展陈改造升级项目</t>
  </si>
  <si>
    <t>HB62</t>
  </si>
  <si>
    <t>史家教育集团智慧教学项目</t>
  </si>
  <si>
    <t>HB06</t>
  </si>
  <si>
    <t>顺义区雪亮工程项目-软件开发</t>
  </si>
  <si>
    <t>HB21</t>
  </si>
  <si>
    <t>杨凌智慧大厅项目</t>
  </si>
  <si>
    <t>HB22</t>
  </si>
  <si>
    <t>杨凌智慧城管项目</t>
  </si>
  <si>
    <t>HB05</t>
  </si>
  <si>
    <t>北京顺义区信息中心雪亮工程供货项目</t>
  </si>
  <si>
    <t>HB33</t>
  </si>
  <si>
    <t>延庆区智慧旅游项目</t>
  </si>
  <si>
    <t>HD37</t>
  </si>
  <si>
    <t>台州市公安局雪亮工程供货-黄岩</t>
  </si>
  <si>
    <t>HD38</t>
  </si>
  <si>
    <t>台州市公安局雪亮工程供货-温岭</t>
  </si>
  <si>
    <t>HD26</t>
  </si>
  <si>
    <t>张家港市民卡民生大数据</t>
  </si>
  <si>
    <t>HD39</t>
  </si>
  <si>
    <t>杭州萧山国际机场三期供货项目</t>
  </si>
  <si>
    <t>HD11</t>
  </si>
  <si>
    <t>宁波环保大脑</t>
  </si>
  <si>
    <t>HD16</t>
  </si>
  <si>
    <t>常熟智慧政务四期</t>
  </si>
  <si>
    <t>HD20</t>
  </si>
  <si>
    <t>九寨沟旅游大数据管理平台</t>
  </si>
  <si>
    <t>HD19</t>
  </si>
  <si>
    <t>扬州智慧养老软件开发</t>
  </si>
  <si>
    <t>HD09</t>
  </si>
  <si>
    <t>张家港智慧水利规划（含河长制）</t>
  </si>
  <si>
    <t>HD12</t>
  </si>
  <si>
    <t>南通智慧停车</t>
  </si>
  <si>
    <t>HD35</t>
  </si>
  <si>
    <t>吉安智慧社区养老</t>
  </si>
  <si>
    <t>HD04</t>
  </si>
  <si>
    <t>江苏省政务大数据一期</t>
  </si>
  <si>
    <t>HD06</t>
  </si>
  <si>
    <t>云上扬州数据中心</t>
  </si>
  <si>
    <t>HD30</t>
  </si>
  <si>
    <t>吴中区信用平台</t>
  </si>
  <si>
    <t>HD41</t>
  </si>
  <si>
    <t>相城区市场监督管理局监管平台</t>
  </si>
  <si>
    <t>HD07</t>
  </si>
  <si>
    <t>苏州市政务云及政务大数据</t>
  </si>
  <si>
    <t>HD33</t>
  </si>
  <si>
    <t>安徽智慧校园、能耗管理、物联网</t>
  </si>
  <si>
    <t>HD14</t>
  </si>
  <si>
    <t>张家港体育大数据</t>
  </si>
  <si>
    <t>常熟市民卡升级改造项目</t>
  </si>
  <si>
    <t>HN39</t>
  </si>
  <si>
    <t>数字广东</t>
  </si>
  <si>
    <t>HN52</t>
  </si>
  <si>
    <t>高明智慧园区</t>
  </si>
  <si>
    <t>HN54</t>
  </si>
  <si>
    <t>惠州智慧政法系统平台</t>
  </si>
  <si>
    <t>HN55</t>
  </si>
  <si>
    <t>深圳智慧厕所运营平台</t>
  </si>
  <si>
    <t>HN56</t>
  </si>
  <si>
    <t>茂名市高新区智慧园区系统</t>
  </si>
  <si>
    <t>HN12</t>
  </si>
  <si>
    <t>HN18</t>
  </si>
  <si>
    <t>佛山市政府决策分析展示系统</t>
  </si>
  <si>
    <t>HN19</t>
  </si>
  <si>
    <t>云浮市智慧城管二期</t>
  </si>
  <si>
    <t>HN14</t>
  </si>
  <si>
    <t>盐田市民服务平台运营项目</t>
  </si>
  <si>
    <t>HN15</t>
  </si>
  <si>
    <t>盐田城市运行管理平台</t>
  </si>
  <si>
    <t>HN24</t>
  </si>
  <si>
    <t>盐田区数据账户及统一身份认证系统</t>
  </si>
  <si>
    <t>HN07</t>
  </si>
  <si>
    <t>深圳智慧龙华一期大数据平台软件定制开发项目</t>
  </si>
  <si>
    <t>HN08</t>
  </si>
  <si>
    <t>深圳智慧龙华一期大数据平台标准软件采购项目</t>
  </si>
  <si>
    <t>HN09</t>
  </si>
  <si>
    <t>佛山市可信数据共享平台</t>
  </si>
  <si>
    <t>HN11</t>
  </si>
  <si>
    <t>佛山市政务云管理平台项目</t>
  </si>
  <si>
    <t>HN16</t>
  </si>
  <si>
    <t>湖南省怀化市会同县智慧党建综合服务平台</t>
  </si>
  <si>
    <t>HN20</t>
  </si>
  <si>
    <t>HN21</t>
  </si>
  <si>
    <t>茂名智慧消防项目</t>
  </si>
  <si>
    <t>HN22</t>
  </si>
  <si>
    <t>惠州智慧环保项目</t>
  </si>
  <si>
    <t>HN23</t>
  </si>
  <si>
    <t>深圳龙华智慧消防项目</t>
  </si>
  <si>
    <t>HN25</t>
  </si>
  <si>
    <t>深圳智慧教育</t>
  </si>
  <si>
    <t>HN27</t>
  </si>
  <si>
    <t>智慧福安市民服务平台</t>
  </si>
  <si>
    <t>HN28</t>
  </si>
  <si>
    <t>武夷山融媒体平台</t>
  </si>
  <si>
    <t>HN29</t>
  </si>
  <si>
    <t>平潭市民网项目</t>
  </si>
  <si>
    <t>HN35</t>
  </si>
  <si>
    <t>深圳边检系统项目</t>
  </si>
  <si>
    <t>HN36</t>
  </si>
  <si>
    <t>深圳坪山智慧医疗项目</t>
  </si>
  <si>
    <t>HN37</t>
  </si>
  <si>
    <t>深圳智慧南山项目</t>
  </si>
  <si>
    <t>HN38</t>
  </si>
  <si>
    <t>智慧陵水</t>
  </si>
  <si>
    <t>HN48</t>
  </si>
  <si>
    <t>盐田区个人画像平台</t>
  </si>
  <si>
    <t>HN47</t>
  </si>
  <si>
    <t>通道县智慧党建二期大数据平台</t>
  </si>
  <si>
    <t>吉林省溯源食品工业互联网项目（建设）</t>
  </si>
  <si>
    <t>吉视传媒人工智能云平台硬件采购项目</t>
  </si>
  <si>
    <t>HBH05</t>
  </si>
  <si>
    <t>HBH12</t>
  </si>
  <si>
    <t>吉视传媒云ERP</t>
  </si>
  <si>
    <t>大连智慧城市项目</t>
  </si>
  <si>
    <t>HBH33</t>
  </si>
  <si>
    <t>HBH38</t>
  </si>
  <si>
    <t>天津公安局智慧博物馆-软件</t>
  </si>
  <si>
    <t>HBH40</t>
  </si>
  <si>
    <t>天津公安局智慧博物馆-硬件</t>
  </si>
  <si>
    <t>HBH42</t>
  </si>
  <si>
    <t>天津市津南区及荣程钢铁民族文化大数据</t>
  </si>
  <si>
    <t>HBH49</t>
  </si>
  <si>
    <t>乳山农业大数据应用（2020年）</t>
  </si>
  <si>
    <t>HBH54</t>
  </si>
  <si>
    <t>青岛黄岛未来城项目</t>
  </si>
  <si>
    <t>HBH59</t>
  </si>
  <si>
    <t>潍坊潍城区智能服务大厅</t>
  </si>
  <si>
    <t>HBH65</t>
  </si>
  <si>
    <t>天钢集团钢铁产业大数据</t>
  </si>
  <si>
    <t>HBH68</t>
  </si>
  <si>
    <t>长春市规划馆物联网改造项目</t>
  </si>
  <si>
    <t>HBH74</t>
  </si>
  <si>
    <t>南开区网格化管理平台硬</t>
  </si>
  <si>
    <t>HBH75</t>
  </si>
  <si>
    <t>南开区经济监控平台</t>
  </si>
  <si>
    <t>HBH76</t>
  </si>
  <si>
    <t>南开区企业服务平台</t>
  </si>
  <si>
    <t>HBH79</t>
  </si>
  <si>
    <t>南开区智能停车软件</t>
  </si>
  <si>
    <t>HBH81</t>
  </si>
  <si>
    <t>HBH58</t>
  </si>
  <si>
    <t>威海职业学院智慧校园二期</t>
  </si>
  <si>
    <t>HBH120</t>
  </si>
  <si>
    <t>聊城政务云二期</t>
  </si>
  <si>
    <t>HBH07</t>
  </si>
  <si>
    <t>秦皇岛智慧交通</t>
  </si>
  <si>
    <t>HBH39</t>
  </si>
  <si>
    <t>天津市和平区公共安全视频监控</t>
  </si>
  <si>
    <t>HBH46</t>
  </si>
  <si>
    <t>淄川IOC项目（硬件）</t>
  </si>
  <si>
    <t>HBH50</t>
  </si>
  <si>
    <t>威海财政局专项资金管理平台</t>
  </si>
  <si>
    <t>HBH41</t>
  </si>
  <si>
    <t>天津智慧南开（关闭，分解见73-80）</t>
  </si>
  <si>
    <t>HBH36</t>
  </si>
  <si>
    <t>武汉维护</t>
  </si>
  <si>
    <t>HBH08</t>
  </si>
  <si>
    <t>吉林市工业云平台</t>
  </si>
  <si>
    <t>HBH14</t>
  </si>
  <si>
    <t>吉林市“数字城市”一期</t>
  </si>
  <si>
    <t>HBH16</t>
  </si>
  <si>
    <t>长春市民生服务平台</t>
  </si>
  <si>
    <t>HBH18</t>
  </si>
  <si>
    <t>HBH19</t>
  </si>
  <si>
    <t>数字长春</t>
  </si>
  <si>
    <t>HBH21</t>
  </si>
  <si>
    <t>长春兴隆综保区共享仓项目</t>
  </si>
  <si>
    <t>HBH09</t>
  </si>
  <si>
    <t>吉林省经济运行监测预警平台</t>
  </si>
  <si>
    <t>HBH22</t>
  </si>
  <si>
    <t>长春汽配城共享仓项目</t>
  </si>
  <si>
    <t>HBH32</t>
  </si>
  <si>
    <t>京东雪亮工程项目</t>
  </si>
  <si>
    <t>HBH61</t>
  </si>
  <si>
    <t>烟台发改信用二期</t>
  </si>
  <si>
    <t>HBH106</t>
  </si>
  <si>
    <t>河北肃宁智慧城市项目</t>
  </si>
  <si>
    <t>HBH44</t>
  </si>
  <si>
    <t>威海职业学院智慧校园一期</t>
  </si>
  <si>
    <t>HBH119</t>
  </si>
  <si>
    <t>潍坊市智慧城市系列项目</t>
  </si>
  <si>
    <t>XB02</t>
  </si>
  <si>
    <t>沙湾县农业大数据项目</t>
  </si>
  <si>
    <t>XB07</t>
  </si>
  <si>
    <t>西安“最多跑次”项目-宏观经济库项目</t>
  </si>
  <si>
    <t>XB16</t>
  </si>
  <si>
    <t>重庆九龙坡智慧管网项目</t>
  </si>
  <si>
    <t>XB03</t>
  </si>
  <si>
    <t>洛阳智慧消防项目</t>
  </si>
  <si>
    <t>XN005</t>
  </si>
  <si>
    <t>六盘水凉都云信息平台</t>
  </si>
  <si>
    <t>XN019</t>
  </si>
  <si>
    <t>六枝教育项目</t>
  </si>
  <si>
    <t>XN056</t>
  </si>
  <si>
    <t>六盘水市二中教务系统</t>
  </si>
  <si>
    <t>XN045</t>
  </si>
  <si>
    <t>新疆电信IDC合作服务阶段证明项目</t>
  </si>
  <si>
    <t>XB08</t>
  </si>
  <si>
    <t>青海省信用信息共享平台一期四阶段项目</t>
  </si>
  <si>
    <t>XB21</t>
  </si>
  <si>
    <t>兰州市数据开放平台</t>
  </si>
  <si>
    <t>XB22</t>
  </si>
  <si>
    <t>嘉峪关信用信息共享平台</t>
  </si>
  <si>
    <t>XB23</t>
  </si>
  <si>
    <t>新疆发改委数据交换平台</t>
  </si>
  <si>
    <t>XB28</t>
  </si>
  <si>
    <t>天水智慧城管二期项目</t>
  </si>
  <si>
    <t>XB37</t>
  </si>
  <si>
    <t>新疆商务厅政务网站项目</t>
  </si>
  <si>
    <t>XB38</t>
  </si>
  <si>
    <t>乌鲁木齐市甘泉堡工业园智慧园区项目</t>
  </si>
  <si>
    <t>XB01</t>
  </si>
  <si>
    <t>甘肃省智慧消防数据共享交换平台（燕云Dass)</t>
  </si>
  <si>
    <t>XB04</t>
  </si>
  <si>
    <t>西安市医疗健康（影像）大数据中心</t>
  </si>
  <si>
    <t>XB10</t>
  </si>
  <si>
    <t>洛阳地铁物资管理平台项目</t>
  </si>
  <si>
    <t>XB17</t>
  </si>
  <si>
    <t>武威智慧农业公共普惠平台软件开发项目</t>
  </si>
  <si>
    <t>XB24</t>
  </si>
  <si>
    <t>武威“城市通”（E龙岩、筑民生模式）</t>
  </si>
  <si>
    <t>XB26</t>
  </si>
  <si>
    <t>陕西财政厅财政云建设项目燕云Daas软件开发项目</t>
  </si>
  <si>
    <t>XB27</t>
  </si>
  <si>
    <t>空军军医大学燕云Daas软件开发项目</t>
  </si>
  <si>
    <t>XB30</t>
  </si>
  <si>
    <t>重庆市九龙坡区智慧地管网地下管廓展厅项目</t>
  </si>
  <si>
    <t>XB31</t>
  </si>
  <si>
    <t>洛阳市智慧地下管网项目</t>
  </si>
  <si>
    <t>XB32</t>
  </si>
  <si>
    <t>神木市智慧城市城市一卡通平台</t>
  </si>
  <si>
    <t>XB33</t>
  </si>
  <si>
    <t>神木市智慧城市智慧农业平台</t>
  </si>
  <si>
    <t>XN013</t>
  </si>
  <si>
    <t>稀土大数据平台</t>
  </si>
  <si>
    <t>XN014</t>
  </si>
  <si>
    <t>赣南脐橙大数据平台</t>
  </si>
  <si>
    <t>XN020</t>
  </si>
  <si>
    <t>赣州智慧教育</t>
  </si>
  <si>
    <t>XN034</t>
  </si>
  <si>
    <t>贵阳市发改委统一登录管理</t>
  </si>
  <si>
    <t>XB13</t>
  </si>
  <si>
    <t>宝鸡市智慧水务项目</t>
  </si>
  <si>
    <t>XB14</t>
  </si>
  <si>
    <t>郑州市智慧水务项目</t>
  </si>
  <si>
    <t>XB15</t>
  </si>
  <si>
    <t>许昌市智慧消防项目</t>
  </si>
  <si>
    <t>XN006</t>
  </si>
  <si>
    <t>XN012</t>
  </si>
  <si>
    <t>贵州安可项目</t>
  </si>
  <si>
    <t>XN021</t>
  </si>
  <si>
    <t>四川省重点污染源视频监控系统建设项目（二期）</t>
  </si>
  <si>
    <t>XN022</t>
  </si>
  <si>
    <t>芦山县社会综合治理建设</t>
  </si>
  <si>
    <t>XN023</t>
  </si>
  <si>
    <t>雅安名山县智慧交通</t>
  </si>
  <si>
    <t>XN007</t>
  </si>
  <si>
    <t>安顺市可信共享</t>
  </si>
  <si>
    <t>XN008</t>
  </si>
  <si>
    <t>安顺市政务云</t>
  </si>
  <si>
    <t>XN029</t>
  </si>
  <si>
    <t>成都公共租赁住房项目</t>
  </si>
  <si>
    <t>XN032</t>
  </si>
  <si>
    <t>铜仁市市民平台顶设</t>
  </si>
  <si>
    <t>XN035</t>
  </si>
  <si>
    <t>智慧园区（两江新区）</t>
  </si>
  <si>
    <t>XN036</t>
  </si>
  <si>
    <t>什邡综治项目</t>
  </si>
  <si>
    <t>XN040</t>
  </si>
  <si>
    <t>两江新区人才智慧云平台项目</t>
  </si>
  <si>
    <t>XN041</t>
  </si>
  <si>
    <t>两江新区智慧教育建设项目</t>
  </si>
  <si>
    <t>XN015</t>
  </si>
  <si>
    <t>六盘水教育局项目</t>
  </si>
  <si>
    <t>XN027</t>
  </si>
  <si>
    <t>重庆两江新区公租房</t>
  </si>
  <si>
    <t>XN030</t>
  </si>
  <si>
    <t>贵州省水资源综合管理平台</t>
  </si>
  <si>
    <t>XN038</t>
  </si>
  <si>
    <t>六盘水农业云</t>
  </si>
  <si>
    <t>XN026</t>
  </si>
  <si>
    <t>重庆两江新区教育局新生预报名系统</t>
  </si>
  <si>
    <t>XN039</t>
  </si>
  <si>
    <t>两江新区停车诱导系统工程</t>
  </si>
  <si>
    <t>HD66</t>
  </si>
  <si>
    <t>电信华为设备供货</t>
  </si>
  <si>
    <t>HBH23</t>
  </si>
  <si>
    <t>XN003</t>
  </si>
  <si>
    <t>智慧金秀一期</t>
  </si>
  <si>
    <t>XN017</t>
  </si>
  <si>
    <t>重庆长江水资源保护</t>
  </si>
  <si>
    <t>贵州省罗甸县脱贫攻坚一张图软件开发项目</t>
  </si>
  <si>
    <t>南昌市智慧城市大脑一期</t>
  </si>
  <si>
    <t>HD56</t>
  </si>
  <si>
    <t>台州市视联网系统采购项目</t>
  </si>
  <si>
    <t>HD65</t>
  </si>
  <si>
    <t>丽水移动智慧学校建设工程</t>
  </si>
  <si>
    <t>HBH95</t>
  </si>
  <si>
    <t>吉林省及长春市智慧养老</t>
  </si>
  <si>
    <t>HBH111</t>
  </si>
  <si>
    <t>吉林省科技部试点申请</t>
  </si>
  <si>
    <t>HBH115</t>
  </si>
  <si>
    <t>本溪市明厨亮灶运营项目</t>
  </si>
  <si>
    <t>HBH117</t>
  </si>
  <si>
    <t>本溪市智慧水务二期</t>
  </si>
  <si>
    <t>HBH118</t>
  </si>
  <si>
    <t>本溪市视频监控管理工程</t>
  </si>
  <si>
    <t>HBH114</t>
  </si>
  <si>
    <t>本溪市财政局机房改造工程（电气）</t>
  </si>
  <si>
    <t>HBH142</t>
  </si>
  <si>
    <t>沈阳市互联网+民政项目</t>
  </si>
  <si>
    <t>HB03</t>
  </si>
  <si>
    <t>HB31</t>
  </si>
  <si>
    <t>新乡市获嘉县智慧城市</t>
  </si>
  <si>
    <t>HB32</t>
  </si>
  <si>
    <t>HB52</t>
  </si>
  <si>
    <t>湖北省恩施城市管理平台项目</t>
  </si>
  <si>
    <t>HB56</t>
  </si>
  <si>
    <t>武汉市东西湖区智慧园区PPP项目</t>
  </si>
  <si>
    <t>HB65</t>
  </si>
  <si>
    <t>湖北省武汉市江汉区燕云daas</t>
  </si>
  <si>
    <t>HN50</t>
  </si>
  <si>
    <t>龙岩智慧监狱</t>
  </si>
  <si>
    <t>HN51</t>
  </si>
  <si>
    <t>龙岩智慧医疗</t>
  </si>
  <si>
    <t>HD03</t>
  </si>
  <si>
    <t>连云港智慧徐圩石化园区(项目集)</t>
  </si>
  <si>
    <t>HD51</t>
  </si>
  <si>
    <t>安徽马鞍山综合保税区智慧园区</t>
  </si>
  <si>
    <t>HBH63</t>
  </si>
  <si>
    <t>大连金普新区智慧城市项目</t>
  </si>
  <si>
    <t>HBH70</t>
  </si>
  <si>
    <t>XN016</t>
  </si>
  <si>
    <t>贵州长江水资源保护</t>
  </si>
  <si>
    <t>XN018</t>
  </si>
  <si>
    <t>贵州省“厕所革命”</t>
  </si>
  <si>
    <t>HN59</t>
  </si>
  <si>
    <t>深圳龙华区智慧消防</t>
  </si>
  <si>
    <t>HD44</t>
  </si>
  <si>
    <t>张家港市智慧城市大数据枢纽</t>
  </si>
  <si>
    <t>HD45</t>
  </si>
  <si>
    <t>张家港市新政务云计算中心建设</t>
  </si>
  <si>
    <t>HD54</t>
  </si>
  <si>
    <t>张家港市智慧市政巡查管理系统（微信版）项目</t>
  </si>
  <si>
    <t>HBH113</t>
  </si>
  <si>
    <t>本溪市一体化在线政务服务平台</t>
  </si>
  <si>
    <t>HBH138</t>
  </si>
  <si>
    <t>XN055</t>
  </si>
  <si>
    <t>广元市智慧教育二期</t>
  </si>
  <si>
    <t>HB82</t>
  </si>
  <si>
    <t>海淀政策基金项目</t>
  </si>
  <si>
    <t>HD84</t>
  </si>
  <si>
    <t>张家港电子政务网运维2019</t>
  </si>
  <si>
    <t>江苏省高淳区应急指挥系统</t>
  </si>
  <si>
    <t>HN63</t>
  </si>
  <si>
    <t>长沙岳麓山智慧景区项目</t>
  </si>
  <si>
    <t>HBH152</t>
  </si>
  <si>
    <t>威海市政务类和公共服务类信息项目</t>
  </si>
  <si>
    <t>HBH153</t>
  </si>
  <si>
    <t>泰安智慧城管项目</t>
  </si>
  <si>
    <t>HBH155</t>
  </si>
  <si>
    <t>HBH156</t>
  </si>
  <si>
    <t>东北亚5000万数据中心</t>
  </si>
  <si>
    <t>HBH157</t>
  </si>
  <si>
    <t>山东省大数据局合作项目（2020）</t>
  </si>
  <si>
    <t>XB40</t>
  </si>
  <si>
    <t>陕西财政云（一期）</t>
  </si>
  <si>
    <t>HB83</t>
  </si>
  <si>
    <t>北京市水务局云迁移项目</t>
  </si>
  <si>
    <t>HD86</t>
  </si>
  <si>
    <t>HD87</t>
  </si>
  <si>
    <t>互联网+监管</t>
  </si>
  <si>
    <t>HD88</t>
  </si>
  <si>
    <t>惠民平台运营二期</t>
  </si>
  <si>
    <t>HD89</t>
  </si>
  <si>
    <t>铜山教育大数据基础平台</t>
  </si>
  <si>
    <t>HD90</t>
  </si>
  <si>
    <t>铜山智慧校园基础支撑平台</t>
  </si>
  <si>
    <t>HD91</t>
  </si>
  <si>
    <t>铜山教育大数据应用服务</t>
  </si>
  <si>
    <t>HD92</t>
  </si>
  <si>
    <t>铜山教育区校一体化应用</t>
  </si>
  <si>
    <t>HD93</t>
  </si>
  <si>
    <t>智慧校园(建设31所学校)</t>
  </si>
  <si>
    <t>HD94</t>
  </si>
  <si>
    <t>铜山智慧教育基础环境</t>
  </si>
  <si>
    <t>HD95</t>
  </si>
  <si>
    <t>铜山教育大数据基础平台（二期）</t>
  </si>
  <si>
    <t>HD96</t>
  </si>
  <si>
    <t>铜山智慧校园基础支撑平台（二期）</t>
  </si>
  <si>
    <t>HD97</t>
  </si>
  <si>
    <t>铜山教育大数据应用服务（二期）</t>
  </si>
  <si>
    <t>HD98</t>
  </si>
  <si>
    <t>铜山教育区校一体化应用（二期）</t>
  </si>
  <si>
    <t>HD99</t>
  </si>
  <si>
    <t>智慧校园二期（建设23所学校）</t>
  </si>
  <si>
    <t>HD100</t>
  </si>
  <si>
    <t>铜山校园数据中心（二期）</t>
  </si>
  <si>
    <t>HD101</t>
  </si>
  <si>
    <t>徐州智慧水利二期</t>
  </si>
  <si>
    <t>HD102</t>
  </si>
  <si>
    <t>徐州综合性企业服务平台</t>
  </si>
  <si>
    <t>HD103</t>
  </si>
  <si>
    <t>徐州信用综合管理平台</t>
  </si>
  <si>
    <t>HD104</t>
  </si>
  <si>
    <t>HD105</t>
  </si>
  <si>
    <t>吴江智慧农业项目</t>
  </si>
  <si>
    <t>HD106</t>
  </si>
  <si>
    <t>秦淮区智慧垃圾管理平台</t>
  </si>
  <si>
    <t>HBH158</t>
  </si>
  <si>
    <t>唐山市小微平台省级中小企业公共示范平台补贴项目</t>
  </si>
  <si>
    <t>XN062</t>
  </si>
  <si>
    <t>大化瑶族自治县数字大化（一期）建设项目</t>
  </si>
  <si>
    <t>FJ19</t>
  </si>
  <si>
    <t>SZ02</t>
  </si>
  <si>
    <t>深圳龙华区政数服务项目（暂命名）</t>
  </si>
  <si>
    <t>HB84</t>
  </si>
  <si>
    <t>延庆区民政局社区小程序项目</t>
  </si>
  <si>
    <t>HB85</t>
  </si>
  <si>
    <t>顺义区AK项目-政务外网</t>
  </si>
  <si>
    <t>HB86</t>
  </si>
  <si>
    <t>延庆区安全可靠项目</t>
  </si>
  <si>
    <t>HB87</t>
  </si>
  <si>
    <t>海淀区安全可靠项目</t>
  </si>
  <si>
    <t>HD107</t>
  </si>
  <si>
    <t>东营智慧环保二期燕云DaaS</t>
  </si>
  <si>
    <t>HD108</t>
  </si>
  <si>
    <t>宜昌人福药业厂区信息化总集</t>
  </si>
  <si>
    <t>HD109</t>
  </si>
  <si>
    <t>徐州市铜山区视频会议系统项目（60所学校）</t>
  </si>
  <si>
    <t>HD110</t>
  </si>
  <si>
    <t>徐州市铜山区健康照明改造系统项目</t>
  </si>
  <si>
    <t>HD111</t>
  </si>
  <si>
    <t>南通市卫健委信息系统互通项目</t>
  </si>
  <si>
    <t>湖南张家界智能交通项目</t>
  </si>
  <si>
    <t>HN65</t>
  </si>
  <si>
    <t>岳阳智慧环保项目</t>
  </si>
  <si>
    <t>HD112</t>
  </si>
  <si>
    <t>铜山智慧教育-标段2</t>
  </si>
  <si>
    <t>HD113</t>
  </si>
  <si>
    <t>铜山智慧教育-因特睿预购</t>
  </si>
  <si>
    <t>HBH159</t>
  </si>
  <si>
    <t>枣庄市一次办好系统信用中心项目</t>
  </si>
  <si>
    <t>江苏省委党校硬件采购</t>
  </si>
  <si>
    <t>HD115</t>
  </si>
  <si>
    <t>宜昌市智慧垃圾项目</t>
  </si>
  <si>
    <t>HBH160</t>
  </si>
  <si>
    <t>潍坊市峡山区产城融合基地智慧园区项目</t>
  </si>
  <si>
    <t>FJ23</t>
  </si>
  <si>
    <t>三明市积分入学项目</t>
  </si>
  <si>
    <t>FJ24</t>
  </si>
  <si>
    <t>宁德大数据平台（二期）项目</t>
  </si>
  <si>
    <t>SZ03</t>
  </si>
  <si>
    <t>深圳龙华数据账户推广应用试点项目</t>
  </si>
  <si>
    <t>XN063</t>
  </si>
  <si>
    <t>重庆市小微担保业务管理系统开发项目</t>
  </si>
  <si>
    <t>DC01</t>
  </si>
  <si>
    <t>聊城大数据局打破数据壁垒项目</t>
  </si>
  <si>
    <t>HD116</t>
  </si>
  <si>
    <t>宜昌市智慧消防项目</t>
  </si>
  <si>
    <t>HD117</t>
  </si>
  <si>
    <t>徐州经开区燕云项目</t>
  </si>
  <si>
    <t>HD118</t>
  </si>
  <si>
    <t>安徽省安全厅指挥中心总集成</t>
  </si>
  <si>
    <t>邢台智慧城市项目</t>
  </si>
  <si>
    <t>HD120</t>
  </si>
  <si>
    <t>南京市智慧社区项目</t>
  </si>
  <si>
    <t>HN66</t>
  </si>
  <si>
    <t>青海水利厅资源整合一期项目</t>
  </si>
  <si>
    <t>XN064</t>
  </si>
  <si>
    <t>云南曲靖智慧城市项目</t>
  </si>
  <si>
    <t>SZ04</t>
  </si>
  <si>
    <t>深圳沙头角边境特别管理区通行证预约办证系统外网增购平台服务</t>
  </si>
  <si>
    <t>SZ05</t>
  </si>
  <si>
    <t>深圳沙头角边境特别管理区通行证预约办证系统外网增购供货</t>
  </si>
  <si>
    <t>HB88</t>
  </si>
  <si>
    <t>湘潭市智慧城市项目</t>
  </si>
  <si>
    <t>HD121</t>
  </si>
  <si>
    <t>宜昌大数据产业园展厅项目</t>
  </si>
  <si>
    <t>宜昌大数据产业园IDC建设和运营</t>
  </si>
  <si>
    <t>HD123</t>
  </si>
  <si>
    <t>吴江宏观经济大数据分析项目</t>
  </si>
  <si>
    <t>HD124</t>
  </si>
  <si>
    <t>徐州沛县智慧教育</t>
  </si>
  <si>
    <t>智能机器人项目</t>
  </si>
  <si>
    <t>HBH163</t>
  </si>
  <si>
    <t>临沂市城市运行管理平台项目</t>
  </si>
  <si>
    <t>HBH164</t>
  </si>
  <si>
    <t>长春市政务OA项目</t>
  </si>
  <si>
    <t>HN67</t>
  </si>
  <si>
    <t>云浮市政数局数据共享对接项目</t>
  </si>
  <si>
    <t>HBH166</t>
  </si>
  <si>
    <t>燕云Daas产品</t>
  </si>
  <si>
    <t>XN065</t>
  </si>
  <si>
    <t>四川省一带一路企业服务平台项目</t>
  </si>
  <si>
    <t>HD126</t>
  </si>
  <si>
    <t>上海智慧养老</t>
  </si>
  <si>
    <t>HD127</t>
  </si>
  <si>
    <t>智慧徐州</t>
  </si>
  <si>
    <t>HD128</t>
  </si>
  <si>
    <t>徐州经开区智慧教育平台</t>
  </si>
  <si>
    <t>HD129</t>
  </si>
  <si>
    <t>徐州邳州市智慧教育平台</t>
  </si>
  <si>
    <t>马鞍山市基层政务系统整合项目</t>
  </si>
  <si>
    <t>HBH167</t>
  </si>
  <si>
    <t>北京海淀区IOC燕云daas项目</t>
  </si>
  <si>
    <t>JF03</t>
  </si>
  <si>
    <t>郑州市信息中心社会信用大数据平台</t>
  </si>
  <si>
    <t>HD131</t>
  </si>
  <si>
    <t>黄冈市中医院总集项目</t>
  </si>
  <si>
    <t>HBH168</t>
  </si>
  <si>
    <t>HBH169</t>
  </si>
  <si>
    <t>淄博经开区智慧城管（2020）</t>
  </si>
  <si>
    <t>JF04</t>
  </si>
  <si>
    <t>江苏省信息中心宏观经济大数据系统及服务项目</t>
  </si>
  <si>
    <t>吴江区电子证照服务系统</t>
  </si>
  <si>
    <t>HD134</t>
  </si>
  <si>
    <t>江苏省政务大数据局数据汇集</t>
  </si>
  <si>
    <t>HN68</t>
  </si>
  <si>
    <t>汉江水务数据资源整合项目</t>
  </si>
  <si>
    <t>HN70</t>
  </si>
  <si>
    <t>茂名市智慧政协系统</t>
  </si>
  <si>
    <t>HN71</t>
  </si>
  <si>
    <t>广州保利智慧园区系统</t>
  </si>
  <si>
    <t>HN72</t>
  </si>
  <si>
    <t>佛山社保公众号运营及技术维护</t>
  </si>
  <si>
    <t>HN73</t>
  </si>
  <si>
    <t>中海油港区信息化建设项目</t>
  </si>
  <si>
    <t>HN74</t>
  </si>
  <si>
    <t>张家界智慧交通二期（旅运大数据系统）</t>
  </si>
  <si>
    <t>HN75</t>
  </si>
  <si>
    <t>云浮智慧城管二期</t>
  </si>
  <si>
    <t>HBH103</t>
  </si>
  <si>
    <t>科技部互联网+政务项目资金申请（天津）</t>
  </si>
  <si>
    <t>HBH105</t>
  </si>
  <si>
    <t>天津津南区智慧城市</t>
  </si>
  <si>
    <t>HD135</t>
  </si>
  <si>
    <t>南京市安可项目</t>
  </si>
  <si>
    <t>HD136</t>
  </si>
  <si>
    <t>六合区污水处理系统平台</t>
  </si>
  <si>
    <t>HD137</t>
  </si>
  <si>
    <t>江宁区智慧垃圾分类项目</t>
  </si>
  <si>
    <t>HBH170</t>
  </si>
  <si>
    <t>抚顺智慧社区</t>
  </si>
  <si>
    <t>XB42</t>
  </si>
  <si>
    <t>SZ06</t>
  </si>
  <si>
    <t>昆明自贸区运营指挥中心设计项目</t>
  </si>
  <si>
    <t>HB89</t>
  </si>
  <si>
    <t>海淀区政务云备份中心2020至2021基础运维服务阶段证明项目</t>
  </si>
  <si>
    <t>HB90</t>
  </si>
  <si>
    <t>2021年度海淀区政务云平台购买服务项目服务阶段证明</t>
  </si>
  <si>
    <t>HB91</t>
  </si>
  <si>
    <t>中国电信北京公司2020至2021海淀政务云驻场运维支撑服务项目</t>
  </si>
  <si>
    <t>HB92</t>
  </si>
  <si>
    <t>延庆智慧环保运营维护项目</t>
  </si>
  <si>
    <t>HB93</t>
  </si>
  <si>
    <t>沧州智慧融资平台</t>
  </si>
  <si>
    <t>FJ28</t>
  </si>
  <si>
    <t>古雷通网上公共服务平台项目</t>
  </si>
  <si>
    <t>FJ29</t>
  </si>
  <si>
    <t>漳州通芗城区分站</t>
  </si>
  <si>
    <t>FJ30</t>
  </si>
  <si>
    <t>漳州通龙文区分站</t>
  </si>
  <si>
    <t>FJ31</t>
  </si>
  <si>
    <t>漳州通龙海市分站</t>
  </si>
  <si>
    <t>FJ32</t>
  </si>
  <si>
    <t>漳州通云霄县分站</t>
  </si>
  <si>
    <t>FJ33</t>
  </si>
  <si>
    <t>漳州通漳浦县分站</t>
  </si>
  <si>
    <t>FJ34</t>
  </si>
  <si>
    <t>漳州通诏安县分站</t>
  </si>
  <si>
    <t>FJ35</t>
  </si>
  <si>
    <t>漳州通长泰县分站</t>
  </si>
  <si>
    <t>FJ36</t>
  </si>
  <si>
    <t>漳州通东山县分站</t>
  </si>
  <si>
    <t>FJ37</t>
  </si>
  <si>
    <t>漳州通南靖县分站</t>
  </si>
  <si>
    <t>FJ38</t>
  </si>
  <si>
    <t>漳州通平和县分站</t>
  </si>
  <si>
    <t>FJ39</t>
  </si>
  <si>
    <t>漳州通华安县分站</t>
  </si>
  <si>
    <t>HB94</t>
  </si>
  <si>
    <t>中关村安全可靠三期项目</t>
  </si>
  <si>
    <t>合肥智慧水务河长制信息化集成项目</t>
  </si>
  <si>
    <t>HD140</t>
  </si>
  <si>
    <t>智慧食安大数据项目</t>
  </si>
  <si>
    <t>HD141</t>
  </si>
  <si>
    <t>秦淮区环保监测项目</t>
  </si>
  <si>
    <t>HBH171</t>
  </si>
  <si>
    <t>HBH172</t>
  </si>
  <si>
    <t>威海应急调度指挥中心项目</t>
  </si>
  <si>
    <t>HBH173</t>
  </si>
  <si>
    <t>威海跨系统数据对接支撑项目</t>
  </si>
  <si>
    <t>HBH174</t>
  </si>
  <si>
    <t>爱山东.乳山</t>
  </si>
  <si>
    <t>HBH175</t>
  </si>
  <si>
    <t>智慧文旅云运营项目</t>
  </si>
  <si>
    <t>HBH176</t>
  </si>
  <si>
    <t>审计二期</t>
  </si>
  <si>
    <t>HBH177</t>
  </si>
  <si>
    <t>组织部二期</t>
  </si>
  <si>
    <t>HBH178</t>
  </si>
  <si>
    <t>国资人事系统</t>
  </si>
  <si>
    <t>HBH179</t>
  </si>
  <si>
    <t>聊城城市大脑项目</t>
  </si>
  <si>
    <t>HBH180</t>
  </si>
  <si>
    <t>潍坊城市大脑项目</t>
  </si>
  <si>
    <t>HBH181</t>
  </si>
  <si>
    <t>潍坊统计数据应用监测平台</t>
  </si>
  <si>
    <t>HBH182</t>
  </si>
  <si>
    <t>威海职业学院定制开发应用项目</t>
  </si>
  <si>
    <t>HBH183</t>
  </si>
  <si>
    <t>XN067</t>
  </si>
  <si>
    <t>达州市数字乡村平台项目</t>
  </si>
  <si>
    <t>PRJ01</t>
  </si>
  <si>
    <t>PRJ02</t>
  </si>
  <si>
    <t>行业方案创新</t>
  </si>
  <si>
    <t>PRJ02</t>
  </si>
  <si>
    <t>PRJ01</t>
  </si>
  <si>
    <t>XN064</t>
  </si>
  <si>
    <t>XN064</t>
  </si>
  <si>
    <t>XN064</t>
  </si>
  <si>
    <t>XN064</t>
  </si>
  <si>
    <t>HN01</t>
  </si>
  <si>
    <t>FJ23</t>
  </si>
  <si>
    <t>PRJ01</t>
  </si>
  <si>
    <t>HBH170</t>
  </si>
  <si>
    <t>HBH131</t>
  </si>
  <si>
    <t>HBH128</t>
  </si>
  <si>
    <t>PRJ02</t>
  </si>
  <si>
    <t>FJ27</t>
  </si>
  <si>
    <t>HD130</t>
  </si>
  <si>
    <t>HD77</t>
  </si>
  <si>
    <t>XB42</t>
  </si>
  <si>
    <t>——</t>
  </si>
  <si>
    <t>曾怀勋</t>
  </si>
  <si>
    <t>售前和方案中心</t>
  </si>
  <si>
    <t>HBH170</t>
  </si>
  <si>
    <t>大区</t>
  </si>
  <si>
    <t>合计</t>
  </si>
  <si>
    <t>李文东</t>
  </si>
  <si>
    <t>李鹏博</t>
  </si>
  <si>
    <t>曾志坚</t>
  </si>
  <si>
    <t>赖辉</t>
  </si>
  <si>
    <t>曾怀勋</t>
  </si>
  <si>
    <t>鲍晓宇</t>
  </si>
  <si>
    <t>马锐</t>
  </si>
  <si>
    <t>吴海波</t>
  </si>
  <si>
    <t>陈克</t>
  </si>
  <si>
    <t>张慧敏</t>
  </si>
  <si>
    <t>靳茜</t>
  </si>
  <si>
    <t>刘振官</t>
  </si>
  <si>
    <t>2019项目方案整理</t>
  </si>
  <si>
    <t>PRJ02</t>
  </si>
  <si>
    <t>FJ42</t>
  </si>
  <si>
    <t>FJ40</t>
  </si>
  <si>
    <t>泉州通网上公共服务平台项目</t>
  </si>
  <si>
    <t>FJ41</t>
  </si>
  <si>
    <t>龙岩应急指挥平台</t>
  </si>
  <si>
    <t>FJ43</t>
  </si>
  <si>
    <t>三明应急指挥平台</t>
  </si>
  <si>
    <t>FJ44</t>
  </si>
  <si>
    <t>FJ45</t>
  </si>
  <si>
    <t>三明市网上公共服务平台运营项目</t>
  </si>
  <si>
    <t>FJ46</t>
  </si>
  <si>
    <t>唐山企业复工平台</t>
  </si>
  <si>
    <t>沧州疫情防控系统</t>
  </si>
  <si>
    <t>延庆疫情防控系统</t>
  </si>
  <si>
    <t>吉林省信创项目(安可项目)
</t>
  </si>
  <si>
    <t>FJ42</t>
  </si>
  <si>
    <t>PRJ01</t>
  </si>
  <si>
    <t>FJ41</t>
  </si>
  <si>
    <t>FJ42</t>
  </si>
  <si>
    <t>HB29</t>
  </si>
  <si>
    <t>FJ40</t>
  </si>
  <si>
    <t>大项目部</t>
  </si>
  <si>
    <t>北区</t>
  </si>
  <si>
    <t>北区</t>
  </si>
  <si>
    <t>北区</t>
  </si>
  <si>
    <t>FJ42</t>
  </si>
  <si>
    <t>FJ03</t>
  </si>
  <si>
    <t>HB29</t>
  </si>
  <si>
    <t>PRJ02</t>
  </si>
  <si>
    <t>HEB01</t>
  </si>
  <si>
    <t>TIANJ01</t>
  </si>
  <si>
    <t>TIANJ02</t>
  </si>
  <si>
    <t>HEB02</t>
  </si>
  <si>
    <t>BEIJ01</t>
  </si>
  <si>
    <t>JIL01</t>
  </si>
  <si>
    <t>JIL02</t>
  </si>
  <si>
    <t>JIL03</t>
  </si>
  <si>
    <t>JIL04</t>
  </si>
  <si>
    <t>JIL05</t>
  </si>
  <si>
    <t>PRJ03</t>
  </si>
  <si>
    <t>JIL04</t>
  </si>
  <si>
    <t>TIANJ01</t>
  </si>
  <si>
    <t>TIANJ02</t>
  </si>
  <si>
    <t>HEB02</t>
  </si>
  <si>
    <t>JIL01</t>
  </si>
  <si>
    <t>BEIJ01</t>
  </si>
  <si>
    <t>JIL01</t>
  </si>
  <si>
    <t>JIL02</t>
  </si>
  <si>
    <t>JIL03</t>
  </si>
  <si>
    <t>JIL04</t>
  </si>
  <si>
    <t>JIL02</t>
  </si>
  <si>
    <t>因特睿产品方案梳理</t>
  </si>
  <si>
    <t>售前和方案中心</t>
  </si>
  <si>
    <t>BEIJ01</t>
  </si>
  <si>
    <t>JIL02</t>
  </si>
  <si>
    <t>FJ11</t>
  </si>
  <si>
    <t>节假日</t>
  </si>
  <si>
    <t>节假日</t>
  </si>
  <si>
    <t>节假日</t>
  </si>
  <si>
    <t>节假日</t>
  </si>
  <si>
    <t>节假日</t>
  </si>
  <si>
    <t>HB86</t>
  </si>
  <si>
    <t>节假日</t>
  </si>
  <si>
    <t>HB86</t>
  </si>
  <si>
    <t>FJ11</t>
  </si>
  <si>
    <t>JIL05</t>
  </si>
  <si>
    <t>北区</t>
  </si>
  <si>
    <t>节假日</t>
  </si>
  <si>
    <t>长春疫情防控系统</t>
  </si>
  <si>
    <t>HBH93</t>
  </si>
  <si>
    <t>FUJ01</t>
  </si>
  <si>
    <t>FUJ01</t>
  </si>
  <si>
    <t>HBH173</t>
  </si>
  <si>
    <t>HBH150</t>
  </si>
  <si>
    <t>JIL06</t>
  </si>
  <si>
    <t>JIL06</t>
  </si>
  <si>
    <t>吉林省延吉市餐饮行业复工防疫系统项目</t>
  </si>
  <si>
    <t>JIL07</t>
  </si>
  <si>
    <t>吉林省商务厅外贸商务平台项目</t>
  </si>
  <si>
    <t>JIL08</t>
  </si>
  <si>
    <t>红旗智慧新城</t>
  </si>
  <si>
    <t>JIL09</t>
  </si>
  <si>
    <t>祥云大数据平台（三期）</t>
  </si>
  <si>
    <t>JIL09</t>
  </si>
  <si>
    <t>JIL06</t>
  </si>
  <si>
    <t>HB12</t>
  </si>
  <si>
    <t>福建</t>
  </si>
  <si>
    <t>HBH93</t>
  </si>
  <si>
    <t>HBH150</t>
  </si>
  <si>
    <t>HBH104</t>
  </si>
  <si>
    <t>HD120</t>
  </si>
  <si>
    <t>暂无编号商机支持</t>
  </si>
  <si>
    <t>综合支持</t>
  </si>
  <si>
    <t>HBH165</t>
  </si>
  <si>
    <t>能力建设</t>
  </si>
  <si>
    <t>能力建设</t>
  </si>
  <si>
    <t>会议</t>
  </si>
  <si>
    <t>学习</t>
  </si>
  <si>
    <t>综合支持</t>
  </si>
  <si>
    <t>其他</t>
  </si>
  <si>
    <t>暂无编号商机支持</t>
  </si>
  <si>
    <t>会议</t>
  </si>
  <si>
    <t>其他</t>
  </si>
  <si>
    <t>会议</t>
  </si>
  <si>
    <t>HN49</t>
  </si>
  <si>
    <t>会议</t>
  </si>
  <si>
    <t>FJ21</t>
  </si>
  <si>
    <t>HBH167</t>
  </si>
  <si>
    <t>HBH167</t>
  </si>
  <si>
    <t>会议</t>
  </si>
  <si>
    <t>会议</t>
  </si>
  <si>
    <t>学习</t>
  </si>
  <si>
    <t>HBH134</t>
  </si>
  <si>
    <t>HBH156</t>
  </si>
  <si>
    <t>HBH156</t>
  </si>
  <si>
    <t>暂无商机编号支持</t>
  </si>
  <si>
    <t>会议</t>
  </si>
  <si>
    <t>部门管理</t>
  </si>
  <si>
    <t>会议</t>
  </si>
  <si>
    <t>HD138</t>
  </si>
  <si>
    <t>HD139</t>
  </si>
  <si>
    <t>暂无编号商机支持</t>
  </si>
  <si>
    <t>其他</t>
  </si>
  <si>
    <t>HBH104</t>
  </si>
  <si>
    <t>因特睿产品支持</t>
  </si>
  <si>
    <t>行政支持</t>
  </si>
  <si>
    <t>HD130</t>
  </si>
  <si>
    <t>部门管理</t>
  </si>
  <si>
    <t>会议</t>
  </si>
  <si>
    <t>学习</t>
  </si>
  <si>
    <t>学习</t>
  </si>
  <si>
    <t>其他</t>
  </si>
  <si>
    <t>学习</t>
  </si>
  <si>
    <t>商机阶段</t>
  </si>
  <si>
    <t>商机分类</t>
  </si>
  <si>
    <t>XN010</t>
  </si>
  <si>
    <t>HBH171</t>
  </si>
  <si>
    <t>东区</t>
  </si>
  <si>
    <t>北区</t>
  </si>
  <si>
    <t>东区</t>
  </si>
  <si>
    <t>东区</t>
  </si>
  <si>
    <t>北区</t>
  </si>
  <si>
    <t>商机状态</t>
  </si>
  <si>
    <t>预计签约金额
（万元）</t>
  </si>
  <si>
    <t>商机编号</t>
  </si>
  <si>
    <t>福建</t>
  </si>
  <si>
    <t>福建</t>
  </si>
  <si>
    <t>北区</t>
  </si>
  <si>
    <t>北区</t>
  </si>
  <si>
    <t>北区</t>
  </si>
  <si>
    <t>东区</t>
  </si>
  <si>
    <t>南区</t>
  </si>
  <si>
    <t>大项目部</t>
  </si>
  <si>
    <t>东区</t>
  </si>
  <si>
    <t>福建</t>
  </si>
  <si>
    <t>北区</t>
  </si>
  <si>
    <t>预测加权金额（万元）</t>
  </si>
  <si>
    <t>赢单概率</t>
  </si>
  <si>
    <t>商机阶段</t>
  </si>
  <si>
    <t>赢单概率</t>
  </si>
  <si>
    <t>1发现和评估</t>
  </si>
  <si>
    <t>2顶设和策划</t>
  </si>
  <si>
    <t>3详细设计</t>
  </si>
  <si>
    <t>4投标准备</t>
  </si>
  <si>
    <t>5合同谈判</t>
  </si>
  <si>
    <t>期间使用工时</t>
  </si>
  <si>
    <t>北区</t>
  </si>
  <si>
    <t>东区</t>
  </si>
  <si>
    <t>面向区域销售的综合支持</t>
  </si>
  <si>
    <t>HD119</t>
  </si>
  <si>
    <t>PRJ03</t>
  </si>
  <si>
    <t>YUNN02</t>
  </si>
  <si>
    <t>NINGX01</t>
  </si>
  <si>
    <t>SHANGH01</t>
  </si>
  <si>
    <t>NINGX02</t>
  </si>
  <si>
    <t>HUB01</t>
  </si>
  <si>
    <t>HUB02</t>
  </si>
  <si>
    <t>HUB03</t>
  </si>
  <si>
    <t>HUB04</t>
  </si>
  <si>
    <t>HUB05</t>
  </si>
  <si>
    <t>LIAON01</t>
  </si>
  <si>
    <t>YUNN01</t>
  </si>
  <si>
    <t>YUNN02</t>
  </si>
  <si>
    <t>YUNN03</t>
  </si>
  <si>
    <t>JIANGS01</t>
  </si>
  <si>
    <t>上海市档案局数据中心升级项目</t>
  </si>
  <si>
    <t>宜昌人兴发集团厂区信息化总集</t>
  </si>
  <si>
    <t>宜昌市公安局信息系统集成项目</t>
  </si>
  <si>
    <t>恩施市智慧城市指挥中心项目</t>
  </si>
  <si>
    <t>宜昌市大数据产业合作政府采购项目</t>
  </si>
  <si>
    <t>抚顺市智慧城市融合服务平台项目（城市APP）</t>
  </si>
  <si>
    <t>YUNN01</t>
  </si>
  <si>
    <t>YUNN03</t>
  </si>
  <si>
    <t>XN068</t>
  </si>
  <si>
    <t>“数字曲靖”顶层设计项目</t>
  </si>
  <si>
    <t>FJ26</t>
  </si>
  <si>
    <t>HBH172</t>
  </si>
  <si>
    <t>HBH179</t>
  </si>
  <si>
    <t>HBH93</t>
  </si>
  <si>
    <t>JIL07</t>
  </si>
  <si>
    <t>LIAON01</t>
  </si>
  <si>
    <t>YUNN01</t>
  </si>
  <si>
    <t>东区</t>
  </si>
  <si>
    <t>北区</t>
  </si>
  <si>
    <t>福建</t>
  </si>
  <si>
    <t>北区</t>
  </si>
  <si>
    <t>爱山东.文登</t>
  </si>
  <si>
    <t>智慧唐山一期建设项目</t>
  </si>
  <si>
    <t>长春一汽资源交易与企业服务一体化平台</t>
  </si>
  <si>
    <t>吉林省政数局数据中台</t>
  </si>
  <si>
    <t>天津南开企业复工平台软件开发</t>
  </si>
  <si>
    <t>天津南开社区疫情防控服务平台软件开发</t>
  </si>
  <si>
    <t>数字曲靖数据中台软件开发</t>
  </si>
  <si>
    <t>银川金凤区防疫测温安检门捐赠采购供货</t>
  </si>
  <si>
    <t>第一阶段售前人员投入工时状态</t>
  </si>
  <si>
    <t>内部项目</t>
  </si>
  <si>
    <t>部门内部项目</t>
  </si>
  <si>
    <t>内部项目</t>
  </si>
  <si>
    <t>内部项目</t>
  </si>
  <si>
    <t>内部项目</t>
  </si>
  <si>
    <t>内部项目</t>
  </si>
  <si>
    <t>内部项目工时</t>
  </si>
  <si>
    <t>团队管理工时</t>
  </si>
  <si>
    <t>内部支持工时</t>
  </si>
  <si>
    <t>个人学习工时</t>
  </si>
  <si>
    <t>YUNN01</t>
  </si>
  <si>
    <t>TIANJ02</t>
  </si>
  <si>
    <t>TIANJ01</t>
  </si>
  <si>
    <t>销售部</t>
  </si>
  <si>
    <t>销售部</t>
  </si>
  <si>
    <t>北区</t>
  </si>
  <si>
    <t>南区</t>
  </si>
  <si>
    <t>南区</t>
  </si>
  <si>
    <t>福建</t>
  </si>
  <si>
    <t>福建</t>
  </si>
  <si>
    <t>福建</t>
  </si>
  <si>
    <t>福建</t>
  </si>
  <si>
    <t>福建</t>
  </si>
  <si>
    <t>福建</t>
  </si>
  <si>
    <t>福建</t>
  </si>
  <si>
    <t>大项目部</t>
  </si>
  <si>
    <t>大项目部</t>
  </si>
  <si>
    <t>大项目部</t>
  </si>
  <si>
    <t>大项目部</t>
  </si>
  <si>
    <t>北区</t>
  </si>
  <si>
    <t>北区</t>
  </si>
  <si>
    <t>北区</t>
  </si>
  <si>
    <t>北区</t>
  </si>
  <si>
    <t>北区</t>
  </si>
  <si>
    <t>北区</t>
  </si>
  <si>
    <t>东区</t>
  </si>
  <si>
    <t>东区</t>
  </si>
  <si>
    <t>东区</t>
  </si>
  <si>
    <t>北区</t>
  </si>
  <si>
    <t>北区</t>
  </si>
  <si>
    <t>南区</t>
  </si>
  <si>
    <t>南区</t>
  </si>
  <si>
    <t>南区</t>
  </si>
  <si>
    <t>交付中心</t>
  </si>
  <si>
    <t>交付中心</t>
  </si>
  <si>
    <t>大项目部</t>
  </si>
  <si>
    <t>大项目部</t>
  </si>
  <si>
    <t>大项目部</t>
  </si>
  <si>
    <t>福建</t>
  </si>
  <si>
    <t>福建</t>
  </si>
  <si>
    <t>福建</t>
  </si>
  <si>
    <t>南区</t>
  </si>
  <si>
    <t>南区</t>
  </si>
  <si>
    <t>内部项目</t>
  </si>
  <si>
    <t>北区</t>
  </si>
  <si>
    <t>集团</t>
  </si>
  <si>
    <t>BEIJ02</t>
  </si>
  <si>
    <t>BEIJ02</t>
  </si>
  <si>
    <t>北区</t>
  </si>
  <si>
    <t>北京市综合服务融通平台</t>
  </si>
  <si>
    <t>TIANJ03</t>
  </si>
  <si>
    <t>北区</t>
  </si>
  <si>
    <t>三类商机（SI业务）</t>
  </si>
  <si>
    <t>1发现和评估</t>
  </si>
  <si>
    <t>二类商机（自有方案业务）</t>
  </si>
  <si>
    <t>2顶设和策划</t>
  </si>
  <si>
    <t>期间使用工时</t>
  </si>
  <si>
    <t>BEIJ02</t>
  </si>
  <si>
    <t>YUNN03</t>
  </si>
  <si>
    <t>YUNN05</t>
  </si>
  <si>
    <t>HUB06</t>
  </si>
  <si>
    <t>YUNN04</t>
  </si>
  <si>
    <t>“数字曲靖”溯源食品工业互联网项目</t>
  </si>
  <si>
    <t>JIANGS02</t>
  </si>
  <si>
    <t>HEB03</t>
  </si>
  <si>
    <t>HEB04</t>
  </si>
  <si>
    <t>FUJ02</t>
  </si>
  <si>
    <t>龙岩三资管理平台
</t>
  </si>
  <si>
    <t>FUJ03</t>
  </si>
  <si>
    <t>三明梅列三资管理平台</t>
  </si>
  <si>
    <t>JIANGS03</t>
  </si>
  <si>
    <t>JIANGS04</t>
  </si>
  <si>
    <t>东区</t>
  </si>
  <si>
    <t>SHAND01</t>
  </si>
  <si>
    <t>山东电信2020年DICT合作伙伴公开招募项目 </t>
  </si>
  <si>
    <t>SICH01</t>
  </si>
  <si>
    <t>ITS</t>
  </si>
  <si>
    <t>四川省天府新区政务中心燕云项目
</t>
  </si>
  <si>
    <t>YUNN05</t>
  </si>
  <si>
    <t>YUNN05</t>
  </si>
  <si>
    <t>FJ45</t>
  </si>
  <si>
    <t>HB12</t>
  </si>
  <si>
    <t>HBH67</t>
  </si>
  <si>
    <t>SICH01</t>
  </si>
  <si>
    <t>BEIJ02</t>
  </si>
  <si>
    <t>SICH01</t>
  </si>
  <si>
    <t>北区</t>
  </si>
  <si>
    <t>ITS</t>
  </si>
  <si>
    <t>ITS</t>
  </si>
  <si>
    <t>JIANGS05</t>
  </si>
  <si>
    <t>徐州信息资源枢纽燕云项目</t>
  </si>
  <si>
    <t>TIANJ04</t>
  </si>
  <si>
    <t>北区</t>
  </si>
  <si>
    <t>南开区智慧应急指挥管理平台
</t>
  </si>
  <si>
    <t>FUJ04</t>
  </si>
  <si>
    <t>福建</t>
  </si>
  <si>
    <t>JIANGS06</t>
  </si>
  <si>
    <t>徐州国投合作</t>
  </si>
  <si>
    <t>JIANGS07</t>
  </si>
  <si>
    <t>审批服务综合执法一体化平台项目</t>
  </si>
  <si>
    <t>JIL10</t>
  </si>
  <si>
    <t>FJ09</t>
  </si>
  <si>
    <t>FUJ04</t>
  </si>
  <si>
    <t>HEB03</t>
  </si>
  <si>
    <t>XN067</t>
  </si>
  <si>
    <t>JIANGS06</t>
  </si>
  <si>
    <t>JIANGS05</t>
  </si>
  <si>
    <t>JIANGS07</t>
  </si>
  <si>
    <t>HD106</t>
  </si>
  <si>
    <t>暂停</t>
  </si>
  <si>
    <t>暂停</t>
  </si>
  <si>
    <t>HBH127</t>
  </si>
  <si>
    <t>XN003</t>
  </si>
  <si>
    <t>放弃</t>
  </si>
  <si>
    <t>HD62</t>
  </si>
  <si>
    <t>HN01</t>
  </si>
  <si>
    <t>FJ11</t>
  </si>
  <si>
    <t>商机确认预警</t>
  </si>
  <si>
    <t>中关村海淀区政务云平台2020年度服务阶段证明</t>
  </si>
  <si>
    <t>北区渭南智慧城市软件开发项目</t>
  </si>
  <si>
    <t>数字曲靖智慧医疗软件开发项目</t>
  </si>
  <si>
    <t>唐山市旅游票务分销系统软件开发项目</t>
  </si>
  <si>
    <t>唐山智慧社区试点软件开发项目</t>
  </si>
  <si>
    <t>龙岩市教育信息化服务阶段证明项目</t>
  </si>
  <si>
    <t>龙岩智慧旅游平台服务阶段证明</t>
  </si>
  <si>
    <t>二级预警（需尽快完成商机确认）</t>
  </si>
  <si>
    <t>一级预警（停止售前资源投入）</t>
  </si>
  <si>
    <t>FY20秦皇岛市公共信息服务平台运营运维二期</t>
  </si>
  <si>
    <t>YUNN04</t>
  </si>
  <si>
    <t>FJ43</t>
  </si>
  <si>
    <t>JIL10</t>
  </si>
  <si>
    <t>XN051</t>
  </si>
  <si>
    <t>LIAON02</t>
  </si>
  <si>
    <t>沈阳市沈河区云平台项目</t>
  </si>
  <si>
    <t>YUNN06</t>
  </si>
  <si>
    <t>YUNN07</t>
  </si>
  <si>
    <t>云南某市州大数据局燕云应用项目</t>
  </si>
  <si>
    <t>YUNN08</t>
  </si>
  <si>
    <t>云南某市州某厅燕云应用项目</t>
  </si>
  <si>
    <t>YUNN09</t>
  </si>
  <si>
    <t>云南省医共体燕云应用项目</t>
  </si>
  <si>
    <t>TIANJ05</t>
  </si>
  <si>
    <t>北区天津市南开区智慧养老软件开发项目-运维部分</t>
  </si>
  <si>
    <t>ANH01</t>
  </si>
  <si>
    <t>东区</t>
  </si>
  <si>
    <t>安徽省国资委信息化建设</t>
  </si>
  <si>
    <t>XINJ01</t>
  </si>
  <si>
    <t>新疆军分区信息化建设</t>
  </si>
  <si>
    <t>XINJ02</t>
  </si>
  <si>
    <t>新疆巴音郭楞蒙古自治州公安数据融合新疆巴音郭楞蒙古自治州</t>
  </si>
  <si>
    <t>JIANGS08</t>
  </si>
  <si>
    <t>江苏镇江公安局互联网+公安</t>
  </si>
  <si>
    <t>JIANGS09</t>
  </si>
  <si>
    <t>江苏镇江经济开发区智慧招商</t>
  </si>
  <si>
    <t>NINGX03</t>
  </si>
  <si>
    <t>宁夏网信办大数据融合</t>
  </si>
  <si>
    <t>ZHJ01</t>
  </si>
  <si>
    <t>浙江省智慧曹村</t>
  </si>
  <si>
    <t>QINGH01</t>
  </si>
  <si>
    <t>青海省西宁市大数据局数据融合项目</t>
  </si>
  <si>
    <t>QINGH02</t>
  </si>
  <si>
    <t>青海省人社数据融合项目</t>
  </si>
  <si>
    <t>QINGH03</t>
  </si>
  <si>
    <t>NINGX04</t>
  </si>
  <si>
    <t>宁夏银川金融监督管理局金融大数据融合</t>
  </si>
  <si>
    <t>TIANJ06</t>
  </si>
  <si>
    <t>北区</t>
  </si>
  <si>
    <t>南开区综合服务管理平台（硬件）</t>
  </si>
  <si>
    <t>JIANGS10</t>
  </si>
  <si>
    <t>江苏省国信系统整合（燕云）</t>
  </si>
  <si>
    <t>JIL10</t>
  </si>
  <si>
    <t>LIAON02</t>
  </si>
  <si>
    <t>XB42</t>
  </si>
  <si>
    <t>HN45</t>
  </si>
  <si>
    <t>HD117</t>
  </si>
  <si>
    <t>HBH03</t>
  </si>
  <si>
    <t>HBH03</t>
  </si>
  <si>
    <t>商机编号</t>
  </si>
  <si>
    <t>已签约</t>
  </si>
  <si>
    <t>19年10月已签约</t>
  </si>
  <si>
    <t>19年7月已签约</t>
  </si>
  <si>
    <t>备注</t>
  </si>
  <si>
    <t>福建</t>
  </si>
  <si>
    <t>福建</t>
  </si>
  <si>
    <t>HBH03</t>
  </si>
  <si>
    <t>HBH03</t>
  </si>
  <si>
    <t>JIL08</t>
  </si>
  <si>
    <t>JIL11</t>
  </si>
  <si>
    <t>数字延吉项目</t>
  </si>
  <si>
    <t>YUNN10</t>
  </si>
  <si>
    <t>云南卫健委健康大数据平台</t>
  </si>
  <si>
    <t>JIL12</t>
  </si>
  <si>
    <t>吉林省直机关</t>
  </si>
  <si>
    <t>JIL13</t>
  </si>
  <si>
    <t>北区</t>
  </si>
  <si>
    <t>长春</t>
  </si>
  <si>
    <t>JIL14</t>
  </si>
  <si>
    <t>松原</t>
  </si>
  <si>
    <t>JIL15</t>
  </si>
  <si>
    <t>吉林</t>
  </si>
  <si>
    <t>JIL16</t>
  </si>
  <si>
    <t>延吉</t>
  </si>
  <si>
    <t>LIAON03</t>
  </si>
  <si>
    <t>本溪</t>
  </si>
  <si>
    <t>LIAON04</t>
  </si>
  <si>
    <t>抚顺</t>
  </si>
  <si>
    <t>HEB05</t>
  </si>
  <si>
    <t>唐山</t>
  </si>
  <si>
    <t>HEB06</t>
  </si>
  <si>
    <t>邯郸</t>
  </si>
  <si>
    <t>HEB07</t>
  </si>
  <si>
    <t>沧州</t>
  </si>
  <si>
    <t>HEB08</t>
  </si>
  <si>
    <t>秦皇岛</t>
  </si>
  <si>
    <t>HEB09</t>
  </si>
  <si>
    <t>邢台发改委</t>
  </si>
  <si>
    <t>HEB10</t>
  </si>
  <si>
    <t>石家庄</t>
  </si>
  <si>
    <t>CHONGQ01</t>
  </si>
  <si>
    <t>重庆</t>
  </si>
  <si>
    <t>SHAND02</t>
  </si>
  <si>
    <t>威海</t>
  </si>
  <si>
    <t>SHAND03</t>
  </si>
  <si>
    <t>聊城</t>
  </si>
  <si>
    <t>SHAND04</t>
  </si>
  <si>
    <t>潍坊</t>
  </si>
  <si>
    <t>SHAND05</t>
  </si>
  <si>
    <t>日照</t>
  </si>
  <si>
    <t>SHANX01</t>
  </si>
  <si>
    <t>山西省</t>
  </si>
  <si>
    <t>TIANJ07</t>
  </si>
  <si>
    <t>南开区</t>
  </si>
  <si>
    <t>YUNN11</t>
  </si>
  <si>
    <t>曲靖</t>
  </si>
  <si>
    <t>GUANGX01</t>
  </si>
  <si>
    <t>广西省</t>
  </si>
  <si>
    <t>SICH02</t>
  </si>
  <si>
    <t>四川省</t>
  </si>
  <si>
    <t>GUIZH01</t>
  </si>
  <si>
    <t>贵州省</t>
  </si>
  <si>
    <t>JIL11</t>
  </si>
  <si>
    <t>YUNN06</t>
  </si>
  <si>
    <t>跟进中</t>
  </si>
  <si>
    <t>沧州城市融合大数据中心软件开发项目</t>
  </si>
  <si>
    <t>长春市物联网产业发展咨询规划服务阶段证明项目</t>
  </si>
  <si>
    <t>抚顺市税源大数据平台软件开发项目</t>
  </si>
  <si>
    <t>唐山市智慧旅游软件开发</t>
  </si>
  <si>
    <t>天津市南开区综合服务管理平台硬件供货</t>
  </si>
  <si>
    <t>FY20唐山市综合窗口平台运维服务收益期项目</t>
  </si>
  <si>
    <t>数字曲靖城市运行管理平台软件开发项目</t>
  </si>
  <si>
    <t>数字曲靖市民服务平台软件开发项目</t>
  </si>
  <si>
    <t>南开区统一身份认证系统软件开发项目</t>
  </si>
  <si>
    <t>吴江政务大数据三期软件开发项目</t>
  </si>
  <si>
    <t>江苏省公安厅因特睿试点场景技术验证软件开发</t>
  </si>
  <si>
    <t>苏州农商银行个人消费贷政府数据支撑服务阶段证明项目</t>
  </si>
  <si>
    <t>龙岩市网上公共服务平台e龙岩服务阶段证明</t>
  </si>
  <si>
    <t>龙岩市两单管理信息平台软件开发</t>
  </si>
  <si>
    <t>宜昌市大数据产业园L楼集成服务阶段证明项目</t>
  </si>
  <si>
    <t>智慧徐州信息资源枢纽工程稳定运行及应用拓展服务阶段证明</t>
  </si>
  <si>
    <t>江苏省信用网站迁移服务到款项目</t>
  </si>
  <si>
    <t>江苏省信用网站及APP优化服务软件开发项目</t>
  </si>
  <si>
    <t>E三明运营及推广服务阶段证明项目</t>
  </si>
  <si>
    <t>云南昆明市行政服务中心升级改造软件开发项目</t>
  </si>
  <si>
    <t>面向区域销售的综合支持</t>
  </si>
  <si>
    <t>威海城市APP系列项目</t>
  </si>
  <si>
    <t>HBH73</t>
  </si>
  <si>
    <t>天津市南开区综合服务管理平台 （软件）</t>
  </si>
  <si>
    <t>HBH110</t>
  </si>
  <si>
    <t>济钢四新产业园项目及新合资公司信息化规划（2020）</t>
  </si>
  <si>
    <t>HBH144</t>
  </si>
  <si>
    <t>淄博交通局大监管项目（2020）</t>
  </si>
  <si>
    <t>HBH146</t>
  </si>
  <si>
    <t>天津大学服务器供货</t>
  </si>
  <si>
    <t>HBH147</t>
  </si>
  <si>
    <t>天津津南区智能制造</t>
  </si>
  <si>
    <t>XN066</t>
  </si>
  <si>
    <t>甘肃全域旅游平台项目</t>
  </si>
  <si>
    <t>XB41</t>
  </si>
  <si>
    <t>宝鸡城市运行平台(应急)</t>
  </si>
  <si>
    <t>农业农村厅产业规划项目</t>
  </si>
  <si>
    <t>HB01</t>
  </si>
  <si>
    <t>延庆区大数据（延庆区数据目录）</t>
  </si>
  <si>
    <t>HB64</t>
  </si>
  <si>
    <t>中关村管委会2020至2021年度项目年度运维</t>
  </si>
  <si>
    <t>HD81</t>
  </si>
  <si>
    <t>崇明区大数据平台整合共享项目</t>
  </si>
  <si>
    <t>HD138</t>
  </si>
  <si>
    <t>南京市公安局交管6合1系统整合项目</t>
  </si>
  <si>
    <t>HUB03</t>
  </si>
  <si>
    <t>宜昌市人社局信息系统集成项目</t>
  </si>
  <si>
    <t>FJ03</t>
  </si>
  <si>
    <t>龙岩市数字经济产业园（企业平台）</t>
  </si>
  <si>
    <r>
      <t>FJ</t>
    </r>
    <r>
      <rPr>
        <rFont val="微软雅黑"/>
        <charset val="134"/>
        <family val="2"/>
        <color theme="1"/>
        <sz val="9"/>
      </rPr>
      <t>20</t>
    </r>
  </si>
  <si>
    <t>龙岩市信息管理系统平台改造提升建设软件开发</t>
  </si>
  <si>
    <t>JF02</t>
  </si>
  <si>
    <t>郑州宏观经济大数据平台项目</t>
  </si>
  <si>
    <t>SZ01</t>
  </si>
  <si>
    <t>深圳龙华政务1厅软件开发项目</t>
  </si>
  <si>
    <t>HN69</t>
  </si>
  <si>
    <t>佛山市政府政务云机房集成项目二期</t>
  </si>
  <si>
    <t>JIL10</t>
  </si>
  <si>
    <t>吉林省延边州智慧龙井项目</t>
  </si>
  <si>
    <t>环渤海大区天津市南开区智慧养老软件开发项目</t>
  </si>
  <si>
    <t>吉林祥云大数据平台建设二期供货</t>
  </si>
  <si>
    <t>佛山市政府政务云机房集成项目设备供货</t>
  </si>
  <si>
    <t>江苏省公安厅信息系统整合项目</t>
  </si>
  <si>
    <t>惠州智慧水务</t>
  </si>
  <si>
    <t>HB94</t>
  </si>
  <si>
    <t>跟进中</t>
  </si>
  <si>
    <t>BEIJ03</t>
  </si>
  <si>
    <t>人民数据(中卫)大数据中心建设项目
</t>
  </si>
  <si>
    <t>GUANGD01</t>
  </si>
  <si>
    <t>金融大厦二合一产品销售项目
</t>
  </si>
  <si>
    <t>GUANGX02</t>
  </si>
  <si>
    <t>贺州市智慧党建
</t>
  </si>
  <si>
    <t>BEIJ03</t>
  </si>
  <si>
    <t>公安部互联网+政务二期</t>
  </si>
  <si>
    <t>JIL17</t>
  </si>
  <si>
    <t>北区</t>
  </si>
  <si>
    <t>吉林信创国产正版化办公软件采购项目</t>
  </si>
  <si>
    <t>JIANGS11</t>
  </si>
  <si>
    <t>DCG</t>
  </si>
  <si>
    <t>中移苏研政务云应用产品供应商入围项目</t>
  </si>
  <si>
    <t>BEIJ03</t>
  </si>
  <si>
    <t>HN67</t>
  </si>
  <si>
    <t>GUANGX02</t>
  </si>
  <si>
    <t>面向北区销售的综合支持</t>
  </si>
  <si>
    <t>面向东区销售的综合支持</t>
  </si>
  <si>
    <t>面向南区销售的综合支持</t>
  </si>
  <si>
    <t>面向福建销售的综合支持</t>
  </si>
  <si>
    <t>HBH183</t>
  </si>
  <si>
    <t>JIANGS11</t>
  </si>
  <si>
    <t>面向北区销售的综合支持</t>
  </si>
  <si>
    <t>面向东区销售的综合支持</t>
  </si>
  <si>
    <t>面向南区销售的综合支持</t>
  </si>
  <si>
    <t>面向福建销售的综合支持</t>
  </si>
  <si>
    <t>面向北区销售的综合支持</t>
  </si>
  <si>
    <t>面向东区销售的综合支持</t>
  </si>
  <si>
    <t>面向福建销售的综合支持</t>
  </si>
  <si>
    <t>面向北区销售的综合支持</t>
  </si>
  <si>
    <t>面向北区销售的综合支持</t>
  </si>
  <si>
    <t>面向北区销售的综合支持</t>
  </si>
  <si>
    <t>面向东区销售的综合支持</t>
  </si>
  <si>
    <t>面向南区销售的综合支持</t>
  </si>
  <si>
    <t>面向福建销售的综合支持</t>
  </si>
  <si>
    <t>面向北区销售的综合支持</t>
  </si>
  <si>
    <t>面向东区销售的综合支持</t>
  </si>
  <si>
    <t>面向南区销售的综合支持</t>
  </si>
  <si>
    <t>面向福建销售的综合支持</t>
  </si>
  <si>
    <t>面向北区销售的综合支持</t>
  </si>
  <si>
    <t>面向东区销售的综合支持</t>
  </si>
  <si>
    <t>面向南区销售的综合支持</t>
  </si>
  <si>
    <t>面向福建销售的综合支持</t>
  </si>
  <si>
    <t>面向区域的综合支持</t>
  </si>
  <si>
    <t>面向南区销售的综合支持</t>
  </si>
  <si>
    <t>一类商机（因特睿产品）</t>
  </si>
  <si>
    <t>JIANGS11</t>
  </si>
  <si>
    <t>已签约</t>
  </si>
  <si>
    <t>面向北区销售的综合支持工时</t>
  </si>
  <si>
    <t>面向东区销售的综合支持工时</t>
  </si>
  <si>
    <t>面向南区销售的综合支持工时</t>
  </si>
  <si>
    <t>面向福建销售的综合支持工时</t>
  </si>
  <si>
    <t>面向大项目部销售的综合支持工时</t>
  </si>
  <si>
    <t>FJ46</t>
  </si>
  <si>
    <t>HEB11</t>
  </si>
  <si>
    <t>JIL18</t>
  </si>
  <si>
    <t>北区</t>
  </si>
  <si>
    <t>智慧和龙</t>
  </si>
  <si>
    <t>HEB11</t>
  </si>
  <si>
    <t>唐山城市大脑项目</t>
  </si>
  <si>
    <t>JIL18</t>
  </si>
  <si>
    <t>QINGH01</t>
  </si>
  <si>
    <t>QINGH03</t>
  </si>
  <si>
    <t>HB55</t>
  </si>
  <si>
    <t>4投标准备</t>
  </si>
  <si>
    <t>3详细设计</t>
  </si>
  <si>
    <t>青海省电信公司全省一栏子合作</t>
  </si>
  <si>
    <t>青海省电信公司全省一栏子合作</t>
  </si>
  <si>
    <t>HBH161</t>
  </si>
  <si>
    <t>HUN01</t>
  </si>
  <si>
    <t>南区</t>
  </si>
  <si>
    <t>数字化转型创新服务平台项目
</t>
  </si>
  <si>
    <t>北区</t>
  </si>
  <si>
    <t>四川省政务云管理平台协同应用</t>
  </si>
  <si>
    <t>SICH04</t>
  </si>
  <si>
    <t>重庆市区县信息系统整合</t>
  </si>
  <si>
    <t>ANH02</t>
  </si>
  <si>
    <t>东区</t>
  </si>
  <si>
    <t>马鞍山智慧停车项目</t>
  </si>
  <si>
    <t>JIL19</t>
  </si>
  <si>
    <t>长春市市民卡项目</t>
  </si>
  <si>
    <t>SICH03</t>
  </si>
  <si>
    <t>HUN01</t>
  </si>
  <si>
    <t>HD127</t>
  </si>
  <si>
    <t>HUN01</t>
  </si>
  <si>
    <t>HD127</t>
  </si>
  <si>
    <t> </t>
  </si>
  <si>
    <t>面向大项目部销售的综合支持</t>
  </si>
  <si>
    <t>面向大项目部销售的综合支持</t>
  </si>
  <si>
    <t>面向大项目部销售的综合支持</t>
  </si>
  <si>
    <t>面向大项目部销售的综合支持</t>
  </si>
  <si>
    <t>YUNN12</t>
  </si>
  <si>
    <t>曲靖一中智慧教育项目</t>
  </si>
  <si>
    <t>CHONGQ02</t>
  </si>
  <si>
    <t>重庆市永川区大数据资源池及数据资源管理平台项目</t>
  </si>
  <si>
    <t>CHONGQ03</t>
  </si>
  <si>
    <t>北区</t>
  </si>
  <si>
    <t>重庆市永川区服务公社项目</t>
  </si>
  <si>
    <t>CHONGQ04</t>
  </si>
  <si>
    <t>重庆市永川区青山绿水（环保）展示平台项目</t>
  </si>
  <si>
    <t>CHONGQ05</t>
  </si>
  <si>
    <t>重庆市永川区信创项目</t>
  </si>
  <si>
    <t>HUN02</t>
  </si>
  <si>
    <t>南区</t>
  </si>
  <si>
    <t>长沙工业互联网解决方案验证环境项目</t>
  </si>
  <si>
    <t>长沙数字化转型创新服务平台项目
</t>
  </si>
  <si>
    <t>售前工时占比
UT</t>
  </si>
  <si>
    <t>正常工作工时合计</t>
  </si>
  <si>
    <t>HEB09</t>
  </si>
  <si>
    <t>SICH03</t>
  </si>
  <si>
    <t>CHONGQ02</t>
  </si>
  <si>
    <t>CHONGQ03</t>
  </si>
  <si>
    <t>ANH02</t>
  </si>
  <si>
    <t>JIANGS05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</si>
</sst>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41" formatCode="_ * #,##0_ ;_ * \-#,##0_ ;_ * &quot;-&quot;_ ;_ @_ "/>
    <numFmt numFmtId="43" formatCode="_ * #,##0.00_ ;_ * \-#,##0.00_ ;_ * &quot;-&quot;??_ ;_ @_ "/>
    <numFmt numFmtId="176" formatCode="[$-409]h:mm:ss\ AM/PM;@"/>
    <numFmt numFmtId="177" formatCode="#\.0,"/>
    <numFmt numFmtId="178" formatCode="m&quot;月&quot;d&quot;日&quot;;@"/>
    <numFmt numFmtId="179" formatCode="_ * #,##0_ ;_ * \-#,##0_ ;_ * &quot;-&quot;??_ ;_ @_ "/>
  </numFmts>
  <fonts count="25">
    <font>
      <sz val="11"/>
      <color theme="1"/>
      <name val="宋体"/>
      <family val="2"/>
      <scheme val="minor"/>
    </font>
    <font>
      <sz val="11"/>
      <color theme="1"/>
      <name val="宋体"/>
      <family val="2"/>
      <charset val="134"/>
      <scheme val="minor"/>
    </font>
    <font>
      <sz val="11"/>
      <color theme="1"/>
      <name val="宋体"/>
      <family val="3"/>
      <charset val="134"/>
      <scheme val="minor"/>
    </font>
    <font>
      <sz val="9"/>
      <name val="宋体"/>
      <family val="3"/>
      <charset val="134"/>
      <scheme val="minor"/>
    </font>
    <font>
      <b>false</b>
      <sz val="9"/>
      <color indexed="81"/>
      <name val="宋体"/>
      <family val="3"/>
      <charset val="134"/>
    </font>
    <font>
      <sz val="11"/>
      <color theme="1"/>
      <name val="微软雅黑"/>
      <family val="2"/>
      <charset val="134"/>
    </font>
    <font>
      <sz val="9"/>
      <color indexed="81"/>
      <name val="宋体"/>
      <family val="3"/>
      <charset val="134"/>
    </font>
    <font>
      <b>false</b>
      <sz val="9"/>
      <name val="宋体"/>
      <family val="3"/>
      <charset val="134"/>
    </font>
    <font>
      <sz val="9"/>
      <name val="宋体"/>
      <family val="3"/>
      <charset val="134"/>
    </font>
    <font>
      <sz val="9"/>
      <color theme="1"/>
      <name val="微软雅黑"/>
      <family val="2"/>
      <charset val="134"/>
    </font>
    <font>
      <sz val="9"/>
      <name val="微软雅黑"/>
      <family val="2"/>
      <charset val="134"/>
    </font>
    <font>
      <sz val="9"/>
      <name val="宋体"/>
      <family val="2"/>
      <charset val="134"/>
      <scheme val="minor"/>
    </font>
    <font>
      <sz val="11"/>
      <name val="微软雅黑"/>
      <family val="2"/>
      <charset val="134"/>
    </font>
    <font>
      <sz val="11"/>
      <color theme="1"/>
      <name val="宋体"/>
      <family val="2"/>
      <scheme val="minor"/>
    </font>
    <font>
      <b>false</b>
      <sz val="10"/>
      <color theme="0"/>
      <name val="微软雅黑"/>
      <family val="2"/>
      <charset val="134"/>
    </font>
    <font>
      <sz val="10"/>
      <color theme="1"/>
      <name val="微软雅黑"/>
      <family val="2"/>
      <charset val="134"/>
    </font>
    <font>
      <sz val="10"/>
      <color theme="7" tint="-0.249977111117893"/>
      <name val="微软雅黑"/>
      <family val="2"/>
      <charset val="134"/>
    </font>
    <font>
      <sz val="10"/>
      <color theme="1"/>
      <name val="宋体"/>
      <family val="2"/>
      <scheme val="minor"/>
    </font>
    <font>
      <b>false</b>
      <sz val="10"/>
      <color theme="1"/>
      <name val="微软雅黑"/>
      <family val="2"/>
      <charset val="134"/>
    </font>
    <font>
      <b>false</b>
      <sz val="9"/>
      <color theme="1"/>
      <name val="微软雅黑"/>
      <family val="2"/>
      <charset val="134"/>
    </font>
    <font>
      <sz val="9"/>
      <color theme="1"/>
      <name val="宋体"/>
      <family val="2"/>
      <scheme val="minor"/>
    </font>
    <font>
      <b>false</b>
      <sz val="10"/>
      <name val="微软雅黑"/>
      <family val="2"/>
      <charset val="134"/>
    </font>
    <font>
      <b>false</b>
      <sz val="9"/>
      <color theme="0"/>
      <name val="微软雅黑"/>
      <family val="2"/>
      <charset val="134"/>
    </font>
    <font>
      <sz val="10"/>
      <name val="微软雅黑"/>
      <family val="2"/>
      <charset val="134"/>
    </font>
    <font>
      <b>false</b>
      <sz val="9"/>
      <color theme="1"/>
      <name val="宋体"/>
      <family val="3"/>
      <charset val="134"/>
      <scheme val="minor"/>
    </font>
  </fonts>
  <fills count="17">
    <fill>
      <patternFill patternType="none">
        <fgColor/>
        <bgColor/>
      </patternFill>
    </fill>
    <fill>
      <patternFill patternType="gray125">
        <fgColor/>
        <bgColor/>
      </patternFill>
    </fill>
    <fill>
      <patternFill patternType="solid">
        <fgColor theme="2"/>
        <bgColor indexed="64"/>
      </patternFill>
    </fill>
    <fill>
      <patternFill patternType="solid">
        <fgColor theme="0"/>
        <bgColor indexed="64"/>
      </patternFill>
    </fill>
    <fill>
      <patternFill patternType="solid">
        <fgColor theme="2" tint="-0.0999786370433668"/>
        <bgColor indexed="64"/>
      </patternFill>
    </fill>
    <fill>
      <patternFill patternType="solid">
        <fgColor theme="0" tint="-0.1499984740745262"/>
        <bgColor indexed="64"/>
      </patternFill>
    </fill>
    <fill>
      <patternFill patternType="solid">
        <fgColor theme="4" tint="-0.499984740745262"/>
        <bgColor indexed="64"/>
      </patternFill>
    </fill>
    <fill>
      <patternFill patternType="solid">
        <fgColor theme="6" tint="-0.499984740745262"/>
        <bgColor indexed="64"/>
      </patternFill>
    </fill>
    <fill>
      <patternFill patternType="solid">
        <fgColor theme="3"/>
        <bgColor indexed="64"/>
      </patternFill>
    </fill>
    <fill>
      <patternFill patternType="solid">
        <fgColor rgb="FFFFFF00"/>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3499862666707358"/>
        <bgColor indexed="64"/>
      </patternFill>
    </fill>
    <fill>
      <patternFill patternType="solid">
        <fgColor rgb="FFFFC000"/>
        <bgColor indexed="64"/>
      </patternFill>
    </fill>
    <fill>
      <patternFill patternType="solid">
        <fgColor theme="3" tint="0.7999816888943144"/>
        <bgColor indexed="64"/>
      </patternFill>
    </fill>
    <fill>
      <patternFill patternType="solid">
        <fgColor rgb="FFC00000"/>
        <bgColor indexed="64"/>
      </patternFill>
    </fill>
    <fill>
      <patternFill patternType="solid">
        <fgColor rgb="FF92D050"/>
        <bgColor indexed="64"/>
      </patternFill>
    </fill>
  </fills>
  <borders count="33">
    <border>
      <left/>
      <right/>
      <top/>
      <bottom/>
      <diagonal/>
    </border>
    <border>
      <left style="hair">
        <color auto="true"/>
      </left>
      <right style="hair">
        <color auto="true"/>
      </right>
      <top style="medium">
        <color auto="true"/>
      </top>
      <bottom/>
      <diagonal/>
    </border>
    <border>
      <left style="hair">
        <color auto="true"/>
      </left>
      <right style="hair">
        <color auto="true"/>
      </right>
      <top style="medium">
        <color auto="true"/>
      </top>
      <bottom style="hair">
        <color auto="true"/>
      </bottom>
      <diagonal/>
    </border>
    <border>
      <left style="hair">
        <color auto="true"/>
      </left>
      <right style="medium">
        <color auto="true"/>
      </right>
      <top style="medium">
        <color auto="true"/>
      </top>
      <bottom style="hair">
        <color auto="true"/>
      </bottom>
      <diagonal/>
    </border>
    <border>
      <left style="hair">
        <color auto="true"/>
      </left>
      <right style="hair">
        <color auto="true"/>
      </right>
      <top/>
      <bottom style="hair">
        <color auto="true"/>
      </bottom>
      <diagonal/>
    </border>
    <border>
      <left style="hair">
        <color auto="true"/>
      </left>
      <right style="hair">
        <color auto="true"/>
      </right>
      <top style="hair">
        <color auto="true"/>
      </top>
      <bottom style="hair">
        <color auto="true"/>
      </bottom>
      <diagonal/>
    </border>
    <border>
      <left style="hair">
        <color auto="true"/>
      </left>
      <right style="medium">
        <color auto="true"/>
      </right>
      <top style="hair">
        <color auto="true"/>
      </top>
      <bottom style="hair">
        <color auto="true"/>
      </bottom>
      <diagonal/>
    </border>
    <border>
      <left style="medium">
        <color auto="true"/>
      </left>
      <right style="hair">
        <color auto="true"/>
      </right>
      <top style="hair">
        <color auto="true"/>
      </top>
      <bottom style="hair">
        <color auto="true"/>
      </bottom>
      <diagonal/>
    </border>
    <border>
      <left style="medium">
        <color auto="true"/>
      </left>
      <right style="hair">
        <color auto="true"/>
      </right>
      <top style="hair">
        <color auto="true"/>
      </top>
      <bottom/>
      <diagonal/>
    </border>
    <border>
      <left style="thin">
        <color auto="true"/>
      </left>
      <right style="hair">
        <color auto="true"/>
      </right>
      <top style="hair">
        <color auto="true"/>
      </top>
      <bottom style="hair">
        <color auto="true"/>
      </bottom>
      <diagonal/>
    </border>
    <border>
      <left style="hair">
        <color auto="true"/>
      </left>
      <right/>
      <top style="hair">
        <color auto="true"/>
      </top>
      <bottom style="hair">
        <color auto="true"/>
      </bottom>
      <diagonal/>
    </border>
    <border>
      <left/>
      <right style="hair">
        <color auto="true"/>
      </right>
      <top style="hair">
        <color auto="true"/>
      </top>
      <bottom style="hair">
        <color auto="true"/>
      </bottom>
      <diagonal/>
    </border>
    <border>
      <left style="hair">
        <color auto="true"/>
      </left>
      <right style="hair">
        <color auto="true"/>
      </right>
      <top style="hair">
        <color auto="true"/>
      </top>
      <bottom style="medium">
        <color auto="true"/>
      </bottom>
      <diagonal/>
    </border>
    <border>
      <left style="hair">
        <color auto="true"/>
      </left>
      <right style="medium">
        <color auto="true"/>
      </right>
      <top style="hair">
        <color auto="true"/>
      </top>
      <bottom style="medium">
        <color auto="true"/>
      </bottom>
      <diagonal/>
    </border>
    <border>
      <left style="medium">
        <color indexed="64"/>
      </left>
      <right style="hair">
        <color indexed="64"/>
      </right>
      <top style="medium">
        <color indexed="64"/>
      </top>
      <bottom style="hair">
        <color indexed="64"/>
      </bottom>
      <diagonal/>
    </border>
    <border>
      <left style="medium">
        <color indexed="64"/>
      </left>
      <right style="hair">
        <color auto="true"/>
      </right>
      <top style="hair">
        <color auto="true"/>
      </top>
      <bottom style="medium">
        <color indexed="64"/>
      </bottom>
      <diagonal/>
    </border>
    <border>
      <left style="thin">
        <color auto="true"/>
      </left>
      <right style="thin">
        <color auto="true"/>
      </right>
      <top style="thin">
        <color auto="true"/>
      </top>
      <bottom style="thin">
        <color auto="true"/>
      </bottom>
      <diagonal/>
    </border>
    <border>
      <left style="medium">
        <color auto="true"/>
      </left>
      <right/>
      <top style="hair">
        <color auto="true"/>
      </top>
      <bottom style="hair">
        <color auto="true"/>
      </bottom>
      <diagonal/>
    </border>
    <border>
      <left style="hair">
        <color auto="true"/>
      </left>
      <right/>
      <top style="medium">
        <color auto="true"/>
      </top>
      <bottom style="hair">
        <color auto="true"/>
      </bottom>
      <diagonal/>
    </border>
    <border>
      <left style="medium">
        <color auto="true"/>
      </left>
      <right style="hair">
        <color auto="true"/>
      </right>
      <top/>
      <bottom/>
      <diagonal/>
    </border>
    <border>
      <left/>
      <right style="thin">
        <color auto="true"/>
      </right>
      <top style="thin">
        <color auto="true"/>
      </top>
      <bottom style="thin">
        <color indexed="64"/>
      </bottom>
      <diagonal/>
    </border>
    <border>
      <left style="thin">
        <color auto="true"/>
      </left>
      <right style="thin">
        <color auto="true"/>
      </right>
      <top/>
      <bottom/>
      <diagonal/>
    </border>
    <border>
      <left style="thin">
        <color auto="true"/>
      </left>
      <right style="thin">
        <color auto="true"/>
      </right>
      <top style="thin">
        <color auto="true"/>
      </top>
      <bottom/>
      <diagonal/>
    </border>
    <border>
      <left style="hair">
        <color auto="true"/>
      </left>
      <right style="hair">
        <color auto="true"/>
      </right>
      <top style="hair">
        <color auto="true"/>
      </top>
      <bottom/>
      <diagonal/>
    </border>
    <border>
      <left style="hair">
        <color auto="true"/>
      </left>
      <right/>
      <top style="hair">
        <color auto="true"/>
      </top>
      <bottom/>
      <diagonal/>
    </border>
    <border>
      <left style="hair">
        <color auto="true"/>
      </left>
      <right style="medium">
        <color auto="true"/>
      </right>
      <top style="hair">
        <color auto="true"/>
      </top>
      <bottom/>
      <diagonal/>
    </border>
    <border>
      <left/>
      <right style="hair">
        <color auto="true"/>
      </right>
      <top style="hair">
        <color auto="true"/>
      </top>
      <bottom/>
      <diagonal/>
    </border>
    <border>
      <left/>
      <right style="hair">
        <color indexed="64"/>
      </right>
      <top style="medium">
        <color indexed="64"/>
      </top>
      <bottom style="hair">
        <color indexed="64"/>
      </bottom>
      <diagonal/>
    </border>
    <border>
      <left style="hair">
        <color auto="true"/>
      </left>
      <right/>
      <top/>
      <bottom style="hair">
        <color auto="true"/>
      </bottom>
      <diagonal/>
    </border>
    <border>
      <left/>
      <right/>
      <top/>
      <bottom style="hair">
        <color auto="true"/>
      </bottom>
      <diagonal/>
    </border>
    <border>
      <left style="thin">
        <color theme="1"/>
      </left>
      <right style="thin">
        <color theme="1"/>
      </right>
      <top style="thin">
        <color theme="1"/>
      </top>
      <bottom style="thin">
        <color theme="1"/>
      </bottom>
      <diagonal/>
    </border>
    <border>
      <left style="medium">
        <color indexed="64"/>
      </left>
      <right style="hair">
        <color auto="true"/>
      </right>
      <top style="medium">
        <color indexed="64"/>
      </top>
      <bottom style="medium">
        <color indexed="64"/>
      </bottom>
      <diagonal/>
    </border>
    <border>
      <left style="hair">
        <color auto="true"/>
      </left>
      <right style="medium">
        <color indexed="64"/>
      </right>
      <top style="medium">
        <color indexed="64"/>
      </top>
      <bottom style="medium">
        <color indexed="64"/>
      </bottom>
      <diagonal/>
    </border>
  </borders>
  <cellStyleXfs count="11">
    <xf applyAlignment="false" applyBorder="false" applyFill="false" applyFont="false" applyNumberFormat="false" applyProtection="false" borderId="0" fillId="0" fontId="0"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13" numFmtId="43">
      <alignment vertical="center"/>
    </xf>
    <xf applyAlignment="false" applyBorder="false" applyFill="false" applyFont="false" applyNumberFormat="false" applyProtection="false" borderId="0" fillId="0" fontId="13" numFmtId="9">
      <alignment vertical="center"/>
    </xf>
    <xf applyAlignment="false" applyBorder="false" applyFill="false" applyFont="false" applyNumberFormat="false" applyProtection="false" borderId="0" fillId="0" fontId="13" numFmtId="176"/>
    <xf applyAlignment="false" applyBorder="false" applyFill="false" applyFont="false" applyNumberFormat="false" applyProtection="false" borderId="0" fillId="0" fontId="13" numFmtId="0"/>
    <xf applyAlignment="false" applyBorder="false" applyFill="false" applyFont="false" applyNumberFormat="false" applyProtection="false" borderId="0" fillId="0" fontId="13" numFmtId="0"/>
    <xf applyAlignment="false" applyBorder="false" applyFill="false" applyFont="false" applyNumberFormat="false" applyProtection="false" borderId="0" fillId="0" fontId="13"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9">
      <alignment vertical="center"/>
    </xf>
  </cellStyleXfs>
  <cellXfs count="327">
    <xf applyAlignment="false" applyBorder="false" applyFill="false" applyFont="false" applyNumberFormat="false" applyProtection="false" borderId="0" fillId="0" fontId="0" numFmtId="0" xfId="0"/>
    <xf applyAlignment="true" applyBorder="true" applyFill="true" applyFont="true" applyNumberFormat="false" applyProtection="false" borderId="2" fillId="3" fontId="5" numFmtId="0" xfId="1">
      <alignment horizontal="center" vertical="center"/>
    </xf>
    <xf applyAlignment="true" applyBorder="true" applyFill="true" applyFont="true" applyNumberFormat="false" applyProtection="false" borderId="2" fillId="4" fontId="5" numFmtId="0" xfId="1">
      <alignment horizontal="center" vertical="center"/>
    </xf>
    <xf applyAlignment="true" applyBorder="true" applyFill="true" applyFont="true" applyNumberFormat="true" applyProtection="false" borderId="5" fillId="3" fontId="5" numFmtId="58" xfId="1">
      <alignment horizontal="center" vertical="center"/>
    </xf>
    <xf applyAlignment="true" applyBorder="true" applyFill="true" applyFont="true" applyNumberFormat="true" applyProtection="false" borderId="5" fillId="4" fontId="5" numFmtId="58" xfId="1">
      <alignment horizontal="center" vertical="center"/>
    </xf>
    <xf applyAlignment="true" applyBorder="true" applyFill="true" applyFont="true" applyNumberFormat="false" applyProtection="false" borderId="5" fillId="3" fontId="5" numFmtId="0" xfId="1">
      <alignment horizontal="center" vertical="center"/>
    </xf>
    <xf applyAlignment="true" applyBorder="true" applyFill="true" applyFont="true" applyNumberFormat="false" applyProtection="false" borderId="5" fillId="4" fontId="5" numFmtId="0" xfId="1">
      <alignment horizontal="center" vertical="center"/>
    </xf>
    <xf applyAlignment="true" applyBorder="true" applyFill="true" applyFont="true" applyNumberFormat="false" applyProtection="false" borderId="5" fillId="3" fontId="5" numFmtId="0" xfId="0">
      <alignment horizontal="center" vertical="center"/>
    </xf>
    <xf applyAlignment="true" applyBorder="true" applyFill="true" applyFont="true" applyNumberFormat="false" applyProtection="false" borderId="5" fillId="4" fontId="5" numFmtId="0" xfId="0">
      <alignment horizontal="center" vertical="center"/>
    </xf>
    <xf applyAlignment="true" applyBorder="true" applyFill="true" applyFont="true" applyNumberFormat="false" applyProtection="false" borderId="5" fillId="2" fontId="5" numFmtId="0" xfId="0">
      <alignment horizontal="center" vertical="center"/>
    </xf>
    <xf applyAlignment="true" applyBorder="true" applyFill="true" applyFont="true" applyNumberFormat="false" applyProtection="false" borderId="16" fillId="0" fontId="9" numFmtId="0" xfId="0">
      <alignment horizontal="left" vertical="top"/>
    </xf>
    <xf applyAlignment="true" applyBorder="true" applyFill="true" applyFont="true" applyNumberFormat="false" applyProtection="false" borderId="16" fillId="0" fontId="10" numFmtId="0" xfId="0">
      <alignment horizontal="left" vertical="center"/>
    </xf>
    <xf applyAlignment="true" applyBorder="true" applyFill="true" applyFont="true" applyNumberFormat="false" applyProtection="false" borderId="16" fillId="0" fontId="10" numFmtId="0" xfId="0">
      <alignment horizontal="left" vertical="top"/>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5" fillId="2" fontId="5" numFmtId="0" xfId="1">
      <alignment horizontal="left" vertical="center" wrapText="true"/>
    </xf>
    <xf applyAlignment="true" applyBorder="true" applyFill="true" applyFont="true" applyNumberFormat="false" applyProtection="false" borderId="5" fillId="2" fontId="5" numFmtId="0" xfId="0">
      <alignment horizontal="left" vertical="center"/>
    </xf>
    <xf applyAlignment="true" applyBorder="false" applyFill="true" applyFont="true" applyNumberFormat="false" applyProtection="false" borderId="0" fillId="3" fontId="5" numFmtId="0" xfId="1">
      <alignment horizontal="center" vertical="center"/>
    </xf>
    <xf applyAlignment="true" applyBorder="true" applyFill="true" applyFont="true" applyNumberFormat="false" applyProtection="true" borderId="5" fillId="2" fontId="12" numFmtId="0" xfId="1">
      <alignment horizontal="left" vertical="top"/>
      <protection hidden="false" locked="false"/>
    </xf>
    <xf applyAlignment="true" applyBorder="true" applyFill="true" applyFont="true" applyNumberFormat="false" applyProtection="true" borderId="5" fillId="2" fontId="12" numFmtId="0" xfId="0">
      <alignment horizontal="left" vertical="top"/>
      <protection hidden="false" locked="false"/>
    </xf>
    <xf applyAlignment="true" applyBorder="false" applyFill="true" applyFont="true" applyNumberFormat="false" applyProtection="false" borderId="0" fillId="3" fontId="5" numFmtId="0" xfId="0">
      <alignment horizontal="center" vertical="center"/>
    </xf>
    <xf applyAlignment="true" applyBorder="true" applyFill="true" applyFont="true" applyNumberFormat="false" applyProtection="false" borderId="5" fillId="2" fontId="5" numFmtId="0" xfId="0">
      <alignment horizontal="left" vertical="center" wrapText="true"/>
    </xf>
    <xf applyAlignment="true" applyBorder="true" applyFill="true" applyFont="true" applyNumberFormat="true" applyProtection="true" borderId="5" fillId="2" fontId="5" numFmtId="0" xfId="0">
      <alignment horizontal="center" vertical="center"/>
      <protection hidden="false" locked="false"/>
    </xf>
    <xf applyAlignment="true" applyBorder="true" applyFill="true" applyFont="true" applyNumberFormat="true" applyProtection="false" borderId="5" fillId="2" fontId="5" numFmtId="0" xfId="0">
      <alignment horizontal="center" vertical="center"/>
    </xf>
    <xf applyAlignment="true" applyBorder="true" applyFill="true" applyFont="true" applyNumberFormat="true" applyProtection="true" borderId="5" fillId="2" fontId="5" numFmtId="176" xfId="0">
      <alignment horizontal="center" vertical="center"/>
      <protection hidden="false" locked="false"/>
    </xf>
    <xf applyAlignment="true" applyBorder="true" applyFill="true" applyFont="true" applyNumberFormat="false" applyProtection="false" borderId="0" fillId="6" fontId="14" numFmtId="0" xfId="0">
      <alignment horizontal="center" vertical="center"/>
    </xf>
    <xf applyAlignment="true" applyBorder="true" applyFill="true" applyFont="true" applyNumberFormat="true" applyProtection="false" borderId="0" fillId="7" fontId="14" numFmtId="14" quotePrefix="true" xfId="0">
      <alignment horizontal="center" vertical="center"/>
    </xf>
    <xf applyAlignment="true" applyBorder="true" applyFill="true" applyFont="true" applyNumberFormat="false" applyProtection="false" borderId="0" fillId="3" fontId="15" numFmtId="0" xfId="0">
      <alignment horizontal="center" vertical="center"/>
    </xf>
    <xf applyAlignment="true" applyBorder="false" applyFill="true" applyFont="true" applyNumberFormat="false" applyProtection="false" borderId="0" fillId="3" fontId="16" numFmtId="0" xfId="0">
      <alignment horizontal="center" vertical="center"/>
    </xf>
    <xf applyAlignment="true" applyBorder="false" applyFill="true" applyFont="true" applyNumberFormat="false" applyProtection="false" borderId="0" fillId="3" fontId="16" numFmtId="9" xfId="4">
      <alignment horizontal="center" vertical="center"/>
    </xf>
    <xf applyAlignment="true" applyBorder="true" applyFill="true" applyFont="true" applyNumberFormat="false" applyProtection="false" borderId="14" fillId="8" fontId="14" numFmtId="0" xfId="0">
      <alignment horizontal="center" vertical="center" wrapText="true"/>
    </xf>
    <xf applyAlignment="true" applyBorder="true" applyFill="true" applyFont="true" applyNumberFormat="false" applyProtection="false" borderId="2" fillId="8" fontId="14" numFmtId="0" xfId="0">
      <alignment horizontal="center" vertical="center" wrapText="true"/>
    </xf>
    <xf applyAlignment="true" applyBorder="true" applyFill="true" applyFont="true" applyNumberFormat="false" applyProtection="false" borderId="3" fillId="8" fontId="14" numFmtId="9" xfId="4">
      <alignment horizontal="center" vertical="center" wrapText="true"/>
    </xf>
    <xf applyAlignment="true" applyBorder="false" applyFill="true" applyFont="true" applyNumberFormat="false" applyProtection="false" borderId="0" fillId="3" fontId="15" numFmtId="0" xfId="0">
      <alignment horizontal="center" vertical="center"/>
    </xf>
    <xf applyAlignment="true" applyBorder="true" applyFill="true" applyFont="true" applyNumberFormat="false" applyProtection="false" borderId="5" fillId="3" fontId="15" numFmtId="0" xfId="0">
      <alignment horizontal="center" vertical="center"/>
    </xf>
    <xf applyAlignment="true" applyBorder="true" applyFill="true" applyFont="true" applyNumberFormat="false" applyProtection="false" borderId="5" fillId="4" fontId="15" numFmtId="0" xfId="0">
      <alignment horizontal="center" vertical="center"/>
    </xf>
    <xf applyAlignment="true" applyBorder="true" applyFill="true" applyFont="true" applyNumberFormat="false" applyProtection="false" borderId="6" fillId="4" fontId="15" numFmtId="9" xfId="4">
      <alignment horizontal="center" vertical="center"/>
    </xf>
    <xf applyAlignment="true" applyBorder="true" applyFill="true" applyFont="true" applyNumberFormat="false" applyProtection="false" borderId="7" fillId="0" fontId="15" numFmtId="0" xfId="0">
      <alignment horizontal="center" vertical="center"/>
    </xf>
    <xf applyAlignment="true" applyBorder="true" applyFill="true" applyFont="true" applyNumberFormat="false" applyProtection="false" borderId="5" fillId="0" fontId="15" numFmtId="0" xfId="0">
      <alignment horizontal="center" vertical="center"/>
    </xf>
    <xf applyAlignment="true" applyBorder="true" applyFill="true" applyFont="true" applyNumberFormat="false" applyProtection="false" borderId="15" fillId="0" fontId="15" numFmtId="0" xfId="0">
      <alignment horizontal="center" vertical="center"/>
    </xf>
    <xf applyAlignment="true" applyBorder="true" applyFill="true" applyFont="true" applyNumberFormat="false" applyProtection="false" borderId="12" fillId="3" fontId="15" numFmtId="0" xfId="0">
      <alignment horizontal="center" vertical="center"/>
    </xf>
    <xf applyAlignment="true" applyBorder="true" applyFill="true" applyFont="true" applyNumberFormat="false" applyProtection="false" borderId="12" fillId="4" fontId="15" numFmtId="0" xfId="0">
      <alignment horizontal="center" vertical="center"/>
    </xf>
    <xf applyAlignment="true" applyBorder="true" applyFill="true" applyFont="true" applyNumberFormat="false" applyProtection="false" borderId="13" fillId="4" fontId="15" numFmtId="9" xfId="4">
      <alignment horizontal="center" vertical="center"/>
    </xf>
    <xf applyAlignment="true" applyBorder="false" applyFill="true" applyFont="true" applyNumberFormat="false" applyProtection="false" borderId="0" fillId="3" fontId="15" numFmtId="9" xfId="4">
      <alignment horizontal="center" vertical="center"/>
    </xf>
    <xf applyAlignment="true" applyBorder="true" applyFill="true" applyFont="true" applyNumberFormat="true" applyProtection="false" borderId="16" fillId="0" fontId="10" numFmtId="176" xfId="0">
      <alignment horizontal="left" vertical="center"/>
    </xf>
    <xf applyAlignment="true" applyBorder="true" applyFill="true" applyFont="true" applyNumberFormat="true" applyProtection="true" borderId="16" fillId="0" fontId="10" numFmtId="176" xfId="0">
      <alignment horizontal="left" vertical="center"/>
      <protection hidden="false" locked="false"/>
    </xf>
    <xf applyAlignment="true" applyBorder="true" applyFill="true" applyFont="true" applyNumberFormat="false" applyProtection="false" borderId="5" fillId="5" fontId="15" numFmtId="0" xfId="0">
      <alignment horizontal="center" vertical="center"/>
    </xf>
    <xf applyAlignment="true" applyBorder="true" applyFill="true" applyFont="true" applyNumberFormat="false" applyProtection="false" borderId="5" fillId="5" fontId="15" numFmtId="0" xfId="0">
      <alignment horizontal="left" vertical="center"/>
    </xf>
    <xf applyAlignment="true" applyBorder="true" applyFill="true" applyFont="true" applyNumberFormat="false" applyProtection="false" borderId="16" fillId="0" fontId="10" numFmtId="0" xfId="0">
      <alignment horizontal="left" vertical="center" wrapText="true"/>
    </xf>
    <xf applyAlignment="true" applyBorder="true" applyFill="true" applyFont="true" applyNumberFormat="false" applyProtection="false" borderId="16" fillId="0" fontId="10" numFmtId="0" xfId="0">
      <alignment vertical="center"/>
    </xf>
    <xf applyAlignment="true" applyBorder="true" applyFill="true" applyFont="true" applyNumberFormat="true" applyProtection="false" borderId="16" fillId="0" fontId="10" numFmtId="176" xfId="0">
      <alignment vertical="center"/>
    </xf>
    <xf applyAlignment="true" applyBorder="true" applyFill="true" applyFont="true" applyNumberFormat="true" applyProtection="false" borderId="16" fillId="0" fontId="10" numFmtId="0" xfId="0">
      <alignment vertical="center"/>
    </xf>
    <xf applyAlignment="true" applyBorder="true" applyFill="true" applyFont="true" applyNumberFormat="false" applyProtection="false" borderId="5" fillId="3" fontId="15" numFmtId="0" xfId="1">
      <alignment horizontal="center" vertical="center"/>
    </xf>
    <xf applyAlignment="true" applyBorder="true" applyFill="true" applyFont="true" applyNumberFormat="false" applyProtection="false" borderId="5" fillId="5" fontId="15" numFmtId="0" xfId="1">
      <alignment horizontal="left" vertical="center"/>
    </xf>
    <xf applyAlignment="true" applyBorder="true" applyFill="true" applyFont="true" applyNumberFormat="false" applyProtection="false" borderId="5" fillId="4" fontId="15" numFmtId="0" xfId="1">
      <alignment horizontal="center" vertical="center"/>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19" fillId="5" fontId="15" numFmtId="0" xfId="1">
      <alignment horizontal="left" vertical="center"/>
    </xf>
    <xf applyAlignment="true" applyBorder="true" applyFill="true" applyFont="true" applyNumberFormat="false" applyProtection="false" borderId="7" fillId="2" fontId="12" numFmtId="0" xfId="0">
      <alignment horizontal="left" vertical="center"/>
    </xf>
    <xf applyAlignment="true" applyBorder="false" applyFill="false" applyFont="false" applyNumberFormat="false" applyProtection="false" borderId="0" fillId="0" fontId="0" numFmtId="0" xfId="0">
      <alignment horizontal="left"/>
    </xf>
    <xf applyAlignment="true" applyBorder="true" applyFill="true" applyFont="true" applyNumberFormat="false" applyProtection="false" borderId="17" fillId="2" fontId="5" numFmtId="0" xfId="1">
      <alignment horizontal="left" vertical="center"/>
    </xf>
    <xf applyAlignment="true" applyBorder="true" applyFill="true" applyFont="true" applyNumberFormat="false" applyProtection="false" borderId="8" fillId="2" fontId="5" numFmtId="0" xfId="1">
      <alignment horizontal="left" vertical="center"/>
    </xf>
    <xf applyAlignment="true" applyBorder="true" applyFill="true" applyFont="true" applyNumberFormat="false" applyProtection="false" borderId="9" fillId="2" fontId="5" numFmtId="0" xfId="1">
      <alignment horizontal="left" vertical="center"/>
    </xf>
    <xf applyAlignment="true" applyBorder="true" applyFill="true" applyFont="true" applyNumberFormat="false" applyProtection="false" borderId="7" fillId="2" fontId="5" numFmtId="0" xfId="0">
      <alignment horizontal="left" vertical="center"/>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7" fillId="5" fontId="15" numFmtId="0" xfId="1">
      <alignment horizontal="left" vertical="center"/>
    </xf>
    <xf applyAlignment="true" applyBorder="true" applyFill="true" applyFont="true" applyNumberFormat="false" applyProtection="false" borderId="5" fillId="5" fontId="15" numFmtId="0" xfId="1">
      <alignment horizontal="center" vertical="center"/>
    </xf>
    <xf applyAlignment="true" applyBorder="true" applyFill="true" applyFont="true" applyNumberFormat="false" applyProtection="false" borderId="17" fillId="5" fontId="15" numFmtId="0" xfId="1">
      <alignment horizontal="left" vertical="center"/>
    </xf>
    <xf applyAlignment="true" applyBorder="true" applyFill="true" applyFont="true" applyNumberFormat="false" applyProtection="false" borderId="16" fillId="0" fontId="10" numFmtId="176" xfId="5">
      <alignment horizontal="left" vertical="center"/>
    </xf>
    <xf applyAlignment="true" applyBorder="false" applyFill="true" applyFont="true" applyNumberFormat="false" applyProtection="false" borderId="0" fillId="3" fontId="18" numFmtId="0" xfId="0">
      <alignment horizontal="center" vertical="center"/>
    </xf>
    <xf applyAlignment="true" applyBorder="true" applyFill="true" applyFont="true" applyNumberFormat="false" applyProtection="false" borderId="16" fillId="0" fontId="9" numFmtId="0" xfId="0">
      <alignment horizontal="left" vertical="center"/>
    </xf>
    <xf applyAlignment="true" applyBorder="true" applyFill="true" applyFont="true" applyNumberFormat="true" applyProtection="false" borderId="16" fillId="0" fontId="10" numFmtId="176" xfId="0">
      <alignment horizontal="left" vertical="top"/>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12" fillId="3" fontId="5" numFmtId="0" xfId="1">
      <alignment horizontal="center" vertical="center"/>
    </xf>
    <xf applyAlignment="true" applyBorder="true" applyFill="true" applyFont="true" applyNumberFormat="false" applyProtection="false" borderId="5" fillId="0" fontId="5" numFmtId="0" xfId="1">
      <alignment horizontal="left" vertical="center"/>
    </xf>
    <xf applyAlignment="true" applyBorder="true" applyFill="true" applyFont="true" applyNumberFormat="false" applyProtection="false" borderId="5" fillId="0" fontId="5" numFmtId="0" xfId="1">
      <alignment horizontal="center" vertical="center"/>
    </xf>
    <xf applyAlignment="true" applyBorder="true" applyFill="true" applyFont="true" applyNumberFormat="false" applyProtection="false" borderId="11" fillId="3" fontId="5" numFmtId="0" xfId="1">
      <alignment horizontal="center" vertical="center"/>
    </xf>
    <xf applyAlignment="true" applyBorder="true" applyFill="true" applyFont="true" applyNumberFormat="false" applyProtection="false" borderId="3" fillId="4" fontId="5" numFmtId="0" xfId="1">
      <alignment horizontal="center" vertical="center"/>
    </xf>
    <xf applyAlignment="true" applyBorder="true" applyFill="true" applyFont="true" applyNumberFormat="true" applyProtection="false" borderId="6" fillId="4" fontId="5" numFmtId="58" xfId="1">
      <alignment horizontal="center" vertical="center"/>
    </xf>
    <xf applyAlignment="true" applyBorder="true" applyFill="true" applyFont="true" applyNumberFormat="false" applyProtection="false" borderId="6" fillId="3" fontId="5" numFmtId="0" xfId="1">
      <alignment horizontal="center" vertical="center"/>
    </xf>
    <xf applyAlignment="true" applyBorder="true" applyFill="true" applyFont="true" applyNumberFormat="false" applyProtection="false" borderId="4" fillId="0" fontId="5" numFmtId="0" xfId="1">
      <alignment horizontal="left" vertical="center"/>
    </xf>
    <xf applyAlignment="true" applyBorder="true" applyFill="true" applyFont="true" applyNumberFormat="false" applyProtection="false" borderId="4" fillId="0" fontId="5" numFmtId="0" xfId="1">
      <alignment horizontal="center" vertical="center"/>
    </xf>
    <xf applyAlignment="true" applyBorder="true" applyFill="true" applyFont="true" applyNumberFormat="false" applyProtection="false" borderId="16" fillId="0" fontId="19" numFmtId="0" xfId="6">
      <alignment horizontal="center" vertical="center" wrapText="true"/>
    </xf>
    <xf applyAlignment="true" applyBorder="true" applyFill="true" applyFont="true" applyNumberFormat="false" applyProtection="false" borderId="16" fillId="0" fontId="19" numFmtId="0" xfId="6">
      <alignment horizontal="center" vertical="center"/>
    </xf>
    <xf applyAlignment="true" applyBorder="true" applyFill="true" applyFont="true" applyNumberFormat="true" applyProtection="false" borderId="16" fillId="0" fontId="10" numFmtId="0" xfId="0">
      <alignment horizontal="left" vertical="center"/>
    </xf>
    <xf applyAlignment="true" applyBorder="true" applyFill="true" applyFont="true" applyNumberFormat="false" applyProtection="true" borderId="16" fillId="0" fontId="10" numFmtId="0" xfId="0">
      <alignment horizontal="left" vertical="center"/>
    </xf>
    <xf applyAlignment="true" applyBorder="true" applyFill="true" applyFont="true" applyNumberFormat="true" applyProtection="false" borderId="16" fillId="0" fontId="10" numFmtId="177" xfId="0">
      <alignment horizontal="left" vertical="center"/>
    </xf>
    <xf applyAlignment="true" applyBorder="true" applyFill="true" applyFont="true" applyNumberFormat="true" applyProtection="false" borderId="16" fillId="0" fontId="10" numFmtId="176" xfId="7">
      <alignment horizontal="left" vertical="center"/>
    </xf>
    <xf applyAlignment="true" applyBorder="true" applyFill="true" applyFont="true" applyNumberFormat="false" applyProtection="false" borderId="16" fillId="0" fontId="10" numFmtId="0" xfId="6">
      <alignment horizontal="left" vertical="center"/>
    </xf>
    <xf applyAlignment="true" applyBorder="true" applyFill="true" applyFont="true" applyNumberFormat="false" applyProtection="false" borderId="22" fillId="0" fontId="10" numFmtId="0" xfId="0">
      <alignment horizontal="left" vertical="center"/>
    </xf>
    <xf applyAlignment="false" applyBorder="false" applyFill="true" applyFont="false" applyNumberFormat="false" applyProtection="false" borderId="0" fillId="0" fontId="0" numFmtId="0" xfId="0"/>
    <xf applyAlignment="true" applyBorder="true" applyFill="true" applyFont="true" applyNumberFormat="false" applyProtection="true" borderId="16" fillId="0" fontId="10" numFmtId="0" xfId="0">
      <alignment vertical="center"/>
    </xf>
    <xf applyAlignment="true" applyBorder="true" applyFill="true" applyFont="true" applyNumberFormat="true" applyProtection="false" borderId="16" fillId="0" fontId="10" numFmtId="176" xfId="7">
      <alignment vertical="center"/>
    </xf>
    <xf applyAlignment="true" applyBorder="true" applyFill="true" applyFont="true" applyNumberFormat="false" applyProtection="false" borderId="16" fillId="0" fontId="10" numFmtId="0" xfId="6">
      <alignment vertical="center"/>
    </xf>
    <xf applyAlignment="true" applyBorder="true" applyFill="true" applyFont="true" applyNumberFormat="true" applyProtection="true" borderId="16" fillId="0" fontId="10" numFmtId="176" xfId="0">
      <alignment vertical="center"/>
      <protection hidden="false" locked="false"/>
    </xf>
    <xf applyAlignment="true" applyBorder="true" applyFill="true" applyFont="true" applyNumberFormat="true" applyProtection="false" borderId="16" fillId="0" fontId="10" numFmtId="176" xfId="6">
      <alignment vertical="center"/>
    </xf>
    <xf applyAlignment="true" applyBorder="true" applyFill="true" applyFont="true" applyNumberFormat="false" applyProtection="true" borderId="16" fillId="0" fontId="10" numFmtId="0" xfId="0">
      <alignment vertical="center"/>
      <protection hidden="false" locked="false"/>
    </xf>
    <xf applyAlignment="true" applyBorder="true" applyFill="true" applyFont="true" applyNumberFormat="false" applyProtection="false" borderId="22" fillId="0" fontId="10" numFmtId="0" xfId="0">
      <alignment vertical="center"/>
    </xf>
    <xf applyAlignment="true" applyBorder="true" applyFill="true" applyFont="true" applyNumberFormat="true" applyProtection="false" borderId="16" fillId="0" fontId="10" numFmtId="176" xfId="0">
      <alignment horizontal="left" vertical="top" wrapText="true"/>
    </xf>
    <xf applyAlignment="false" applyBorder="true" applyFill="true" applyFont="true" applyNumberFormat="false" applyProtection="false" borderId="16" fillId="0" fontId="10" numFmtId="0" xfId="0"/>
    <xf applyAlignment="true" applyBorder="true" applyFill="true" applyFont="true" applyNumberFormat="false" applyProtection="false" borderId="16" fillId="0" fontId="10" numFmtId="0" xfId="0">
      <alignment vertical="top"/>
    </xf>
    <xf applyAlignment="true" applyBorder="true" applyFill="true" applyFont="true" applyNumberFormat="true" applyProtection="false" borderId="16" fillId="0" fontId="10" numFmtId="176" xfId="0">
      <alignment vertical="top"/>
    </xf>
    <xf applyAlignment="true" applyBorder="false" applyFill="true" applyFont="true" applyNumberFormat="false" applyProtection="false" borderId="0" fillId="0" fontId="9" numFmtId="0" xfId="0">
      <alignment horizontal="left" vertical="center"/>
    </xf>
    <xf applyAlignment="false" applyBorder="true" applyFill="true" applyFont="true" applyNumberFormat="false" applyProtection="false" borderId="5" fillId="5" fontId="18" numFmtId="0" xfId="0"/>
    <xf applyAlignment="false" applyBorder="true" applyFill="false" applyFont="false" applyNumberFormat="false" applyProtection="false" borderId="5" fillId="0" fontId="0" numFmtId="0" xfId="0"/>
    <xf applyAlignment="true" applyBorder="false" applyFill="false" applyFont="true" applyNumberFormat="false" applyProtection="false" borderId="0" fillId="0" fontId="20" numFmtId="0" xfId="0">
      <alignment horizontal="center"/>
    </xf>
    <xf applyAlignment="false" applyBorder="true" applyFill="false" applyFont="true" applyNumberFormat="false" applyProtection="false" borderId="5" fillId="0" fontId="17" numFmtId="0" xfId="0"/>
    <xf applyAlignment="true" applyBorder="true" applyFill="true" applyFont="true" applyNumberFormat="false" applyProtection="false" borderId="16" fillId="0" fontId="9" numFmtId="0" xfId="1">
      <alignment horizontal="left" vertical="center"/>
    </xf>
    <xf applyAlignment="true" applyBorder="true" applyFill="false" applyFont="false" applyNumberFormat="false" applyProtection="false" borderId="5" fillId="0" fontId="0" numFmtId="0" xfId="0">
      <alignment horizontal="center"/>
    </xf>
    <xf applyAlignment="false" applyBorder="true" applyFill="true" applyFont="true" applyNumberFormat="true" applyProtection="false" borderId="5" fillId="9" fontId="18" numFmtId="0" xfId="0"/>
    <xf applyAlignment="false" applyBorder="false" applyFill="false" applyFont="true" applyNumberFormat="true" applyProtection="false" borderId="0" fillId="0" fontId="17" numFmtId="0" xfId="0"/>
    <xf applyAlignment="true" applyBorder="true" applyFill="true" applyFont="true" applyNumberFormat="true" applyProtection="false" borderId="16" fillId="0" fontId="9" numFmtId="0" xfId="0">
      <alignment horizontal="left" vertical="center"/>
    </xf>
    <xf applyAlignment="true" applyBorder="true" applyFill="true" applyFont="true" applyNumberFormat="true" applyProtection="false" borderId="5" fillId="5" fontId="18" numFmtId="41" xfId="0">
      <alignment horizontal="center"/>
    </xf>
    <xf applyAlignment="true" applyBorder="true" applyFill="true" applyFont="true" applyNumberFormat="false" applyProtection="false" borderId="23" fillId="2" fontId="5" numFmtId="0" xfId="1">
      <alignment horizontal="center" vertical="center"/>
    </xf>
    <xf applyAlignment="true" applyBorder="true" applyFill="true" applyFont="true" applyNumberFormat="false" applyProtection="false" borderId="23" fillId="2" fontId="5" numFmtId="0" xfId="1">
      <alignment horizontal="left" vertical="center"/>
    </xf>
    <xf applyAlignment="true" applyBorder="true" applyFill="true" applyFont="true" applyNumberFormat="false" applyProtection="false" borderId="23" fillId="3" fontId="5" numFmtId="0" xfId="1">
      <alignment horizontal="center" vertical="center"/>
    </xf>
    <xf applyAlignment="true" applyBorder="true" applyFill="true" applyFont="true" applyNumberFormat="false" applyProtection="false" borderId="23" fillId="4" fontId="5" numFmtId="0" xfId="1">
      <alignment horizontal="center" vertical="center"/>
    </xf>
    <xf applyAlignment="true" applyBorder="true" applyFill="true" applyFont="true" applyNumberFormat="false" applyProtection="false" borderId="24" fillId="3" fontId="5" numFmtId="0" xfId="1">
      <alignment horizontal="center" vertical="center"/>
    </xf>
    <xf applyAlignment="true" applyBorder="true" applyFill="true" applyFont="true" applyNumberFormat="false" applyProtection="false" borderId="25" fillId="3" fontId="5" numFmtId="0" xfId="1">
      <alignment horizontal="center" vertical="center"/>
    </xf>
    <xf applyAlignment="true" applyBorder="true" applyFill="true" applyFont="true" applyNumberFormat="true" applyProtection="false" borderId="22" fillId="0" fontId="9" numFmtId="0" xfId="0">
      <alignment horizontal="left"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12" fillId="2" fontId="5" numFmtId="0" xfId="1">
      <alignment horizontal="center" vertical="center"/>
    </xf>
    <xf applyAlignment="true" applyBorder="true" applyFill="true" applyFont="true" applyNumberFormat="false" applyProtection="false" borderId="5" fillId="0" fontId="5" numFmtId="0" xfId="0">
      <alignment horizontal="left" vertical="center"/>
    </xf>
    <xf applyAlignment="true" applyBorder="true" applyFill="true" applyFont="true" applyNumberFormat="false" applyProtection="false" borderId="23" fillId="0" fontId="5" numFmtId="0" xfId="1">
      <alignment horizontal="left" vertical="center"/>
    </xf>
    <xf applyAlignment="true" applyBorder="true" applyFill="true" applyFont="true" applyNumberFormat="false" applyProtection="false" borderId="5" fillId="4" fontId="5" numFmtId="0" xfId="0">
      <alignment horizontal="left" vertical="center"/>
    </xf>
    <xf applyAlignment="true" applyBorder="true" applyFill="true" applyFont="true" applyNumberFormat="false" applyProtection="false" borderId="5" fillId="4" fontId="5" numFmtId="0" xfId="1">
      <alignment horizontal="left" vertical="center"/>
    </xf>
    <xf applyAlignment="true" applyBorder="true" applyFill="true" applyFont="true" applyNumberFormat="false" applyProtection="false" borderId="23" fillId="4" fontId="5" numFmtId="0" xfId="1">
      <alignment horizontal="left" vertical="center"/>
    </xf>
    <xf applyAlignment="true" applyBorder="true" applyFill="true" applyFont="true" applyNumberFormat="false" applyProtection="false" borderId="5" fillId="0" fontId="15" numFmtId="0" xfId="1">
      <alignment horizontal="center" vertical="center"/>
    </xf>
    <xf applyAlignment="true" applyBorder="true" applyFill="true" applyFont="true" applyNumberFormat="false" applyProtection="false" borderId="10" fillId="4" fontId="5" numFmtId="0" xfId="0">
      <alignment horizontal="center" vertical="center"/>
    </xf>
    <xf applyAlignment="true" applyBorder="true" applyFill="true" applyFont="true" applyNumberFormat="false" applyProtection="false" borderId="5" fillId="0" fontId="5" numFmtId="0" xfId="0">
      <alignment horizontal="center" vertical="center"/>
    </xf>
    <xf applyAlignment="true" applyBorder="true" applyFill="true" applyFont="true" applyNumberFormat="false" applyProtection="false" borderId="7" fillId="12" fontId="5" numFmtId="0" xfId="1">
      <alignment horizontal="left" vertical="center"/>
    </xf>
    <xf applyAlignment="true" applyBorder="true" applyFill="true" applyFont="true" applyNumberFormat="false" applyProtection="false" borderId="23" fillId="0" fontId="5" numFmtId="0" xfId="1">
      <alignment horizontal="center" vertical="center"/>
    </xf>
    <xf applyAlignment="true" applyBorder="true" applyFill="true" applyFont="true" applyNumberFormat="false" applyProtection="false" borderId="10" fillId="0" fontId="5" numFmtId="0" xfId="0">
      <alignment horizontal="center" vertical="center"/>
    </xf>
    <xf applyAlignment="true" applyBorder="true" applyFill="true" applyFont="true" applyNumberFormat="false" applyProtection="false" borderId="10" fillId="4" fontId="5" numFmtId="0" xfId="0">
      <alignment horizontal="left" vertical="center"/>
    </xf>
    <xf applyAlignment="true" applyBorder="true" applyFill="true" applyFont="true" applyNumberFormat="false" applyProtection="false" borderId="5" fillId="12" fontId="12" numFmtId="0" xfId="0">
      <alignment horizontal="left" vertical="center"/>
    </xf>
    <xf applyAlignment="true" applyBorder="true" applyFill="true" applyFont="true" applyNumberFormat="false" applyProtection="false" borderId="10" fillId="4" fontId="5" numFmtId="0" xfId="1">
      <alignment horizontal="center" vertical="center"/>
    </xf>
    <xf applyAlignment="true" applyBorder="true" applyFill="true" applyFont="true" applyNumberFormat="false" applyProtection="false" borderId="11" fillId="12" fontId="12" numFmtId="0" xfId="0">
      <alignment horizontal="left" vertical="center"/>
    </xf>
    <xf applyAlignment="true" applyBorder="true" applyFill="true" applyFont="true" applyNumberFormat="false" applyProtection="false" borderId="10" fillId="0" fontId="5" numFmtId="0" xfId="0">
      <alignment horizontal="left" vertical="center"/>
    </xf>
    <xf applyAlignment="true" applyBorder="true" applyFill="true" applyFont="true" applyNumberFormat="false" applyProtection="false" borderId="5" fillId="12" fontId="23" numFmtId="0" xfId="1">
      <alignment horizontal="left" vertical="center"/>
    </xf>
    <xf applyAlignment="true" applyBorder="true" applyFill="true" applyFont="true" applyNumberFormat="false" applyProtection="false" borderId="11" fillId="12" fontId="23" numFmtId="0" xfId="1">
      <alignment horizontal="left" vertical="center"/>
    </xf>
    <xf applyAlignment="true" applyBorder="true" applyFill="true" applyFont="true" applyNumberFormat="false" applyProtection="false" borderId="7" fillId="12" fontId="5" numFmtId="0" xfId="1">
      <alignment vertical="center"/>
    </xf>
    <xf applyAlignment="true" applyBorder="true" applyFill="true" applyFont="true" applyNumberFormat="true" applyProtection="false" borderId="16" fillId="11" fontId="9" numFmtId="0" xfId="0">
      <alignment horizontal="left" vertical="center"/>
    </xf>
    <xf applyAlignment="true" applyBorder="true" applyFill="true" applyFont="true" applyNumberFormat="false" applyProtection="false" borderId="16" fillId="11" fontId="9" numFmtId="0" xfId="0">
      <alignment horizontal="left" vertical="center"/>
    </xf>
    <xf applyAlignment="true" applyBorder="true" applyFill="true" applyFont="true" applyNumberFormat="false" applyProtection="false" borderId="16" fillId="11" fontId="9" numFmtId="0" xfId="0">
      <alignment horizontal="left" vertical="center" wrapText="true"/>
    </xf>
    <xf applyAlignment="true" applyBorder="true" applyFill="true" applyFont="true" applyNumberFormat="true" applyProtection="false" borderId="16" fillId="0" fontId="10" numFmtId="0" xfId="0">
      <alignment horizontal="right" vertical="center"/>
    </xf>
    <xf applyAlignment="true" applyBorder="true" applyFill="true" applyFont="true" applyNumberFormat="true" applyProtection="false" borderId="16" fillId="11" fontId="10" numFmtId="176" xfId="0">
      <alignment horizontal="left" vertical="center"/>
    </xf>
    <xf applyAlignment="false" applyBorder="false" applyFill="true" applyFont="true" applyNumberFormat="false" applyProtection="false" borderId="0" fillId="0" fontId="9" numFmtId="176" xfId="5"/>
    <xf applyAlignment="false" applyBorder="false" applyFill="true" applyFont="true" applyNumberFormat="true" applyProtection="false" borderId="0" fillId="0" fontId="9" numFmtId="9" xfId="5"/>
    <xf applyAlignment="true" applyBorder="true" applyFill="true" applyFont="true" applyNumberFormat="true" applyProtection="false" borderId="16" fillId="0" fontId="10" numFmtId="9" xfId="0">
      <alignment horizontal="center" vertical="center"/>
    </xf>
    <xf applyAlignment="true" applyBorder="true" applyFill="true" applyFont="true" applyNumberFormat="true" applyProtection="false" borderId="16" fillId="11" fontId="10" numFmtId="9" xfId="0">
      <alignment horizontal="center" vertical="center"/>
    </xf>
    <xf applyAlignment="true" applyBorder="true" applyFill="true" applyFont="true" applyNumberFormat="true" applyProtection="false" borderId="16" fillId="11" fontId="10" numFmtId="0" xfId="0">
      <alignment horizontal="right" vertical="center"/>
    </xf>
    <xf applyAlignment="true" applyBorder="true" applyFill="true" applyFont="true" applyNumberFormat="true" applyProtection="false" borderId="16" fillId="0" fontId="10" numFmtId="176" xfId="0">
      <alignment horizontal="center" vertical="center"/>
    </xf>
    <xf applyAlignment="true" applyBorder="true" applyFill="true" applyFont="true" applyNumberFormat="false" applyProtection="false" borderId="16" fillId="0" fontId="9" numFmtId="0" xfId="0">
      <alignment horizontal="left" vertical="center" wrapText="true"/>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true" applyProtection="false" borderId="16" fillId="11" fontId="10" numFmtId="176" xfId="0">
      <alignment horizontal="center" vertical="center"/>
    </xf>
    <xf applyAlignment="true" applyBorder="true" applyFill="true" applyFont="true" applyNumberFormat="true" applyProtection="false" borderId="11" fillId="0" fontId="15" numFmtId="41" xfId="0">
      <alignment horizontal="center"/>
    </xf>
    <xf applyAlignment="true" applyBorder="true" applyFill="true" applyFont="true" applyNumberFormat="false" applyProtection="false" borderId="0" fillId="5" fontId="10" numFmtId="0" xfId="0">
      <alignment horizontal="left" vertical="top"/>
    </xf>
    <xf applyAlignment="true" applyBorder="true" applyFill="true" applyFont="true" applyNumberFormat="true" applyProtection="false" borderId="16" fillId="11" fontId="10" numFmtId="41" xfId="0">
      <alignment horizontal="right" vertical="center"/>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12" fillId="0" fontId="15" numFmtId="0" xfId="0">
      <alignment horizontal="center" vertical="center"/>
    </xf>
    <xf applyAlignment="true" applyBorder="true" applyFill="true" applyFont="true" applyNumberFormat="false" applyProtection="false" borderId="0" fillId="3" fontId="18" numFmtId="0" xfId="0">
      <alignment horizontal="center" vertical="center"/>
    </xf>
    <xf applyAlignment="true" applyBorder="true" applyFill="true" applyFont="true" applyNumberFormat="false" applyProtection="true" borderId="22" fillId="0" fontId="10" numFmtId="0" xfId="0">
      <alignment vertical="center"/>
      <protection hidden="false" locked="false"/>
    </xf>
    <xf applyAlignment="true" applyBorder="true" applyFill="true" applyFont="true" applyNumberFormat="false" applyProtection="true" borderId="21" fillId="0" fontId="10" numFmtId="0" xfId="0">
      <alignment vertical="center"/>
      <protection hidden="false" locked="false"/>
    </xf>
    <xf applyAlignment="true" applyBorder="true" applyFill="true" applyFont="true" applyNumberFormat="true" applyProtection="true" borderId="20" fillId="0" fontId="10" numFmtId="176" xfId="0">
      <alignment horizontal="left" vertical="center"/>
      <protection hidden="false" locked="false"/>
    </xf>
    <xf applyAlignment="true" applyBorder="true" applyFill="true" applyFont="true" applyNumberFormat="true" applyProtection="true" borderId="0" fillId="0" fontId="10" numFmtId="176" xfId="0">
      <alignment horizontal="left" vertical="center"/>
      <protection hidden="false" locked="false"/>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5" fillId="2" fontId="5" numFmtId="0" xfId="1">
      <alignment horizontal="left" vertical="center"/>
    </xf>
    <xf applyAlignment="false" applyBorder="true" applyFill="false" applyFont="false" applyNumberFormat="false" applyProtection="false" borderId="16" fillId="0" fontId="0" numFmtId="0" xfId="0"/>
    <xf applyAlignment="true" applyBorder="true" applyFill="true" applyFont="true" applyNumberFormat="true" applyProtection="false" borderId="16" fillId="13" fontId="9" numFmtId="0" xfId="0">
      <alignment horizontal="left" vertical="center"/>
    </xf>
    <xf applyAlignment="true" applyBorder="true" applyFill="true" applyFont="true" applyNumberFormat="true" applyProtection="false" borderId="16" fillId="0" fontId="10" numFmtId="0" xfId="0">
      <alignment horizontal="left" vertical="top"/>
    </xf>
    <xf applyAlignment="true" applyBorder="false" applyFill="true" applyFont="true" applyNumberFormat="false" applyProtection="false" borderId="0" fillId="3" fontId="9" numFmtId="0" xfId="0">
      <alignment horizontal="center" vertical="center"/>
    </xf>
    <xf applyAlignment="true" applyBorder="true" applyFill="true" applyFont="true" applyNumberFormat="true" applyProtection="false" borderId="26" fillId="7" fontId="22" numFmtId="58" xfId="0">
      <alignment horizontal="center" vertical="center"/>
    </xf>
    <xf applyAlignment="true" applyBorder="true" applyFill="true" applyFont="true" applyNumberFormat="true" applyProtection="false" borderId="25" fillId="7" fontId="22" numFmtId="58" xfId="0">
      <alignment horizontal="center" vertical="center"/>
    </xf>
    <xf applyAlignment="true" applyBorder="true" applyFill="true" applyFont="true" applyNumberFormat="false" applyProtection="false" borderId="16" fillId="3" fontId="20" numFmtId="0" xfId="0">
      <alignment horizontal="center" vertical="top"/>
    </xf>
    <xf applyAlignment="true" applyBorder="false" applyFill="true" applyFont="true" applyNumberFormat="false" applyProtection="false" borderId="0" fillId="3" fontId="20" numFmtId="0" xfId="0">
      <alignment horizontal="left" vertical="top"/>
    </xf>
    <xf applyAlignment="true" applyBorder="true" applyFill="true" applyFont="true" applyNumberFormat="true" applyProtection="false" borderId="16" fillId="3" fontId="20" numFmtId="1" xfId="0">
      <alignment horizontal="center" vertical="top"/>
    </xf>
    <xf applyAlignment="true" applyBorder="false" applyFill="true" applyFont="true" applyNumberFormat="false" applyProtection="false" borderId="0" fillId="0" fontId="20" numFmtId="0" xfId="0">
      <alignment horizontal="left" vertical="top"/>
    </xf>
    <xf applyAlignment="true" applyBorder="true" applyFill="true" applyFont="true" applyNumberFormat="false" applyProtection="false" borderId="16" fillId="0" fontId="20" numFmtId="0" xfId="0">
      <alignment horizontal="center" vertical="top"/>
    </xf>
    <xf applyAlignment="true" applyBorder="true" applyFill="true" applyFont="true" applyNumberFormat="true" applyProtection="false" borderId="16" fillId="0" fontId="20" numFmtId="1" xfId="0">
      <alignment horizontal="center" vertical="top"/>
    </xf>
    <xf applyAlignment="true" applyBorder="true" applyFill="true" applyFont="true" applyNumberFormat="true" applyProtection="false" borderId="16" fillId="11" fontId="20" numFmtId="1" xfId="0">
      <alignment horizontal="center" vertical="top"/>
    </xf>
    <xf applyAlignment="true" applyBorder="true" applyFill="true" applyFont="true" applyNumberFormat="false" applyProtection="false" borderId="16" fillId="11" fontId="20" numFmtId="0" xfId="0">
      <alignment horizontal="center" vertical="top"/>
    </xf>
    <xf applyAlignment="true" applyBorder="true" applyFill="true" applyFont="true" applyNumberFormat="false" applyProtection="false" borderId="16" fillId="0" fontId="9" numFmtId="0" xfId="0">
      <alignment horizontal="right"/>
    </xf>
    <xf applyAlignment="true" applyBorder="true" applyFill="true" applyFont="true" applyNumberFormat="false" applyProtection="false" borderId="0" fillId="3" fontId="24" numFmtId="0" xfId="0">
      <alignment horizontal="center" vertical="top"/>
    </xf>
    <xf applyAlignment="true" applyBorder="true" applyFill="true" applyFont="true" applyNumberFormat="true" applyProtection="false" borderId="0" fillId="3" fontId="24" numFmtId="9" xfId="0">
      <alignment horizontal="center" vertical="top"/>
    </xf>
    <xf applyAlignment="true" applyBorder="true" applyFill="true" applyFont="true" applyNumberFormat="true" applyProtection="false" borderId="0" fillId="3" fontId="24" numFmtId="0" xfId="0">
      <alignment horizontal="right" vertical="top"/>
    </xf>
    <xf applyAlignment="true" applyBorder="false" applyFill="true" applyFont="true" applyNumberFormat="false" applyProtection="false" borderId="0" fillId="3" fontId="20" numFmtId="0" xfId="0">
      <alignment horizontal="center" vertical="top"/>
    </xf>
    <xf applyAlignment="true" applyBorder="true" applyFill="true" applyFont="true" applyNumberFormat="false" applyProtection="false" borderId="0" fillId="3" fontId="20" numFmtId="0" xfId="0">
      <alignment horizontal="left" vertical="top"/>
    </xf>
    <xf applyAlignment="true" applyBorder="true" applyFill="true" applyFont="true" applyNumberFormat="false" applyProtection="false" borderId="0" fillId="3" fontId="20" numFmtId="0" xfId="0">
      <alignment horizontal="center" vertical="top"/>
    </xf>
    <xf applyAlignment="true" applyBorder="true" applyFill="true" applyFont="true" applyNumberFormat="true" applyProtection="false" borderId="0" fillId="3" fontId="20" numFmtId="0" xfId="0">
      <alignment horizontal="right" vertical="top"/>
    </xf>
    <xf applyAlignment="true" applyBorder="true" applyFill="true" applyFont="true" applyNumberFormat="false" applyProtection="false" borderId="0" fillId="3" fontId="9" numFmtId="0" xfId="0">
      <alignment horizontal="center" vertical="top"/>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5" fillId="2" fontId="5" numFmtId="0" xfId="0">
      <alignment vertical="center"/>
    </xf>
    <xf applyAlignment="true" applyBorder="true" applyFill="true" applyFont="true" applyNumberFormat="false" applyProtection="false" borderId="5" fillId="2" fontId="5" numFmtId="0" xfId="1">
      <alignment vertical="center"/>
    </xf>
    <xf applyAlignment="true" applyBorder="true" applyFill="true" applyFont="true" applyNumberFormat="false" applyProtection="false" borderId="23" fillId="2" fontId="5" numFmtId="0" xfId="1">
      <alignment vertical="center"/>
    </xf>
    <xf applyAlignment="true" applyBorder="true" applyFill="true" applyFont="true" applyNumberFormat="false" applyProtection="false" borderId="4" fillId="0" fontId="5" numFmtId="0" xfId="1">
      <alignment vertical="center"/>
    </xf>
    <xf applyAlignment="true" applyBorder="true" applyFill="true" applyFont="true" applyNumberFormat="false" applyProtection="false" borderId="5" fillId="0" fontId="5" numFmtId="0" xfId="1">
      <alignment vertical="center"/>
    </xf>
    <xf applyAlignment="true" applyBorder="true" applyFill="true" applyFont="true" applyNumberFormat="false" applyProtection="false" borderId="16" fillId="0" fontId="9" numFmtId="0" xfId="0">
      <alignment horizontal="center" vertical="top"/>
    </xf>
    <xf applyAlignment="true" applyBorder="true" applyFill="true" applyFont="true" applyNumberFormat="false" applyProtection="false" borderId="16" fillId="11" fontId="9" numFmtId="0" xfId="0">
      <alignment horizontal="center" vertical="top"/>
    </xf>
    <xf applyAlignment="true" applyBorder="true" applyFill="true" applyFont="true" applyNumberFormat="false" applyProtection="false" borderId="16" fillId="11" fontId="10" numFmtId="0" xfId="0">
      <alignment horizontal="left" vertical="center"/>
    </xf>
    <xf applyAlignment="true" applyBorder="true" applyFill="true" applyFont="true" applyNumberFormat="true" applyProtection="false" borderId="16" fillId="11" fontId="10" numFmtId="0" xfId="0">
      <alignment horizontal="left" vertical="center"/>
    </xf>
    <xf applyAlignment="true" applyBorder="true" applyFill="true" applyFont="true" applyNumberFormat="true" applyProtection="false" borderId="0" fillId="3" fontId="24" numFmtId="0" xfId="0">
      <alignment horizontal="center" vertical="top"/>
    </xf>
    <xf applyAlignment="true" applyBorder="true" applyFill="true" applyFont="true" applyNumberFormat="true" applyProtection="false" borderId="0" fillId="3" fontId="20" numFmtId="0" xfId="0">
      <alignment horizontal="left" vertical="top"/>
    </xf>
    <xf applyAlignment="true" applyBorder="true" applyFill="true" applyFont="true" applyNumberFormat="false" applyProtection="false" borderId="16" fillId="11" fontId="9" numFmtId="0" xfId="1">
      <alignment horizontal="left" vertical="center"/>
    </xf>
    <xf applyAlignment="true" applyBorder="true" applyFill="true" applyFont="true" applyNumberFormat="false" applyProtection="false" borderId="16" fillId="11" fontId="20" numFmtId="0" xfId="0">
      <alignment horizontal="left" vertical="top"/>
    </xf>
    <xf applyAlignment="true" applyBorder="false" applyFill="true" applyFont="true" applyNumberFormat="false" applyProtection="false" borderId="0" fillId="11" fontId="20" numFmtId="0" xfId="0">
      <alignment horizontal="left" vertical="top"/>
    </xf>
    <xf applyAlignment="true" applyBorder="true" applyFill="true" applyFont="true" applyNumberFormat="false" applyProtection="false" borderId="16" fillId="3" fontId="9" numFmtId="0" xfId="0">
      <alignment horizontal="center" vertical="top"/>
    </xf>
    <xf applyAlignment="true" applyBorder="true" applyFill="true" applyFont="true" applyNumberFormat="true" applyProtection="false" borderId="0" fillId="3" fontId="20" numFmtId="9" xfId="0">
      <alignment horizontal="center" vertical="top"/>
    </xf>
    <xf applyAlignment="true" applyBorder="false" applyFill="true" applyFont="true" applyNumberFormat="false" applyProtection="false" borderId="0" fillId="3" fontId="9" numFmtId="0" xfId="0">
      <alignment horizontal="center" vertical="top"/>
    </xf>
    <xf applyAlignment="true" applyBorder="true" applyFill="true" applyFont="true" applyNumberFormat="true" applyProtection="false" borderId="16" fillId="14" fontId="10" numFmtId="0" xfId="0">
      <alignment horizontal="left" vertical="center"/>
    </xf>
    <xf applyAlignment="true" applyBorder="true" applyFill="true" applyFont="true" applyNumberFormat="true" applyProtection="false" borderId="16" fillId="14" fontId="10" numFmtId="176" xfId="0">
      <alignment horizontal="left" vertical="center"/>
    </xf>
    <xf applyAlignment="true" applyBorder="true" applyFill="true" applyFont="true" applyNumberFormat="true" applyProtection="false" borderId="16" fillId="14" fontId="10" numFmtId="9" xfId="0">
      <alignment horizontal="center" vertical="center"/>
    </xf>
    <xf applyAlignment="true" applyBorder="true" applyFill="true" applyFont="true" applyNumberFormat="true" applyProtection="false" borderId="16" fillId="14" fontId="10" numFmtId="0" xfId="0">
      <alignment horizontal="right" vertical="center"/>
    </xf>
    <xf applyAlignment="true" applyBorder="true" applyFill="true" applyFont="true" applyNumberFormat="true" applyProtection="false" borderId="16" fillId="14" fontId="20" numFmtId="1" xfId="0">
      <alignment horizontal="center" vertical="top"/>
    </xf>
    <xf applyAlignment="true" applyBorder="true" applyFill="true" applyFont="true" applyNumberFormat="true" applyProtection="false" borderId="16" fillId="14" fontId="10" numFmtId="176" xfId="0">
      <alignment horizontal="center"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16" fillId="0" fontId="9" numFmtId="0" xfId="0">
      <alignment horizontal="center" vertical="top"/>
    </xf>
    <xf applyAlignment="true" applyBorder="true" applyFill="true" applyFont="true" applyNumberFormat="false" applyProtection="false" borderId="16" fillId="11" fontId="9" numFmtId="0" xfId="0">
      <alignment horizontal="center" vertical="top"/>
    </xf>
    <xf applyAlignment="true" applyBorder="true" applyFill="true" applyFont="true" applyNumberFormat="false" applyProtection="false" borderId="16" fillId="0" fontId="20" numFmtId="0" xfId="0">
      <alignment horizontal="left" vertical="top"/>
    </xf>
    <xf applyAlignment="true" applyBorder="true" applyFill="true" applyFont="true" applyNumberFormat="false" applyProtection="false" borderId="16" fillId="3" fontId="20" numFmtId="0" xfId="0">
      <alignment horizontal="left" vertical="top"/>
    </xf>
    <xf applyAlignment="true" applyBorder="true" applyFill="true" applyFont="true" applyNumberFormat="false" applyProtection="false" borderId="16" fillId="14" fontId="20" numFmtId="0" xfId="0">
      <alignment horizontal="left" vertical="top"/>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16" fillId="0" fontId="9" numFmtId="0" xfId="0">
      <alignment horizontal="center" vertical="top"/>
    </xf>
    <xf applyAlignment="true" applyBorder="true" applyFill="true" applyFont="true" applyNumberFormat="false" applyProtection="false" borderId="16" fillId="11" fontId="9" numFmtId="0" xfId="0">
      <alignment horizontal="center" vertical="top"/>
    </xf>
    <xf applyAlignment="true" applyBorder="true" applyFill="true" applyFont="true" applyNumberFormat="false" applyProtection="false" borderId="16" fillId="11" fontId="10" numFmtId="0" xfId="0">
      <alignment vertical="center"/>
    </xf>
    <xf applyAlignment="true" applyBorder="true" applyFill="true" applyFont="true" applyNumberFormat="true" applyProtection="false" borderId="16" fillId="0" fontId="10" numFmtId="178" xfId="5">
      <alignment horizontal="center" vertical="center"/>
    </xf>
    <xf applyAlignment="true" applyBorder="true" applyFill="true" applyFont="true" applyNumberFormat="false" applyProtection="false" borderId="0" fillId="3" fontId="24" numFmtId="0" xfId="0">
      <alignment horizontal="center" vertical="top"/>
    </xf>
    <xf applyAlignment="true" applyBorder="true" applyFill="true" applyFont="true" applyNumberFormat="false" applyProtection="false" borderId="30" fillId="0" fontId="10" numFmtId="0" xfId="0">
      <alignment vertical="center"/>
    </xf>
    <xf applyAlignment="true" applyBorder="true" applyFill="true" applyFont="true" applyNumberFormat="false" applyProtection="false" borderId="5" fillId="2" fontId="5" numFmtId="0" xfId="1">
      <alignment horizontal="left" vertical="center"/>
    </xf>
    <xf applyAlignment="false" applyBorder="false" applyFill="true" applyFont="true" applyNumberFormat="false" applyProtection="false" borderId="0" fillId="0" fontId="10" numFmtId="0" xfId="0"/>
    <xf applyAlignment="true" applyBorder="true" applyFill="true" applyFont="true" applyNumberFormat="true" applyProtection="false" borderId="16" fillId="0" fontId="10" numFmtId="0" xfId="0">
      <alignment horizontal="left" vertical="top" wrapText="true"/>
    </xf>
    <xf applyAlignment="true" applyBorder="true" applyFill="true" applyFont="true" applyNumberFormat="false" applyProtection="false" borderId="30" fillId="0" fontId="10" numFmtId="0" xfId="0">
      <alignment vertical="center" wrapText="true"/>
    </xf>
    <xf applyAlignment="true" applyBorder="true" applyFill="true" applyFont="true" applyNumberFormat="false" applyProtection="false" borderId="16" fillId="0" fontId="9" numFmtId="0" xfId="0">
      <alignment horizontal="center" vertical="top"/>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16" fillId="0" fontId="9" numFmtId="0" xfId="0">
      <alignment horizontal="center" vertical="top"/>
    </xf>
    <xf applyAlignment="true" applyBorder="true" applyFill="true" applyFont="true" applyNumberFormat="false" applyProtection="false" borderId="16" fillId="11" fontId="9" numFmtId="0" xfId="0">
      <alignment horizontal="center" vertical="top"/>
    </xf>
    <xf applyAlignment="true" applyBorder="true" applyFill="true" applyFont="true" applyNumberFormat="false" applyProtection="false" borderId="5" fillId="2" fontId="5" numFmtId="0" xfId="1">
      <alignment vertical="center"/>
    </xf>
    <xf applyAlignment="true" applyBorder="true" applyFill="true" applyFont="true" applyNumberFormat="true" applyProtection="false" borderId="16" fillId="0" fontId="10" numFmtId="176" xfId="5">
      <alignment vertical="center"/>
    </xf>
    <xf applyAlignment="true" applyBorder="true" applyFill="true" applyFont="true" applyNumberFormat="true" applyProtection="false" borderId="16" fillId="13" fontId="9" numFmtId="0" xfId="0">
      <alignment horizontal="left" vertical="top"/>
    </xf>
    <xf applyAlignment="true" applyBorder="true" applyFill="true" applyFont="true" applyNumberFormat="true" applyProtection="false" borderId="16" fillId="0" fontId="10" numFmtId="176" xfId="5">
      <alignment vertical="top"/>
    </xf>
    <xf applyAlignment="true" applyBorder="true" applyFill="true" applyFont="true" applyNumberFormat="true" applyProtection="false" borderId="16" fillId="0" fontId="9" numFmtId="0" xfId="0">
      <alignment horizontal="left" vertical="top" wrapText="true"/>
    </xf>
    <xf applyAlignment="true" applyBorder="true" applyFill="true" applyFont="true" applyNumberFormat="true" applyProtection="false" borderId="16" fillId="0" fontId="9" numFmtId="0" xfId="0">
      <alignment horizontal="left" vertical="top"/>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16" fillId="0" fontId="9" numFmtId="0" xfId="0">
      <alignment horizontal="center" vertical="top"/>
    </xf>
    <xf applyAlignment="true" applyBorder="true" applyFill="true" applyFont="true" applyNumberFormat="false" applyProtection="false" borderId="5" fillId="2" fontId="5" numFmtId="0" xfId="1">
      <alignment vertical="center"/>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16" fillId="0" fontId="9" numFmtId="0" xfId="0">
      <alignment horizontal="center" vertical="top"/>
    </xf>
    <xf applyAlignment="true" applyBorder="true" applyFill="true" applyFont="true" applyNumberFormat="false" applyProtection="false" borderId="16" fillId="14" fontId="9" numFmtId="0" xfId="0">
      <alignment horizontal="center" vertical="top"/>
    </xf>
    <xf applyAlignment="true" applyBorder="true" applyFill="true" applyFont="true" applyNumberFormat="false" applyProtection="false" borderId="5" fillId="9" fontId="5" numFmtId="0" xfId="1">
      <alignment horizontal="center" vertical="center"/>
    </xf>
    <xf applyAlignment="true" applyBorder="true" applyFill="true" applyFont="true" applyNumberFormat="false" applyProtection="true" borderId="16" fillId="0" fontId="10" numFmtId="9" xfId="4">
      <alignment horizontal="center" vertical="center"/>
    </xf>
    <xf applyAlignment="true" applyBorder="true" applyFill="true" applyFont="true" applyNumberFormat="false" applyProtection="false" borderId="16" fillId="0" fontId="10" numFmtId="9" xfId="4">
      <alignment horizontal="center" vertical="center"/>
    </xf>
    <xf applyAlignment="true" applyBorder="true" applyFill="true" applyFont="true" applyNumberFormat="true" applyProtection="false" borderId="16" fillId="14" fontId="9" numFmtId="0" xfId="0">
      <alignment horizontal="left" vertical="center"/>
    </xf>
    <xf applyAlignment="true" applyBorder="true" applyFill="true" applyFont="true" applyNumberFormat="false" applyProtection="false" borderId="31" fillId="4" fontId="15" numFmtId="9" xfId="4">
      <alignment horizontal="center" vertical="center"/>
    </xf>
    <xf applyAlignment="true" applyBorder="true" applyFill="true" applyFont="true" applyNumberFormat="false" applyProtection="false" borderId="32" fillId="4" fontId="15" numFmtId="9" xfId="4">
      <alignment horizontal="center" vertical="center"/>
    </xf>
    <xf applyAlignment="true" applyBorder="false" applyFill="true" applyFont="true" applyNumberFormat="true" applyProtection="false" borderId="0" fillId="3" fontId="18" numFmtId="179" xfId="3">
      <alignment horizontal="left" vertical="center"/>
    </xf>
    <xf applyAlignment="true" applyBorder="true" applyFill="true" applyFont="true" applyNumberFormat="false" applyProtection="false" borderId="12" fillId="2" fontId="5" numFmtId="0" xfId="1">
      <alignment horizontal="center"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16" fillId="0" fontId="9" numFmtId="0" xfId="0">
      <alignment horizontal="center" vertical="top"/>
    </xf>
    <xf applyAlignment="true" applyBorder="true" applyFill="true" applyFont="true" applyNumberFormat="false" applyProtection="false" borderId="16" fillId="11" fontId="9" numFmtId="0" xfId="0">
      <alignment horizontal="center" vertical="top"/>
    </xf>
    <xf applyAlignment="true" applyBorder="true" applyFill="true" applyFont="true" applyNumberFormat="false" applyProtection="false" borderId="5" fillId="16" fontId="5" numFmtId="0" xfId="1">
      <alignment horizontal="center" vertical="center"/>
    </xf>
    <xf applyAlignment="true" applyBorder="true" applyFill="true" applyFont="true" applyNumberFormat="true" applyProtection="false" borderId="16" fillId="0" fontId="10" numFmtId="176" xfId="5">
      <alignment horizontal="left" vertical="top"/>
    </xf>
    <xf applyAlignment="true" applyBorder="true" applyFill="true" applyFont="true" applyNumberFormat="true" applyProtection="false" borderId="16" fillId="0" fontId="10" numFmtId="176" xfId="5">
      <alignment horizontal="left" vertical="center"/>
    </xf>
    <xf applyAlignment="true" applyBorder="true" applyFill="true" applyFont="true" applyNumberFormat="true" applyProtection="false" borderId="16" fillId="0" fontId="10" numFmtId="9" xfId="5">
      <alignment horizontal="center" vertical="center"/>
    </xf>
    <xf applyAlignment="true" applyBorder="true" applyFill="true" applyFont="true" applyNumberFormat="true" applyProtection="false" borderId="16" fillId="0" fontId="10" numFmtId="176" xfId="5">
      <alignment horizontal="center" vertical="center"/>
    </xf>
    <xf applyAlignment="true" applyBorder="true" applyFill="true" applyFont="true" applyNumberFormat="false" applyProtection="false" borderId="16" fillId="0" fontId="10" numFmtId="9" xfId="10">
      <alignment horizontal="center" vertical="center"/>
    </xf>
    <xf applyAlignment="true" applyBorder="false" applyFill="true" applyFont="true" applyNumberFormat="false" applyProtection="false" borderId="0" fillId="0" fontId="9" numFmtId="0" xfId="0">
      <alignment horizontal="center" vertical="center"/>
    </xf>
    <xf applyAlignment="true" applyBorder="true" applyFill="true" applyFont="true" applyNumberFormat="false" applyProtection="false" borderId="0" fillId="0" fontId="20" numFmtId="0" xfId="0">
      <alignment horizontal="left" vertical="top"/>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23" fillId="9" fontId="5" numFmtId="0" xfId="1">
      <alignment horizontal="center" vertical="center"/>
    </xf>
    <xf applyAlignment="true" applyBorder="true" applyFill="true" applyFont="true" applyNumberFormat="false" applyProtection="false" borderId="16" fillId="14" fontId="9" numFmtId="0" xfId="0">
      <alignment horizontal="center" vertical="top"/>
    </xf>
    <xf applyAlignment="true" applyBorder="true" applyFill="true" applyFont="true" applyNumberFormat="false" applyProtection="false" borderId="16" fillId="14" fontId="9" numFmtId="0" xfId="0">
      <alignment horizontal="left" vertical="top"/>
    </xf>
    <xf applyAlignment="true" applyBorder="true" applyFill="true" applyFont="true" applyNumberFormat="false" applyProtection="false" borderId="16" fillId="14" fontId="10" numFmtId="0" xfId="0">
      <alignment horizontal="left" vertical="top"/>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14" fillId="2" fontId="5" numFmtId="0" xfId="1">
      <alignment horizontal="left" vertical="center"/>
    </xf>
    <xf applyAlignment="true" applyBorder="true" applyFill="true" applyFont="true" applyNumberFormat="false" applyProtection="false" borderId="7" fillId="2" fontId="5" numFmtId="0" xfId="1">
      <alignment horizontal="left" vertical="center"/>
    </xf>
    <xf applyAlignment="true" applyBorder="true" applyFill="true" applyFont="true" applyNumberFormat="false" applyProtection="false" borderId="2" fillId="2" fontId="5" numFmtId="0" xfId="1">
      <alignment horizontal="center" vertical="center"/>
    </xf>
    <xf applyAlignment="true" applyBorder="true" applyFill="true" applyFont="true" applyNumberFormat="false" applyProtection="false" borderId="5" fillId="2" fontId="5" numFmtId="0" xfId="1">
      <alignment horizontal="center" vertical="center"/>
    </xf>
    <xf applyAlignment="true" applyBorder="true" applyFill="true" applyFont="true" applyNumberFormat="false" applyProtection="false" borderId="2" fillId="2" fontId="5" numFmtId="0" xfId="1">
      <alignment horizontal="left" vertical="center"/>
    </xf>
    <xf applyAlignment="true" applyBorder="true" applyFill="true" applyFont="true" applyNumberFormat="false" applyProtection="false" borderId="5" fillId="2" fontId="5" numFmtId="0" xfId="1">
      <alignment horizontal="left" vertical="center"/>
    </xf>
    <xf applyAlignment="true" applyBorder="true" applyFill="true" applyFont="true" applyNumberFormat="false" applyProtection="false" borderId="16" fillId="0" fontId="9" numFmtId="0" xfId="0">
      <alignment horizontal="center" vertical="top"/>
    </xf>
    <xf applyAlignment="true" applyBorder="true" applyFill="true" applyFont="true" applyNumberFormat="false" applyProtection="false" borderId="16" fillId="15" fontId="22" numFmtId="0" xfId="0">
      <alignment horizontal="center" vertical="center" wrapText="true"/>
    </xf>
    <xf applyAlignment="true" applyBorder="true" applyFill="true" applyFont="true" applyNumberFormat="false" applyProtection="false" borderId="16" fillId="11" fontId="9" numFmtId="0" xfId="0">
      <alignment horizontal="center" vertical="top"/>
    </xf>
    <xf applyAlignment="true" applyBorder="true" applyFill="true" applyFont="true" applyNumberFormat="false" applyProtection="false" borderId="16" fillId="14" fontId="9" numFmtId="0" xfId="0">
      <alignment horizontal="center" vertical="top"/>
    </xf>
    <xf applyAlignment="true" applyBorder="true" applyFill="true" applyFont="true" applyNumberFormat="false" applyProtection="false" borderId="18" fillId="8" fontId="22" numFmtId="0" xfId="0">
      <alignment horizontal="center" vertical="center"/>
    </xf>
    <xf applyAlignment="true" applyBorder="true" applyFill="true" applyFont="true" applyNumberFormat="false" applyProtection="false" borderId="10" fillId="8" fontId="22" numFmtId="0" xfId="0">
      <alignment horizontal="center" vertical="center"/>
    </xf>
    <xf applyAlignment="true" applyBorder="true" applyFill="true" applyFont="true" applyNumberFormat="false" applyProtection="false" borderId="27" fillId="8" fontId="22" numFmtId="0" xfId="0">
      <alignment horizontal="center" vertical="center"/>
    </xf>
    <xf applyAlignment="true" applyBorder="true" applyFill="true" applyFont="true" applyNumberFormat="false" applyProtection="false" borderId="3" fillId="8" fontId="22" numFmtId="0" xfId="0">
      <alignment horizontal="center" vertical="center"/>
    </xf>
    <xf applyAlignment="true" applyBorder="true" applyFill="true" applyFont="true" applyNumberFormat="false" applyProtection="false" borderId="0" fillId="0" fontId="9" numFmtId="0" xfId="0">
      <alignment horizontal="center" vertical="top"/>
    </xf>
    <xf applyAlignment="true" applyBorder="true" applyFill="true" applyFont="true" applyNumberFormat="false" applyProtection="false" borderId="0" fillId="0" fontId="19" numFmtId="0" xfId="0">
      <alignment horizontal="center" vertical="top"/>
    </xf>
    <xf applyAlignment="true" applyBorder="true" applyFill="true" applyFont="true" applyNumberFormat="false" applyProtection="false" borderId="0" fillId="3" fontId="24" numFmtId="0" xfId="0">
      <alignment horizontal="center" vertical="top"/>
    </xf>
    <xf applyAlignment="true" applyBorder="true" applyFill="true" applyFont="true" applyNumberFormat="false" applyProtection="false" borderId="0" fillId="9" fontId="19" numFmtId="0" xfId="0">
      <alignment horizontal="center" vertical="top"/>
    </xf>
    <xf applyAlignment="true" applyBorder="true" applyFill="true" applyFont="true" applyNumberFormat="false" applyProtection="false" borderId="16" fillId="8" fontId="22" numFmtId="0" xfId="0">
      <alignment horizontal="center" vertical="center"/>
    </xf>
    <xf applyAlignment="true" applyBorder="true" applyFill="true" applyFont="true" applyNumberFormat="true" applyProtection="false" borderId="16" fillId="8" fontId="22" numFmtId="0" xfId="0">
      <alignment horizontal="center" vertical="center"/>
    </xf>
    <xf applyAlignment="true" applyBorder="true" applyFill="true" applyFont="true" applyNumberFormat="true" applyProtection="false" borderId="16" fillId="8" fontId="22" numFmtId="0" xfId="0">
      <alignment horizontal="center" vertical="center" wrapText="true"/>
    </xf>
    <xf applyAlignment="true" applyBorder="true" applyFill="true" applyFont="true" applyNumberFormat="true" applyProtection="false" borderId="16" fillId="8" fontId="22" numFmtId="9" xfId="0">
      <alignment horizontal="center" vertical="center"/>
    </xf>
    <xf applyAlignment="true" applyBorder="true" applyFill="true" applyFont="true" applyNumberFormat="false" applyProtection="false" borderId="14" fillId="8" fontId="22" numFmtId="0" xfId="0">
      <alignment horizontal="center" vertical="center"/>
    </xf>
    <xf applyAlignment="true" applyBorder="true" applyFill="true" applyFont="true" applyNumberFormat="false" applyProtection="false" borderId="7" fillId="8" fontId="22" numFmtId="0" xfId="0">
      <alignment horizontal="center" vertical="center"/>
    </xf>
    <xf applyAlignment="true" applyBorder="true" applyFill="true" applyFont="true" applyNumberFormat="false" applyProtection="false" borderId="1" fillId="8" fontId="22" numFmtId="0" xfId="0">
      <alignment horizontal="center" vertical="center"/>
    </xf>
    <xf applyAlignment="true" applyBorder="true" applyFill="true" applyFont="true" applyNumberFormat="false" applyProtection="false" borderId="4" fillId="8" fontId="22" numFmtId="0" xfId="0">
      <alignment horizontal="center" vertical="center"/>
    </xf>
    <xf applyAlignment="true" applyBorder="true" applyFill="true" applyFont="true" applyNumberFormat="true" applyProtection="false" borderId="28" fillId="5" fontId="18" numFmtId="0" xfId="0">
      <alignment horizontal="center"/>
    </xf>
    <xf applyAlignment="true" applyBorder="true" applyFill="true" applyFont="true" applyNumberFormat="true" applyProtection="false" borderId="29" fillId="5" fontId="18" numFmtId="0" xfId="0">
      <alignment horizontal="center"/>
    </xf>
    <xf applyAlignment="true" applyBorder="true" applyFill="true" applyFont="true" applyNumberFormat="false" applyProtection="false" borderId="5" fillId="10" fontId="22" numFmtId="0" xfId="0">
      <alignment horizontal="center" vertical="center"/>
    </xf>
    <xf applyAlignment="true" applyBorder="true" applyFill="true" applyFont="true" applyNumberFormat="false" applyProtection="false" borderId="23" fillId="5" fontId="21" numFmtId="0" xfId="0">
      <alignment horizontal="center" vertical="center"/>
    </xf>
    <xf applyAlignment="true" applyBorder="true" applyFill="true" applyFont="true" applyNumberFormat="false" applyProtection="false" borderId="4" fillId="5" fontId="21" numFmtId="0" xfId="0">
      <alignment horizontal="center" vertical="center"/>
    </xf>
    <xf applyAlignment="true" applyBorder="true" applyFill="true" applyFont="true" applyNumberFormat="false" applyProtection="false" borderId="11" fillId="10" fontId="22" numFmtId="0" xfId="0">
      <alignment horizontal="center" vertical="center"/>
    </xf>
    <xf applyAlignment="true" applyBorder="true" applyFill="true" applyFont="true" applyNumberFormat="false" applyProtection="false" borderId="15" fillId="2" fontId="5" numFmtId="0" xfId="1">
      <alignment horizontal="center" vertical="center"/>
    </xf>
    <xf applyAlignment="true" applyBorder="true" applyFill="true" applyFont="true" applyNumberFormat="false" applyProtection="false" borderId="12" fillId="2" fontId="5" numFmtId="0" xfId="1">
      <alignment horizontal="center" vertical="center"/>
    </xf>
    <xf applyAlignment="true" applyBorder="true" applyFill="true" applyFont="true" applyNumberFormat="false" applyProtection="false" borderId="2" fillId="2" fontId="5" numFmtId="0" xfId="1">
      <alignment vertical="center"/>
    </xf>
    <xf applyAlignment="true" applyBorder="true" applyFill="true" applyFont="true" applyNumberFormat="false" applyProtection="false" borderId="5" fillId="2" fontId="5" numFmtId="0" xfId="1">
      <alignment vertical="center"/>
    </xf>
    <xf applyAlignment="true" applyBorder="true" applyFill="true" applyFont="true" applyNumberFormat="false" applyProtection="false" borderId="5" fillId="9" fontId="15" numFmtId="0" xfId="0">
      <alignment horizontal="center" vertical="center"/>
    </xf>
    <xf applyAlignment="true" applyBorder="true" applyFill="true" applyFont="true" applyNumberFormat="false" applyProtection="false" borderId="5" fillId="9" fontId="15" numFmtId="9" xfId="4">
      <alignment horizontal="center" vertical="center"/>
    </xf>
    <xf applyAlignment="true" applyBorder="true" applyFill="true" applyFont="true" applyNumberFormat="false" applyProtection="false" borderId="12" fillId="9" fontId="15" numFmtId="0" xfId="0">
      <alignment horizontal="center" vertical="center"/>
    </xf>
    <xf applyAlignment="true" applyBorder="true" applyFill="true" applyFont="true" applyNumberFormat="false" applyProtection="false" borderId="12" fillId="9" fontId="15" numFmtId="9" xfId="4">
      <alignment horizontal="center" vertical="center"/>
    </xf>
  </cellXfs>
  <cellStyles count="11">
    <cellStyle builtinId="5" name="百分比" xfId="4"/>
    <cellStyle name="百分比 2 2" xfId="10"/>
    <cellStyle builtinId="0" name="常规" xfId="0"/>
    <cellStyle name="常规 2" xfId="1"/>
    <cellStyle name="常规 2 2" xfId="2"/>
    <cellStyle name="常规 2 2 2" xfId="7"/>
    <cellStyle name="常规 2 3" xfId="5"/>
    <cellStyle name="常规 2 4" xfId="6"/>
    <cellStyle name="常规 2 5" xfId="9"/>
    <cellStyle name="常规 3" xfId="8"/>
    <cellStyle builtinId="3" name="千位分隔" xfId="3"/>
  </cellStyles>
  <dxfs count="4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arget="externalLinks/externalLink95.xml" Type="http://schemas.openxmlformats.org/officeDocument/2006/relationships/externalLink"></Relationship><Relationship Id="rId21" Target="worksheets/sheet21.xml" Type="http://schemas.openxmlformats.org/officeDocument/2006/relationships/worksheet"></Relationship><Relationship Id="rId42" Target="externalLinks/externalLink20.xml" Type="http://schemas.openxmlformats.org/officeDocument/2006/relationships/externalLink"></Relationship><Relationship Id="rId47" Target="externalLinks/externalLink25.xml" Type="http://schemas.openxmlformats.org/officeDocument/2006/relationships/externalLink"></Relationship><Relationship Id="rId63" Target="externalLinks/externalLink41.xml" Type="http://schemas.openxmlformats.org/officeDocument/2006/relationships/externalLink"></Relationship><Relationship Id="rId68" Target="externalLinks/externalLink46.xml" Type="http://schemas.openxmlformats.org/officeDocument/2006/relationships/externalLink"></Relationship><Relationship Id="rId84" Target="externalLinks/externalLink62.xml" Type="http://schemas.openxmlformats.org/officeDocument/2006/relationships/externalLink"></Relationship><Relationship Id="rId89" Target="externalLinks/externalLink67.xml" Type="http://schemas.openxmlformats.org/officeDocument/2006/relationships/externalLink"></Relationship><Relationship Id="rId112" Target="externalLinks/externalLink90.xml" Type="http://schemas.openxmlformats.org/officeDocument/2006/relationships/externalLink"></Relationship><Relationship Id="rId16" Target="worksheets/sheet16.xml" Type="http://schemas.openxmlformats.org/officeDocument/2006/relationships/worksheet"></Relationship><Relationship Id="rId107" Target="externalLinks/externalLink85.xml" Type="http://schemas.openxmlformats.org/officeDocument/2006/relationships/externalLink"></Relationship><Relationship Id="rId11" Target="worksheets/sheet11.xml" Type="http://schemas.openxmlformats.org/officeDocument/2006/relationships/worksheet"></Relationship><Relationship Id="rId32" Target="externalLinks/externalLink10.xml" Type="http://schemas.openxmlformats.org/officeDocument/2006/relationships/externalLink"></Relationship><Relationship Id="rId37" Target="externalLinks/externalLink15.xml" Type="http://schemas.openxmlformats.org/officeDocument/2006/relationships/externalLink"></Relationship><Relationship Id="rId53" Target="externalLinks/externalLink31.xml" Type="http://schemas.openxmlformats.org/officeDocument/2006/relationships/externalLink"></Relationship><Relationship Id="rId58" Target="externalLinks/externalLink36.xml" Type="http://schemas.openxmlformats.org/officeDocument/2006/relationships/externalLink"></Relationship><Relationship Id="rId74" Target="externalLinks/externalLink52.xml" Type="http://schemas.openxmlformats.org/officeDocument/2006/relationships/externalLink"></Relationship><Relationship Id="rId79" Target="externalLinks/externalLink57.xml" Type="http://schemas.openxmlformats.org/officeDocument/2006/relationships/externalLink"></Relationship><Relationship Id="rId102" Target="externalLinks/externalLink80.xml" Type="http://schemas.openxmlformats.org/officeDocument/2006/relationships/externalLink"></Relationship><Relationship Id="rId123" Target="externalLinks/externalLink101.xml" Type="http://schemas.openxmlformats.org/officeDocument/2006/relationships/externalLink"></Relationship><Relationship Id="rId128" Target="sharedStrings.xml" Type="http://schemas.openxmlformats.org/officeDocument/2006/relationships/sharedStrings"></Relationship><Relationship Id="rId5" Target="worksheets/sheet5.xml" Type="http://schemas.openxmlformats.org/officeDocument/2006/relationships/worksheet"></Relationship><Relationship Id="rId90" Target="externalLinks/externalLink68.xml" Type="http://schemas.openxmlformats.org/officeDocument/2006/relationships/externalLink"></Relationship><Relationship Id="rId95" Target="externalLinks/externalLink73.xml" Type="http://schemas.openxmlformats.org/officeDocument/2006/relationships/externalLink"></Relationship><Relationship Id="rId22" Target="worksheets/sheet22.xml" Type="http://schemas.openxmlformats.org/officeDocument/2006/relationships/worksheet"></Relationship><Relationship Id="rId27" Target="externalLinks/externalLink5.xml" Type="http://schemas.openxmlformats.org/officeDocument/2006/relationships/externalLink"></Relationship><Relationship Id="rId43" Target="externalLinks/externalLink21.xml" Type="http://schemas.openxmlformats.org/officeDocument/2006/relationships/externalLink"></Relationship><Relationship Id="rId48" Target="externalLinks/externalLink26.xml" Type="http://schemas.openxmlformats.org/officeDocument/2006/relationships/externalLink"></Relationship><Relationship Id="rId64" Target="externalLinks/externalLink42.xml" Type="http://schemas.openxmlformats.org/officeDocument/2006/relationships/externalLink"></Relationship><Relationship Id="rId69" Target="externalLinks/externalLink47.xml" Type="http://schemas.openxmlformats.org/officeDocument/2006/relationships/externalLink"></Relationship><Relationship Id="rId113" Target="externalLinks/externalLink91.xml" Type="http://schemas.openxmlformats.org/officeDocument/2006/relationships/externalLink"></Relationship><Relationship Id="rId118" Target="externalLinks/externalLink96.xml" Type="http://schemas.openxmlformats.org/officeDocument/2006/relationships/externalLink"></Relationship><Relationship Id="rId80" Target="externalLinks/externalLink58.xml" Type="http://schemas.openxmlformats.org/officeDocument/2006/relationships/externalLink"></Relationship><Relationship Id="rId85" Target="externalLinks/externalLink63.xml" Type="http://schemas.openxmlformats.org/officeDocument/2006/relationships/externalLink"></Relationship><Relationship Id="rId12" Target="worksheets/sheet12.xml" Type="http://schemas.openxmlformats.org/officeDocument/2006/relationships/worksheet"></Relationship><Relationship Id="rId17" Target="worksheets/sheet17.xml" Type="http://schemas.openxmlformats.org/officeDocument/2006/relationships/worksheet"></Relationship><Relationship Id="rId33" Target="externalLinks/externalLink11.xml" Type="http://schemas.openxmlformats.org/officeDocument/2006/relationships/externalLink"></Relationship><Relationship Id="rId38" Target="externalLinks/externalLink16.xml" Type="http://schemas.openxmlformats.org/officeDocument/2006/relationships/externalLink"></Relationship><Relationship Id="rId59" Target="externalLinks/externalLink37.xml" Type="http://schemas.openxmlformats.org/officeDocument/2006/relationships/externalLink"></Relationship><Relationship Id="rId103" Target="externalLinks/externalLink81.xml" Type="http://schemas.openxmlformats.org/officeDocument/2006/relationships/externalLink"></Relationship><Relationship Id="rId108" Target="externalLinks/externalLink86.xml" Type="http://schemas.openxmlformats.org/officeDocument/2006/relationships/externalLink"></Relationship><Relationship Id="rId124" Target="externalLinks/externalLink102.xml" Type="http://schemas.openxmlformats.org/officeDocument/2006/relationships/externalLink"></Relationship><Relationship Id="rId129" Target="calcChain.xml" Type="http://schemas.openxmlformats.org/officeDocument/2006/relationships/calcChain"></Relationship><Relationship Id="rId54" Target="externalLinks/externalLink32.xml" Type="http://schemas.openxmlformats.org/officeDocument/2006/relationships/externalLink"></Relationship><Relationship Id="rId70" Target="externalLinks/externalLink48.xml" Type="http://schemas.openxmlformats.org/officeDocument/2006/relationships/externalLink"></Relationship><Relationship Id="rId75" Target="externalLinks/externalLink53.xml" Type="http://schemas.openxmlformats.org/officeDocument/2006/relationships/externalLink"></Relationship><Relationship Id="rId91" Target="externalLinks/externalLink69.xml" Type="http://schemas.openxmlformats.org/officeDocument/2006/relationships/externalLink"></Relationship><Relationship Id="rId96" Target="externalLinks/externalLink74.xml" Type="http://schemas.openxmlformats.org/officeDocument/2006/relationships/externalLink"></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23" Target="externalLinks/externalLink1.xml" Type="http://schemas.openxmlformats.org/officeDocument/2006/relationships/externalLink"></Relationship><Relationship Id="rId28" Target="externalLinks/externalLink6.xml" Type="http://schemas.openxmlformats.org/officeDocument/2006/relationships/externalLink"></Relationship><Relationship Id="rId49" Target="externalLinks/externalLink27.xml" Type="http://schemas.openxmlformats.org/officeDocument/2006/relationships/externalLink"></Relationship><Relationship Id="rId114" Target="externalLinks/externalLink92.xml" Type="http://schemas.openxmlformats.org/officeDocument/2006/relationships/externalLink"></Relationship><Relationship Id="rId119" Target="externalLinks/externalLink97.xml" Type="http://schemas.openxmlformats.org/officeDocument/2006/relationships/externalLink"></Relationship><Relationship Id="rId44" Target="externalLinks/externalLink22.xml" Type="http://schemas.openxmlformats.org/officeDocument/2006/relationships/externalLink"></Relationship><Relationship Id="rId60" Target="externalLinks/externalLink38.xml" Type="http://schemas.openxmlformats.org/officeDocument/2006/relationships/externalLink"></Relationship><Relationship Id="rId65" Target="externalLinks/externalLink43.xml" Type="http://schemas.openxmlformats.org/officeDocument/2006/relationships/externalLink"></Relationship><Relationship Id="rId81" Target="externalLinks/externalLink59.xml" Type="http://schemas.openxmlformats.org/officeDocument/2006/relationships/externalLink"></Relationship><Relationship Id="rId86" Target="externalLinks/externalLink64.xml" Type="http://schemas.openxmlformats.org/officeDocument/2006/relationships/externalLink"></Relationship><Relationship Id="rId13" Target="worksheets/sheet13.xml" Type="http://schemas.openxmlformats.org/officeDocument/2006/relationships/worksheet"></Relationship><Relationship Id="rId18" Target="worksheets/sheet18.xml" Type="http://schemas.openxmlformats.org/officeDocument/2006/relationships/worksheet"></Relationship><Relationship Id="rId39" Target="externalLinks/externalLink17.xml" Type="http://schemas.openxmlformats.org/officeDocument/2006/relationships/externalLink"></Relationship><Relationship Id="rId109" Target="externalLinks/externalLink87.xml" Type="http://schemas.openxmlformats.org/officeDocument/2006/relationships/externalLink"></Relationship><Relationship Id="rId34" Target="externalLinks/externalLink12.xml" Type="http://schemas.openxmlformats.org/officeDocument/2006/relationships/externalLink"></Relationship><Relationship Id="rId50" Target="externalLinks/externalLink28.xml" Type="http://schemas.openxmlformats.org/officeDocument/2006/relationships/externalLink"></Relationship><Relationship Id="rId55" Target="externalLinks/externalLink33.xml" Type="http://schemas.openxmlformats.org/officeDocument/2006/relationships/externalLink"></Relationship><Relationship Id="rId76" Target="externalLinks/externalLink54.xml" Type="http://schemas.openxmlformats.org/officeDocument/2006/relationships/externalLink"></Relationship><Relationship Id="rId97" Target="externalLinks/externalLink75.xml" Type="http://schemas.openxmlformats.org/officeDocument/2006/relationships/externalLink"></Relationship><Relationship Id="rId104" Target="externalLinks/externalLink82.xml" Type="http://schemas.openxmlformats.org/officeDocument/2006/relationships/externalLink"></Relationship><Relationship Id="rId120" Target="externalLinks/externalLink98.xml" Type="http://schemas.openxmlformats.org/officeDocument/2006/relationships/externalLink"></Relationship><Relationship Id="rId125" Target="externalLinks/externalLink103.xml" Type="http://schemas.openxmlformats.org/officeDocument/2006/relationships/externalLink"></Relationship><Relationship Id="rId7" Target="worksheets/sheet7.xml" Type="http://schemas.openxmlformats.org/officeDocument/2006/relationships/worksheet"></Relationship><Relationship Id="rId71" Target="externalLinks/externalLink49.xml" Type="http://schemas.openxmlformats.org/officeDocument/2006/relationships/externalLink"></Relationship><Relationship Id="rId92" Target="externalLinks/externalLink70.xml" Type="http://schemas.openxmlformats.org/officeDocument/2006/relationships/externalLink"></Relationship><Relationship Id="rId2" Target="worksheets/sheet2.xml" Type="http://schemas.openxmlformats.org/officeDocument/2006/relationships/worksheet"></Relationship><Relationship Id="rId29" Target="externalLinks/externalLink7.xml" Type="http://schemas.openxmlformats.org/officeDocument/2006/relationships/externalLink"></Relationship><Relationship Id="rId24" Target="externalLinks/externalLink2.xml" Type="http://schemas.openxmlformats.org/officeDocument/2006/relationships/externalLink"></Relationship><Relationship Id="rId40" Target="externalLinks/externalLink18.xml" Type="http://schemas.openxmlformats.org/officeDocument/2006/relationships/externalLink"></Relationship><Relationship Id="rId45" Target="externalLinks/externalLink23.xml" Type="http://schemas.openxmlformats.org/officeDocument/2006/relationships/externalLink"></Relationship><Relationship Id="rId66" Target="externalLinks/externalLink44.xml" Type="http://schemas.openxmlformats.org/officeDocument/2006/relationships/externalLink"></Relationship><Relationship Id="rId87" Target="externalLinks/externalLink65.xml" Type="http://schemas.openxmlformats.org/officeDocument/2006/relationships/externalLink"></Relationship><Relationship Id="rId110" Target="externalLinks/externalLink88.xml" Type="http://schemas.openxmlformats.org/officeDocument/2006/relationships/externalLink"></Relationship><Relationship Id="rId115" Target="externalLinks/externalLink93.xml" Type="http://schemas.openxmlformats.org/officeDocument/2006/relationships/externalLink"></Relationship><Relationship Id="rId61" Target="externalLinks/externalLink39.xml" Type="http://schemas.openxmlformats.org/officeDocument/2006/relationships/externalLink"></Relationship><Relationship Id="rId82" Target="externalLinks/externalLink60.xml" Type="http://schemas.openxmlformats.org/officeDocument/2006/relationships/externalLink"></Relationship><Relationship Id="rId19" Target="worksheets/sheet19.xml" Type="http://schemas.openxmlformats.org/officeDocument/2006/relationships/worksheet"></Relationship><Relationship Id="rId14" Target="worksheets/sheet14.xml" Type="http://schemas.openxmlformats.org/officeDocument/2006/relationships/worksheet"></Relationship><Relationship Id="rId30" Target="externalLinks/externalLink8.xml" Type="http://schemas.openxmlformats.org/officeDocument/2006/relationships/externalLink"></Relationship><Relationship Id="rId35" Target="externalLinks/externalLink13.xml" Type="http://schemas.openxmlformats.org/officeDocument/2006/relationships/externalLink"></Relationship><Relationship Id="rId56" Target="externalLinks/externalLink34.xml" Type="http://schemas.openxmlformats.org/officeDocument/2006/relationships/externalLink"></Relationship><Relationship Id="rId77" Target="externalLinks/externalLink55.xml" Type="http://schemas.openxmlformats.org/officeDocument/2006/relationships/externalLink"></Relationship><Relationship Id="rId100" Target="externalLinks/externalLink78.xml" Type="http://schemas.openxmlformats.org/officeDocument/2006/relationships/externalLink"></Relationship><Relationship Id="rId105" Target="externalLinks/externalLink83.xml" Type="http://schemas.openxmlformats.org/officeDocument/2006/relationships/externalLink"></Relationship><Relationship Id="rId126" Target="theme/theme1.xml" Type="http://schemas.openxmlformats.org/officeDocument/2006/relationships/theme"></Relationship><Relationship Id="rId8" Target="worksheets/sheet8.xml" Type="http://schemas.openxmlformats.org/officeDocument/2006/relationships/worksheet"></Relationship><Relationship Id="rId51" Target="externalLinks/externalLink29.xml" Type="http://schemas.openxmlformats.org/officeDocument/2006/relationships/externalLink"></Relationship><Relationship Id="rId72" Target="externalLinks/externalLink50.xml" Type="http://schemas.openxmlformats.org/officeDocument/2006/relationships/externalLink"></Relationship><Relationship Id="rId93" Target="externalLinks/externalLink71.xml" Type="http://schemas.openxmlformats.org/officeDocument/2006/relationships/externalLink"></Relationship><Relationship Id="rId98" Target="externalLinks/externalLink76.xml" Type="http://schemas.openxmlformats.org/officeDocument/2006/relationships/externalLink"></Relationship><Relationship Id="rId121" Target="externalLinks/externalLink99.xml" Type="http://schemas.openxmlformats.org/officeDocument/2006/relationships/externalLink"></Relationship><Relationship Id="rId3" Target="worksheets/sheet3.xml" Type="http://schemas.openxmlformats.org/officeDocument/2006/relationships/worksheet"></Relationship><Relationship Id="rId25" Target="externalLinks/externalLink3.xml" Type="http://schemas.openxmlformats.org/officeDocument/2006/relationships/externalLink"></Relationship><Relationship Id="rId46" Target="externalLinks/externalLink24.xml" Type="http://schemas.openxmlformats.org/officeDocument/2006/relationships/externalLink"></Relationship><Relationship Id="rId67" Target="externalLinks/externalLink45.xml" Type="http://schemas.openxmlformats.org/officeDocument/2006/relationships/externalLink"></Relationship><Relationship Id="rId116" Target="externalLinks/externalLink94.xml" Type="http://schemas.openxmlformats.org/officeDocument/2006/relationships/externalLink"></Relationship><Relationship Id="rId20" Target="worksheets/sheet20.xml" Type="http://schemas.openxmlformats.org/officeDocument/2006/relationships/worksheet"></Relationship><Relationship Id="rId41" Target="externalLinks/externalLink19.xml" Type="http://schemas.openxmlformats.org/officeDocument/2006/relationships/externalLink"></Relationship><Relationship Id="rId62" Target="externalLinks/externalLink40.xml" Type="http://schemas.openxmlformats.org/officeDocument/2006/relationships/externalLink"></Relationship><Relationship Id="rId83" Target="externalLinks/externalLink61.xml" Type="http://schemas.openxmlformats.org/officeDocument/2006/relationships/externalLink"></Relationship><Relationship Id="rId88" Target="externalLinks/externalLink66.xml" Type="http://schemas.openxmlformats.org/officeDocument/2006/relationships/externalLink"></Relationship><Relationship Id="rId111" Target="externalLinks/externalLink89.xml" Type="http://schemas.openxmlformats.org/officeDocument/2006/relationships/externalLink"></Relationship><Relationship Id="rId15" Target="worksheets/sheet15.xml" Type="http://schemas.openxmlformats.org/officeDocument/2006/relationships/worksheet"></Relationship><Relationship Id="rId36" Target="externalLinks/externalLink14.xml" Type="http://schemas.openxmlformats.org/officeDocument/2006/relationships/externalLink"></Relationship><Relationship Id="rId57" Target="externalLinks/externalLink35.xml" Type="http://schemas.openxmlformats.org/officeDocument/2006/relationships/externalLink"></Relationship><Relationship Id="rId106" Target="externalLinks/externalLink84.xml" Type="http://schemas.openxmlformats.org/officeDocument/2006/relationships/externalLink"></Relationship><Relationship Id="rId127" Target="styles.xml" Type="http://schemas.openxmlformats.org/officeDocument/2006/relationships/styles"></Relationship><Relationship Id="rId10" Target="worksheets/sheet10.xml" Type="http://schemas.openxmlformats.org/officeDocument/2006/relationships/worksheet"></Relationship><Relationship Id="rId31" Target="externalLinks/externalLink9.xml" Type="http://schemas.openxmlformats.org/officeDocument/2006/relationships/externalLink"></Relationship><Relationship Id="rId52" Target="externalLinks/externalLink30.xml" Type="http://schemas.openxmlformats.org/officeDocument/2006/relationships/externalLink"></Relationship><Relationship Id="rId73" Target="externalLinks/externalLink51.xml" Type="http://schemas.openxmlformats.org/officeDocument/2006/relationships/externalLink"></Relationship><Relationship Id="rId78" Target="externalLinks/externalLink56.xml" Type="http://schemas.openxmlformats.org/officeDocument/2006/relationships/externalLink"></Relationship><Relationship Id="rId94" Target="externalLinks/externalLink72.xml" Type="http://schemas.openxmlformats.org/officeDocument/2006/relationships/externalLink"></Relationship><Relationship Id="rId99" Target="externalLinks/externalLink77.xml" Type="http://schemas.openxmlformats.org/officeDocument/2006/relationships/externalLink"></Relationship><Relationship Id="rId101" Target="externalLinks/externalLink79.xml" Type="http://schemas.openxmlformats.org/officeDocument/2006/relationships/externalLink"></Relationship><Relationship Id="rId122" Target="externalLinks/externalLink100.xml" Type="http://schemas.openxmlformats.org/officeDocument/2006/relationships/externalLink"></Relationship><Relationship Id="rId4" Target="worksheets/sheet4.xml" Type="http://schemas.openxmlformats.org/officeDocument/2006/relationships/worksheet"></Relationship><Relationship Id="rId9" Target="worksheets/sheet9.xml" Type="http://schemas.openxmlformats.org/officeDocument/2006/relationships/worksheet"></Relationship><Relationship Id="rId26" Target="externalLinks/externalLink4.xml" Type="http://schemas.openxmlformats.org/officeDocument/2006/relationships/externalLink"></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40644;&#26093;&#20255;--20190082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05-&#24037;&#26102;&#22635;&#25253;&#34920;--&#32993;&#25991;&#20426;--v3.0.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24037;&#20316;&#25991;&#20214;/&#21830;&#26426;/&#21830;&#26426;&#20449;&#24687;&#34920;/2020/0319/3.20&#32463;&#33829;&#21453;&#39304;/&#21830;&#26426;&#27719;&#24635;&#20998;&#26512;&#34920;-to%20Charles_0321.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24037;&#20316;&#25991;&#20214;/&#21830;&#26426;/&#21830;&#26426;&#20449;&#24687;&#34920;/2020/&#25918;&#24323;&#21830;&#26426;-&#26356;&#26032;&#20110;3.29.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24037;&#20316;&#25991;&#20214;/&#21830;&#26426;/&#21830;&#26426;&#20449;&#24687;&#34920;/2020/&#25918;&#24323;&#21830;&#26426;-&#26356;&#26032;&#20110;4.4.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6182;&#36745;-20190606.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4352;&#24935;&#25935;--v1.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2993;&#25991;&#20426;--v1.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24352;&#26480;--2019.7.1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26-&#24037;&#26102;&#22635;&#25253;&#34920;--&#38472;&#24076;&#38647;--v3.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guanxing/AppData/Local/Temp/notes5D3EFE/~7139047.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446;&#21147;-v1.1-2019051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06-&#24037;&#26102;&#22635;&#25253;&#34920;--&#26446;&#40527;&#21338;--v3.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4037;&#26102;&#22635;&#25253;&#34920;--&#21556;&#28023;&#27874;--2019083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4352;&#26480;--05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40644;&#26093;&#2025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v1.1--&#26472;&#32487;&#32724;0628.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14543/Desktop/&#24037;&#20316;&#30446;&#24405;/&#31070;&#24030;&#25968;&#30721;/2019/&#21608;&#25253;/&#24037;&#26102;&#22635;&#25253;&#34920;v1.0--&#26472;&#32487;&#32724;040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guanxing/Desktop/&#39033;&#30446;&#31649;&#29702;&#27719;&#25253;/&#24037;&#26102;&#34920;/4&#26376;&#31532;&#19968;&#21608;/&#24037;&#26102;&#22635;&#25253;&#34920;v1.0--&#38771;&#33564;.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8771;&#33564;--v3.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446;&#25991;&#19996;--v3.0_20190816.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guanxing/AppData/Local/Temp/notes5D3EFE/~046136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9579;&#37329;&#26143;--v1.1.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6182;&#36745;--20190823.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1016;&#25391;&#23448;--v1.1.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446;&#26199;&#34174;--v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5991;&#22269;&#26635;--2019.5.1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guanxing/AppData/Local/Temp/notes5D3EFE/~5173296.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guanxing/Desktop/&#39033;&#30446;&#31649;&#29702;&#27719;&#25253;/&#24037;&#26102;&#34920;/4&#26376;&#31532;&#19968;&#21608;/&#24037;&#26102;&#22635;&#25253;&#34920;v1.0--&#21016;&#25391;&#23448;.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v1.0--&#29579;&#37329;&#26143;.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9532;&#38160;--v1.1.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446;&#40527;&#21338;--v1.1.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v1.0--&#26446;&#26199;&#34174;.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lihlac/Desktop/&#24037;&#26102;&#22635;&#25253;&#34920;-&#26446;&#26199;&#34174;.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753;&#38126;--v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guanxing/AppData/Local/Temp/notes5D3EFE/~2683717.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guanxing/Desktop/&#39033;&#30446;&#31649;&#29702;&#27719;&#25253;/&#24037;&#26102;&#34920;/4&#26376;&#31532;&#19968;&#21608;/&#24037;&#26102;&#22635;&#25253;&#34920;v1.0--&#26753;&#3812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uanxing/AppData/Local/Temp/notes5D3EFE/~0857284.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v1.0--&#21016;&#25391;&#23448;.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9532;&#38160;--v3.0.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07-&#24037;&#26102;&#22635;&#25253;&#34920;--&#39532;&#38160;--v3.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wangjxab/AppData/Local/Temp/notes5D3EFE/&#24037;&#26102;&#22635;&#25253;&#34920;--&#39532;&#38160;--v3.0.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21016;&#25391;&#23448;--v2.1.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446;&#26199;&#34174;--v3.0.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29-&#24037;&#26102;&#22635;&#25253;&#34920;--&#39640;&#28023;&#28059;--v3.0.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guanxing/AppData/Local/Temp/notes5D3EFE/~5234693.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12-&#24037;&#26102;&#22635;&#25253;&#34920;--&#40077;&#26195;&#23431;--v3.0(1).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21-&#24037;&#26102;&#22635;&#25253;&#34920;--&#26472;&#32487;&#32724;--v3.0-07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5991;&#22269;&#26635;--2019.8.02.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huyunb/AppData/Local/Temp/notes37A795/&#24037;&#26102;&#22635;&#25253;&#34920;--&#26753;&#38126;--v3.0.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27-&#24037;&#26102;&#22635;&#25253;&#34920;--&#21016;&#25391;&#23448;--v2.1.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guanxing/Desktop/&#39033;&#30446;&#31649;&#29702;&#27719;&#25253;/&#24037;&#26102;&#34920;/4&#26376;&#31532;&#19968;&#21608;/&#24037;&#26102;&#22635;&#25253;&#34920;v1.0--&#26472;&#32487;&#32724;0404.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wangjxab/Desktop/&#21608;&#25253;/&#24037;&#26102;&#22635;&#25253;&#34920;--&#29579;&#37329;&#26143;--v1.1.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14-&#24037;&#26102;&#22635;&#25253;&#34920;--&#23004;&#38155;--v3.0.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03-&#24037;&#26102;&#22635;&#25253;&#34920;--&#26366;&#24535;&#22362;--v3.0.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1016;&#20426;&#26480;.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JIANGF~1/AppData/Local/Temp/notes8B44BA/&#24037;&#26102;&#22635;&#25253;&#34920;--&#21016;&#20426;&#26480;.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19-&#24037;&#26102;&#22635;&#25253;&#34920;--&#38472;&#21326;.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25-&#24037;&#26102;&#22635;&#25253;&#34920;--&#38771;&#33564;--v3.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guanxing/AppData/Local/Temp/notes5D3EFE/~4552261.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13-&#24037;&#26102;&#22635;&#25253;&#34920;--&#21016;&#20426;&#26480;--v3.0.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3004;&#38155;--v1.1(1).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3004;&#38155;--v1.1.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8472;&#21326;.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22-&#24037;&#26102;&#22635;&#25253;&#34920;--&#24352;&#24935;&#25935;--v3.0.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4037;&#26102;&#22635;&#25253;&#34920;--&#23004;&#38155;--v3.0.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3004;&#38155;--v3.0.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8472;&#21326;--20190510.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01-&#24037;&#26102;&#22635;&#25253;&#34920;--&#36182;&#36745;--20190719.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26366;&#24535;&#22362;--v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v1.0--&#26472;&#32487;&#32724;0419.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guanxing/AppData/Local/Temp/notes5D3EFE/~2396081.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34920;/31-&#24037;&#26102;&#22635;&#25253;&#34920;--&#26366;&#24576;&#21195;--v3.0.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36182;&#36745;--20190712.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Users/cngzl/AppData/Local/Temp/Low/Domino%20Web%20Access/&#24037;&#26102;&#22635;&#25253;&#34920;-&#26446;&#21147;-v1.1-20190606.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3487;&#24191;.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366;&#24535;&#22362;--20190628.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366;&#24535;&#22362;--v1.0.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32993;&#25991;&#20426;--v2.1.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guanxing/AppData/Local/Temp/notes5D3EFE/~1729878.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Users/&#40077;&#26195;&#23431;13663888783/Desktop/&#26085;&#24120;&#24037;&#20316;/&#24037;&#26102;&#22635;&#25253;&#34920;--&#40077;&#26195;&#23431;--v2.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40077;&#26195;&#23431;--v1.1(2).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21016;&#20426;&#26480;--v2.1.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23004;&#38155;--v2.1.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40644;&#26093;&#20255;--v2.1.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26446;&#21147;090712--v2.1.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446;&#21147;-v1.1-20190606.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6446;&#21147;-v1.1-20190517.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38472;&#21326;--20190705.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24352;&#24935;&#25935;--v1.1.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Users/guanxing/AppData/Local/Temp/notes5D3EFE/~4086785.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guanxing/Desktop/&#39033;&#30446;&#31649;&#29702;&#27719;&#25253;/&#24037;&#26102;&#34920;/4&#26376;&#31532;&#19968;&#21608;/&#24037;&#26102;&#22635;&#25253;&#34920;v1.0--&#38472;&#24076;&#3864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65288;7.26&#65289;--&#26366;&#24576;&#21195;--v3.0.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21016;&#25391;&#23448;--v2.1.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E:\lzgJOB\&#26085;&#24120;&#24037;&#20316;\&#21608;&#25253;\2019&#21608;&#25253;\2019&#21608;&#25253;\&#24037;&#26102;&#22635;&#25253;&#34920;--&#21016;&#25391;&#23448;--v1.1.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2635;&#25253;&#34920;--&#21016;&#25391;&#23448;--v1.1.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Users/guanxing/Desktop/&#39033;&#30446;&#31649;&#29702;&#27719;&#25253;/&#24037;&#26102;&#34920;/4&#26376;&#31532;&#19968;&#21608;/&#24037;&#26102;&#22635;&#25253;&#34920;v1.0--&#29579;&#37329;&#26143;.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Users/guanxing/AppData/Local/Temp/notes5D3EFE/&#24037;&#26102;&#22635;&#25253;&#34920;-&#39640;&#28023;&#28059;-2019&#24180;4&#26376;.xlsx"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Users/guanxing/Desktop/&#39033;&#30446;&#31649;&#29702;&#27719;&#25253;/&#24037;&#26102;&#34920;/4&#26376;&#31532;&#19968;&#21608;/&#24037;&#26102;&#22635;&#25253;&#34920;-&#39640;&#28023;&#28059;.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24037;&#20316;&#25991;&#20214;/&#24037;&#26102;&#23567;&#25253;/2020/&#24037;&#26102;&#23567;&#25253;-0229/&#24037;&#26102;/&#21103;&#26412;&#24037;&#26102;&#22635;&#25253;&#34920;&#65288;8.30&#65289;--&#26366;&#24576;&#21195;--v3.0.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21830;&#26426;&#27719;&#24635;&#20998;&#26512;&#34920;-to%20Charles_0329%20CW.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21830;&#26426;&#27719;&#24635;&#20998;&#26512;&#34920;-to%20Charles_0404.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24037;&#20316;&#25991;&#20214;/&#21830;&#26426;/&#21830;&#26426;&#20449;&#24687;&#34920;/2020/&#25918;&#24323;&#21830;&#26426;-&#26356;&#26032;&#20110;3.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黄旭伟"/>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Z172" t="str">
            <v>西部大区</v>
          </cell>
        </row>
        <row r="173">
          <cell r="CY173" t="str">
            <v>XN059</v>
          </cell>
          <cell r="CZ173" t="str">
            <v>西部大区</v>
          </cell>
          <cell r="DA173" t="str">
            <v>绵竹市融媒体平台项目</v>
          </cell>
        </row>
        <row r="174">
          <cell r="CY174" t="str">
            <v>XN060</v>
          </cell>
          <cell r="CZ174" t="str">
            <v>西部大区</v>
          </cell>
          <cell r="DA174" t="str">
            <v>成都市智慧治理中心城市体检表项目</v>
          </cell>
        </row>
        <row r="175">
          <cell r="CY175" t="str">
            <v>XN057</v>
          </cell>
          <cell r="CZ175" t="str">
            <v>西部大区</v>
          </cell>
          <cell r="DA175" t="str">
            <v>贵阳市蔬菜基地信息中心</v>
          </cell>
        </row>
        <row r="176">
          <cell r="CY176" t="str">
            <v>XB01</v>
          </cell>
          <cell r="CZ176" t="str">
            <v>西部大区</v>
          </cell>
          <cell r="DA176" t="str">
            <v>甘肃省智慧消防数据共享交换平台（燕云Dass)</v>
          </cell>
        </row>
        <row r="177">
          <cell r="CY177" t="str">
            <v>XB04</v>
          </cell>
          <cell r="CZ177" t="str">
            <v>西部大区</v>
          </cell>
          <cell r="DA177" t="str">
            <v>西安市医疗健康（影像）大数据中心</v>
          </cell>
        </row>
        <row r="178">
          <cell r="CY178" t="str">
            <v>XB05</v>
          </cell>
          <cell r="CZ178" t="str">
            <v>西部大区</v>
          </cell>
          <cell r="DA178" t="str">
            <v>宝鸡市12345呼叫平台项目</v>
          </cell>
        </row>
        <row r="179">
          <cell r="CY179" t="str">
            <v>XB06</v>
          </cell>
          <cell r="CZ179" t="str">
            <v>西部大区</v>
          </cell>
          <cell r="DA179" t="str">
            <v>宝鸡市应急指挥中心建设项目（二期）</v>
          </cell>
        </row>
        <row r="180">
          <cell r="CY180" t="str">
            <v>XB09</v>
          </cell>
          <cell r="CZ180" t="str">
            <v>西部大区</v>
          </cell>
          <cell r="DA180" t="str">
            <v>三江源大数据中心</v>
          </cell>
        </row>
        <row r="181">
          <cell r="CY181" t="str">
            <v>XB10</v>
          </cell>
          <cell r="CZ181" t="str">
            <v>西部大区</v>
          </cell>
          <cell r="DA181" t="str">
            <v>洛阳地铁物资管理平台项目</v>
          </cell>
        </row>
        <row r="182">
          <cell r="CY182" t="str">
            <v>XB11</v>
          </cell>
          <cell r="CZ182" t="str">
            <v>西部大区</v>
          </cell>
          <cell r="DA182" t="str">
            <v>洛阳地铁智慧应急（含消防）项目</v>
          </cell>
        </row>
        <row r="183">
          <cell r="CY183" t="str">
            <v>XB12</v>
          </cell>
          <cell r="CZ183" t="str">
            <v>西部大区</v>
          </cell>
          <cell r="DA183" t="str">
            <v>铜陵市城市地下智慧管网项目</v>
          </cell>
        </row>
        <row r="184">
          <cell r="CY184" t="str">
            <v>XB17</v>
          </cell>
          <cell r="CZ184" t="str">
            <v>西部大区</v>
          </cell>
          <cell r="DA184" t="str">
            <v>武威智慧农业公共普惠平台软件开发项目</v>
          </cell>
        </row>
        <row r="185">
          <cell r="CY185" t="str">
            <v>XB18</v>
          </cell>
          <cell r="CZ185" t="str">
            <v>西部大区</v>
          </cell>
          <cell r="DA185" t="str">
            <v>西咸新区统一物联网管理平台</v>
          </cell>
        </row>
        <row r="186">
          <cell r="CY186" t="str">
            <v>XB19</v>
          </cell>
          <cell r="CZ186" t="str">
            <v>西部大区</v>
          </cell>
          <cell r="DA186" t="str">
            <v>西咸新区智慧城市发展集团西咸智慧城市大脑软件开发</v>
          </cell>
        </row>
        <row r="187">
          <cell r="CY187" t="str">
            <v>XB20</v>
          </cell>
          <cell r="CZ187" t="str">
            <v>西部大区</v>
          </cell>
          <cell r="DA187" t="str">
            <v>西咸新区数据共享交换平台</v>
          </cell>
        </row>
        <row r="188">
          <cell r="CY188" t="str">
            <v>XB24</v>
          </cell>
          <cell r="CZ188" t="str">
            <v>西部大区</v>
          </cell>
          <cell r="DA188" t="str">
            <v>武威“城市通”（E龙岩、筑民生模式）</v>
          </cell>
        </row>
        <row r="189">
          <cell r="CY189" t="str">
            <v>XB25</v>
          </cell>
          <cell r="CZ189" t="str">
            <v>西部大区</v>
          </cell>
          <cell r="DA189" t="str">
            <v>铜陵市数据交换和共享平台燕云DAAS软件开发项目</v>
          </cell>
        </row>
        <row r="190">
          <cell r="CY190" t="str">
            <v>XB26</v>
          </cell>
          <cell r="CZ190" t="str">
            <v>西部大区</v>
          </cell>
          <cell r="DA190" t="str">
            <v>陕西财政厅财政云建设项目燕云Daas软件开发项目</v>
          </cell>
        </row>
        <row r="191">
          <cell r="CY191" t="str">
            <v>XB27</v>
          </cell>
          <cell r="CZ191" t="str">
            <v>西部大区</v>
          </cell>
          <cell r="DA191" t="str">
            <v>空军军医大学燕云Daas软件开发项目</v>
          </cell>
        </row>
        <row r="192">
          <cell r="CY192" t="str">
            <v>XB29</v>
          </cell>
          <cell r="CZ192" t="str">
            <v>西部大区</v>
          </cell>
          <cell r="DA192" t="str">
            <v>青海省经信委燕云DaaS平台</v>
          </cell>
        </row>
        <row r="193">
          <cell r="CY193" t="str">
            <v>XB30</v>
          </cell>
          <cell r="CZ193" t="str">
            <v>西部大区</v>
          </cell>
          <cell r="DA193" t="str">
            <v>重庆市九龙坡区智慧地管网地下管廓展厅项目</v>
          </cell>
        </row>
        <row r="194">
          <cell r="CY194" t="str">
            <v>XB31</v>
          </cell>
          <cell r="CZ194" t="str">
            <v>西部大区</v>
          </cell>
          <cell r="DA194" t="str">
            <v>洛阳市智慧地下管网项目</v>
          </cell>
        </row>
        <row r="195">
          <cell r="CY195" t="str">
            <v>XB32</v>
          </cell>
          <cell r="CZ195" t="str">
            <v>西部大区</v>
          </cell>
          <cell r="DA195" t="str">
            <v>神木市智慧城市城市一卡通平台</v>
          </cell>
        </row>
        <row r="196">
          <cell r="CY196" t="str">
            <v>XB33</v>
          </cell>
          <cell r="CZ196" t="str">
            <v>西部大区</v>
          </cell>
          <cell r="DA196" t="str">
            <v>神木市智慧城市智慧农业平台</v>
          </cell>
        </row>
        <row r="197">
          <cell r="CY197" t="str">
            <v>XB35</v>
          </cell>
          <cell r="CZ197" t="str">
            <v>西部大区</v>
          </cell>
          <cell r="DA197" t="str">
            <v>西咸新区DCOne项目</v>
          </cell>
        </row>
        <row r="198">
          <cell r="CY198" t="str">
            <v>XB36</v>
          </cell>
          <cell r="CZ198" t="str">
            <v>西部大区</v>
          </cell>
          <cell r="DA198" t="str">
            <v>宝鸡市DCOne项目</v>
          </cell>
        </row>
        <row r="199">
          <cell r="CY199" t="str">
            <v>XB39</v>
          </cell>
          <cell r="CZ199" t="str">
            <v>西部大区</v>
          </cell>
          <cell r="DA199" t="str">
            <v>宝鸡市燕云DaaS项目</v>
          </cell>
        </row>
        <row r="200">
          <cell r="CY200" t="str">
            <v>HN01</v>
          </cell>
          <cell r="CZ200" t="str">
            <v>福建销售部</v>
          </cell>
          <cell r="DA200" t="str">
            <v>龙岩智慧教育</v>
          </cell>
        </row>
        <row r="201">
          <cell r="CY201" t="str">
            <v>HN02</v>
          </cell>
          <cell r="CZ201" t="str">
            <v>福建销售部</v>
          </cell>
          <cell r="DA201" t="str">
            <v>2018年智慧武平升级改造项目服务类采购项目</v>
          </cell>
        </row>
        <row r="202">
          <cell r="CY202" t="str">
            <v>HN03</v>
          </cell>
          <cell r="CZ202" t="str">
            <v>福建销售部</v>
          </cell>
          <cell r="DA202" t="str">
            <v>智慧武平升级改造项目硬件采购供货项目</v>
          </cell>
        </row>
        <row r="203">
          <cell r="CY203" t="str">
            <v>HN04</v>
          </cell>
          <cell r="CZ203" t="str">
            <v>福建销售部</v>
          </cell>
          <cell r="DA203" t="str">
            <v>智慧武平升级改造项目运维服务收益期项目</v>
          </cell>
        </row>
        <row r="204">
          <cell r="CY204" t="str">
            <v>HN05</v>
          </cell>
          <cell r="CZ204" t="str">
            <v>福建销售部</v>
          </cell>
          <cell r="DA204" t="str">
            <v>龙岩市行政服务中心通用审批系统含网上办事大厅提升改造软件开发项目</v>
          </cell>
        </row>
        <row r="205">
          <cell r="CY205" t="str">
            <v>HN06</v>
          </cell>
          <cell r="CZ205" t="str">
            <v>福建销售部</v>
          </cell>
          <cell r="DA205" t="str">
            <v>精准扶贫（二期)运营</v>
          </cell>
        </row>
        <row r="206">
          <cell r="CY206" t="str">
            <v>HN26</v>
          </cell>
          <cell r="CZ206" t="str">
            <v>福建销售部</v>
          </cell>
          <cell r="DA206" t="str">
            <v>漳州市数据汇聚共享服务平台（二期）</v>
          </cell>
        </row>
        <row r="207">
          <cell r="CY207" t="str">
            <v>HN30</v>
          </cell>
          <cell r="CZ207" t="str">
            <v>福建销售部</v>
          </cell>
          <cell r="DA207" t="str">
            <v>漳州市网上公共服务平台（漳州通）</v>
          </cell>
        </row>
        <row r="208">
          <cell r="CY208" t="str">
            <v>HN33</v>
          </cell>
          <cell r="CZ208" t="str">
            <v>福建销售部</v>
          </cell>
          <cell r="DA208" t="str">
            <v>三明市网上公共服务平台e三明软件开发项目（燕云DaaS）</v>
          </cell>
        </row>
        <row r="209">
          <cell r="CY209" t="str">
            <v>HN40</v>
          </cell>
          <cell r="CZ209" t="str">
            <v>福建销售部</v>
          </cell>
          <cell r="DA209" t="str">
            <v>龙岩移动全流程网上办事平台项目网上办事服务平台模块技术服务阶段证明</v>
          </cell>
        </row>
        <row r="210">
          <cell r="CY210" t="str">
            <v>HN41</v>
          </cell>
          <cell r="CZ210" t="str">
            <v>福建销售部</v>
          </cell>
          <cell r="DA210" t="str">
            <v>龙岩移动全流程网上办事平台项目网上办事服务平台维保服务期服务到款项目</v>
          </cell>
        </row>
        <row r="211">
          <cell r="CY211" t="str">
            <v>HN42</v>
          </cell>
          <cell r="CZ211" t="str">
            <v>福建销售部</v>
          </cell>
          <cell r="DA211" t="str">
            <v>龙岩市教育局网上招生报名及积分制管理系统软件开发项目</v>
          </cell>
        </row>
        <row r="212">
          <cell r="CY212" t="str">
            <v>HN43</v>
          </cell>
          <cell r="CZ212" t="str">
            <v>福建销售部</v>
          </cell>
          <cell r="DA212" t="str">
            <v>龙岩市新罗区综治网格化信息系统软件开发项目</v>
          </cell>
        </row>
        <row r="213">
          <cell r="CY213" t="str">
            <v>HN44</v>
          </cell>
          <cell r="CZ213" t="str">
            <v>福建销售部</v>
          </cell>
          <cell r="DA213" t="str">
            <v>福州市中小企业服务平台</v>
          </cell>
        </row>
        <row r="214">
          <cell r="CY214" t="str">
            <v>HN45</v>
          </cell>
          <cell r="CZ214" t="str">
            <v>福建销售部</v>
          </cell>
          <cell r="DA214" t="str">
            <v>龙岩市中国工商银行统一支付平台项目</v>
          </cell>
        </row>
        <row r="215">
          <cell r="CY215" t="str">
            <v>HN46</v>
          </cell>
          <cell r="CZ215" t="str">
            <v>福建销售部</v>
          </cell>
          <cell r="DA215" t="str">
            <v>龙岩市中国工商银行统一支付平台硬件采购项目</v>
          </cell>
        </row>
        <row r="216">
          <cell r="CY216" t="str">
            <v>HN50</v>
          </cell>
          <cell r="CZ216" t="str">
            <v>福建销售部</v>
          </cell>
          <cell r="DA216" t="str">
            <v>龙岩智慧监狱</v>
          </cell>
        </row>
        <row r="217">
          <cell r="CY217" t="str">
            <v>HN51</v>
          </cell>
          <cell r="CZ217" t="str">
            <v>福建销售部</v>
          </cell>
          <cell r="DA217" t="str">
            <v>龙岩智慧医疗</v>
          </cell>
        </row>
        <row r="218">
          <cell r="CY218" t="str">
            <v>FJ01</v>
          </cell>
          <cell r="CZ218" t="str">
            <v>福建销售部</v>
          </cell>
          <cell r="DA218" t="str">
            <v>三明市汇聚共享交换平台</v>
          </cell>
        </row>
        <row r="219">
          <cell r="CY219" t="str">
            <v>FJ02</v>
          </cell>
          <cell r="CZ219" t="str">
            <v>福建销售部</v>
          </cell>
          <cell r="DA219" t="str">
            <v>三明市数据中心机房</v>
          </cell>
        </row>
        <row r="220">
          <cell r="CY220" t="str">
            <v>FJ03</v>
          </cell>
          <cell r="CZ220" t="str">
            <v>福建销售部</v>
          </cell>
          <cell r="DA220" t="str">
            <v>龙岩市数字经济产业园</v>
          </cell>
        </row>
        <row r="221">
          <cell r="CY221" t="str">
            <v>FJ04</v>
          </cell>
          <cell r="CZ221" t="str">
            <v>福建销售部</v>
          </cell>
          <cell r="DA221" t="str">
            <v>智慧武平民生服务系统运营服务服务类采购项目</v>
          </cell>
        </row>
        <row r="222">
          <cell r="CY222" t="str">
            <v>HBH01</v>
          </cell>
          <cell r="CZ222" t="str">
            <v>环渤海大区</v>
          </cell>
          <cell r="DA222" t="str">
            <v>邯郸市成安县新区管委会智慧如意公园项目一次性软件开发</v>
          </cell>
        </row>
        <row r="223">
          <cell r="CY223" t="str">
            <v>HBH02</v>
          </cell>
          <cell r="CZ223" t="str">
            <v>环渤海大区</v>
          </cell>
          <cell r="DA223" t="str">
            <v>邯郸市成安县智慧城市</v>
          </cell>
        </row>
        <row r="224">
          <cell r="CY224" t="str">
            <v>HBH03</v>
          </cell>
          <cell r="CZ224" t="str">
            <v>环渤海大区</v>
          </cell>
          <cell r="DA224" t="str">
            <v>唐山智慧城市总集成商</v>
          </cell>
        </row>
        <row r="225">
          <cell r="CY225" t="str">
            <v>HBH04</v>
          </cell>
          <cell r="CZ225" t="str">
            <v>环渤海大区</v>
          </cell>
          <cell r="DA225" t="str">
            <v>唐山小微企业平台运营补贴</v>
          </cell>
        </row>
        <row r="226">
          <cell r="CY226" t="str">
            <v>HBH05</v>
          </cell>
          <cell r="CZ226" t="str">
            <v>环渤海大区</v>
          </cell>
          <cell r="DA226" t="str">
            <v>唐山跨境电商</v>
          </cell>
        </row>
        <row r="227">
          <cell r="CY227" t="str">
            <v>HBH06</v>
          </cell>
          <cell r="CZ227" t="str">
            <v>环渤海大区</v>
          </cell>
          <cell r="DA227" t="str">
            <v>唐山市企业上云应用服务补贴</v>
          </cell>
        </row>
        <row r="228">
          <cell r="CY228" t="str">
            <v>HBH07</v>
          </cell>
          <cell r="CZ228" t="str">
            <v>环渤海大区</v>
          </cell>
          <cell r="DA228" t="str">
            <v>秦皇岛智慧交通</v>
          </cell>
        </row>
        <row r="229">
          <cell r="CY229" t="str">
            <v>HBH10</v>
          </cell>
          <cell r="CZ229" t="str">
            <v>环渤海大区</v>
          </cell>
          <cell r="DA229" t="str">
            <v>长春新区双创科技街区</v>
          </cell>
        </row>
        <row r="230">
          <cell r="CY230" t="str">
            <v>HBH11</v>
          </cell>
          <cell r="CZ230" t="str">
            <v>环渤海大区</v>
          </cell>
          <cell r="DA230" t="str">
            <v>长春经开区智能制造谷</v>
          </cell>
        </row>
        <row r="231">
          <cell r="CY231" t="str">
            <v>HBH13</v>
          </cell>
          <cell r="CZ231" t="str">
            <v>环渤海大区</v>
          </cell>
          <cell r="DA231" t="str">
            <v>吉林省物联网Sigfox示范项目</v>
          </cell>
        </row>
        <row r="232">
          <cell r="CY232" t="str">
            <v>HBH15</v>
          </cell>
          <cell r="CZ232" t="str">
            <v>环渤海大区</v>
          </cell>
          <cell r="DA232" t="str">
            <v>长春净月区双创升级平台</v>
          </cell>
        </row>
        <row r="233">
          <cell r="CY233" t="str">
            <v>HBH17</v>
          </cell>
          <cell r="CZ233" t="str">
            <v>环渤海大区</v>
          </cell>
          <cell r="DA233" t="str">
            <v>吉林省大数据局数据中心建设项目</v>
          </cell>
        </row>
        <row r="234">
          <cell r="CY234" t="str">
            <v>HBH20</v>
          </cell>
          <cell r="CZ234" t="str">
            <v>环渤海大区</v>
          </cell>
          <cell r="DA234" t="str">
            <v>辽宁省智慧体育项目</v>
          </cell>
        </row>
        <row r="235">
          <cell r="CY235" t="str">
            <v>HBH23</v>
          </cell>
          <cell r="CZ235" t="str">
            <v>环渤海大区</v>
          </cell>
          <cell r="DA235" t="str">
            <v>庄河智慧城市项目（教育）</v>
          </cell>
        </row>
        <row r="236">
          <cell r="CY236" t="str">
            <v>HBH25</v>
          </cell>
          <cell r="CZ236" t="str">
            <v>环渤海大区</v>
          </cell>
          <cell r="DA236" t="str">
            <v>长春新区“数字新区”二期</v>
          </cell>
        </row>
        <row r="237">
          <cell r="CY237" t="str">
            <v>HBH26</v>
          </cell>
          <cell r="CZ237" t="str">
            <v>环渤海大区</v>
          </cell>
          <cell r="DA237" t="str">
            <v>抚顺智慧城市-政务大数据共享交换平台</v>
          </cell>
        </row>
        <row r="238">
          <cell r="CY238" t="str">
            <v>HBH27</v>
          </cell>
          <cell r="CZ238" t="str">
            <v>环渤海大区</v>
          </cell>
          <cell r="DA238" t="str">
            <v>抚顺工业运行预警监控与服务平台</v>
          </cell>
        </row>
        <row r="239">
          <cell r="CY239" t="str">
            <v>HBH28</v>
          </cell>
          <cell r="CZ239" t="str">
            <v>环渤海大区</v>
          </cell>
          <cell r="DA239" t="str">
            <v>抚顺虚拟市民卡</v>
          </cell>
        </row>
        <row r="240">
          <cell r="CY240" t="str">
            <v>HBH30</v>
          </cell>
          <cell r="CZ240" t="str">
            <v>环渤海大区</v>
          </cell>
          <cell r="DA240" t="str">
            <v>抚顺征信平台</v>
          </cell>
        </row>
        <row r="241">
          <cell r="CY241" t="str">
            <v>HBH31</v>
          </cell>
          <cell r="CZ241" t="str">
            <v>环渤海大区</v>
          </cell>
          <cell r="DA241" t="str">
            <v>本溪市市民卡运维项目</v>
          </cell>
        </row>
        <row r="242">
          <cell r="CY242" t="str">
            <v>HBH33</v>
          </cell>
          <cell r="CZ242" t="str">
            <v>环渤海大区</v>
          </cell>
          <cell r="DA242" t="str">
            <v>南昌智慧监狱项目</v>
          </cell>
        </row>
        <row r="243">
          <cell r="CY243" t="str">
            <v>HBH34</v>
          </cell>
          <cell r="CZ243" t="str">
            <v>环渤海大区</v>
          </cell>
          <cell r="DA243" t="str">
            <v>智慧东丽综合治理平台-张贵庄街道硬件</v>
          </cell>
        </row>
        <row r="244">
          <cell r="CY244" t="str">
            <v>HBH35</v>
          </cell>
          <cell r="CZ244" t="str">
            <v>环渤海大区</v>
          </cell>
          <cell r="DA244" t="str">
            <v>智慧东丽综合治理平台-丰年街道硬件</v>
          </cell>
        </row>
        <row r="245">
          <cell r="CY245" t="str">
            <v>HBH37</v>
          </cell>
          <cell r="CZ245" t="str">
            <v>环渤海大区</v>
          </cell>
          <cell r="DA245" t="str">
            <v>智慧东丽综合治理平台-综治管理中心硬件</v>
          </cell>
        </row>
        <row r="246">
          <cell r="CY246" t="str">
            <v>HBH43</v>
          </cell>
          <cell r="CZ246" t="str">
            <v>环渤海大区</v>
          </cell>
          <cell r="DA246" t="str">
            <v>天津大学数据中心</v>
          </cell>
        </row>
        <row r="247">
          <cell r="CY247" t="str">
            <v>HBH45</v>
          </cell>
          <cell r="CZ247" t="str">
            <v>环渤海大区</v>
          </cell>
          <cell r="DA247" t="str">
            <v>淄川IOC项目</v>
          </cell>
        </row>
        <row r="248">
          <cell r="CY248" t="str">
            <v>HBH47</v>
          </cell>
          <cell r="CZ248" t="str">
            <v>环渤海大区</v>
          </cell>
          <cell r="DA248" t="str">
            <v>文登市民网二期</v>
          </cell>
        </row>
        <row r="249">
          <cell r="CY249" t="str">
            <v>HBH48</v>
          </cell>
          <cell r="CZ249" t="str">
            <v>环渤海大区</v>
          </cell>
          <cell r="DA249" t="str">
            <v>乳山市民网运维项目</v>
          </cell>
        </row>
        <row r="250">
          <cell r="CY250" t="str">
            <v>HBH51</v>
          </cell>
          <cell r="CZ250" t="str">
            <v>环渤海大区</v>
          </cell>
          <cell r="DA250" t="str">
            <v>威海智慧文化二期</v>
          </cell>
        </row>
        <row r="251">
          <cell r="CY251" t="str">
            <v>HBH52</v>
          </cell>
          <cell r="CZ251" t="str">
            <v>环渤海大区</v>
          </cell>
          <cell r="DA251" t="str">
            <v>潍坊市城市大脑项目</v>
          </cell>
        </row>
        <row r="252">
          <cell r="CY252" t="str">
            <v>HBH55</v>
          </cell>
          <cell r="CZ252" t="str">
            <v>环渤海大区</v>
          </cell>
          <cell r="DA252" t="str">
            <v>威海市民网续签</v>
          </cell>
        </row>
        <row r="253">
          <cell r="CY253" t="str">
            <v>HBH57</v>
          </cell>
          <cell r="CZ253" t="str">
            <v>环渤海大区</v>
          </cell>
          <cell r="DA253" t="str">
            <v>山东高速公路智慧高速</v>
          </cell>
        </row>
        <row r="254">
          <cell r="CY254" t="str">
            <v>HBH58</v>
          </cell>
          <cell r="CZ254" t="str">
            <v>环渤海大区</v>
          </cell>
          <cell r="DA254" t="str">
            <v>威海职业学院智慧校园二期</v>
          </cell>
        </row>
        <row r="255">
          <cell r="CY255" t="str">
            <v>HBH60</v>
          </cell>
          <cell r="CZ255" t="str">
            <v>环渤海大区</v>
          </cell>
          <cell r="DA255" t="str">
            <v>淄博经开区IOC项目</v>
          </cell>
        </row>
        <row r="256">
          <cell r="CY256" t="str">
            <v>HBH62</v>
          </cell>
          <cell r="CZ256" t="str">
            <v>环渤海大区</v>
          </cell>
          <cell r="DA256" t="str">
            <v>威海工业大数据</v>
          </cell>
        </row>
        <row r="257">
          <cell r="CY257" t="str">
            <v>HBH63</v>
          </cell>
          <cell r="CZ257" t="str">
            <v>环渤海大区</v>
          </cell>
          <cell r="DA257" t="str">
            <v>大连金普新区智慧城市项目</v>
          </cell>
        </row>
        <row r="258">
          <cell r="CY258" t="str">
            <v>HBH64</v>
          </cell>
          <cell r="CZ258" t="str">
            <v>环渤海大区</v>
          </cell>
          <cell r="DA258" t="str">
            <v>唐山智慧火车站</v>
          </cell>
        </row>
        <row r="259">
          <cell r="CY259" t="str">
            <v>HBH67</v>
          </cell>
          <cell r="CZ259" t="str">
            <v>环渤海大区</v>
          </cell>
          <cell r="DA259" t="str">
            <v>吉林省溯源食品工业互联网项目（建设）</v>
          </cell>
        </row>
        <row r="260">
          <cell r="CY260" t="str">
            <v>HBH68</v>
          </cell>
          <cell r="CZ260" t="str">
            <v>环渤海大区</v>
          </cell>
          <cell r="DA260" t="str">
            <v>长春市规划馆物联网改造项目</v>
          </cell>
        </row>
        <row r="261">
          <cell r="CY261" t="str">
            <v>HBH69</v>
          </cell>
          <cell r="CZ261" t="str">
            <v>环渤海大区</v>
          </cell>
          <cell r="DA261" t="str">
            <v>长春市农业大数据平台</v>
          </cell>
        </row>
        <row r="262">
          <cell r="CY262" t="str">
            <v>HBH70</v>
          </cell>
          <cell r="CZ262" t="str">
            <v>环渤海大区</v>
          </cell>
          <cell r="DA262" t="str">
            <v>吉林省应急指挥系统平台</v>
          </cell>
        </row>
        <row r="263">
          <cell r="CY263" t="str">
            <v>HBH71</v>
          </cell>
          <cell r="CZ263" t="str">
            <v>环渤海大区</v>
          </cell>
          <cell r="DA263" t="str">
            <v>长春红旗小镇项目</v>
          </cell>
        </row>
        <row r="264">
          <cell r="CY264" t="str">
            <v>HBH72</v>
          </cell>
          <cell r="CZ264" t="str">
            <v>环渤海大区</v>
          </cell>
          <cell r="DA264" t="str">
            <v>智慧东丽综合治理平台-综治管理中心软件开发</v>
          </cell>
        </row>
        <row r="265">
          <cell r="CY265" t="str">
            <v>HBH73</v>
          </cell>
          <cell r="CZ265" t="str">
            <v>环渤海大区</v>
          </cell>
          <cell r="DA265" t="str">
            <v xml:space="preserve">天津市南开区区一体化社会治理信息化平台 </v>
          </cell>
        </row>
        <row r="266">
          <cell r="CY266" t="str">
            <v>HBH77</v>
          </cell>
          <cell r="CZ266" t="str">
            <v>环渤海大区</v>
          </cell>
          <cell r="DA266" t="str">
            <v>南开区政务OA</v>
          </cell>
        </row>
        <row r="267">
          <cell r="CY267" t="str">
            <v>HBH78</v>
          </cell>
          <cell r="CZ267" t="str">
            <v>环渤海大区</v>
          </cell>
          <cell r="DA267" t="str">
            <v>南开区智能停车项目</v>
          </cell>
        </row>
        <row r="268">
          <cell r="CY268" t="str">
            <v>HBH80</v>
          </cell>
          <cell r="CZ268" t="str">
            <v>环渤海大区</v>
          </cell>
          <cell r="DA268" t="str">
            <v>南开区一网通</v>
          </cell>
        </row>
        <row r="269">
          <cell r="CY269" t="str">
            <v>HBH81</v>
          </cell>
          <cell r="CZ269" t="str">
            <v>环渤海大区</v>
          </cell>
          <cell r="DA269" t="str">
            <v>大连智慧社区养老服务平台</v>
          </cell>
        </row>
        <row r="270">
          <cell r="CY270" t="str">
            <v>HBH82</v>
          </cell>
          <cell r="CZ270" t="str">
            <v>环渤海大区</v>
          </cell>
          <cell r="DA270" t="str">
            <v>抚顺一馆一平台（硬件）</v>
          </cell>
        </row>
        <row r="271">
          <cell r="CY271" t="str">
            <v>HBH83</v>
          </cell>
          <cell r="CZ271" t="str">
            <v>环渤海大区</v>
          </cell>
          <cell r="DA271" t="str">
            <v>企业智能云服务项目</v>
          </cell>
        </row>
        <row r="272">
          <cell r="CY272" t="str">
            <v>HBH84</v>
          </cell>
          <cell r="CZ272" t="str">
            <v>环渤海大区</v>
          </cell>
          <cell r="DA272" t="str">
            <v>枣庄市大数据局互联网+政务服务系统开发项目</v>
          </cell>
        </row>
        <row r="273">
          <cell r="CY273" t="str">
            <v>HBH85</v>
          </cell>
          <cell r="CZ273" t="str">
            <v>环渤海大区</v>
          </cell>
          <cell r="DA273" t="str">
            <v>昌邑市智慧城市系统开发项目</v>
          </cell>
        </row>
        <row r="274">
          <cell r="CY274" t="str">
            <v>HBH86</v>
          </cell>
          <cell r="CZ274" t="str">
            <v>环渤海大区</v>
          </cell>
          <cell r="DA274" t="str">
            <v>京东集团IOC战略框架协议</v>
          </cell>
        </row>
        <row r="275">
          <cell r="CY275" t="str">
            <v>HBH87</v>
          </cell>
          <cell r="CZ275" t="str">
            <v>环渤海大区</v>
          </cell>
          <cell r="DA275" t="str">
            <v>肃宁县城市运行管理平台</v>
          </cell>
        </row>
        <row r="276">
          <cell r="CY276" t="str">
            <v>HBH89</v>
          </cell>
          <cell r="CZ276" t="str">
            <v>环渤海大区</v>
          </cell>
          <cell r="DA276" t="str">
            <v>智慧长白山项目（一期）</v>
          </cell>
        </row>
        <row r="277">
          <cell r="CY277" t="str">
            <v>HBH91</v>
          </cell>
          <cell r="CZ277" t="str">
            <v>环渤海大区</v>
          </cell>
          <cell r="DA277" t="str">
            <v>吉林省智能制造与工业企业上云项目</v>
          </cell>
        </row>
        <row r="278">
          <cell r="CY278" t="str">
            <v>HBH92</v>
          </cell>
          <cell r="CZ278" t="str">
            <v>环渤海大区</v>
          </cell>
          <cell r="DA278" t="str">
            <v xml:space="preserve">科技部物联网+智慧城市项目补贴申请 </v>
          </cell>
        </row>
        <row r="279">
          <cell r="CY279" t="str">
            <v>HBH93</v>
          </cell>
          <cell r="CZ279" t="str">
            <v>环渤海大区</v>
          </cell>
          <cell r="DA279" t="str">
            <v>长春市物联网产业发展咨询规划项目</v>
          </cell>
        </row>
        <row r="280">
          <cell r="CY280" t="str">
            <v>HBH94</v>
          </cell>
          <cell r="CZ280" t="str">
            <v>环渤海大区</v>
          </cell>
          <cell r="DA280" t="str">
            <v>吉林省溯源食品工业互联网项目（咨询）</v>
          </cell>
        </row>
        <row r="281">
          <cell r="CY281" t="str">
            <v>HBH95</v>
          </cell>
          <cell r="CZ281" t="str">
            <v>环渤海大区</v>
          </cell>
          <cell r="DA281" t="str">
            <v>吉林省及长春市智慧养老</v>
          </cell>
        </row>
        <row r="282">
          <cell r="CY282" t="str">
            <v>HBH96</v>
          </cell>
          <cell r="CZ282" t="str">
            <v>环渤海大区</v>
          </cell>
          <cell r="DA282" t="str">
            <v>红旗汽车车联网项目</v>
          </cell>
        </row>
        <row r="283">
          <cell r="CY283" t="str">
            <v>HBH97</v>
          </cell>
          <cell r="CZ283" t="str">
            <v>环渤海大区</v>
          </cell>
          <cell r="DA283" t="str">
            <v>松原智慧城市相关项目</v>
          </cell>
        </row>
        <row r="284">
          <cell r="CY284" t="str">
            <v>HBH98</v>
          </cell>
          <cell r="CZ284" t="str">
            <v>环渤海大区</v>
          </cell>
          <cell r="DA284" t="str">
            <v>智慧粮仓</v>
          </cell>
        </row>
        <row r="285">
          <cell r="CY285" t="str">
            <v>HBH99</v>
          </cell>
          <cell r="CZ285" t="str">
            <v>环渤海大区</v>
          </cell>
          <cell r="DA285" t="str">
            <v>北京市朝阳区小武基社区安全管控平台项目</v>
          </cell>
        </row>
        <row r="286">
          <cell r="CY286" t="str">
            <v>HBH100</v>
          </cell>
          <cell r="CZ286" t="str">
            <v>环渤海大区</v>
          </cell>
          <cell r="DA286" t="str">
            <v>河北省涿州市看守所智能化改造项目</v>
          </cell>
        </row>
        <row r="287">
          <cell r="CY287" t="str">
            <v>HBH101</v>
          </cell>
          <cell r="CZ287" t="str">
            <v>环渤海大区</v>
          </cell>
          <cell r="DA287" t="str">
            <v>吉视传媒人工智能云平台硬件采购项目（暂停）</v>
          </cell>
        </row>
        <row r="288">
          <cell r="CY288" t="str">
            <v>HBH102</v>
          </cell>
          <cell r="CZ288" t="str">
            <v>环渤海大区</v>
          </cell>
          <cell r="DA288" t="str">
            <v>抚顺一馆一平台（软件）</v>
          </cell>
        </row>
        <row r="289">
          <cell r="CY289" t="str">
            <v>HBH103</v>
          </cell>
          <cell r="CZ289" t="str">
            <v>环渤海大区</v>
          </cell>
          <cell r="DA289" t="str">
            <v xml:space="preserve">科技部互联网+政务项目资金申请（天津） </v>
          </cell>
        </row>
        <row r="290">
          <cell r="CY290" t="str">
            <v>HBH104</v>
          </cell>
          <cell r="CZ290" t="str">
            <v>环渤海大区</v>
          </cell>
          <cell r="DA290" t="str">
            <v>天津航空口岸大通关基地信息化集成项目</v>
          </cell>
        </row>
        <row r="291">
          <cell r="CY291" t="str">
            <v>HBH105</v>
          </cell>
          <cell r="CZ291" t="str">
            <v>环渤海大区</v>
          </cell>
          <cell r="DA291" t="str">
            <v>天津津南区智慧城市</v>
          </cell>
        </row>
        <row r="292">
          <cell r="CY292" t="str">
            <v>HBH107</v>
          </cell>
          <cell r="CZ292" t="str">
            <v>环渤海大区</v>
          </cell>
          <cell r="DA292" t="str">
            <v>天津南开区数据共享交换平台</v>
          </cell>
        </row>
        <row r="293">
          <cell r="CY293" t="str">
            <v>HBH108</v>
          </cell>
          <cell r="CZ293" t="str">
            <v>环渤海大区</v>
          </cell>
          <cell r="DA293" t="str">
            <v>抚顺市工会会员服务</v>
          </cell>
        </row>
        <row r="294">
          <cell r="CY294" t="str">
            <v>HBH109</v>
          </cell>
          <cell r="CZ294" t="str">
            <v>环渤海大区</v>
          </cell>
          <cell r="DA294" t="str">
            <v>辽阳市白塔区城市运行服务</v>
          </cell>
        </row>
        <row r="295">
          <cell r="CY295" t="str">
            <v>HBH110</v>
          </cell>
          <cell r="CZ295" t="str">
            <v>环渤海大区</v>
          </cell>
          <cell r="DA295" t="str">
            <v>济钢四新产业园项目</v>
          </cell>
        </row>
        <row r="296">
          <cell r="CY296" t="str">
            <v>HBH111</v>
          </cell>
          <cell r="CZ296" t="str">
            <v>环渤海大区</v>
          </cell>
          <cell r="DA296" t="str">
            <v>吉林省科技部试点申请</v>
          </cell>
        </row>
        <row r="297">
          <cell r="CY297" t="str">
            <v>HBH112</v>
          </cell>
          <cell r="CZ297" t="str">
            <v>环渤海大区</v>
          </cell>
          <cell r="DA297" t="str">
            <v>本溪市云数据中心扩容</v>
          </cell>
        </row>
        <row r="298">
          <cell r="CY298" t="str">
            <v>HBH113</v>
          </cell>
          <cell r="CZ298" t="str">
            <v>环渤海大区</v>
          </cell>
          <cell r="DA298" t="str">
            <v>本溪市一体化在线政务服务平台</v>
          </cell>
        </row>
        <row r="299">
          <cell r="CY299" t="str">
            <v>HBH114</v>
          </cell>
          <cell r="CZ299" t="str">
            <v>环渤海大区</v>
          </cell>
          <cell r="DA299" t="str">
            <v>本溪市财政局机房改造工程（电气）</v>
          </cell>
        </row>
        <row r="300">
          <cell r="CY300" t="str">
            <v>HBH115</v>
          </cell>
          <cell r="CZ300" t="str">
            <v>环渤海大区</v>
          </cell>
          <cell r="DA300" t="str">
            <v>本溪市明厨亮灶运营项目</v>
          </cell>
        </row>
        <row r="301">
          <cell r="CY301" t="str">
            <v>HBH116</v>
          </cell>
          <cell r="CZ301" t="str">
            <v>环渤海大区</v>
          </cell>
          <cell r="DA301" t="str">
            <v>本溪市泵房视频监控安装</v>
          </cell>
        </row>
        <row r="302">
          <cell r="CY302" t="str">
            <v>HBH117</v>
          </cell>
          <cell r="CZ302" t="str">
            <v>环渤海大区</v>
          </cell>
          <cell r="DA302" t="str">
            <v>本溪市智慧水务二期</v>
          </cell>
        </row>
        <row r="303">
          <cell r="CY303" t="str">
            <v>HBH118</v>
          </cell>
          <cell r="CZ303" t="str">
            <v>环渤海大区</v>
          </cell>
          <cell r="DA303" t="str">
            <v>本溪市视频监控管理工程</v>
          </cell>
        </row>
        <row r="304">
          <cell r="CY304" t="str">
            <v>HBH120</v>
          </cell>
          <cell r="CZ304" t="str">
            <v>环渤海大区</v>
          </cell>
          <cell r="DA304" t="str">
            <v>聊城政务云二期</v>
          </cell>
        </row>
        <row r="305">
          <cell r="CY305" t="str">
            <v>HBH121</v>
          </cell>
          <cell r="CZ305" t="str">
            <v>环渤海大区</v>
          </cell>
          <cell r="DA305" t="str">
            <v>天津南开区科技企业监测分析与综合服务平台</v>
          </cell>
        </row>
        <row r="306">
          <cell r="CY306" t="str">
            <v>HBH122</v>
          </cell>
          <cell r="CZ306" t="str">
            <v>环渤海大区</v>
          </cell>
          <cell r="DA306" t="str">
            <v>秦皇岛政务数据交换共享平台</v>
          </cell>
        </row>
        <row r="307">
          <cell r="CY307" t="str">
            <v>HBH123</v>
          </cell>
          <cell r="CZ307" t="str">
            <v>环渤海大区</v>
          </cell>
          <cell r="DA307" t="str">
            <v>邯郸市肥乡县数据交换平台</v>
          </cell>
        </row>
        <row r="308">
          <cell r="CY308" t="str">
            <v>HBH124</v>
          </cell>
          <cell r="CZ308" t="str">
            <v>环渤海大区</v>
          </cell>
          <cell r="DA308" t="str">
            <v>邯郸市肥乡县市民综合服务平台</v>
          </cell>
        </row>
        <row r="309">
          <cell r="CY309" t="str">
            <v>HBH125</v>
          </cell>
          <cell r="CZ309" t="str">
            <v>环渤海大区</v>
          </cell>
          <cell r="DA309" t="str">
            <v>邯郸市肥乡县融媒体</v>
          </cell>
        </row>
        <row r="310">
          <cell r="CY310" t="str">
            <v>HBH126</v>
          </cell>
          <cell r="CZ310" t="str">
            <v>环渤海大区</v>
          </cell>
          <cell r="DA310" t="str">
            <v>邯郸市鸡泽县农业大数据</v>
          </cell>
        </row>
        <row r="311">
          <cell r="CY311" t="str">
            <v>HBH127</v>
          </cell>
          <cell r="CZ311" t="str">
            <v>环渤海大区</v>
          </cell>
          <cell r="DA311" t="str">
            <v>邯郸市鸡泽县智慧物流</v>
          </cell>
        </row>
        <row r="312">
          <cell r="CY312" t="str">
            <v>HBH128</v>
          </cell>
          <cell r="CZ312" t="str">
            <v>环渤海大区</v>
          </cell>
          <cell r="DA312" t="str">
            <v>抚顺市税源大数据</v>
          </cell>
        </row>
        <row r="313">
          <cell r="CY313" t="str">
            <v>HBH129</v>
          </cell>
          <cell r="CZ313" t="str">
            <v>环渤海大区</v>
          </cell>
          <cell r="DA313" t="str">
            <v>抚顺市应急指挥平台</v>
          </cell>
        </row>
        <row r="314">
          <cell r="CY314" t="str">
            <v>HBH130</v>
          </cell>
          <cell r="CZ314" t="str">
            <v>环渤海大区</v>
          </cell>
          <cell r="DA314" t="str">
            <v>抚顺市政法委社会综治网格化平台</v>
          </cell>
        </row>
        <row r="315">
          <cell r="CY315" t="str">
            <v>HBH131</v>
          </cell>
          <cell r="CZ315" t="str">
            <v>环渤海大区</v>
          </cell>
          <cell r="DA315" t="str">
            <v>盘锦市公共信息服务平台</v>
          </cell>
        </row>
        <row r="316">
          <cell r="CY316" t="str">
            <v>HBH132</v>
          </cell>
          <cell r="CZ316" t="str">
            <v>环渤海大区</v>
          </cell>
          <cell r="DA316" t="str">
            <v>潍坊市工业互联网</v>
          </cell>
        </row>
        <row r="317">
          <cell r="CY317" t="str">
            <v>HBH133</v>
          </cell>
          <cell r="CZ317" t="str">
            <v>环渤海大区</v>
          </cell>
          <cell r="DA317" t="str">
            <v>潍坊市农业大数据</v>
          </cell>
        </row>
        <row r="318">
          <cell r="CY318" t="str">
            <v>HBH134</v>
          </cell>
          <cell r="CZ318" t="str">
            <v>环渤海大区</v>
          </cell>
          <cell r="DA318" t="str">
            <v>吉林祥云大数据平台建设项目（二期）</v>
          </cell>
        </row>
        <row r="319">
          <cell r="CY319" t="str">
            <v>HBH135</v>
          </cell>
          <cell r="CZ319" t="str">
            <v>环渤海大区</v>
          </cell>
          <cell r="DA319" t="str">
            <v>长春新区“数字新区”一期项目软件（1.08亿）</v>
          </cell>
        </row>
        <row r="320">
          <cell r="CY320" t="str">
            <v>HBH136</v>
          </cell>
          <cell r="CZ320" t="str">
            <v>环渤海大区</v>
          </cell>
          <cell r="DA320" t="str">
            <v>长春新区“数字新区”一期项目硬件（1.08亿）</v>
          </cell>
        </row>
        <row r="321">
          <cell r="CY321" t="str">
            <v>HBH137</v>
          </cell>
          <cell r="CZ321" t="str">
            <v>环渤海大区</v>
          </cell>
          <cell r="DA321" t="str">
            <v>新乐市智慧城市（新增商机）</v>
          </cell>
        </row>
        <row r="322">
          <cell r="CY322" t="str">
            <v>HBH138</v>
          </cell>
          <cell r="CZ322" t="str">
            <v>环渤海大区</v>
          </cell>
          <cell r="DA322" t="str">
            <v>大连城市公共信用平台（软件）</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胡文俊"/>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Y20商机汇总表"/>
      <sheetName val="Sheet1"/>
      <sheetName val="1-汇总分析"/>
      <sheetName val="2-各季度商机概览"/>
      <sheetName val="3-涉及燕云产品分析"/>
      <sheetName val="4-涉及燕云产品商机-明细"/>
      <sheetName val="5-销售负责人维度"/>
      <sheetName val="售前负责人维度"/>
      <sheetName val="6-新增商机清单"/>
      <sheetName val="7-商机阶段变更清单"/>
      <sheetName val="8-已签约清单"/>
      <sheetName val="9-暂停商机清单"/>
    </sheetNames>
    <sheetDataSet>
      <sheetData sheetId="0">
        <row r="1">
          <cell r="A1" t="str">
            <v>商机编号</v>
          </cell>
        </row>
      </sheetData>
      <sheetData sheetId="1"/>
      <sheetData sheetId="2"/>
      <sheetData sheetId="3"/>
      <sheetData sheetId="4"/>
      <sheetData sheetId="5"/>
      <sheetData sheetId="6"/>
      <sheetData sheetId="7"/>
      <sheetData sheetId="8"/>
      <sheetData sheetId="9"/>
      <sheetData sheetId="10">
        <row r="1">
          <cell r="A1" t="str">
            <v>商机编号</v>
          </cell>
        </row>
      </sheetData>
      <sheetData sheetId="11">
        <row r="1">
          <cell r="A1" t="str">
            <v>商机编号</v>
          </cell>
          <cell r="B1" t="str">
            <v>销售部</v>
          </cell>
          <cell r="C1" t="str">
            <v>商机名称</v>
          </cell>
          <cell r="D1" t="str">
            <v>客户名称</v>
          </cell>
          <cell r="E1" t="str">
            <v>销售负责人</v>
          </cell>
          <cell r="F1" t="str">
            <v>售前负责人</v>
          </cell>
          <cell r="G1" t="str">
            <v>方案负责人</v>
          </cell>
          <cell r="H1" t="str">
            <v>商机阶段</v>
          </cell>
          <cell r="I1" t="str">
            <v>赢单概率</v>
          </cell>
          <cell r="J1" t="str">
            <v>商机状态</v>
          </cell>
          <cell r="K1" t="str">
            <v>商机分类</v>
          </cell>
        </row>
        <row r="2">
          <cell r="A2" t="str">
            <v>HB93</v>
          </cell>
          <cell r="B2" t="str">
            <v>北区</v>
          </cell>
          <cell r="C2" t="str">
            <v>沧州智慧融资平台</v>
          </cell>
          <cell r="D2" t="str">
            <v>沧州市政府</v>
          </cell>
          <cell r="E2" t="str">
            <v>张凯</v>
          </cell>
          <cell r="F2" t="str">
            <v>高海涛</v>
          </cell>
          <cell r="H2" t="str">
            <v>1发现和评估</v>
          </cell>
          <cell r="I2">
            <v>0.1</v>
          </cell>
          <cell r="J2" t="str">
            <v>暂停</v>
          </cell>
        </row>
        <row r="3">
          <cell r="A3" t="str">
            <v>HBH122</v>
          </cell>
          <cell r="B3" t="str">
            <v>北区</v>
          </cell>
          <cell r="C3" t="str">
            <v>秦皇岛政务数据交换共享平台</v>
          </cell>
          <cell r="D3" t="str">
            <v>秦皇岛市工信局</v>
          </cell>
          <cell r="E3" t="str">
            <v>李莉</v>
          </cell>
          <cell r="F3" t="str">
            <v>高海涛</v>
          </cell>
          <cell r="H3" t="str">
            <v>1发现和评估</v>
          </cell>
          <cell r="I3">
            <v>0.1</v>
          </cell>
          <cell r="J3" t="str">
            <v>暂停</v>
          </cell>
          <cell r="K3" t="str">
            <v>二类商机（自有方案业务）</v>
          </cell>
        </row>
        <row r="4">
          <cell r="A4" t="str">
            <v>XN064</v>
          </cell>
          <cell r="B4" t="str">
            <v>北区</v>
          </cell>
          <cell r="C4" t="str">
            <v>云南曲靖智慧城市项目</v>
          </cell>
          <cell r="D4" t="str">
            <v>曲靖大数据中心</v>
          </cell>
          <cell r="E4" t="str">
            <v>李青</v>
          </cell>
          <cell r="F4" t="str">
            <v>赖辉</v>
          </cell>
          <cell r="H4" t="str">
            <v>1发现和评估</v>
          </cell>
          <cell r="I4">
            <v>0.1</v>
          </cell>
          <cell r="J4" t="str">
            <v>暂停</v>
          </cell>
          <cell r="K4" t="str">
            <v>二类商机（自有方案业务）</v>
          </cell>
        </row>
        <row r="5">
          <cell r="A5" t="str">
            <v>HD72</v>
          </cell>
          <cell r="B5" t="str">
            <v>东区</v>
          </cell>
          <cell r="C5" t="str">
            <v>江苏泰州智慧城市</v>
          </cell>
          <cell r="D5" t="str">
            <v>泰州市政府</v>
          </cell>
          <cell r="E5" t="str">
            <v>汪少军</v>
          </cell>
          <cell r="F5" t="str">
            <v>吴海波</v>
          </cell>
          <cell r="H5" t="str">
            <v>1发现和评估</v>
          </cell>
          <cell r="I5">
            <v>0.1</v>
          </cell>
          <cell r="J5" t="str">
            <v>暂停</v>
          </cell>
          <cell r="K5" t="str">
            <v>二类商机（自有方案业务）</v>
          </cell>
        </row>
        <row r="6">
          <cell r="A6" t="str">
            <v>HN76</v>
          </cell>
          <cell r="B6" t="str">
            <v>南区</v>
          </cell>
          <cell r="C6" t="str">
            <v>常州武进区医疗园数据中心项目</v>
          </cell>
          <cell r="D6" t="str">
            <v>武进区医疗器械产业园</v>
          </cell>
          <cell r="E6" t="str">
            <v>庞斌</v>
          </cell>
          <cell r="F6" t="str">
            <v>苏广</v>
          </cell>
          <cell r="H6" t="str">
            <v>1发现和评估</v>
          </cell>
          <cell r="I6">
            <v>0.1</v>
          </cell>
          <cell r="J6" t="str">
            <v>暂停</v>
          </cell>
          <cell r="K6" t="str">
            <v>一类商机（因特睿产品）</v>
          </cell>
        </row>
        <row r="7">
          <cell r="A7" t="str">
            <v>HN60</v>
          </cell>
          <cell r="B7" t="str">
            <v>南区</v>
          </cell>
          <cell r="C7" t="str">
            <v>惠州智慧水务</v>
          </cell>
          <cell r="D7" t="str">
            <v>惠州水务集团</v>
          </cell>
          <cell r="E7" t="str">
            <v>庞斌</v>
          </cell>
          <cell r="F7" t="str">
            <v>苏广</v>
          </cell>
          <cell r="H7" t="str">
            <v>1发现和评估</v>
          </cell>
          <cell r="I7">
            <v>0.1</v>
          </cell>
          <cell r="J7" t="str">
            <v>暂停</v>
          </cell>
          <cell r="K7" t="str">
            <v>三类商机（SI业务）</v>
          </cell>
        </row>
        <row r="8">
          <cell r="A8" t="str">
            <v>FJ22</v>
          </cell>
          <cell r="B8" t="str">
            <v>福建</v>
          </cell>
          <cell r="C8" t="str">
            <v>厦门超算中心项目</v>
          </cell>
          <cell r="D8" t="str">
            <v>华为</v>
          </cell>
          <cell r="E8" t="str">
            <v>吕志强</v>
          </cell>
          <cell r="F8" t="str">
            <v>曾志坚</v>
          </cell>
          <cell r="H8" t="str">
            <v>1发现和评估</v>
          </cell>
          <cell r="I8">
            <v>0.1</v>
          </cell>
          <cell r="J8" t="str">
            <v>暂停</v>
          </cell>
          <cell r="K8" t="str">
            <v>二类商机（自有方案业务）</v>
          </cell>
        </row>
        <row r="9">
          <cell r="A9" t="str">
            <v>FJ29</v>
          </cell>
          <cell r="B9" t="str">
            <v>福建</v>
          </cell>
          <cell r="C9" t="str">
            <v>漳州通芗城区分站</v>
          </cell>
          <cell r="D9" t="str">
            <v>芗城区政府</v>
          </cell>
          <cell r="E9" t="str">
            <v>郭亮</v>
          </cell>
          <cell r="F9" t="str">
            <v>曾怀勋</v>
          </cell>
          <cell r="J9" t="str">
            <v>暂停</v>
          </cell>
        </row>
        <row r="10">
          <cell r="A10" t="str">
            <v>FJ30</v>
          </cell>
          <cell r="B10" t="str">
            <v>福建</v>
          </cell>
          <cell r="C10" t="str">
            <v>漳州通龙文区分站</v>
          </cell>
          <cell r="D10" t="str">
            <v>龙文区政府</v>
          </cell>
          <cell r="E10" t="str">
            <v>郭亮</v>
          </cell>
          <cell r="F10" t="str">
            <v>曾怀勋</v>
          </cell>
          <cell r="J10" t="str">
            <v>暂停</v>
          </cell>
        </row>
        <row r="11">
          <cell r="A11" t="str">
            <v>FJ31</v>
          </cell>
          <cell r="B11" t="str">
            <v>福建</v>
          </cell>
          <cell r="C11" t="str">
            <v>漳州通龙海市分站</v>
          </cell>
          <cell r="D11" t="str">
            <v>龙海区政府</v>
          </cell>
          <cell r="E11" t="str">
            <v>郭亮</v>
          </cell>
          <cell r="F11" t="str">
            <v>曾怀勋</v>
          </cell>
          <cell r="J11" t="str">
            <v>暂停</v>
          </cell>
        </row>
        <row r="12">
          <cell r="A12" t="str">
            <v>FJ32</v>
          </cell>
          <cell r="B12" t="str">
            <v>福建</v>
          </cell>
          <cell r="C12" t="str">
            <v>漳州通云霄县分站</v>
          </cell>
          <cell r="D12" t="str">
            <v>云霄县政府</v>
          </cell>
          <cell r="E12" t="str">
            <v>郭亮</v>
          </cell>
          <cell r="F12" t="str">
            <v>曾怀勋</v>
          </cell>
          <cell r="J12" t="str">
            <v>暂停</v>
          </cell>
        </row>
        <row r="13">
          <cell r="A13" t="str">
            <v>FJ33</v>
          </cell>
          <cell r="B13" t="str">
            <v>福建</v>
          </cell>
          <cell r="C13" t="str">
            <v>漳州通漳浦县分站</v>
          </cell>
          <cell r="D13" t="str">
            <v>漳浦县政府</v>
          </cell>
          <cell r="E13" t="str">
            <v>郭亮</v>
          </cell>
          <cell r="F13" t="str">
            <v>曾怀勋</v>
          </cell>
          <cell r="J13" t="str">
            <v>暂停</v>
          </cell>
        </row>
        <row r="14">
          <cell r="A14" t="str">
            <v>FJ34</v>
          </cell>
          <cell r="B14" t="str">
            <v>福建</v>
          </cell>
          <cell r="C14" t="str">
            <v>漳州通诏安县分站</v>
          </cell>
          <cell r="D14" t="str">
            <v>诏安县政府</v>
          </cell>
          <cell r="E14" t="str">
            <v>郭亮</v>
          </cell>
          <cell r="F14" t="str">
            <v>曾怀勋</v>
          </cell>
          <cell r="J14" t="str">
            <v>暂停</v>
          </cell>
        </row>
        <row r="15">
          <cell r="A15" t="str">
            <v>FJ35</v>
          </cell>
          <cell r="B15" t="str">
            <v>福建</v>
          </cell>
          <cell r="C15" t="str">
            <v>漳州通长泰县分站</v>
          </cell>
          <cell r="D15" t="str">
            <v>长泰县政府</v>
          </cell>
          <cell r="E15" t="str">
            <v>郭亮</v>
          </cell>
          <cell r="F15" t="str">
            <v>曾怀勋</v>
          </cell>
          <cell r="J15" t="str">
            <v>暂停</v>
          </cell>
        </row>
        <row r="16">
          <cell r="A16" t="str">
            <v>FJ36</v>
          </cell>
          <cell r="B16" t="str">
            <v>福建</v>
          </cell>
          <cell r="C16" t="str">
            <v>漳州通东山县分站</v>
          </cell>
          <cell r="D16" t="str">
            <v>东山县政府</v>
          </cell>
          <cell r="E16" t="str">
            <v>郭亮</v>
          </cell>
          <cell r="F16" t="str">
            <v>曾怀勋</v>
          </cell>
          <cell r="J16" t="str">
            <v>暂停</v>
          </cell>
        </row>
        <row r="17">
          <cell r="A17" t="str">
            <v>FJ37</v>
          </cell>
          <cell r="B17" t="str">
            <v>福建</v>
          </cell>
          <cell r="C17" t="str">
            <v>漳州通南靖县分站</v>
          </cell>
          <cell r="D17" t="str">
            <v>南靖县政府</v>
          </cell>
          <cell r="E17" t="str">
            <v>郭亮</v>
          </cell>
          <cell r="F17" t="str">
            <v>曾怀勋</v>
          </cell>
          <cell r="J17" t="str">
            <v>暂停</v>
          </cell>
        </row>
        <row r="18">
          <cell r="A18" t="str">
            <v>FJ38</v>
          </cell>
          <cell r="B18" t="str">
            <v>福建</v>
          </cell>
          <cell r="C18" t="str">
            <v>漳州通平和县分站</v>
          </cell>
          <cell r="D18" t="str">
            <v>平和县政府</v>
          </cell>
          <cell r="E18" t="str">
            <v>郭亮</v>
          </cell>
          <cell r="F18" t="str">
            <v>曾怀勋</v>
          </cell>
          <cell r="J18" t="str">
            <v>暂停</v>
          </cell>
        </row>
        <row r="19">
          <cell r="A19" t="str">
            <v>FJ39</v>
          </cell>
          <cell r="B19" t="str">
            <v>福建</v>
          </cell>
          <cell r="C19" t="str">
            <v>漳州通华安县分站</v>
          </cell>
          <cell r="D19" t="str">
            <v>华安县政府</v>
          </cell>
          <cell r="E19" t="str">
            <v>郭亮</v>
          </cell>
          <cell r="F19" t="str">
            <v>曾怀勋</v>
          </cell>
          <cell r="J19" t="str">
            <v>暂停</v>
          </cell>
        </row>
        <row r="20">
          <cell r="A20" t="str">
            <v>HB57</v>
          </cell>
          <cell r="B20" t="str">
            <v>大项目部</v>
          </cell>
          <cell r="C20" t="str">
            <v>延庆政府公共信息及“一号一窗一网”平台建设项目</v>
          </cell>
          <cell r="D20" t="str">
            <v>延庆区政府</v>
          </cell>
          <cell r="E20" t="str">
            <v>李小康</v>
          </cell>
          <cell r="F20" t="str">
            <v>鲍晓宇</v>
          </cell>
          <cell r="H20" t="str">
            <v>1发现和评估</v>
          </cell>
          <cell r="I20">
            <v>0.1</v>
          </cell>
          <cell r="J20" t="str">
            <v>暂停</v>
          </cell>
          <cell r="K20" t="str">
            <v>三类商机（SI业务）</v>
          </cell>
        </row>
        <row r="21">
          <cell r="A21" t="str">
            <v>HB88</v>
          </cell>
          <cell r="B21" t="str">
            <v>大项目部</v>
          </cell>
          <cell r="C21" t="str">
            <v>湘潭市智慧城市项目</v>
          </cell>
          <cell r="D21" t="str">
            <v>湘潭市政务服务局、经信局</v>
          </cell>
          <cell r="E21" t="str">
            <v>赵锐</v>
          </cell>
          <cell r="F21" t="str">
            <v>鲍晓宇</v>
          </cell>
          <cell r="H21" t="str">
            <v>1发现和评估</v>
          </cell>
          <cell r="I21">
            <v>0.1</v>
          </cell>
          <cell r="J21" t="str">
            <v>暂停</v>
          </cell>
          <cell r="K21" t="str">
            <v>三类商机（SI业务）</v>
          </cell>
        </row>
        <row r="22">
          <cell r="A22" t="str">
            <v>HB84</v>
          </cell>
          <cell r="B22" t="str">
            <v>大项目部</v>
          </cell>
          <cell r="C22" t="str">
            <v>延庆区民政局社区小程序项目</v>
          </cell>
          <cell r="D22" t="str">
            <v>延庆区民政局</v>
          </cell>
          <cell r="E22" t="str">
            <v>李小康</v>
          </cell>
          <cell r="H22" t="str">
            <v>1发现和评估</v>
          </cell>
          <cell r="I22">
            <v>0.1</v>
          </cell>
          <cell r="J22" t="str">
            <v>暂停</v>
          </cell>
          <cell r="K22" t="str">
            <v>二类商机（自有方案业务）</v>
          </cell>
        </row>
        <row r="23">
          <cell r="A23" t="str">
            <v>HN68</v>
          </cell>
          <cell r="B23" t="str">
            <v>北区</v>
          </cell>
          <cell r="C23" t="str">
            <v>汉江水务数据资源整合项目</v>
          </cell>
          <cell r="D23" t="str">
            <v>汉江水文局</v>
          </cell>
          <cell r="E23" t="str">
            <v>刘泉</v>
          </cell>
          <cell r="F23" t="str">
            <v>陈克</v>
          </cell>
          <cell r="G23" t="str">
            <v>陈克</v>
          </cell>
          <cell r="H23" t="str">
            <v>1发现和评估</v>
          </cell>
          <cell r="I23">
            <v>0.1</v>
          </cell>
          <cell r="J23" t="str">
            <v>暂停</v>
          </cell>
          <cell r="K23" t="str">
            <v>三类商机（SI业务）</v>
          </cell>
        </row>
      </sheetData>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商机编号</v>
          </cell>
          <cell r="B1" t="str">
            <v>销售部门</v>
          </cell>
          <cell r="C1" t="str">
            <v>商机名称</v>
          </cell>
          <cell r="D1" t="str">
            <v>签约客户名称</v>
          </cell>
          <cell r="E1" t="str">
            <v>最终客户名称
（最终需求方）</v>
          </cell>
          <cell r="F1" t="str">
            <v>销售负责人</v>
          </cell>
          <cell r="G1" t="str">
            <v>售前负责人</v>
          </cell>
          <cell r="H1" t="str">
            <v>方案负责人</v>
          </cell>
          <cell r="I1" t="str">
            <v>是否为重点商机</v>
          </cell>
          <cell r="J1" t="str">
            <v>商机阶段</v>
          </cell>
          <cell r="K1" t="str">
            <v>赢单概率</v>
          </cell>
          <cell r="L1" t="str">
            <v>商机状态</v>
          </cell>
          <cell r="M1" t="str">
            <v>上次沟通会后是否有进展</v>
          </cell>
          <cell r="N1" t="str">
            <v>是否提前开工</v>
          </cell>
          <cell r="O1" t="str">
            <v>商机分类</v>
          </cell>
          <cell r="P1" t="str">
            <v>预计投标时间（年）</v>
          </cell>
          <cell r="Q1" t="str">
            <v>预计投标时间（月）</v>
          </cell>
          <cell r="R1" t="str">
            <v>预计签约时间（年）</v>
          </cell>
          <cell r="S1" t="str">
            <v>预计签约时间（月）</v>
          </cell>
          <cell r="T1" t="str">
            <v>预计签约金额
（万元）</v>
          </cell>
        </row>
        <row r="2">
          <cell r="A2" t="str">
            <v>HD128</v>
          </cell>
          <cell r="B2" t="str">
            <v>东区</v>
          </cell>
          <cell r="C2" t="str">
            <v>徐州经开区智慧教育平台</v>
          </cell>
          <cell r="D2" t="str">
            <v>徐州经开区</v>
          </cell>
          <cell r="F2" t="str">
            <v>汪少军</v>
          </cell>
          <cell r="G2" t="str">
            <v>吴海波</v>
          </cell>
          <cell r="J2" t="str">
            <v>1发现和评估</v>
          </cell>
          <cell r="K2">
            <v>0.1</v>
          </cell>
          <cell r="L2" t="str">
            <v>跟进中</v>
          </cell>
          <cell r="O2" t="str">
            <v>二类商机（自有方案业务）</v>
          </cell>
          <cell r="P2">
            <v>2020</v>
          </cell>
          <cell r="Q2">
            <v>7</v>
          </cell>
          <cell r="R2">
            <v>2020</v>
          </cell>
          <cell r="S2">
            <v>8</v>
          </cell>
          <cell r="T2">
            <v>500</v>
          </cell>
        </row>
        <row r="3">
          <cell r="A3" t="str">
            <v>HD129</v>
          </cell>
          <cell r="B3" t="str">
            <v>东区</v>
          </cell>
          <cell r="C3" t="str">
            <v>徐州邳州市智慧教育平台</v>
          </cell>
          <cell r="D3" t="str">
            <v>邳州市教育局</v>
          </cell>
          <cell r="F3" t="str">
            <v>汪少军</v>
          </cell>
          <cell r="G3" t="str">
            <v>吴海波</v>
          </cell>
          <cell r="J3" t="str">
            <v>1发现和评估</v>
          </cell>
          <cell r="K3">
            <v>0.1</v>
          </cell>
          <cell r="L3" t="str">
            <v>跟进中</v>
          </cell>
          <cell r="O3" t="str">
            <v>二类商机（自有方案业务）</v>
          </cell>
          <cell r="P3">
            <v>2020</v>
          </cell>
          <cell r="Q3">
            <v>7</v>
          </cell>
          <cell r="R3">
            <v>2020</v>
          </cell>
          <cell r="S3">
            <v>8</v>
          </cell>
          <cell r="T3">
            <v>500</v>
          </cell>
        </row>
        <row r="4">
          <cell r="A4" t="str">
            <v>HEB02</v>
          </cell>
          <cell r="B4" t="str">
            <v>北区</v>
          </cell>
          <cell r="C4" t="str">
            <v>沧州疫情防控系统</v>
          </cell>
          <cell r="D4" t="str">
            <v>沧州市政府</v>
          </cell>
          <cell r="F4" t="str">
            <v>张凯</v>
          </cell>
          <cell r="G4" t="str">
            <v>高海涛</v>
          </cell>
          <cell r="J4" t="str">
            <v>1发现和评估</v>
          </cell>
          <cell r="K4">
            <v>0.1</v>
          </cell>
          <cell r="L4" t="str">
            <v>放弃</v>
          </cell>
          <cell r="O4" t="str">
            <v>二类商机（自有方案业务）</v>
          </cell>
          <cell r="P4">
            <v>2020</v>
          </cell>
          <cell r="Q4">
            <v>5</v>
          </cell>
          <cell r="R4">
            <v>2020</v>
          </cell>
          <cell r="S4">
            <v>8</v>
          </cell>
        </row>
        <row r="5">
          <cell r="A5" t="str">
            <v>HEB01</v>
          </cell>
          <cell r="B5" t="str">
            <v>北区</v>
          </cell>
          <cell r="C5" t="str">
            <v>唐山企业复工平台</v>
          </cell>
          <cell r="D5" t="str">
            <v>唐山市政府</v>
          </cell>
          <cell r="F5" t="str">
            <v>郭彦</v>
          </cell>
          <cell r="G5" t="str">
            <v>高海涛</v>
          </cell>
          <cell r="J5" t="str">
            <v>1发现和评估</v>
          </cell>
          <cell r="K5">
            <v>0.1</v>
          </cell>
          <cell r="L5" t="str">
            <v>放弃</v>
          </cell>
          <cell r="O5" t="str">
            <v>二类商机（自有方案业务）</v>
          </cell>
          <cell r="P5">
            <v>2020</v>
          </cell>
          <cell r="Q5">
            <v>5</v>
          </cell>
          <cell r="R5">
            <v>2020</v>
          </cell>
          <cell r="S5">
            <v>8</v>
          </cell>
        </row>
        <row r="6">
          <cell r="A6" t="str">
            <v>HBH02</v>
          </cell>
          <cell r="B6" t="str">
            <v>北区</v>
          </cell>
          <cell r="C6" t="str">
            <v>邯郸市成安县智慧城市</v>
          </cell>
          <cell r="D6" t="str">
            <v>成安县县城新区管委会</v>
          </cell>
          <cell r="F6" t="str">
            <v>李莉</v>
          </cell>
          <cell r="G6" t="str">
            <v>高海涛</v>
          </cell>
          <cell r="J6" t="str">
            <v>2顶设和策划</v>
          </cell>
          <cell r="K6">
            <v>0.25</v>
          </cell>
          <cell r="L6" t="str">
            <v>放弃</v>
          </cell>
          <cell r="O6" t="str">
            <v>三类商机（SI业务）</v>
          </cell>
          <cell r="P6">
            <v>2020</v>
          </cell>
          <cell r="Q6">
            <v>8</v>
          </cell>
          <cell r="R6">
            <v>2020</v>
          </cell>
          <cell r="S6">
            <v>10</v>
          </cell>
          <cell r="T6">
            <v>1000</v>
          </cell>
        </row>
        <row r="7">
          <cell r="A7" t="str">
            <v>JIL01</v>
          </cell>
          <cell r="B7" t="str">
            <v>北区</v>
          </cell>
          <cell r="C7" t="str">
            <v>长春疫情防控系统</v>
          </cell>
          <cell r="D7" t="str">
            <v>长春市政府</v>
          </cell>
          <cell r="F7" t="str">
            <v>王辰</v>
          </cell>
          <cell r="G7" t="str">
            <v>马锐</v>
          </cell>
          <cell r="H7" t="str">
            <v>马锐</v>
          </cell>
          <cell r="J7" t="str">
            <v>1发现和评估</v>
          </cell>
          <cell r="K7">
            <v>0.1</v>
          </cell>
          <cell r="L7" t="str">
            <v>放弃</v>
          </cell>
          <cell r="O7" t="str">
            <v>二类商机（自有方案业务）</v>
          </cell>
          <cell r="P7">
            <v>2020</v>
          </cell>
          <cell r="Q7">
            <v>3</v>
          </cell>
          <cell r="R7">
            <v>2020</v>
          </cell>
          <cell r="S7">
            <v>3</v>
          </cell>
          <cell r="T7">
            <v>0</v>
          </cell>
        </row>
        <row r="8">
          <cell r="A8" t="str">
            <v>JIL06</v>
          </cell>
          <cell r="B8" t="str">
            <v>北区</v>
          </cell>
          <cell r="C8" t="str">
            <v>吉林省延吉市餐饮行业复工防疫系统项目</v>
          </cell>
          <cell r="D8" t="str">
            <v>延吉市政府</v>
          </cell>
          <cell r="F8" t="str">
            <v>王馨迎</v>
          </cell>
          <cell r="G8" t="str">
            <v>刘振官</v>
          </cell>
          <cell r="H8" t="str">
            <v>马锐</v>
          </cell>
          <cell r="J8" t="str">
            <v>1发现和评估</v>
          </cell>
          <cell r="K8">
            <v>0.1</v>
          </cell>
          <cell r="L8" t="str">
            <v>放弃</v>
          </cell>
          <cell r="O8" t="str">
            <v>二类商机（自有方案业务）</v>
          </cell>
          <cell r="P8">
            <v>2020</v>
          </cell>
          <cell r="Q8">
            <v>3</v>
          </cell>
          <cell r="R8">
            <v>2020</v>
          </cell>
          <cell r="S8">
            <v>3</v>
          </cell>
          <cell r="T8">
            <v>0</v>
          </cell>
        </row>
        <row r="9">
          <cell r="A9" t="str">
            <v>HD79</v>
          </cell>
          <cell r="B9" t="str">
            <v>东区</v>
          </cell>
          <cell r="C9" t="str">
            <v>宜昌市三峡大数据产业园总集项目</v>
          </cell>
          <cell r="D9" t="str">
            <v>宜昌市大数据局</v>
          </cell>
          <cell r="F9" t="str">
            <v>李力</v>
          </cell>
          <cell r="G9" t="str">
            <v>李力</v>
          </cell>
          <cell r="J9" t="str">
            <v>1发现和评估</v>
          </cell>
          <cell r="K9">
            <v>0.1</v>
          </cell>
          <cell r="L9" t="str">
            <v>放弃</v>
          </cell>
          <cell r="O9" t="str">
            <v>三类商机（SI业务）</v>
          </cell>
          <cell r="P9">
            <v>2020</v>
          </cell>
          <cell r="Q9">
            <v>3</v>
          </cell>
          <cell r="R9">
            <v>2020</v>
          </cell>
          <cell r="S9">
            <v>4</v>
          </cell>
          <cell r="T9">
            <v>1000</v>
          </cell>
        </row>
        <row r="10">
          <cell r="A10" t="str">
            <v>HD73</v>
          </cell>
          <cell r="B10" t="str">
            <v>东区</v>
          </cell>
          <cell r="C10" t="str">
            <v>南京江北新区智慧垃圾</v>
          </cell>
          <cell r="D10" t="str">
            <v>南京市江北新区管委会</v>
          </cell>
          <cell r="F10" t="str">
            <v>汪少军</v>
          </cell>
          <cell r="G10" t="str">
            <v>吴海波</v>
          </cell>
          <cell r="H10" t="str">
            <v>吴海波</v>
          </cell>
          <cell r="J10" t="str">
            <v>1发现和评估</v>
          </cell>
          <cell r="K10">
            <v>0.1</v>
          </cell>
          <cell r="L10" t="str">
            <v>放弃</v>
          </cell>
          <cell r="O10" t="str">
            <v>二类商机（自有方案业务）</v>
          </cell>
          <cell r="P10">
            <v>2020</v>
          </cell>
          <cell r="Q10">
            <v>5</v>
          </cell>
          <cell r="R10">
            <v>2020</v>
          </cell>
          <cell r="S10">
            <v>6</v>
          </cell>
          <cell r="T10">
            <v>300</v>
          </cell>
        </row>
        <row r="11">
          <cell r="A11" t="str">
            <v>HD75</v>
          </cell>
          <cell r="B11" t="str">
            <v>东区</v>
          </cell>
          <cell r="C11" t="str">
            <v>南京雨花台区智慧环保</v>
          </cell>
          <cell r="D11" t="str">
            <v>雨花台环保局</v>
          </cell>
          <cell r="F11" t="str">
            <v>汪少军</v>
          </cell>
          <cell r="G11" t="str">
            <v>梁铮</v>
          </cell>
          <cell r="H11" t="str">
            <v>梁铮</v>
          </cell>
          <cell r="J11" t="str">
            <v>1发现和评估</v>
          </cell>
          <cell r="K11">
            <v>0.1</v>
          </cell>
          <cell r="L11" t="str">
            <v>放弃</v>
          </cell>
          <cell r="O11" t="str">
            <v>二类商机（自有方案业务）</v>
          </cell>
          <cell r="P11">
            <v>2020</v>
          </cell>
          <cell r="Q11">
            <v>6</v>
          </cell>
          <cell r="R11">
            <v>2020</v>
          </cell>
          <cell r="S11">
            <v>7</v>
          </cell>
          <cell r="T11">
            <v>500</v>
          </cell>
        </row>
        <row r="12">
          <cell r="A12" t="str">
            <v>HD141</v>
          </cell>
          <cell r="B12" t="str">
            <v>东区</v>
          </cell>
          <cell r="C12" t="str">
            <v>秦淮区环保监测项目</v>
          </cell>
          <cell r="D12" t="str">
            <v>南京安高+秦淮区环保局</v>
          </cell>
          <cell r="F12" t="str">
            <v>汪少军</v>
          </cell>
          <cell r="G12" t="str">
            <v>梁铮</v>
          </cell>
          <cell r="H12" t="str">
            <v>梁铮</v>
          </cell>
          <cell r="J12" t="str">
            <v>1发现和评估</v>
          </cell>
          <cell r="K12">
            <v>0.1</v>
          </cell>
          <cell r="L12" t="str">
            <v>放弃</v>
          </cell>
          <cell r="O12" t="str">
            <v>二类商机（自有方案业务）</v>
          </cell>
          <cell r="P12">
            <v>2020</v>
          </cell>
          <cell r="Q12">
            <v>7</v>
          </cell>
          <cell r="R12">
            <v>2020</v>
          </cell>
          <cell r="S12">
            <v>8</v>
          </cell>
          <cell r="T12">
            <v>500</v>
          </cell>
        </row>
        <row r="13">
          <cell r="A13" t="str">
            <v>NINGX01</v>
          </cell>
          <cell r="B13" t="str">
            <v>东区</v>
          </cell>
          <cell r="C13" t="str">
            <v>银川金凤区防疫测温安检门捐赠采购供货</v>
          </cell>
          <cell r="D13" t="str">
            <v>银川金凤区政府</v>
          </cell>
          <cell r="F13" t="str">
            <v>徐炜</v>
          </cell>
          <cell r="G13" t="str">
            <v>吴海波</v>
          </cell>
          <cell r="H13" t="str">
            <v>吴海波</v>
          </cell>
          <cell r="J13" t="str">
            <v>2顶设和策划</v>
          </cell>
          <cell r="K13">
            <v>0.25</v>
          </cell>
          <cell r="L13" t="str">
            <v>放弃</v>
          </cell>
          <cell r="O13" t="str">
            <v>三类商机（SI业务）</v>
          </cell>
          <cell r="P13">
            <v>2020</v>
          </cell>
          <cell r="Q13">
            <v>3</v>
          </cell>
          <cell r="R13">
            <v>2020</v>
          </cell>
          <cell r="S13">
            <v>3</v>
          </cell>
          <cell r="T13">
            <v>1000</v>
          </cell>
        </row>
        <row r="14">
          <cell r="A14" t="str">
            <v>XN060</v>
          </cell>
          <cell r="B14" t="str">
            <v>北区</v>
          </cell>
          <cell r="C14" t="str">
            <v>成都市智慧治理中心城市体检表项目(新增)</v>
          </cell>
          <cell r="D14" t="str">
            <v>成都市智慧治理中心</v>
          </cell>
          <cell r="F14" t="str">
            <v>周武</v>
          </cell>
          <cell r="G14" t="str">
            <v>刘国光</v>
          </cell>
          <cell r="H14" t="str">
            <v>刘国光</v>
          </cell>
          <cell r="J14" t="str">
            <v>1发现和评估</v>
          </cell>
          <cell r="K14">
            <v>0.1</v>
          </cell>
          <cell r="L14" t="str">
            <v>放弃</v>
          </cell>
          <cell r="O14" t="str">
            <v>二类商机（自有方案业务）</v>
          </cell>
          <cell r="P14">
            <v>2020</v>
          </cell>
          <cell r="Q14" t="str">
            <v>-</v>
          </cell>
          <cell r="R14">
            <v>2020</v>
          </cell>
          <cell r="S14">
            <v>8</v>
          </cell>
          <cell r="T14">
            <v>400</v>
          </cell>
        </row>
        <row r="15">
          <cell r="A15" t="str">
            <v>SHAND01</v>
          </cell>
          <cell r="B15" t="str">
            <v>北区</v>
          </cell>
          <cell r="C15" t="str">
            <v xml:space="preserve">山东电信2020年DICT合作伙伴公开招募项目 </v>
          </cell>
          <cell r="D15" t="str">
            <v>中国电信山东分公司</v>
          </cell>
          <cell r="F15" t="str">
            <v>李丹丹</v>
          </cell>
          <cell r="G15" t="str">
            <v>王金星</v>
          </cell>
          <cell r="J15" t="str">
            <v>1发现和评估</v>
          </cell>
          <cell r="K15">
            <v>0.1</v>
          </cell>
          <cell r="L15" t="str">
            <v>放弃</v>
          </cell>
        </row>
        <row r="16">
          <cell r="A16" t="str">
            <v>HD13</v>
          </cell>
          <cell r="B16" t="str">
            <v>东区</v>
          </cell>
          <cell r="C16" t="str">
            <v>徐州信息资源枢纽服务（二期）升级改造</v>
          </cell>
          <cell r="D16" t="str">
            <v>徐州市大数据管理局</v>
          </cell>
          <cell r="F16" t="str">
            <v>汪少军</v>
          </cell>
          <cell r="G16" t="str">
            <v>吴海波</v>
          </cell>
          <cell r="H16" t="str">
            <v>靳茜</v>
          </cell>
          <cell r="J16" t="str">
            <v>1发现和评估</v>
          </cell>
          <cell r="K16">
            <v>0.1</v>
          </cell>
          <cell r="L16" t="str">
            <v>放弃</v>
          </cell>
          <cell r="O16" t="str">
            <v>二类商机（自有方案业务）</v>
          </cell>
          <cell r="P16">
            <v>2020</v>
          </cell>
          <cell r="R16">
            <v>2020</v>
          </cell>
          <cell r="T16">
            <v>1000</v>
          </cell>
        </row>
        <row r="17">
          <cell r="A17" t="str">
            <v>XN024</v>
          </cell>
          <cell r="B17" t="str">
            <v>北区</v>
          </cell>
          <cell r="C17" t="str">
            <v>贵阳市住房公积金管理中心-运营服务</v>
          </cell>
          <cell r="D17" t="str">
            <v>贵阳市公积金中心</v>
          </cell>
          <cell r="F17" t="str">
            <v>周武</v>
          </cell>
          <cell r="G17" t="str">
            <v>陈克</v>
          </cell>
          <cell r="J17" t="str">
            <v>1发现和评估</v>
          </cell>
          <cell r="K17">
            <v>0.1</v>
          </cell>
          <cell r="L17" t="str">
            <v>放弃</v>
          </cell>
          <cell r="O17" t="str">
            <v>其他</v>
          </cell>
          <cell r="P17">
            <v>2020</v>
          </cell>
          <cell r="Q17">
            <v>9</v>
          </cell>
          <cell r="R17">
            <v>2020</v>
          </cell>
          <cell r="S17">
            <v>10</v>
          </cell>
          <cell r="T17">
            <v>20</v>
          </cell>
        </row>
        <row r="18">
          <cell r="A18" t="str">
            <v>XN057</v>
          </cell>
          <cell r="B18" t="str">
            <v>北区</v>
          </cell>
          <cell r="C18" t="str">
            <v>贵阳市蔬菜基地信息中心</v>
          </cell>
          <cell r="D18" t="str">
            <v>贵阳农投</v>
          </cell>
          <cell r="F18" t="str">
            <v>周武</v>
          </cell>
          <cell r="G18" t="str">
            <v>陈克</v>
          </cell>
          <cell r="J18" t="str">
            <v>1发现和评估</v>
          </cell>
          <cell r="K18">
            <v>0.1</v>
          </cell>
          <cell r="L18" t="str">
            <v>放弃</v>
          </cell>
          <cell r="O18" t="str">
            <v>三类商机（SI业务）</v>
          </cell>
          <cell r="P18">
            <v>2020</v>
          </cell>
          <cell r="Q18">
            <v>7</v>
          </cell>
          <cell r="R18">
            <v>2020</v>
          </cell>
          <cell r="S18">
            <v>8</v>
          </cell>
          <cell r="T18">
            <v>300</v>
          </cell>
        </row>
        <row r="19">
          <cell r="A19" t="str">
            <v>HBH151</v>
          </cell>
          <cell r="B19" t="str">
            <v>北区</v>
          </cell>
          <cell r="C19" t="str">
            <v>沈阳市智慧环保项目</v>
          </cell>
          <cell r="D19" t="str">
            <v>沈阳市环保局</v>
          </cell>
          <cell r="F19" t="str">
            <v>左吉春</v>
          </cell>
          <cell r="G19" t="str">
            <v>刘振官</v>
          </cell>
          <cell r="H19" t="str">
            <v>梁铮</v>
          </cell>
          <cell r="J19" t="str">
            <v>1发现和评估</v>
          </cell>
          <cell r="K19">
            <v>0.1</v>
          </cell>
          <cell r="L19" t="str">
            <v>放弃</v>
          </cell>
          <cell r="O19" t="str">
            <v>二类商机（自有方案业务）</v>
          </cell>
          <cell r="P19">
            <v>2020</v>
          </cell>
          <cell r="Q19">
            <v>11</v>
          </cell>
          <cell r="R19">
            <v>2020</v>
          </cell>
          <cell r="S19">
            <v>12</v>
          </cell>
          <cell r="T19">
            <v>500</v>
          </cell>
        </row>
        <row r="20">
          <cell r="A20" t="str">
            <v>HBH94</v>
          </cell>
          <cell r="B20" t="str">
            <v>北区</v>
          </cell>
          <cell r="C20" t="str">
            <v>吉林省溯源食品工业互联网项目（咨询）</v>
          </cell>
          <cell r="D20" t="str">
            <v>吉林省工信厅</v>
          </cell>
          <cell r="F20" t="str">
            <v>王辰</v>
          </cell>
          <cell r="G20" t="str">
            <v>马锐</v>
          </cell>
          <cell r="H20" t="str">
            <v>李鹏博</v>
          </cell>
          <cell r="J20" t="str">
            <v>1发现和评估</v>
          </cell>
          <cell r="K20">
            <v>0.1</v>
          </cell>
          <cell r="L20" t="str">
            <v>放弃</v>
          </cell>
          <cell r="O20" t="str">
            <v>二类商机（自有方案业务）</v>
          </cell>
          <cell r="P20">
            <v>2020</v>
          </cell>
          <cell r="Q20">
            <v>7</v>
          </cell>
          <cell r="R20">
            <v>2020</v>
          </cell>
          <cell r="S20">
            <v>8</v>
          </cell>
          <cell r="T20">
            <v>150</v>
          </cell>
        </row>
        <row r="21">
          <cell r="A21" t="str">
            <v>HBH156</v>
          </cell>
          <cell r="B21" t="str">
            <v>北区</v>
          </cell>
          <cell r="C21" t="str">
            <v>东数新区项目硬件采购</v>
          </cell>
          <cell r="D21" t="str">
            <v>东北亚数字科技有限公司</v>
          </cell>
          <cell r="F21" t="str">
            <v>王辰</v>
          </cell>
          <cell r="G21" t="str">
            <v>马锐</v>
          </cell>
          <cell r="J21" t="str">
            <v>1发现和评估</v>
          </cell>
          <cell r="K21">
            <v>0.1</v>
          </cell>
          <cell r="L21" t="str">
            <v>放弃</v>
          </cell>
          <cell r="O21" t="str">
            <v>三类商机（SI业务）</v>
          </cell>
          <cell r="P21">
            <v>2020</v>
          </cell>
          <cell r="Q21">
            <v>6</v>
          </cell>
          <cell r="R21">
            <v>2020</v>
          </cell>
          <cell r="S21">
            <v>6</v>
          </cell>
          <cell r="T21">
            <v>1700</v>
          </cell>
        </row>
        <row r="22">
          <cell r="A22" t="str">
            <v>HD58</v>
          </cell>
          <cell r="B22" t="str">
            <v>东区</v>
          </cell>
          <cell r="C22" t="str">
            <v>安徽马鞍山智慧停车（智慧江东合作）</v>
          </cell>
          <cell r="D22" t="str">
            <v>马鞍山城管局</v>
          </cell>
          <cell r="F22" t="str">
            <v>汪少军</v>
          </cell>
          <cell r="G22" t="str">
            <v>吴海波</v>
          </cell>
          <cell r="J22" t="str">
            <v>1发现和评估</v>
          </cell>
          <cell r="K22">
            <v>0.1</v>
          </cell>
          <cell r="L22" t="str">
            <v>放弃</v>
          </cell>
          <cell r="O22" t="str">
            <v>三类商机（SI业务）</v>
          </cell>
          <cell r="P22">
            <v>2020</v>
          </cell>
          <cell r="Q22">
            <v>8</v>
          </cell>
          <cell r="R22">
            <v>2020</v>
          </cell>
          <cell r="S22">
            <v>9</v>
          </cell>
          <cell r="T22">
            <v>1000</v>
          </cell>
        </row>
        <row r="23">
          <cell r="A23" t="str">
            <v>HD89</v>
          </cell>
          <cell r="B23" t="str">
            <v>东区</v>
          </cell>
          <cell r="C23" t="str">
            <v>徐州铜山智慧教育</v>
          </cell>
          <cell r="D23" t="str">
            <v>铜山教育局</v>
          </cell>
          <cell r="F23" t="str">
            <v>汪少军</v>
          </cell>
          <cell r="G23" t="str">
            <v>吴海波</v>
          </cell>
          <cell r="J23" t="str">
            <v>1发现和评估</v>
          </cell>
          <cell r="K23">
            <v>0.1</v>
          </cell>
          <cell r="L23" t="str">
            <v>放弃</v>
          </cell>
          <cell r="O23" t="str">
            <v>三类商机（SI业务）</v>
          </cell>
          <cell r="P23">
            <v>2020</v>
          </cell>
          <cell r="Q23">
            <v>7</v>
          </cell>
          <cell r="R23">
            <v>2020</v>
          </cell>
          <cell r="S23">
            <v>8</v>
          </cell>
        </row>
        <row r="24">
          <cell r="A24" t="str">
            <v>HD117</v>
          </cell>
          <cell r="B24" t="str">
            <v>东区</v>
          </cell>
          <cell r="C24" t="str">
            <v>徐州经开区燕云项目</v>
          </cell>
          <cell r="D24" t="str">
            <v>徐州经开区行政审批局</v>
          </cell>
          <cell r="F24" t="str">
            <v>汪少军</v>
          </cell>
          <cell r="G24" t="str">
            <v>李鹏博</v>
          </cell>
          <cell r="J24" t="str">
            <v>1发现和评估</v>
          </cell>
          <cell r="K24">
            <v>0.1</v>
          </cell>
          <cell r="L24" t="str">
            <v>放弃</v>
          </cell>
          <cell r="O24" t="str">
            <v>一类商机（因特睿产品）</v>
          </cell>
          <cell r="P24">
            <v>2020</v>
          </cell>
          <cell r="Q24" t="str">
            <v>/</v>
          </cell>
          <cell r="R24">
            <v>2020</v>
          </cell>
          <cell r="S24" t="str">
            <v>/</v>
          </cell>
        </row>
        <row r="25">
          <cell r="A25" t="str">
            <v>HD124</v>
          </cell>
          <cell r="B25" t="str">
            <v>东区</v>
          </cell>
          <cell r="C25" t="str">
            <v>徐州沛县智慧教育</v>
          </cell>
          <cell r="D25" t="str">
            <v>沛县教育局</v>
          </cell>
          <cell r="F25" t="str">
            <v>汪少军</v>
          </cell>
          <cell r="G25" t="str">
            <v>吴海波</v>
          </cell>
          <cell r="J25" t="str">
            <v>1发现和评估</v>
          </cell>
          <cell r="K25">
            <v>0.1</v>
          </cell>
          <cell r="L25" t="str">
            <v>放弃</v>
          </cell>
          <cell r="O25" t="str">
            <v>三类商机（SI业务）</v>
          </cell>
          <cell r="P25">
            <v>2020</v>
          </cell>
          <cell r="Q25">
            <v>7</v>
          </cell>
          <cell r="R25">
            <v>2020</v>
          </cell>
          <cell r="S25">
            <v>8</v>
          </cell>
        </row>
        <row r="26">
          <cell r="A26" t="str">
            <v>HD125</v>
          </cell>
          <cell r="B26" t="str">
            <v>东区</v>
          </cell>
          <cell r="C26" t="str">
            <v>江苏省消防总队感知网络建设</v>
          </cell>
          <cell r="D26" t="str">
            <v>江苏省消防总队</v>
          </cell>
          <cell r="F26" t="str">
            <v>张媛雯</v>
          </cell>
          <cell r="G26" t="str">
            <v>吴海波</v>
          </cell>
          <cell r="J26" t="str">
            <v>1发现和评估</v>
          </cell>
          <cell r="K26">
            <v>0.1</v>
          </cell>
          <cell r="L26" t="str">
            <v>放弃</v>
          </cell>
          <cell r="O26" t="str">
            <v>三类商机（SI业务）</v>
          </cell>
          <cell r="P26">
            <v>2020</v>
          </cell>
          <cell r="Q26">
            <v>7</v>
          </cell>
          <cell r="R26">
            <v>2020</v>
          </cell>
          <cell r="S26">
            <v>8</v>
          </cell>
          <cell r="T26">
            <v>800</v>
          </cell>
        </row>
        <row r="27">
          <cell r="A27" t="str">
            <v>HD131</v>
          </cell>
          <cell r="B27" t="str">
            <v>东区</v>
          </cell>
          <cell r="C27" t="str">
            <v>黄冈市中医院总集项目</v>
          </cell>
          <cell r="D27" t="str">
            <v>黄冈市中医院</v>
          </cell>
          <cell r="F27" t="str">
            <v>汪少军</v>
          </cell>
          <cell r="J27" t="str">
            <v>1发现和评估</v>
          </cell>
          <cell r="K27">
            <v>0.1</v>
          </cell>
          <cell r="L27" t="str">
            <v>放弃</v>
          </cell>
          <cell r="O27" t="str">
            <v>三类商机（SI业务）</v>
          </cell>
          <cell r="P27">
            <v>2020</v>
          </cell>
          <cell r="Q27" t="str">
            <v>/</v>
          </cell>
          <cell r="R27">
            <v>2020</v>
          </cell>
          <cell r="S27" t="str">
            <v>/</v>
          </cell>
          <cell r="T27">
            <v>2000</v>
          </cell>
        </row>
        <row r="28">
          <cell r="A28" t="str">
            <v>NINGX01</v>
          </cell>
          <cell r="B28" t="str">
            <v>东区</v>
          </cell>
          <cell r="C28" t="str">
            <v>银川金凤区防疫测温安检门捐赠采购供货</v>
          </cell>
          <cell r="D28" t="str">
            <v>银川金凤区政府</v>
          </cell>
          <cell r="F28" t="str">
            <v>徐炜</v>
          </cell>
          <cell r="G28" t="str">
            <v>吴海波</v>
          </cell>
          <cell r="J28" t="str">
            <v>2顶设和策划</v>
          </cell>
          <cell r="K28">
            <v>0.25</v>
          </cell>
          <cell r="L28" t="str">
            <v>放弃</v>
          </cell>
          <cell r="O28" t="str">
            <v>三类商机（SI业务）</v>
          </cell>
          <cell r="Q28" t="str">
            <v>/</v>
          </cell>
          <cell r="R28">
            <v>2020</v>
          </cell>
          <cell r="S28">
            <v>3</v>
          </cell>
          <cell r="T28">
            <v>1000</v>
          </cell>
        </row>
        <row r="29">
          <cell r="A29" t="str">
            <v>NINGX02</v>
          </cell>
          <cell r="B29" t="str">
            <v>东区</v>
          </cell>
          <cell r="C29" t="str">
            <v>人民数据(中卫)大数据中心建设项目</v>
          </cell>
          <cell r="D29" t="str">
            <v>人民数据管理（中卫市）有限公司</v>
          </cell>
          <cell r="F29" t="str">
            <v>徐炜</v>
          </cell>
          <cell r="G29" t="str">
            <v>靳茜</v>
          </cell>
          <cell r="J29" t="str">
            <v>1发现和评估</v>
          </cell>
          <cell r="K29">
            <v>0.1</v>
          </cell>
          <cell r="L29" t="str">
            <v>放弃</v>
          </cell>
          <cell r="O29" t="str">
            <v>二类商机（自有方案业务）</v>
          </cell>
          <cell r="P29">
            <v>2020</v>
          </cell>
          <cell r="Q29" t="str">
            <v>/</v>
          </cell>
          <cell r="R29">
            <v>2020</v>
          </cell>
          <cell r="S29" t="str">
            <v>/</v>
          </cell>
        </row>
      </sheetData>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商机编号</v>
          </cell>
          <cell r="B1" t="str">
            <v>销售部门</v>
          </cell>
          <cell r="C1" t="str">
            <v>商机名称</v>
          </cell>
          <cell r="D1" t="str">
            <v>签约客户名称</v>
          </cell>
          <cell r="E1" t="str">
            <v>最终客户名称
（最终需求方）</v>
          </cell>
          <cell r="F1" t="str">
            <v>销售负责人</v>
          </cell>
          <cell r="G1" t="str">
            <v>售前负责人</v>
          </cell>
          <cell r="H1" t="str">
            <v>子方案
负责人</v>
          </cell>
          <cell r="I1" t="str">
            <v>近期重点商机</v>
          </cell>
          <cell r="J1" t="str">
            <v>内部讨论</v>
          </cell>
          <cell r="K1" t="str">
            <v>商机阶段</v>
          </cell>
          <cell r="L1" t="str">
            <v>赢单概率</v>
          </cell>
          <cell r="M1" t="str">
            <v>商机状态</v>
          </cell>
          <cell r="N1" t="str">
            <v>上次沟通会后是否有进展</v>
          </cell>
          <cell r="O1" t="str">
            <v>是否提前开工</v>
          </cell>
          <cell r="P1" t="str">
            <v>商机分类</v>
          </cell>
          <cell r="Q1" t="str">
            <v>预计投标时间（年）</v>
          </cell>
          <cell r="R1" t="str">
            <v>预计投标时间（月）</v>
          </cell>
          <cell r="S1" t="str">
            <v>预计签约时间（年）</v>
          </cell>
          <cell r="T1" t="str">
            <v>预计签约时间（月）</v>
          </cell>
          <cell r="U1" t="str">
            <v>预计签约金额
（万元）</v>
          </cell>
        </row>
        <row r="2">
          <cell r="A2" t="str">
            <v>HD128</v>
          </cell>
          <cell r="B2" t="str">
            <v>东区</v>
          </cell>
          <cell r="C2" t="str">
            <v>徐州经开区智慧教育平台</v>
          </cell>
          <cell r="D2" t="str">
            <v>徐州经开区</v>
          </cell>
          <cell r="F2" t="str">
            <v>汪少军</v>
          </cell>
          <cell r="G2" t="str">
            <v>吴海波</v>
          </cell>
          <cell r="K2" t="str">
            <v>1发现和评估</v>
          </cell>
          <cell r="L2">
            <v>0.1</v>
          </cell>
          <cell r="M2" t="str">
            <v>跟进中</v>
          </cell>
          <cell r="P2" t="str">
            <v>二类商机（自有方案业务）</v>
          </cell>
          <cell r="Q2">
            <v>2020</v>
          </cell>
          <cell r="R2">
            <v>7</v>
          </cell>
          <cell r="S2">
            <v>2020</v>
          </cell>
          <cell r="T2">
            <v>8</v>
          </cell>
          <cell r="U2">
            <v>500</v>
          </cell>
        </row>
        <row r="3">
          <cell r="A3" t="str">
            <v>HD129</v>
          </cell>
          <cell r="B3" t="str">
            <v>东区</v>
          </cell>
          <cell r="C3" t="str">
            <v>徐州邳州市智慧教育平台</v>
          </cell>
          <cell r="D3" t="str">
            <v>邳州市教育局</v>
          </cell>
          <cell r="F3" t="str">
            <v>汪少军</v>
          </cell>
          <cell r="G3" t="str">
            <v>吴海波</v>
          </cell>
          <cell r="K3" t="str">
            <v>1发现和评估</v>
          </cell>
          <cell r="L3">
            <v>0.1</v>
          </cell>
          <cell r="M3" t="str">
            <v>跟进中</v>
          </cell>
          <cell r="P3" t="str">
            <v>二类商机（自有方案业务）</v>
          </cell>
          <cell r="Q3">
            <v>2020</v>
          </cell>
          <cell r="R3">
            <v>7</v>
          </cell>
          <cell r="S3">
            <v>2020</v>
          </cell>
          <cell r="T3">
            <v>8</v>
          </cell>
          <cell r="U3">
            <v>500</v>
          </cell>
        </row>
        <row r="4">
          <cell r="A4" t="str">
            <v>HEB02</v>
          </cell>
          <cell r="B4" t="str">
            <v>北区</v>
          </cell>
          <cell r="C4" t="str">
            <v>沧州疫情防控系统</v>
          </cell>
          <cell r="D4" t="str">
            <v>沧州市政府</v>
          </cell>
          <cell r="F4" t="str">
            <v>张凯</v>
          </cell>
          <cell r="G4" t="str">
            <v>高海涛</v>
          </cell>
          <cell r="K4" t="str">
            <v>1发现和评估</v>
          </cell>
          <cell r="L4">
            <v>0.1</v>
          </cell>
          <cell r="M4" t="str">
            <v>放弃</v>
          </cell>
          <cell r="P4" t="str">
            <v>二类商机（自有方案业务）</v>
          </cell>
          <cell r="Q4">
            <v>2020</v>
          </cell>
          <cell r="R4">
            <v>5</v>
          </cell>
          <cell r="S4">
            <v>2020</v>
          </cell>
          <cell r="T4">
            <v>8</v>
          </cell>
        </row>
        <row r="5">
          <cell r="A5" t="str">
            <v>HEB01</v>
          </cell>
          <cell r="B5" t="str">
            <v>北区</v>
          </cell>
          <cell r="C5" t="str">
            <v>唐山企业复工平台</v>
          </cell>
          <cell r="D5" t="str">
            <v>唐山市政府</v>
          </cell>
          <cell r="F5" t="str">
            <v>郭彦</v>
          </cell>
          <cell r="G5" t="str">
            <v>高海涛</v>
          </cell>
          <cell r="K5" t="str">
            <v>1发现和评估</v>
          </cell>
          <cell r="L5">
            <v>0.1</v>
          </cell>
          <cell r="M5" t="str">
            <v>放弃</v>
          </cell>
          <cell r="P5" t="str">
            <v>二类商机（自有方案业务）</v>
          </cell>
          <cell r="Q5">
            <v>2020</v>
          </cell>
          <cell r="R5">
            <v>5</v>
          </cell>
          <cell r="S5">
            <v>2020</v>
          </cell>
          <cell r="T5">
            <v>8</v>
          </cell>
        </row>
        <row r="6">
          <cell r="A6" t="str">
            <v>HBH02</v>
          </cell>
          <cell r="B6" t="str">
            <v>北区</v>
          </cell>
          <cell r="C6" t="str">
            <v>邯郸市成安县智慧城市</v>
          </cell>
          <cell r="D6" t="str">
            <v>成安县县城新区管委会</v>
          </cell>
          <cell r="F6" t="str">
            <v>李莉</v>
          </cell>
          <cell r="G6" t="str">
            <v>高海涛</v>
          </cell>
          <cell r="K6" t="str">
            <v>2顶设和策划</v>
          </cell>
          <cell r="L6">
            <v>0.25</v>
          </cell>
          <cell r="M6" t="str">
            <v>放弃</v>
          </cell>
          <cell r="P6" t="str">
            <v>三类商机（SI业务）</v>
          </cell>
          <cell r="Q6">
            <v>2020</v>
          </cell>
          <cell r="R6">
            <v>8</v>
          </cell>
          <cell r="S6">
            <v>2020</v>
          </cell>
          <cell r="T6">
            <v>10</v>
          </cell>
          <cell r="U6">
            <v>1000</v>
          </cell>
        </row>
        <row r="7">
          <cell r="A7" t="str">
            <v>JIL01</v>
          </cell>
          <cell r="B7" t="str">
            <v>北区</v>
          </cell>
          <cell r="C7" t="str">
            <v>长春疫情防控系统</v>
          </cell>
          <cell r="D7" t="str">
            <v>长春市政府</v>
          </cell>
          <cell r="F7" t="str">
            <v>王辰</v>
          </cell>
          <cell r="G7" t="str">
            <v>马锐</v>
          </cell>
          <cell r="H7" t="str">
            <v>马锐</v>
          </cell>
          <cell r="K7" t="str">
            <v>1发现和评估</v>
          </cell>
          <cell r="L7">
            <v>0.1</v>
          </cell>
          <cell r="M7" t="str">
            <v>放弃</v>
          </cell>
          <cell r="P7" t="str">
            <v>二类商机（自有方案业务）</v>
          </cell>
          <cell r="Q7">
            <v>2020</v>
          </cell>
          <cell r="R7">
            <v>3</v>
          </cell>
          <cell r="S7">
            <v>2020</v>
          </cell>
          <cell r="T7">
            <v>3</v>
          </cell>
          <cell r="U7">
            <v>0</v>
          </cell>
        </row>
        <row r="8">
          <cell r="A8" t="str">
            <v>JIL06</v>
          </cell>
          <cell r="B8" t="str">
            <v>北区</v>
          </cell>
          <cell r="C8" t="str">
            <v>吉林省延吉市餐饮行业复工防疫系统项目</v>
          </cell>
          <cell r="D8" t="str">
            <v>延吉市政府</v>
          </cell>
          <cell r="F8" t="str">
            <v>王馨迎</v>
          </cell>
          <cell r="G8" t="str">
            <v>刘振官</v>
          </cell>
          <cell r="H8" t="str">
            <v>马锐</v>
          </cell>
          <cell r="K8" t="str">
            <v>1发现和评估</v>
          </cell>
          <cell r="L8">
            <v>0.1</v>
          </cell>
          <cell r="M8" t="str">
            <v>放弃</v>
          </cell>
          <cell r="P8" t="str">
            <v>二类商机（自有方案业务）</v>
          </cell>
          <cell r="Q8">
            <v>2020</v>
          </cell>
          <cell r="R8">
            <v>3</v>
          </cell>
          <cell r="S8">
            <v>2020</v>
          </cell>
          <cell r="T8">
            <v>3</v>
          </cell>
          <cell r="U8">
            <v>0</v>
          </cell>
        </row>
        <row r="9">
          <cell r="A9" t="str">
            <v>HD79</v>
          </cell>
          <cell r="B9" t="str">
            <v>东区</v>
          </cell>
          <cell r="C9" t="str">
            <v>宜昌市三峡大数据产业园总集项目</v>
          </cell>
          <cell r="D9" t="str">
            <v>宜昌市大数据局</v>
          </cell>
          <cell r="F9" t="str">
            <v>李力</v>
          </cell>
          <cell r="G9" t="str">
            <v>李力</v>
          </cell>
          <cell r="K9" t="str">
            <v>1发现和评估</v>
          </cell>
          <cell r="L9">
            <v>0.1</v>
          </cell>
          <cell r="M9" t="str">
            <v>放弃</v>
          </cell>
          <cell r="P9" t="str">
            <v>三类商机（SI业务）</v>
          </cell>
          <cell r="Q9">
            <v>2020</v>
          </cell>
          <cell r="R9">
            <v>3</v>
          </cell>
          <cell r="S9">
            <v>2020</v>
          </cell>
          <cell r="T9">
            <v>4</v>
          </cell>
          <cell r="U9">
            <v>1000</v>
          </cell>
        </row>
        <row r="10">
          <cell r="A10" t="str">
            <v>HD73</v>
          </cell>
          <cell r="B10" t="str">
            <v>东区</v>
          </cell>
          <cell r="C10" t="str">
            <v>南京江北新区智慧垃圾</v>
          </cell>
          <cell r="D10" t="str">
            <v>南京市江北新区管委会</v>
          </cell>
          <cell r="F10" t="str">
            <v>汪少军</v>
          </cell>
          <cell r="G10" t="str">
            <v>吴海波</v>
          </cell>
          <cell r="H10" t="str">
            <v>吴海波</v>
          </cell>
          <cell r="K10" t="str">
            <v>1发现和评估</v>
          </cell>
          <cell r="L10">
            <v>0.1</v>
          </cell>
          <cell r="M10" t="str">
            <v>放弃</v>
          </cell>
          <cell r="P10" t="str">
            <v>二类商机（自有方案业务）</v>
          </cell>
          <cell r="Q10">
            <v>2020</v>
          </cell>
          <cell r="R10">
            <v>5</v>
          </cell>
          <cell r="S10">
            <v>2020</v>
          </cell>
          <cell r="T10">
            <v>6</v>
          </cell>
          <cell r="U10">
            <v>300</v>
          </cell>
        </row>
        <row r="11">
          <cell r="A11" t="str">
            <v>HD75</v>
          </cell>
          <cell r="B11" t="str">
            <v>东区</v>
          </cell>
          <cell r="C11" t="str">
            <v>南京雨花台区智慧环保</v>
          </cell>
          <cell r="D11" t="str">
            <v>雨花台环保局</v>
          </cell>
          <cell r="F11" t="str">
            <v>汪少军</v>
          </cell>
          <cell r="G11" t="str">
            <v>梁铮</v>
          </cell>
          <cell r="H11" t="str">
            <v>梁铮</v>
          </cell>
          <cell r="K11" t="str">
            <v>1发现和评估</v>
          </cell>
          <cell r="L11">
            <v>0.1</v>
          </cell>
          <cell r="M11" t="str">
            <v>放弃</v>
          </cell>
          <cell r="P11" t="str">
            <v>二类商机（自有方案业务）</v>
          </cell>
          <cell r="Q11">
            <v>2020</v>
          </cell>
          <cell r="R11">
            <v>6</v>
          </cell>
          <cell r="S11">
            <v>2020</v>
          </cell>
          <cell r="T11">
            <v>7</v>
          </cell>
          <cell r="U11">
            <v>500</v>
          </cell>
        </row>
        <row r="12">
          <cell r="A12" t="str">
            <v>HD141</v>
          </cell>
          <cell r="B12" t="str">
            <v>东区</v>
          </cell>
          <cell r="C12" t="str">
            <v>秦淮区环保监测项目</v>
          </cell>
          <cell r="D12" t="str">
            <v>南京安高+秦淮区环保局</v>
          </cell>
          <cell r="F12" t="str">
            <v>汪少军</v>
          </cell>
          <cell r="G12" t="str">
            <v>梁铮</v>
          </cell>
          <cell r="H12" t="str">
            <v>梁铮</v>
          </cell>
          <cell r="K12" t="str">
            <v>1发现和评估</v>
          </cell>
          <cell r="L12">
            <v>0.1</v>
          </cell>
          <cell r="M12" t="str">
            <v>放弃</v>
          </cell>
          <cell r="P12" t="str">
            <v>二类商机（自有方案业务）</v>
          </cell>
          <cell r="Q12">
            <v>2020</v>
          </cell>
          <cell r="R12">
            <v>7</v>
          </cell>
          <cell r="S12">
            <v>2020</v>
          </cell>
          <cell r="T12">
            <v>8</v>
          </cell>
          <cell r="U12">
            <v>500</v>
          </cell>
        </row>
        <row r="13">
          <cell r="A13" t="str">
            <v>NINGX01</v>
          </cell>
          <cell r="B13" t="str">
            <v>东区</v>
          </cell>
          <cell r="C13" t="str">
            <v>银川金凤区防疫测温安检门捐赠采购供货</v>
          </cell>
          <cell r="D13" t="str">
            <v>银川金凤区政府</v>
          </cell>
          <cell r="F13" t="str">
            <v>徐炜</v>
          </cell>
          <cell r="G13" t="str">
            <v>吴海波</v>
          </cell>
          <cell r="H13" t="str">
            <v>吴海波</v>
          </cell>
          <cell r="K13" t="str">
            <v>2顶设和策划</v>
          </cell>
          <cell r="L13">
            <v>0.25</v>
          </cell>
          <cell r="M13" t="str">
            <v>放弃</v>
          </cell>
          <cell r="P13" t="str">
            <v>三类商机（SI业务）</v>
          </cell>
          <cell r="Q13">
            <v>2020</v>
          </cell>
          <cell r="R13">
            <v>3</v>
          </cell>
          <cell r="S13">
            <v>2020</v>
          </cell>
          <cell r="T13">
            <v>3</v>
          </cell>
          <cell r="U13">
            <v>1000</v>
          </cell>
        </row>
        <row r="14">
          <cell r="A14" t="str">
            <v>XN060</v>
          </cell>
          <cell r="B14" t="str">
            <v>北区</v>
          </cell>
          <cell r="C14" t="str">
            <v>成都市智慧治理中心城市体检表项目(新增)</v>
          </cell>
          <cell r="D14" t="str">
            <v>成都市智慧治理中心</v>
          </cell>
          <cell r="F14" t="str">
            <v>周武</v>
          </cell>
          <cell r="G14" t="str">
            <v>刘国光</v>
          </cell>
          <cell r="H14" t="str">
            <v>刘国光</v>
          </cell>
          <cell r="K14" t="str">
            <v>1发现和评估</v>
          </cell>
          <cell r="L14">
            <v>0.1</v>
          </cell>
          <cell r="M14" t="str">
            <v>放弃</v>
          </cell>
          <cell r="P14" t="str">
            <v>二类商机（自有方案业务）</v>
          </cell>
          <cell r="Q14">
            <v>2020</v>
          </cell>
          <cell r="R14" t="str">
            <v>-</v>
          </cell>
          <cell r="S14">
            <v>2020</v>
          </cell>
          <cell r="T14">
            <v>8</v>
          </cell>
          <cell r="U14">
            <v>400</v>
          </cell>
        </row>
        <row r="15">
          <cell r="A15" t="str">
            <v>SHAND01</v>
          </cell>
          <cell r="B15" t="str">
            <v>北区</v>
          </cell>
          <cell r="C15" t="str">
            <v xml:space="preserve">山东电信2020年DICT合作伙伴公开招募项目 </v>
          </cell>
          <cell r="D15" t="str">
            <v>中国电信山东分公司</v>
          </cell>
          <cell r="F15" t="str">
            <v>李丹丹</v>
          </cell>
          <cell r="G15" t="str">
            <v>王金星</v>
          </cell>
          <cell r="K15" t="str">
            <v>1发现和评估</v>
          </cell>
          <cell r="L15">
            <v>0.1</v>
          </cell>
          <cell r="M15" t="str">
            <v>放弃</v>
          </cell>
        </row>
        <row r="16">
          <cell r="A16" t="str">
            <v>HD13</v>
          </cell>
          <cell r="B16" t="str">
            <v>东区</v>
          </cell>
          <cell r="C16" t="str">
            <v>徐州信息资源枢纽服务（二期）升级改造</v>
          </cell>
          <cell r="D16" t="str">
            <v>徐州市大数据管理局</v>
          </cell>
          <cell r="F16" t="str">
            <v>汪少军</v>
          </cell>
          <cell r="G16" t="str">
            <v>吴海波</v>
          </cell>
          <cell r="H16" t="str">
            <v>靳茜</v>
          </cell>
          <cell r="K16" t="str">
            <v>1发现和评估</v>
          </cell>
          <cell r="L16">
            <v>0.1</v>
          </cell>
          <cell r="M16" t="str">
            <v>放弃</v>
          </cell>
          <cell r="P16" t="str">
            <v>二类商机（自有方案业务）</v>
          </cell>
          <cell r="Q16">
            <v>2020</v>
          </cell>
          <cell r="S16">
            <v>2020</v>
          </cell>
          <cell r="U16">
            <v>1000</v>
          </cell>
        </row>
        <row r="17">
          <cell r="A17" t="str">
            <v>XN024</v>
          </cell>
          <cell r="B17" t="str">
            <v>北区</v>
          </cell>
          <cell r="C17" t="str">
            <v>贵阳市住房公积金管理中心-运营服务</v>
          </cell>
          <cell r="D17" t="str">
            <v>贵阳市公积金中心</v>
          </cell>
          <cell r="F17" t="str">
            <v>周武</v>
          </cell>
          <cell r="G17" t="str">
            <v>陈克</v>
          </cell>
          <cell r="K17" t="str">
            <v>1发现和评估</v>
          </cell>
          <cell r="L17">
            <v>0.1</v>
          </cell>
          <cell r="M17" t="str">
            <v>放弃</v>
          </cell>
          <cell r="P17" t="str">
            <v>其他</v>
          </cell>
          <cell r="Q17">
            <v>2020</v>
          </cell>
          <cell r="R17">
            <v>9</v>
          </cell>
          <cell r="S17">
            <v>2020</v>
          </cell>
          <cell r="T17">
            <v>10</v>
          </cell>
          <cell r="U17">
            <v>20</v>
          </cell>
        </row>
        <row r="18">
          <cell r="A18" t="str">
            <v>XN057</v>
          </cell>
          <cell r="B18" t="str">
            <v>北区</v>
          </cell>
          <cell r="C18" t="str">
            <v>贵阳市蔬菜基地信息中心</v>
          </cell>
          <cell r="D18" t="str">
            <v>贵阳农投</v>
          </cell>
          <cell r="F18" t="str">
            <v>周武</v>
          </cell>
          <cell r="G18" t="str">
            <v>陈克</v>
          </cell>
          <cell r="K18" t="str">
            <v>1发现和评估</v>
          </cell>
          <cell r="L18">
            <v>0.1</v>
          </cell>
          <cell r="M18" t="str">
            <v>放弃</v>
          </cell>
          <cell r="P18" t="str">
            <v>三类商机（SI业务）</v>
          </cell>
          <cell r="Q18">
            <v>2020</v>
          </cell>
          <cell r="R18">
            <v>7</v>
          </cell>
          <cell r="S18">
            <v>2020</v>
          </cell>
          <cell r="T18">
            <v>8</v>
          </cell>
          <cell r="U18">
            <v>300</v>
          </cell>
        </row>
        <row r="19">
          <cell r="A19" t="str">
            <v>HBH151</v>
          </cell>
          <cell r="B19" t="str">
            <v>北区</v>
          </cell>
          <cell r="C19" t="str">
            <v>沈阳市智慧环保项目</v>
          </cell>
          <cell r="D19" t="str">
            <v>沈阳市环保局</v>
          </cell>
          <cell r="F19" t="str">
            <v>左吉春</v>
          </cell>
          <cell r="G19" t="str">
            <v>刘振官</v>
          </cell>
          <cell r="H19" t="str">
            <v>梁铮</v>
          </cell>
          <cell r="K19" t="str">
            <v>1发现和评估</v>
          </cell>
          <cell r="L19">
            <v>0.1</v>
          </cell>
          <cell r="M19" t="str">
            <v>放弃</v>
          </cell>
          <cell r="P19" t="str">
            <v>二类商机（自有方案业务）</v>
          </cell>
          <cell r="Q19">
            <v>2020</v>
          </cell>
          <cell r="R19">
            <v>11</v>
          </cell>
          <cell r="S19">
            <v>2020</v>
          </cell>
          <cell r="T19">
            <v>12</v>
          </cell>
          <cell r="U19">
            <v>500</v>
          </cell>
        </row>
        <row r="20">
          <cell r="A20" t="str">
            <v>HBH94</v>
          </cell>
          <cell r="B20" t="str">
            <v>北区</v>
          </cell>
          <cell r="C20" t="str">
            <v>吉林省溯源食品工业互联网项目（咨询）</v>
          </cell>
          <cell r="D20" t="str">
            <v>吉林省工信厅</v>
          </cell>
          <cell r="F20" t="str">
            <v>王辰</v>
          </cell>
          <cell r="G20" t="str">
            <v>马锐</v>
          </cell>
          <cell r="H20" t="str">
            <v>李鹏博</v>
          </cell>
          <cell r="K20" t="str">
            <v>1发现和评估</v>
          </cell>
          <cell r="L20">
            <v>0.1</v>
          </cell>
          <cell r="M20" t="str">
            <v>放弃</v>
          </cell>
          <cell r="P20" t="str">
            <v>二类商机（自有方案业务）</v>
          </cell>
          <cell r="Q20">
            <v>2020</v>
          </cell>
          <cell r="R20">
            <v>7</v>
          </cell>
          <cell r="S20">
            <v>2020</v>
          </cell>
          <cell r="T20">
            <v>8</v>
          </cell>
          <cell r="U20">
            <v>150</v>
          </cell>
        </row>
        <row r="21">
          <cell r="A21" t="str">
            <v>HBH156</v>
          </cell>
          <cell r="B21" t="str">
            <v>北区</v>
          </cell>
          <cell r="C21" t="str">
            <v>东数新区项目硬件采购</v>
          </cell>
          <cell r="D21" t="str">
            <v>东北亚数字科技有限公司</v>
          </cell>
          <cell r="F21" t="str">
            <v>王辰</v>
          </cell>
          <cell r="G21" t="str">
            <v>马锐</v>
          </cell>
          <cell r="K21" t="str">
            <v>1发现和评估</v>
          </cell>
          <cell r="L21">
            <v>0.1</v>
          </cell>
          <cell r="M21" t="str">
            <v>放弃</v>
          </cell>
          <cell r="P21" t="str">
            <v>三类商机（SI业务）</v>
          </cell>
          <cell r="Q21">
            <v>2020</v>
          </cell>
          <cell r="R21">
            <v>6</v>
          </cell>
          <cell r="S21">
            <v>2020</v>
          </cell>
          <cell r="T21">
            <v>6</v>
          </cell>
          <cell r="U21">
            <v>1700</v>
          </cell>
        </row>
        <row r="22">
          <cell r="A22" t="str">
            <v>HD58</v>
          </cell>
          <cell r="B22" t="str">
            <v>东区</v>
          </cell>
          <cell r="C22" t="str">
            <v>安徽马鞍山智慧停车（智慧江东合作）</v>
          </cell>
          <cell r="D22" t="str">
            <v>马鞍山城管局</v>
          </cell>
          <cell r="F22" t="str">
            <v>汪少军</v>
          </cell>
          <cell r="G22" t="str">
            <v>吴海波</v>
          </cell>
          <cell r="K22" t="str">
            <v>1发现和评估</v>
          </cell>
          <cell r="L22">
            <v>0.1</v>
          </cell>
          <cell r="M22" t="str">
            <v>放弃</v>
          </cell>
          <cell r="P22" t="str">
            <v>三类商机（SI业务）</v>
          </cell>
          <cell r="Q22">
            <v>2020</v>
          </cell>
          <cell r="R22">
            <v>8</v>
          </cell>
          <cell r="S22">
            <v>2020</v>
          </cell>
          <cell r="T22">
            <v>9</v>
          </cell>
          <cell r="U22">
            <v>1000</v>
          </cell>
        </row>
        <row r="23">
          <cell r="A23" t="str">
            <v>HD89</v>
          </cell>
          <cell r="B23" t="str">
            <v>东区</v>
          </cell>
          <cell r="C23" t="str">
            <v>徐州铜山智慧教育</v>
          </cell>
          <cell r="D23" t="str">
            <v>铜山教育局</v>
          </cell>
          <cell r="F23" t="str">
            <v>汪少军</v>
          </cell>
          <cell r="G23" t="str">
            <v>吴海波</v>
          </cell>
          <cell r="K23" t="str">
            <v>1发现和评估</v>
          </cell>
          <cell r="L23">
            <v>0.1</v>
          </cell>
          <cell r="M23" t="str">
            <v>放弃</v>
          </cell>
          <cell r="P23" t="str">
            <v>三类商机（SI业务）</v>
          </cell>
          <cell r="Q23">
            <v>2020</v>
          </cell>
          <cell r="R23">
            <v>7</v>
          </cell>
          <cell r="S23">
            <v>2020</v>
          </cell>
          <cell r="T23">
            <v>8</v>
          </cell>
        </row>
        <row r="24">
          <cell r="A24" t="str">
            <v>HD117</v>
          </cell>
          <cell r="B24" t="str">
            <v>东区</v>
          </cell>
          <cell r="C24" t="str">
            <v>徐州经开区燕云项目</v>
          </cell>
          <cell r="D24" t="str">
            <v>徐州经开区行政审批局</v>
          </cell>
          <cell r="F24" t="str">
            <v>汪少军</v>
          </cell>
          <cell r="G24" t="str">
            <v>李鹏博</v>
          </cell>
          <cell r="K24" t="str">
            <v>1发现和评估</v>
          </cell>
          <cell r="L24">
            <v>0.1</v>
          </cell>
          <cell r="M24" t="str">
            <v>放弃</v>
          </cell>
          <cell r="P24" t="str">
            <v>一类商机（因特睿产品）</v>
          </cell>
          <cell r="Q24">
            <v>2020</v>
          </cell>
          <cell r="R24" t="str">
            <v>/</v>
          </cell>
          <cell r="S24">
            <v>2020</v>
          </cell>
          <cell r="T24" t="str">
            <v>/</v>
          </cell>
        </row>
        <row r="25">
          <cell r="A25" t="str">
            <v>HD124</v>
          </cell>
          <cell r="B25" t="str">
            <v>东区</v>
          </cell>
          <cell r="C25" t="str">
            <v>徐州沛县智慧教育</v>
          </cell>
          <cell r="D25" t="str">
            <v>沛县教育局</v>
          </cell>
          <cell r="F25" t="str">
            <v>汪少军</v>
          </cell>
          <cell r="G25" t="str">
            <v>吴海波</v>
          </cell>
          <cell r="K25" t="str">
            <v>1发现和评估</v>
          </cell>
          <cell r="L25">
            <v>0.1</v>
          </cell>
          <cell r="M25" t="str">
            <v>放弃</v>
          </cell>
          <cell r="P25" t="str">
            <v>三类商机（SI业务）</v>
          </cell>
          <cell r="Q25">
            <v>2020</v>
          </cell>
          <cell r="R25">
            <v>7</v>
          </cell>
          <cell r="S25">
            <v>2020</v>
          </cell>
          <cell r="T25">
            <v>8</v>
          </cell>
        </row>
        <row r="26">
          <cell r="A26" t="str">
            <v>HD125</v>
          </cell>
          <cell r="B26" t="str">
            <v>东区</v>
          </cell>
          <cell r="C26" t="str">
            <v>江苏省消防总队感知网络建设</v>
          </cell>
          <cell r="D26" t="str">
            <v>江苏省消防总队</v>
          </cell>
          <cell r="F26" t="str">
            <v>张媛雯</v>
          </cell>
          <cell r="G26" t="str">
            <v>吴海波</v>
          </cell>
          <cell r="K26" t="str">
            <v>1发现和评估</v>
          </cell>
          <cell r="L26">
            <v>0.1</v>
          </cell>
          <cell r="M26" t="str">
            <v>放弃</v>
          </cell>
          <cell r="P26" t="str">
            <v>三类商机（SI业务）</v>
          </cell>
          <cell r="Q26">
            <v>2020</v>
          </cell>
          <cell r="R26">
            <v>7</v>
          </cell>
          <cell r="S26">
            <v>2020</v>
          </cell>
          <cell r="T26">
            <v>8</v>
          </cell>
          <cell r="U26">
            <v>800</v>
          </cell>
        </row>
        <row r="27">
          <cell r="A27" t="str">
            <v>HD131</v>
          </cell>
          <cell r="B27" t="str">
            <v>东区</v>
          </cell>
          <cell r="C27" t="str">
            <v>黄冈市中医院总集项目</v>
          </cell>
          <cell r="D27" t="str">
            <v>黄冈市中医院</v>
          </cell>
          <cell r="F27" t="str">
            <v>汪少军</v>
          </cell>
          <cell r="K27" t="str">
            <v>1发现和评估</v>
          </cell>
          <cell r="L27">
            <v>0.1</v>
          </cell>
          <cell r="M27" t="str">
            <v>放弃</v>
          </cell>
          <cell r="P27" t="str">
            <v>三类商机（SI业务）</v>
          </cell>
          <cell r="Q27">
            <v>2020</v>
          </cell>
          <cell r="R27" t="str">
            <v>/</v>
          </cell>
          <cell r="S27">
            <v>2020</v>
          </cell>
          <cell r="T27" t="str">
            <v>/</v>
          </cell>
          <cell r="U27">
            <v>2000</v>
          </cell>
        </row>
        <row r="28">
          <cell r="A28" t="str">
            <v>NINGX01</v>
          </cell>
          <cell r="B28" t="str">
            <v>东区</v>
          </cell>
          <cell r="C28" t="str">
            <v>银川金凤区防疫测温安检门捐赠采购供货</v>
          </cell>
          <cell r="D28" t="str">
            <v>银川金凤区政府</v>
          </cell>
          <cell r="F28" t="str">
            <v>徐炜</v>
          </cell>
          <cell r="G28" t="str">
            <v>吴海波</v>
          </cell>
          <cell r="K28" t="str">
            <v>2顶设和策划</v>
          </cell>
          <cell r="L28">
            <v>0.25</v>
          </cell>
          <cell r="M28" t="str">
            <v>放弃</v>
          </cell>
          <cell r="P28" t="str">
            <v>三类商机（SI业务）</v>
          </cell>
          <cell r="R28" t="str">
            <v>/</v>
          </cell>
          <cell r="S28">
            <v>2020</v>
          </cell>
          <cell r="T28">
            <v>3</v>
          </cell>
          <cell r="U28">
            <v>1000</v>
          </cell>
        </row>
        <row r="29">
          <cell r="A29" t="str">
            <v>NINGX02</v>
          </cell>
          <cell r="B29" t="str">
            <v>东区</v>
          </cell>
          <cell r="C29" t="str">
            <v>人民数据(中卫)大数据中心建设项目</v>
          </cell>
          <cell r="D29" t="str">
            <v>人民数据管理（中卫市）有限公司</v>
          </cell>
          <cell r="F29" t="str">
            <v>徐炜</v>
          </cell>
          <cell r="G29" t="str">
            <v>靳茜</v>
          </cell>
          <cell r="K29" t="str">
            <v>1发现和评估</v>
          </cell>
          <cell r="L29">
            <v>0.1</v>
          </cell>
          <cell r="M29" t="str">
            <v>放弃</v>
          </cell>
          <cell r="P29" t="str">
            <v>二类商机（自有方案业务）</v>
          </cell>
          <cell r="Q29">
            <v>2020</v>
          </cell>
          <cell r="R29" t="str">
            <v>/</v>
          </cell>
          <cell r="S29">
            <v>2020</v>
          </cell>
          <cell r="T29" t="str">
            <v>/</v>
          </cell>
        </row>
        <row r="30">
          <cell r="A30" t="str">
            <v>HD22</v>
          </cell>
          <cell r="B30" t="str">
            <v>东区</v>
          </cell>
          <cell r="C30" t="str">
            <v>华为青浦研发基地智慧园区建设项目</v>
          </cell>
          <cell r="D30" t="str">
            <v>华为技术有限公司</v>
          </cell>
          <cell r="F30" t="str">
            <v>徐炜</v>
          </cell>
          <cell r="G30" t="str">
            <v>暂无</v>
          </cell>
          <cell r="K30" t="str">
            <v>1发现和评估</v>
          </cell>
          <cell r="L30">
            <v>0.1</v>
          </cell>
          <cell r="M30" t="str">
            <v>放弃</v>
          </cell>
          <cell r="P30" t="str">
            <v>三类商机（SI业务）</v>
          </cell>
          <cell r="Q30">
            <v>2020</v>
          </cell>
          <cell r="R30">
            <v>11</v>
          </cell>
          <cell r="S30">
            <v>2020</v>
          </cell>
          <cell r="T30">
            <v>12</v>
          </cell>
          <cell r="U30">
            <v>500</v>
          </cell>
        </row>
        <row r="31">
          <cell r="A31" t="str">
            <v>HD29</v>
          </cell>
          <cell r="B31" t="str">
            <v>东区</v>
          </cell>
          <cell r="C31" t="str">
            <v>江苏省信用平台二期建设项目</v>
          </cell>
          <cell r="D31" t="str">
            <v>江苏省发改委</v>
          </cell>
          <cell r="F31" t="str">
            <v>汪少军</v>
          </cell>
          <cell r="G31" t="str">
            <v>吴海波</v>
          </cell>
          <cell r="H31" t="str">
            <v>李文东</v>
          </cell>
          <cell r="I31" t="str">
            <v>是</v>
          </cell>
          <cell r="K31" t="str">
            <v>2顶设和策划</v>
          </cell>
          <cell r="L31">
            <v>0.25</v>
          </cell>
          <cell r="M31" t="str">
            <v>放弃</v>
          </cell>
          <cell r="P31" t="str">
            <v>二类商机（自有方案业务）</v>
          </cell>
          <cell r="Q31">
            <v>2020</v>
          </cell>
          <cell r="R31" t="str">
            <v>/</v>
          </cell>
          <cell r="S31">
            <v>2020</v>
          </cell>
          <cell r="T31" t="str">
            <v>/</v>
          </cell>
          <cell r="U31">
            <v>250</v>
          </cell>
        </row>
        <row r="32">
          <cell r="A32" t="str">
            <v>HD46</v>
          </cell>
          <cell r="B32" t="str">
            <v>东区</v>
          </cell>
          <cell r="C32" t="str">
            <v>南通中央创新区人工智能产业园建设项目</v>
          </cell>
          <cell r="D32" t="str">
            <v>南通中央创新区管委会</v>
          </cell>
          <cell r="F32" t="str">
            <v>徐炜</v>
          </cell>
          <cell r="G32" t="str">
            <v>暂无</v>
          </cell>
          <cell r="K32" t="str">
            <v>1发现和评估</v>
          </cell>
          <cell r="L32">
            <v>0.1</v>
          </cell>
          <cell r="M32" t="str">
            <v>放弃</v>
          </cell>
          <cell r="P32" t="str">
            <v>三类商机（SI业务）</v>
          </cell>
          <cell r="Q32">
            <v>2020</v>
          </cell>
          <cell r="R32">
            <v>10</v>
          </cell>
          <cell r="S32">
            <v>2020</v>
          </cell>
          <cell r="T32">
            <v>11</v>
          </cell>
          <cell r="U32">
            <v>300</v>
          </cell>
        </row>
        <row r="33">
          <cell r="A33" t="str">
            <v>HD68</v>
          </cell>
          <cell r="B33" t="str">
            <v>东区</v>
          </cell>
          <cell r="C33" t="str">
            <v>南京市人社信息系统项目</v>
          </cell>
          <cell r="D33" t="str">
            <v>南京市人社局</v>
          </cell>
          <cell r="F33" t="str">
            <v>汪少军</v>
          </cell>
          <cell r="G33" t="str">
            <v>暂无</v>
          </cell>
          <cell r="K33" t="str">
            <v>1发现和评估</v>
          </cell>
          <cell r="L33">
            <v>0.1</v>
          </cell>
          <cell r="M33" t="str">
            <v>放弃</v>
          </cell>
          <cell r="P33" t="str">
            <v>三类商机（SI业务）</v>
          </cell>
          <cell r="Q33">
            <v>2020</v>
          </cell>
          <cell r="R33" t="str">
            <v>/</v>
          </cell>
          <cell r="S33">
            <v>2020</v>
          </cell>
          <cell r="T33" t="str">
            <v>/</v>
          </cell>
          <cell r="U33">
            <v>500</v>
          </cell>
        </row>
        <row r="34">
          <cell r="A34" t="str">
            <v>HD106</v>
          </cell>
          <cell r="B34" t="str">
            <v>东区</v>
          </cell>
          <cell r="C34" t="str">
            <v>秦淮区智慧垃圾管理平台</v>
          </cell>
          <cell r="D34" t="str">
            <v>秦淮区城管局</v>
          </cell>
          <cell r="F34" t="str">
            <v>汪少军</v>
          </cell>
          <cell r="G34" t="str">
            <v>暂无</v>
          </cell>
          <cell r="K34" t="str">
            <v>1发现和评估</v>
          </cell>
          <cell r="L34">
            <v>0.1</v>
          </cell>
          <cell r="M34" t="str">
            <v>放弃</v>
          </cell>
          <cell r="P34" t="str">
            <v>二类商机（自有方案业务）</v>
          </cell>
          <cell r="Q34">
            <v>2020</v>
          </cell>
          <cell r="R34" t="str">
            <v>/</v>
          </cell>
          <cell r="S34">
            <v>2020</v>
          </cell>
          <cell r="T34" t="str">
            <v>/</v>
          </cell>
          <cell r="U34">
            <v>150</v>
          </cell>
        </row>
        <row r="35">
          <cell r="A35" t="str">
            <v>HD135</v>
          </cell>
          <cell r="B35" t="str">
            <v>东区</v>
          </cell>
          <cell r="C35" t="str">
            <v>南京市安可项目</v>
          </cell>
          <cell r="D35" t="str">
            <v>市机要局</v>
          </cell>
          <cell r="F35" t="str">
            <v>汪少军</v>
          </cell>
          <cell r="G35" t="str">
            <v>暂无</v>
          </cell>
          <cell r="K35" t="str">
            <v>1发现和评估</v>
          </cell>
          <cell r="L35">
            <v>0.1</v>
          </cell>
          <cell r="M35" t="str">
            <v>放弃</v>
          </cell>
          <cell r="P35" t="str">
            <v>三类商机（SI业务）</v>
          </cell>
          <cell r="Q35">
            <v>2020</v>
          </cell>
          <cell r="R35">
            <v>10</v>
          </cell>
          <cell r="S35">
            <v>2020</v>
          </cell>
          <cell r="T35">
            <v>11</v>
          </cell>
          <cell r="U35">
            <v>1000</v>
          </cell>
        </row>
        <row r="36">
          <cell r="A36" t="str">
            <v>HD136</v>
          </cell>
          <cell r="B36" t="str">
            <v>东区</v>
          </cell>
          <cell r="C36" t="str">
            <v>六合区污水处理系统平台</v>
          </cell>
          <cell r="D36" t="str">
            <v>省住建厅+六合区政府</v>
          </cell>
          <cell r="F36" t="str">
            <v>汪少军</v>
          </cell>
          <cell r="G36" t="str">
            <v>暂无</v>
          </cell>
          <cell r="K36" t="str">
            <v>1发现和评估</v>
          </cell>
          <cell r="L36">
            <v>0.1</v>
          </cell>
          <cell r="M36" t="str">
            <v>放弃</v>
          </cell>
          <cell r="P36" t="str">
            <v>三类商机（SI业务）</v>
          </cell>
          <cell r="Q36">
            <v>2020</v>
          </cell>
          <cell r="R36">
            <v>10</v>
          </cell>
          <cell r="S36">
            <v>2020</v>
          </cell>
          <cell r="T36">
            <v>11</v>
          </cell>
          <cell r="U36">
            <v>500</v>
          </cell>
        </row>
        <row r="37">
          <cell r="A37" t="str">
            <v>HD137</v>
          </cell>
          <cell r="B37" t="str">
            <v>东区</v>
          </cell>
          <cell r="C37" t="str">
            <v>江宁区智慧垃圾分类项目</v>
          </cell>
          <cell r="D37" t="str">
            <v>待定</v>
          </cell>
          <cell r="F37" t="str">
            <v>汪少军</v>
          </cell>
          <cell r="G37" t="str">
            <v>吴海波</v>
          </cell>
          <cell r="K37" t="str">
            <v>1发现和评估</v>
          </cell>
          <cell r="L37">
            <v>0.1</v>
          </cell>
          <cell r="M37" t="str">
            <v>放弃</v>
          </cell>
          <cell r="P37" t="str">
            <v>二类商机（自有方案业务）</v>
          </cell>
          <cell r="Q37">
            <v>2020</v>
          </cell>
          <cell r="R37" t="str">
            <v>/</v>
          </cell>
          <cell r="S37">
            <v>2020</v>
          </cell>
          <cell r="T37" t="str">
            <v>/</v>
          </cell>
          <cell r="U37">
            <v>200</v>
          </cell>
        </row>
        <row r="38">
          <cell r="A38" t="str">
            <v>SHANGH01</v>
          </cell>
          <cell r="B38" t="str">
            <v>东区</v>
          </cell>
          <cell r="C38" t="str">
            <v>上海档案局数据中心升级项目</v>
          </cell>
          <cell r="D38" t="str">
            <v>上海市档案局</v>
          </cell>
          <cell r="F38" t="str">
            <v>徐炜</v>
          </cell>
          <cell r="G38" t="str">
            <v>暂无</v>
          </cell>
          <cell r="K38" t="str">
            <v>1发现和评估</v>
          </cell>
          <cell r="L38">
            <v>0.1</v>
          </cell>
          <cell r="M38" t="str">
            <v>放弃</v>
          </cell>
          <cell r="P38" t="str">
            <v>三类商机（SI业务）</v>
          </cell>
          <cell r="Q38">
            <v>2020</v>
          </cell>
          <cell r="R38">
            <v>8</v>
          </cell>
          <cell r="S38">
            <v>2020</v>
          </cell>
          <cell r="T38">
            <v>9</v>
          </cell>
          <cell r="U38">
            <v>1500</v>
          </cell>
        </row>
        <row r="39">
          <cell r="A39" t="str">
            <v>JIANGS05</v>
          </cell>
          <cell r="B39" t="str">
            <v>东区</v>
          </cell>
          <cell r="C39" t="str">
            <v>徐州信息资源枢纽燕云项目</v>
          </cell>
          <cell r="D39" t="str">
            <v>徐州市大数据局</v>
          </cell>
          <cell r="F39" t="str">
            <v>芦树俊</v>
          </cell>
          <cell r="G39" t="str">
            <v>吴海波</v>
          </cell>
          <cell r="I39" t="str">
            <v>是</v>
          </cell>
          <cell r="K39" t="str">
            <v>1发现和评估</v>
          </cell>
          <cell r="L39">
            <v>0.1</v>
          </cell>
          <cell r="M39" t="str">
            <v>放弃</v>
          </cell>
          <cell r="P39" t="str">
            <v>二类商机（自有方案业务）</v>
          </cell>
          <cell r="Q39">
            <v>2020</v>
          </cell>
          <cell r="R39">
            <v>4</v>
          </cell>
          <cell r="S39">
            <v>2020</v>
          </cell>
          <cell r="T39">
            <v>5</v>
          </cell>
          <cell r="U39">
            <v>150</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赖辉"/>
      <sheetName val="事项列表范围"/>
    </sheet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胡文俊"/>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 val="Sheet1"/>
    </sheetNames>
    <sheetDataSet>
      <sheetData sheetId="0" refreshError="1"/>
      <sheetData sheetId="1" refreshError="1"/>
      <sheetData sheetId="2" refreshError="1">
        <row r="7">
          <cell r="CY7" t="str">
            <v>病假</v>
          </cell>
        </row>
        <row r="8">
          <cell r="CY8" t="str">
            <v>事假</v>
          </cell>
        </row>
        <row r="9">
          <cell r="CY9" t="str">
            <v>会议</v>
          </cell>
        </row>
        <row r="10">
          <cell r="CY10" t="str">
            <v>学习</v>
          </cell>
        </row>
        <row r="11">
          <cell r="CY11" t="str">
            <v>其他</v>
          </cell>
        </row>
        <row r="12">
          <cell r="CY12" t="str">
            <v>年假</v>
          </cell>
        </row>
        <row r="17">
          <cell r="CY17" t="str">
            <v>HYXS01</v>
          </cell>
          <cell r="CZ17" t="str">
            <v>行业销售部</v>
          </cell>
          <cell r="DA17" t="str">
            <v>青海省海南藏族自治州贵德县新型智慧城市建设总集项目</v>
          </cell>
        </row>
        <row r="18">
          <cell r="CY18" t="str">
            <v>HYXS02</v>
          </cell>
          <cell r="CZ18" t="str">
            <v>行业销售部</v>
          </cell>
          <cell r="DA18" t="str">
            <v>智慧陵水</v>
          </cell>
        </row>
        <row r="19">
          <cell r="CY19" t="str">
            <v>HYXS07</v>
          </cell>
          <cell r="CZ19" t="str">
            <v>行业销售部</v>
          </cell>
          <cell r="DA19" t="str">
            <v>山东莱芜高新区医疗产业园智慧园区项目</v>
          </cell>
        </row>
        <row r="20">
          <cell r="CY20" t="str">
            <v>HYXS03</v>
          </cell>
          <cell r="CZ20" t="str">
            <v>行业销售部</v>
          </cell>
          <cell r="DA20" t="str">
            <v>湖南省怀化市麻阳县智慧党建综合服务平台</v>
          </cell>
        </row>
        <row r="21">
          <cell r="CY21" t="str">
            <v>HYXS04</v>
          </cell>
          <cell r="CZ21" t="str">
            <v>行业销售部</v>
          </cell>
          <cell r="DA21" t="str">
            <v>湖南怀化会同县智慧党建综合服务平台软件开发项目</v>
          </cell>
        </row>
        <row r="22">
          <cell r="CY22" t="str">
            <v>HYXS08</v>
          </cell>
          <cell r="CZ22" t="str">
            <v>行业销售部</v>
          </cell>
          <cell r="DA22" t="str">
            <v>湖南怀化鹤城区智慧党建综合服务平台供货项目</v>
          </cell>
        </row>
        <row r="23">
          <cell r="CY23" t="str">
            <v>HYXS10</v>
          </cell>
          <cell r="CZ23" t="str">
            <v>行业销售部</v>
          </cell>
          <cell r="DA23" t="str">
            <v>云南省全民健康集成服务项目</v>
          </cell>
        </row>
        <row r="24">
          <cell r="CY24" t="str">
            <v>HYXS11</v>
          </cell>
          <cell r="CZ24" t="str">
            <v>行业销售部</v>
          </cell>
          <cell r="DA24" t="str">
            <v>湖南怀化洪江区智慧党建综合服务平台项目</v>
          </cell>
        </row>
        <row r="25">
          <cell r="CY25" t="str">
            <v>HYXS12</v>
          </cell>
          <cell r="CZ25" t="str">
            <v>行业销售部</v>
          </cell>
          <cell r="DA25" t="str">
            <v>佛山西江新城智慧园区项目</v>
          </cell>
        </row>
        <row r="26">
          <cell r="CY26" t="str">
            <v>HYSX13</v>
          </cell>
          <cell r="CZ26" t="str">
            <v>行业销售部</v>
          </cell>
          <cell r="DA26" t="str">
            <v>茂名高新区智慧园区项目</v>
          </cell>
        </row>
        <row r="27">
          <cell r="CY27" t="str">
            <v>HYSX14</v>
          </cell>
          <cell r="CZ27" t="str">
            <v>行业销售部</v>
          </cell>
          <cell r="DA27" t="str">
            <v>中交建广州之窗商务港二期智慧园区项目</v>
          </cell>
        </row>
        <row r="28">
          <cell r="CY28" t="str">
            <v>HN10</v>
          </cell>
          <cell r="CZ28" t="str">
            <v>华南大区</v>
          </cell>
          <cell r="DA28" t="str">
            <v>禅城区数据共享平台二期项目</v>
          </cell>
        </row>
        <row r="29">
          <cell r="CY29" t="str">
            <v>HN12</v>
          </cell>
          <cell r="CZ29" t="str">
            <v>华南大区</v>
          </cell>
          <cell r="DA29" t="str">
            <v>佛山市社保局微信公众号升级项目</v>
          </cell>
        </row>
        <row r="30">
          <cell r="CY30" t="str">
            <v>HN17</v>
          </cell>
          <cell r="CZ30" t="str">
            <v>华南大区</v>
          </cell>
          <cell r="DA30" t="str">
            <v>佛山市数据协同共享系统项目</v>
          </cell>
        </row>
        <row r="31">
          <cell r="CY31" t="str">
            <v>HN18</v>
          </cell>
          <cell r="CZ31" t="str">
            <v>华南大区</v>
          </cell>
          <cell r="DA31" t="str">
            <v>佛山市政府决策分析展示系统</v>
          </cell>
        </row>
        <row r="32">
          <cell r="CY32" t="str">
            <v>HN19</v>
          </cell>
          <cell r="CZ32" t="str">
            <v>华南大区</v>
          </cell>
          <cell r="DA32" t="str">
            <v>云浮市智慧城管二期</v>
          </cell>
        </row>
        <row r="33">
          <cell r="CY33" t="str">
            <v>HN34</v>
          </cell>
          <cell r="CZ33" t="str">
            <v>华南大区</v>
          </cell>
          <cell r="DA33" t="str">
            <v>佛山市经济运行一体化平台建设软件开发项目</v>
          </cell>
        </row>
        <row r="34">
          <cell r="CY34" t="str">
            <v>HN49</v>
          </cell>
          <cell r="CZ34" t="str">
            <v>华南大区</v>
          </cell>
          <cell r="DA34" t="str">
            <v>佛山市政府政务云机房集成项目</v>
          </cell>
        </row>
        <row r="35">
          <cell r="CY35" t="str">
            <v>HN53</v>
          </cell>
          <cell r="CZ35" t="str">
            <v>华南大区</v>
          </cell>
          <cell r="DA35" t="str">
            <v>长沙市望城区新型智慧城市建设项目</v>
          </cell>
        </row>
        <row r="36">
          <cell r="CY36" t="str">
            <v>HN54</v>
          </cell>
          <cell r="CZ36" t="str">
            <v>华南大区</v>
          </cell>
          <cell r="DA36" t="str">
            <v>惠州智慧政法系统平台</v>
          </cell>
        </row>
        <row r="37">
          <cell r="CY37" t="str">
            <v>HN56</v>
          </cell>
          <cell r="CZ37" t="str">
            <v>华南大区</v>
          </cell>
          <cell r="DA37" t="str">
            <v>茂名市高新区智慧园区系统</v>
          </cell>
        </row>
        <row r="38">
          <cell r="CY38" t="str">
            <v>HN57</v>
          </cell>
          <cell r="CZ38" t="str">
            <v>华南大区</v>
          </cell>
          <cell r="DA38" t="str">
            <v>深圳南山区智慧城市</v>
          </cell>
        </row>
        <row r="39">
          <cell r="CY39" t="str">
            <v>HN58</v>
          </cell>
          <cell r="CZ39" t="str">
            <v>华南大区</v>
          </cell>
          <cell r="DA39" t="str">
            <v>深圳龙华区公共服务平台</v>
          </cell>
        </row>
        <row r="40">
          <cell r="CY40" t="str">
            <v>HN59</v>
          </cell>
          <cell r="CZ40" t="str">
            <v>华南大区</v>
          </cell>
          <cell r="DA40" t="str">
            <v>深圳龙华区智慧消防</v>
          </cell>
        </row>
        <row r="41">
          <cell r="CY41" t="str">
            <v>HN60</v>
          </cell>
          <cell r="CZ41" t="str">
            <v>华南大区</v>
          </cell>
          <cell r="DA41" t="str">
            <v>惠州市智慧水务</v>
          </cell>
        </row>
        <row r="42">
          <cell r="CY42" t="str">
            <v>HD01</v>
          </cell>
          <cell r="CZ42" t="str">
            <v>华东大区</v>
          </cell>
          <cell r="DA42" t="str">
            <v>苏州智慧水利工程</v>
          </cell>
        </row>
        <row r="43">
          <cell r="CY43" t="str">
            <v>HD02</v>
          </cell>
          <cell r="CZ43" t="str">
            <v>华东大区</v>
          </cell>
          <cell r="DA43" t="str">
            <v>铜山智慧教育</v>
          </cell>
        </row>
        <row r="44">
          <cell r="CY44" t="str">
            <v>HD03</v>
          </cell>
          <cell r="CZ44" t="str">
            <v>华东大区</v>
          </cell>
          <cell r="DA44" t="str">
            <v>连云港智慧徐圩石化园区(项目集)</v>
          </cell>
        </row>
        <row r="45">
          <cell r="CY45" t="str">
            <v>HD05</v>
          </cell>
          <cell r="CZ45" t="str">
            <v>华东大区</v>
          </cell>
          <cell r="DA45" t="str">
            <v>苏州工业园区智慧水利</v>
          </cell>
        </row>
        <row r="46">
          <cell r="CY46" t="str">
            <v>HD08</v>
          </cell>
          <cell r="CZ46" t="str">
            <v>华东大区</v>
          </cell>
          <cell r="DA46" t="str">
            <v>张家港智慧停车</v>
          </cell>
        </row>
        <row r="47">
          <cell r="CY47" t="str">
            <v>HD10</v>
          </cell>
          <cell r="CZ47" t="str">
            <v>华东大区</v>
          </cell>
          <cell r="DA47" t="str">
            <v>吴江政务大数据二期</v>
          </cell>
        </row>
        <row r="48">
          <cell r="CY48" t="str">
            <v>HD13</v>
          </cell>
          <cell r="CZ48" t="str">
            <v>华东大区</v>
          </cell>
          <cell r="DA48" t="str">
            <v>徐州信息资源枢纽服务（二期）升级改造</v>
          </cell>
        </row>
        <row r="49">
          <cell r="CY49" t="str">
            <v>HD14</v>
          </cell>
          <cell r="CZ49" t="str">
            <v>华东大区</v>
          </cell>
          <cell r="DA49" t="str">
            <v>张家港体育大数据</v>
          </cell>
        </row>
        <row r="50">
          <cell r="CY50" t="str">
            <v>HD15</v>
          </cell>
          <cell r="CZ50" t="str">
            <v>华东大区</v>
          </cell>
          <cell r="DA50" t="str">
            <v>铜山政务大数据</v>
          </cell>
        </row>
        <row r="51">
          <cell r="CY51" t="str">
            <v>HD17</v>
          </cell>
          <cell r="CZ51" t="str">
            <v>华东大区</v>
          </cell>
          <cell r="DA51" t="str">
            <v>FY19张家港人力资源和社会保障局市民卡服务外包项目</v>
          </cell>
        </row>
        <row r="52">
          <cell r="CY52" t="str">
            <v>HD18</v>
          </cell>
          <cell r="CZ52" t="str">
            <v>华东大区</v>
          </cell>
          <cell r="DA52" t="str">
            <v>江苏旅游职业技术学院扬州非遗文化展厅技术开发</v>
          </cell>
        </row>
        <row r="53">
          <cell r="CY53" t="str">
            <v>HD21</v>
          </cell>
          <cell r="CZ53" t="str">
            <v>华东大区</v>
          </cell>
          <cell r="DA53" t="str">
            <v>萧山大数据</v>
          </cell>
        </row>
        <row r="54">
          <cell r="CY54" t="str">
            <v>HD22</v>
          </cell>
          <cell r="CZ54" t="str">
            <v>华东大区</v>
          </cell>
          <cell r="DA54" t="str">
            <v>华为青浦研发基地智慧园区建设项目</v>
          </cell>
        </row>
        <row r="55">
          <cell r="CY55" t="str">
            <v>HD23</v>
          </cell>
          <cell r="CZ55" t="str">
            <v>华东大区</v>
          </cell>
          <cell r="DA55" t="str">
            <v>张家港智能分单系统</v>
          </cell>
        </row>
        <row r="56">
          <cell r="CY56" t="str">
            <v>HD24</v>
          </cell>
          <cell r="CZ56" t="str">
            <v>华东大区</v>
          </cell>
          <cell r="DA56" t="str">
            <v>睢宁智慧园区一期</v>
          </cell>
        </row>
        <row r="57">
          <cell r="CY57" t="str">
            <v>HD25</v>
          </cell>
          <cell r="CZ57" t="str">
            <v>华东大区</v>
          </cell>
          <cell r="DA57" t="str">
            <v>徐州信用大数据市县一体化展示</v>
          </cell>
        </row>
        <row r="58">
          <cell r="CY58" t="str">
            <v>HD26</v>
          </cell>
          <cell r="CZ58" t="str">
            <v>华东大区</v>
          </cell>
          <cell r="DA58" t="str">
            <v>张家港市民卡民生大数据</v>
          </cell>
        </row>
        <row r="59">
          <cell r="CY59" t="str">
            <v>HD27</v>
          </cell>
          <cell r="CZ59" t="str">
            <v>华东大区</v>
          </cell>
          <cell r="DA59" t="str">
            <v>徐州大数据业务部门场景化应用</v>
          </cell>
        </row>
        <row r="60">
          <cell r="CY60" t="str">
            <v>HD28</v>
          </cell>
          <cell r="CZ60" t="str">
            <v>华东大区</v>
          </cell>
          <cell r="DA60" t="str">
            <v>徐州农业大数据展示</v>
          </cell>
        </row>
        <row r="61">
          <cell r="CY61" t="str">
            <v>HD29</v>
          </cell>
          <cell r="CZ61" t="str">
            <v>华东大区</v>
          </cell>
          <cell r="DA61" t="str">
            <v>江苏省信用平台二期建设项目</v>
          </cell>
        </row>
        <row r="62">
          <cell r="CY62" t="str">
            <v>HD31</v>
          </cell>
          <cell r="CZ62" t="str">
            <v>华东大区</v>
          </cell>
          <cell r="DA62" t="str">
            <v>杭州富阳行政服务中心大数据二期软件</v>
          </cell>
        </row>
        <row r="63">
          <cell r="CY63" t="str">
            <v>HD34</v>
          </cell>
          <cell r="CZ63" t="str">
            <v>华东大区</v>
          </cell>
          <cell r="DA63" t="str">
            <v>南昌市智慧城市大脑一期</v>
          </cell>
        </row>
        <row r="64">
          <cell r="CY64" t="str">
            <v>HD36</v>
          </cell>
          <cell r="CZ64" t="str">
            <v>华东大区</v>
          </cell>
          <cell r="DA64" t="str">
            <v>吉安井开区智慧园区</v>
          </cell>
        </row>
        <row r="65">
          <cell r="CY65" t="str">
            <v>HD37</v>
          </cell>
          <cell r="CZ65" t="str">
            <v>华东大区</v>
          </cell>
          <cell r="DA65" t="str">
            <v>台州市公安局雪亮工程供货-黄岩</v>
          </cell>
        </row>
        <row r="66">
          <cell r="CY66" t="str">
            <v>HD38</v>
          </cell>
          <cell r="CZ66" t="str">
            <v>华东大区</v>
          </cell>
          <cell r="DA66" t="str">
            <v>台州市公安局雪亮工程供货-温岭</v>
          </cell>
        </row>
        <row r="67">
          <cell r="CY67" t="str">
            <v>HD39</v>
          </cell>
          <cell r="CZ67" t="str">
            <v>华东大区</v>
          </cell>
          <cell r="DA67" t="str">
            <v>杭州萧山国际机场三期供货项目</v>
          </cell>
        </row>
        <row r="68">
          <cell r="CY68" t="str">
            <v>HD40</v>
          </cell>
          <cell r="CZ68" t="str">
            <v>华东大区</v>
          </cell>
          <cell r="DA68" t="str">
            <v>丽水移动智慧旅游</v>
          </cell>
        </row>
        <row r="69">
          <cell r="CY69" t="str">
            <v>HD42</v>
          </cell>
          <cell r="CZ69" t="str">
            <v>华东大区</v>
          </cell>
          <cell r="DA69" t="str">
            <v>南昌市智慧城市大脑二期</v>
          </cell>
        </row>
        <row r="70">
          <cell r="CY70" t="str">
            <v>HD43</v>
          </cell>
          <cell r="CZ70" t="str">
            <v>华东大区</v>
          </cell>
          <cell r="DA70" t="str">
            <v>信用江苏网站“信用贯标及示范企业专栏”建设项目</v>
          </cell>
        </row>
        <row r="71">
          <cell r="CY71" t="str">
            <v>HD44</v>
          </cell>
          <cell r="CZ71" t="str">
            <v>华东大区</v>
          </cell>
          <cell r="DA71" t="str">
            <v>张家港市智慧城市大数据枢纽</v>
          </cell>
        </row>
        <row r="72">
          <cell r="CY72" t="str">
            <v>HD45</v>
          </cell>
          <cell r="CZ72" t="str">
            <v>华东大区</v>
          </cell>
          <cell r="DA72" t="str">
            <v>张家港市新政务云计算中心建设</v>
          </cell>
        </row>
        <row r="73">
          <cell r="CY73" t="str">
            <v>HD46</v>
          </cell>
          <cell r="CZ73" t="str">
            <v>华东大区</v>
          </cell>
          <cell r="DA73" t="str">
            <v>南通中央创新区新一代信息技术产业，人工智能产业园</v>
          </cell>
        </row>
        <row r="74">
          <cell r="CY74" t="str">
            <v>HD47</v>
          </cell>
          <cell r="CZ74" t="str">
            <v>华东大区</v>
          </cell>
          <cell r="DA74" t="str">
            <v>青浦政务大数据</v>
          </cell>
        </row>
        <row r="75">
          <cell r="CY75" t="str">
            <v>HD48</v>
          </cell>
          <cell r="CZ75" t="str">
            <v>华东大区</v>
          </cell>
          <cell r="DA75" t="str">
            <v>安徽宿州大健康产业科技生态园区咨询规划</v>
          </cell>
        </row>
        <row r="76">
          <cell r="CY76" t="str">
            <v>HD49</v>
          </cell>
          <cell r="CZ76" t="str">
            <v>华东大区</v>
          </cell>
          <cell r="DA76" t="str">
            <v>奉贤"三块地"信息档案大数据项目</v>
          </cell>
        </row>
        <row r="77">
          <cell r="CY77" t="str">
            <v>HD50</v>
          </cell>
          <cell r="CZ77" t="str">
            <v>华东大区</v>
          </cell>
          <cell r="DA77" t="str">
            <v>青浦朱家角特色小镇智慧停车</v>
          </cell>
        </row>
        <row r="78">
          <cell r="CY78" t="str">
            <v>HD51</v>
          </cell>
          <cell r="CZ78" t="str">
            <v>华东大区</v>
          </cell>
          <cell r="DA78" t="str">
            <v>安徽马鞍山综合保税区智慧园区</v>
          </cell>
        </row>
        <row r="79">
          <cell r="CY79" t="str">
            <v>HD52</v>
          </cell>
          <cell r="CZ79" t="str">
            <v>华东大区</v>
          </cell>
          <cell r="DA79" t="str">
            <v>温州市城镇污水排污管网平台项目</v>
          </cell>
        </row>
        <row r="80">
          <cell r="CY80" t="str">
            <v>HD53</v>
          </cell>
          <cell r="CZ80" t="str">
            <v>华东大区</v>
          </cell>
          <cell r="DA80" t="str">
            <v>常熟市民卡升级改造项目</v>
          </cell>
        </row>
        <row r="81">
          <cell r="CY81" t="str">
            <v>HD54</v>
          </cell>
          <cell r="CZ81" t="str">
            <v>华东大区</v>
          </cell>
          <cell r="DA81" t="str">
            <v>张家港市智慧市政巡查管理系统（微信版）项目</v>
          </cell>
        </row>
        <row r="82">
          <cell r="CY82" t="str">
            <v>HD55</v>
          </cell>
          <cell r="CZ82" t="str">
            <v>华东大区</v>
          </cell>
          <cell r="DA82" t="str">
            <v>盱眙县智慧城市</v>
          </cell>
        </row>
        <row r="83">
          <cell r="CY83" t="str">
            <v>HD56</v>
          </cell>
          <cell r="CZ83" t="str">
            <v>华东大区</v>
          </cell>
          <cell r="DA83" t="str">
            <v>台州市视联网系统采购项目</v>
          </cell>
        </row>
        <row r="84">
          <cell r="CY84" t="str">
            <v>HD57</v>
          </cell>
          <cell r="CZ84" t="str">
            <v>华东大区</v>
          </cell>
          <cell r="DA84" t="str">
            <v>浙江省绿色环保机房改造工程</v>
          </cell>
        </row>
        <row r="85">
          <cell r="CY85" t="str">
            <v>HD58</v>
          </cell>
          <cell r="CZ85" t="str">
            <v>华东大区</v>
          </cell>
          <cell r="DA85" t="str">
            <v>安徽马鞍山新型智慧城市第一阶段项目</v>
          </cell>
        </row>
        <row r="86">
          <cell r="CY86" t="str">
            <v>HB01</v>
          </cell>
          <cell r="CZ86" t="str">
            <v>华北大区</v>
          </cell>
          <cell r="DA86" t="str">
            <v>延庆区大数据</v>
          </cell>
        </row>
        <row r="87">
          <cell r="CY87" t="str">
            <v>HB02</v>
          </cell>
          <cell r="CZ87" t="str">
            <v>华北大区</v>
          </cell>
          <cell r="DA87" t="str">
            <v>延庆区智慧环保二期</v>
          </cell>
        </row>
        <row r="88">
          <cell r="CY88" t="str">
            <v>HB03</v>
          </cell>
          <cell r="CZ88" t="str">
            <v>华北大区</v>
          </cell>
          <cell r="DA88" t="str">
            <v>武汉智慧园区项目</v>
          </cell>
        </row>
        <row r="89">
          <cell r="CY89" t="str">
            <v>HB04</v>
          </cell>
          <cell r="CZ89" t="str">
            <v>华北大区</v>
          </cell>
          <cell r="DA89" t="str">
            <v>海淀流管三期项目（海淀政务外网扩容三期）</v>
          </cell>
        </row>
        <row r="90">
          <cell r="CY90" t="str">
            <v>HB11</v>
          </cell>
          <cell r="CZ90" t="str">
            <v>华北大区</v>
          </cell>
          <cell r="DA90" t="str">
            <v>智慧沧州综合管理指挥中心</v>
          </cell>
        </row>
        <row r="91">
          <cell r="CY91" t="str">
            <v>HB12</v>
          </cell>
          <cell r="CZ91" t="str">
            <v>华北大区</v>
          </cell>
          <cell r="DA91" t="str">
            <v>沧州大数据中心二期</v>
          </cell>
        </row>
        <row r="92">
          <cell r="CY92" t="str">
            <v>HB13</v>
          </cell>
          <cell r="CZ92" t="str">
            <v>华北大区</v>
          </cell>
          <cell r="DA92" t="str">
            <v>沧州农业大数据（智慧农业项目）</v>
          </cell>
        </row>
        <row r="93">
          <cell r="CY93" t="str">
            <v>HB14</v>
          </cell>
          <cell r="CZ93" t="str">
            <v>华北大区</v>
          </cell>
          <cell r="DA93" t="str">
            <v>中关村管委会国产化安全可靠二期软件开发</v>
          </cell>
        </row>
        <row r="94">
          <cell r="CY94" t="str">
            <v>HB15</v>
          </cell>
          <cell r="CZ94" t="str">
            <v>华北大区</v>
          </cell>
          <cell r="DA94" t="str">
            <v>中关村管委会国产化安全可靠二期硬件采购</v>
          </cell>
        </row>
        <row r="95">
          <cell r="CY95" t="str">
            <v>HB16</v>
          </cell>
          <cell r="CZ95" t="str">
            <v>华北大区</v>
          </cell>
          <cell r="DA95" t="str">
            <v>河北省共享交换平台</v>
          </cell>
        </row>
        <row r="96">
          <cell r="CY96" t="str">
            <v>HB18</v>
          </cell>
          <cell r="CZ96" t="str">
            <v>华北大区</v>
          </cell>
          <cell r="DA96" t="str">
            <v>北京中油瑞飞运维服务服务阶段证明项目</v>
          </cell>
        </row>
        <row r="97">
          <cell r="CY97" t="str">
            <v>HB19</v>
          </cell>
          <cell r="CZ97" t="str">
            <v>华北大区</v>
          </cell>
          <cell r="DA97" t="str">
            <v>中关村年度信息化运维项目</v>
          </cell>
        </row>
        <row r="98">
          <cell r="CY98" t="str">
            <v>HB20</v>
          </cell>
          <cell r="CZ98" t="str">
            <v>华北大区</v>
          </cell>
          <cell r="DA98" t="str">
            <v>中关村管委会系统云迁移</v>
          </cell>
        </row>
        <row r="99">
          <cell r="CY99" t="str">
            <v>HB23</v>
          </cell>
          <cell r="CZ99" t="str">
            <v>华北大区</v>
          </cell>
          <cell r="DA99" t="str">
            <v>北京市延庆区环保局供货类指挥中心建设项目</v>
          </cell>
        </row>
        <row r="100">
          <cell r="CY100" t="str">
            <v>HB24</v>
          </cell>
          <cell r="CZ100" t="str">
            <v>华北大区</v>
          </cell>
          <cell r="DA100" t="str">
            <v>2019年度海淀区政务云平台购买服务项目服务阶段证明</v>
          </cell>
        </row>
        <row r="101">
          <cell r="CY101" t="str">
            <v>HB25</v>
          </cell>
          <cell r="CZ101" t="str">
            <v>华北大区</v>
          </cell>
          <cell r="DA101" t="str">
            <v>海淀区政务云备份中心2019至2020基础运维服务阶段证明项目</v>
          </cell>
        </row>
        <row r="102">
          <cell r="CY102" t="str">
            <v>HB26</v>
          </cell>
          <cell r="CZ102" t="str">
            <v>华北大区</v>
          </cell>
          <cell r="DA102" t="str">
            <v>海淀区智慧大脑</v>
          </cell>
        </row>
        <row r="103">
          <cell r="CY103" t="str">
            <v>HB27</v>
          </cell>
          <cell r="CZ103" t="str">
            <v>华北大区</v>
          </cell>
          <cell r="DA103" t="str">
            <v>雄安容东片区智慧环保</v>
          </cell>
        </row>
        <row r="104">
          <cell r="CY104" t="str">
            <v>HB28</v>
          </cell>
          <cell r="CZ104" t="str">
            <v>华北大区</v>
          </cell>
          <cell r="DA104" t="str">
            <v>雄安容东片区智慧物流</v>
          </cell>
        </row>
        <row r="105">
          <cell r="CY105" t="str">
            <v>HB29</v>
          </cell>
          <cell r="CZ105" t="str">
            <v>华北大区</v>
          </cell>
          <cell r="DA105" t="str">
            <v>国家广电总局政务一体化项目</v>
          </cell>
        </row>
        <row r="106">
          <cell r="CY106" t="str">
            <v>HB31</v>
          </cell>
          <cell r="CZ106" t="str">
            <v>华北大区</v>
          </cell>
          <cell r="DA106" t="str">
            <v>新乡市获嘉县智慧城市</v>
          </cell>
        </row>
        <row r="107">
          <cell r="CY107" t="str">
            <v>HB32</v>
          </cell>
          <cell r="CZ107" t="str">
            <v>华北大区</v>
          </cell>
          <cell r="DA107" t="str">
            <v>武汉市（等保测评+OA）监狱项目</v>
          </cell>
        </row>
        <row r="108">
          <cell r="CY108" t="str">
            <v>HB34</v>
          </cell>
          <cell r="CZ108" t="str">
            <v>华北大区</v>
          </cell>
          <cell r="DA108" t="str">
            <v>联通河南分公司新兴ICT业务政务行业综合解决方案项目</v>
          </cell>
        </row>
        <row r="109">
          <cell r="CY109" t="str">
            <v>HB36</v>
          </cell>
          <cell r="CZ109" t="str">
            <v>华北大区</v>
          </cell>
          <cell r="DA109" t="str">
            <v>雄安出入境政务服务大厅</v>
          </cell>
        </row>
        <row r="110">
          <cell r="CY110" t="str">
            <v>HB37</v>
          </cell>
          <cell r="CZ110" t="str">
            <v>华北大区</v>
          </cell>
          <cell r="DA110" t="str">
            <v>沧州市时空云平台项目</v>
          </cell>
        </row>
        <row r="111">
          <cell r="CY111" t="str">
            <v>HB38</v>
          </cell>
          <cell r="CZ111" t="str">
            <v>华北大区</v>
          </cell>
          <cell r="DA111" t="str">
            <v xml:space="preserve">智慧沧州APP            </v>
          </cell>
        </row>
        <row r="112">
          <cell r="CY112" t="str">
            <v>HB39</v>
          </cell>
          <cell r="CZ112" t="str">
            <v>华北大区</v>
          </cell>
          <cell r="DA112" t="str">
            <v>北京中油瑞飞IT运维管理平台标准软件产品服务阶段证明项目</v>
          </cell>
        </row>
        <row r="113">
          <cell r="CY113" t="str">
            <v>HB41</v>
          </cell>
          <cell r="CZ113" t="str">
            <v>华北大区</v>
          </cell>
          <cell r="DA113" t="str">
            <v>北京市延庆区智慧社区项目</v>
          </cell>
        </row>
        <row r="114">
          <cell r="CY114" t="str">
            <v>HB42</v>
          </cell>
          <cell r="CZ114" t="str">
            <v>华北大区</v>
          </cell>
          <cell r="DA114" t="str">
            <v>北京市中关村延庆园智慧园区项目</v>
          </cell>
        </row>
        <row r="115">
          <cell r="CY115" t="str">
            <v>HB43</v>
          </cell>
          <cell r="CZ115" t="str">
            <v>华北大区</v>
          </cell>
          <cell r="DA115" t="str">
            <v>中国电信北京公司2019至2020海淀政务云驻场运维支撑服务项目</v>
          </cell>
        </row>
        <row r="116">
          <cell r="CY116" t="str">
            <v>HB44</v>
          </cell>
          <cell r="CZ116" t="str">
            <v>华北大区</v>
          </cell>
          <cell r="DA116" t="str">
            <v>大兴区大数据项目</v>
          </cell>
        </row>
        <row r="117">
          <cell r="CY117" t="str">
            <v>HB45</v>
          </cell>
          <cell r="CZ117" t="str">
            <v>华北大区</v>
          </cell>
          <cell r="DA117" t="str">
            <v>大兴区智慧生态项目</v>
          </cell>
        </row>
        <row r="118">
          <cell r="CY118" t="str">
            <v>HB46</v>
          </cell>
          <cell r="CZ118" t="str">
            <v>华北大区</v>
          </cell>
          <cell r="DA118" t="str">
            <v>临汾市智慧环保项目</v>
          </cell>
        </row>
        <row r="119">
          <cell r="CY119" t="str">
            <v>HB47</v>
          </cell>
          <cell r="CZ119" t="str">
            <v>华北大区</v>
          </cell>
          <cell r="DA119" t="str">
            <v>开封市智慧城市项目</v>
          </cell>
        </row>
        <row r="120">
          <cell r="CY120" t="str">
            <v>HB48</v>
          </cell>
          <cell r="CZ120" t="str">
            <v>华北大区</v>
          </cell>
          <cell r="DA120" t="str">
            <v>中关村软件园智慧园区项目</v>
          </cell>
        </row>
        <row r="121">
          <cell r="CY121" t="str">
            <v>HB49</v>
          </cell>
          <cell r="CZ121" t="str">
            <v>华北大区</v>
          </cell>
          <cell r="DA121" t="str">
            <v>投资山西信息服务平台二期</v>
          </cell>
        </row>
        <row r="122">
          <cell r="CY122" t="str">
            <v>HB50</v>
          </cell>
          <cell r="CZ122" t="str">
            <v>华北大区</v>
          </cell>
          <cell r="DA122" t="str">
            <v>杨凌智慧大厅建设项目</v>
          </cell>
        </row>
        <row r="123">
          <cell r="CY123" t="str">
            <v>HB51</v>
          </cell>
          <cell r="CZ123" t="str">
            <v>华北大区</v>
          </cell>
          <cell r="DA123" t="str">
            <v>北京市亦庄区智慧园区项目</v>
          </cell>
        </row>
        <row r="124">
          <cell r="CY124" t="str">
            <v>HB52</v>
          </cell>
          <cell r="CZ124" t="str">
            <v>华北大区</v>
          </cell>
          <cell r="DA124" t="str">
            <v>湖北省恩施城市管理平台项目</v>
          </cell>
        </row>
        <row r="125">
          <cell r="CY125" t="str">
            <v>HB53</v>
          </cell>
          <cell r="CZ125" t="str">
            <v>华北大区</v>
          </cell>
          <cell r="DA125" t="str">
            <v>湖北省恩施市城市运营指挥中心</v>
          </cell>
        </row>
        <row r="126">
          <cell r="CY126" t="str">
            <v>HB54</v>
          </cell>
          <cell r="CZ126" t="str">
            <v>华北大区</v>
          </cell>
          <cell r="DA126" t="str">
            <v>河北省石家庄市桥西区顶层规划项目</v>
          </cell>
        </row>
        <row r="127">
          <cell r="CY127" t="str">
            <v>HB55</v>
          </cell>
          <cell r="CZ127" t="str">
            <v>华北大区</v>
          </cell>
          <cell r="DA127" t="str">
            <v>延庆区八达岭镇协同办公项目</v>
          </cell>
        </row>
        <row r="128">
          <cell r="CY128" t="str">
            <v>HB56</v>
          </cell>
          <cell r="CZ128" t="str">
            <v>华北大区</v>
          </cell>
          <cell r="DA128" t="str">
            <v>武汉市东西湖区智慧园区PPP项目</v>
          </cell>
        </row>
        <row r="129">
          <cell r="CY129" t="str">
            <v>HB57</v>
          </cell>
          <cell r="CZ129" t="str">
            <v>华北大区</v>
          </cell>
          <cell r="DA129" t="str">
            <v>延庆政府公共信息及“一号一窗一网”平台建设项目</v>
          </cell>
        </row>
        <row r="130">
          <cell r="CY130" t="str">
            <v>HB58</v>
          </cell>
          <cell r="CZ130" t="str">
            <v>华北大区</v>
          </cell>
          <cell r="DA130" t="str">
            <v>延庆八达岭镇政府OA项目</v>
          </cell>
        </row>
        <row r="131">
          <cell r="CY131" t="str">
            <v>HB59</v>
          </cell>
          <cell r="CZ131" t="str">
            <v>华北大区</v>
          </cell>
          <cell r="DA131" t="str">
            <v>延庆人保局考试系统</v>
          </cell>
        </row>
        <row r="132">
          <cell r="CY132" t="str">
            <v>HB60</v>
          </cell>
          <cell r="CZ132" t="str">
            <v>华北大区</v>
          </cell>
          <cell r="DA132" t="str">
            <v>中国石油中央厨房项目</v>
          </cell>
        </row>
        <row r="133">
          <cell r="CY133" t="str">
            <v>HB61</v>
          </cell>
          <cell r="CZ133" t="str">
            <v>华北大区</v>
          </cell>
          <cell r="DA133" t="str">
            <v>中关村展示中心双创展陈改造升级项目</v>
          </cell>
        </row>
        <row r="134">
          <cell r="CY134" t="str">
            <v>HB62</v>
          </cell>
          <cell r="CZ134" t="str">
            <v>华北大区</v>
          </cell>
          <cell r="DA134" t="str">
            <v>史家教育集团智慧教学项目</v>
          </cell>
        </row>
        <row r="135">
          <cell r="CY135" t="str">
            <v>HB63</v>
          </cell>
          <cell r="CZ135" t="str">
            <v>华北大区</v>
          </cell>
          <cell r="DA135" t="str">
            <v>沧州大数据中心运营</v>
          </cell>
        </row>
        <row r="136">
          <cell r="CY136" t="str">
            <v>HB64</v>
          </cell>
          <cell r="CZ136" t="str">
            <v>华北大区</v>
          </cell>
          <cell r="DA136" t="str">
            <v>中关村管委会安可项目年度运维</v>
          </cell>
        </row>
        <row r="137">
          <cell r="CY137" t="str">
            <v>HB65</v>
          </cell>
          <cell r="CZ137" t="str">
            <v>华北大区</v>
          </cell>
          <cell r="DA137" t="str">
            <v>湖北省武汉市江汉区燕云daas</v>
          </cell>
        </row>
        <row r="138">
          <cell r="CY138" t="str">
            <v>HB67</v>
          </cell>
          <cell r="CZ138" t="str">
            <v>华北大区</v>
          </cell>
          <cell r="DA138" t="str">
            <v>昆仑信托POC测试服务阶段证明项目</v>
          </cell>
        </row>
        <row r="139">
          <cell r="CY139" t="str">
            <v>HB68</v>
          </cell>
          <cell r="CZ139" t="str">
            <v>华北大区</v>
          </cell>
          <cell r="DA139" t="str">
            <v>湖北省公安厅大数据中心项目</v>
          </cell>
        </row>
        <row r="140">
          <cell r="CY140" t="str">
            <v>HB69</v>
          </cell>
          <cell r="CZ140" t="str">
            <v>华北大区</v>
          </cell>
          <cell r="DA140" t="str">
            <v>山西省石楼县智慧停车项目</v>
          </cell>
        </row>
        <row r="141">
          <cell r="CY141" t="str">
            <v>HB70</v>
          </cell>
          <cell r="CZ141" t="str">
            <v>华北大区</v>
          </cell>
          <cell r="DA141" t="str">
            <v>海淀区政务云平台（2020）购买服务项目服务阶段证明</v>
          </cell>
        </row>
        <row r="142">
          <cell r="CY142" t="str">
            <v>HB71</v>
          </cell>
          <cell r="CZ142" t="str">
            <v>华北大区</v>
          </cell>
          <cell r="DA142" t="str">
            <v>临汾市智慧停车项目</v>
          </cell>
        </row>
        <row r="143">
          <cell r="CY143" t="str">
            <v>HB72</v>
          </cell>
          <cell r="CZ143" t="str">
            <v>华北大区</v>
          </cell>
          <cell r="DA143" t="str">
            <v>延庆智慧环保建设项目</v>
          </cell>
        </row>
        <row r="144">
          <cell r="CY144" t="str">
            <v>HB73</v>
          </cell>
          <cell r="CZ144" t="str">
            <v>华北大区</v>
          </cell>
          <cell r="DA144" t="str">
            <v>房山区经信委大数据项目</v>
          </cell>
        </row>
        <row r="145">
          <cell r="CY145" t="str">
            <v>HB74</v>
          </cell>
          <cell r="CZ145" t="str">
            <v>华北大区</v>
          </cell>
          <cell r="DA145" t="str">
            <v>遂宁大数据局燕云DASS项目</v>
          </cell>
        </row>
        <row r="146">
          <cell r="CY146" t="str">
            <v>HB75</v>
          </cell>
          <cell r="CZ146" t="str">
            <v>华北大区</v>
          </cell>
          <cell r="DA146" t="str">
            <v>山东省滨州交通信号控制系统升级项目</v>
          </cell>
        </row>
        <row r="147">
          <cell r="CY147" t="str">
            <v>HB76</v>
          </cell>
          <cell r="CZ147" t="str">
            <v>华北大区</v>
          </cell>
          <cell r="DA147" t="str">
            <v>河北省邯郸市第十三中学分校校园信息化项目</v>
          </cell>
        </row>
        <row r="148">
          <cell r="CY148" t="str">
            <v>XN001</v>
          </cell>
          <cell r="CZ148" t="str">
            <v>西部大区</v>
          </cell>
          <cell r="DA148" t="str">
            <v>贵阳市白云区政务服务到款项目</v>
          </cell>
        </row>
        <row r="149">
          <cell r="CY149" t="str">
            <v>XN003</v>
          </cell>
          <cell r="CZ149" t="str">
            <v>西部大区</v>
          </cell>
          <cell r="DA149" t="str">
            <v>智慧金秀一期</v>
          </cell>
        </row>
        <row r="150">
          <cell r="CY150" t="str">
            <v>XN004</v>
          </cell>
          <cell r="CZ150" t="str">
            <v>西部大区</v>
          </cell>
          <cell r="DA150" t="str">
            <v>贵阳市义务教育入学服务接入筑民生APP建设服务项目</v>
          </cell>
        </row>
        <row r="151">
          <cell r="CY151" t="str">
            <v>XN009</v>
          </cell>
          <cell r="CZ151" t="str">
            <v>西部大区</v>
          </cell>
          <cell r="DA151" t="str">
            <v>贵阳市公积金筑民生人脸识别及平台推广项目</v>
          </cell>
        </row>
        <row r="152">
          <cell r="CY152" t="str">
            <v>XN010</v>
          </cell>
          <cell r="CZ152" t="str">
            <v>西部大区</v>
          </cell>
          <cell r="DA152" t="str">
            <v>筑民生二期</v>
          </cell>
        </row>
        <row r="153">
          <cell r="CY153" t="str">
            <v>XN011</v>
          </cell>
          <cell r="CZ153" t="str">
            <v>西部大区</v>
          </cell>
          <cell r="DA153" t="str">
            <v>智慧体育</v>
          </cell>
        </row>
        <row r="154">
          <cell r="CY154" t="str">
            <v>XN016</v>
          </cell>
          <cell r="CZ154" t="str">
            <v>西部大区</v>
          </cell>
          <cell r="DA154" t="str">
            <v>贵州长江水资源保护</v>
          </cell>
        </row>
        <row r="155">
          <cell r="CY155" t="str">
            <v>XN017</v>
          </cell>
          <cell r="CZ155" t="str">
            <v>西部大区</v>
          </cell>
          <cell r="DA155" t="str">
            <v>重庆长江水资源保护</v>
          </cell>
        </row>
        <row r="156">
          <cell r="CY156" t="str">
            <v>XN018</v>
          </cell>
          <cell r="CZ156" t="str">
            <v>西部大区</v>
          </cell>
          <cell r="DA156" t="str">
            <v>贵州省“厕所革命”</v>
          </cell>
        </row>
        <row r="157">
          <cell r="CY157" t="str">
            <v>XN028</v>
          </cell>
          <cell r="CZ157" t="str">
            <v>西部大区</v>
          </cell>
          <cell r="DA157" t="str">
            <v>贵州省罗甸县脱贫攻坚一张图软件开发项目</v>
          </cell>
        </row>
        <row r="158">
          <cell r="CY158" t="str">
            <v>XN037</v>
          </cell>
          <cell r="CZ158" t="str">
            <v>西部大区</v>
          </cell>
          <cell r="DA158" t="str">
            <v>绮结河乡村振兴</v>
          </cell>
        </row>
        <row r="159">
          <cell r="CY159" t="str">
            <v>XN043</v>
          </cell>
          <cell r="CZ159" t="str">
            <v>西部大区</v>
          </cell>
          <cell r="DA159" t="str">
            <v>黔南州雪亮工程</v>
          </cell>
        </row>
        <row r="160">
          <cell r="CY160" t="str">
            <v>XN044</v>
          </cell>
          <cell r="CZ160" t="str">
            <v>西部大区</v>
          </cell>
          <cell r="DA160" t="str">
            <v>重庆市高新区智慧园区基础信息化建设项目</v>
          </cell>
        </row>
        <row r="161">
          <cell r="CY161" t="str">
            <v>XN046</v>
          </cell>
          <cell r="CZ161" t="str">
            <v>西部大区</v>
          </cell>
          <cell r="DA161" t="str">
            <v>泸州市融媒体平台项目（一市四县）</v>
          </cell>
        </row>
        <row r="162">
          <cell r="CY162" t="str">
            <v>XN047</v>
          </cell>
          <cell r="CZ162" t="str">
            <v>西部大区</v>
          </cell>
          <cell r="DA162" t="str">
            <v>宜宾市融媒体平台项目（一市八县）</v>
          </cell>
        </row>
        <row r="163">
          <cell r="CY163" t="str">
            <v>XN048</v>
          </cell>
          <cell r="CZ163" t="str">
            <v>西部大区</v>
          </cell>
          <cell r="DA163" t="str">
            <v>内江市隆昌县融媒体平台项目（含指挥大厅）</v>
          </cell>
        </row>
        <row r="164">
          <cell r="CY164" t="str">
            <v>XN049</v>
          </cell>
          <cell r="CZ164" t="str">
            <v>西部大区</v>
          </cell>
          <cell r="DA164" t="str">
            <v>凉山州乡村振兴</v>
          </cell>
        </row>
        <row r="165">
          <cell r="CY165" t="str">
            <v>XN050</v>
          </cell>
          <cell r="CZ165" t="str">
            <v>西部大区</v>
          </cell>
          <cell r="DA165" t="str">
            <v>云南乡村振兴</v>
          </cell>
        </row>
        <row r="166">
          <cell r="CY166" t="str">
            <v>XN051</v>
          </cell>
          <cell r="CZ166" t="str">
            <v>西部大区</v>
          </cell>
          <cell r="DA166" t="str">
            <v>国家电网永川分公司泛在物联网项目（燕云DASS）</v>
          </cell>
        </row>
        <row r="167">
          <cell r="CY167" t="str">
            <v>XN052</v>
          </cell>
          <cell r="CZ167" t="str">
            <v>西部大区</v>
          </cell>
          <cell r="DA167" t="str">
            <v>社区网格数据管理应用平台</v>
          </cell>
        </row>
        <row r="168">
          <cell r="CY168" t="str">
            <v>XN053</v>
          </cell>
          <cell r="CZ168" t="str">
            <v>西部大区</v>
          </cell>
          <cell r="DA168" t="str">
            <v>合川区智慧园区（华为总集）</v>
          </cell>
        </row>
        <row r="169">
          <cell r="CY169" t="str">
            <v>XN054</v>
          </cell>
          <cell r="CZ169" t="str">
            <v>西部大区</v>
          </cell>
          <cell r="DA169" t="str">
            <v>璧山区智慧园区（华为总集）</v>
          </cell>
        </row>
        <row r="170">
          <cell r="CY170" t="str">
            <v>XN055</v>
          </cell>
          <cell r="CZ170" t="str">
            <v>西部大区</v>
          </cell>
          <cell r="DA170" t="str">
            <v>广元市智慧教育二期</v>
          </cell>
        </row>
        <row r="171">
          <cell r="CY171" t="str">
            <v>XN057</v>
          </cell>
          <cell r="CZ171" t="str">
            <v>西部大区</v>
          </cell>
          <cell r="DA171" t="str">
            <v>贵阳市蔬菜基地信息中心</v>
          </cell>
        </row>
        <row r="172">
          <cell r="CY172" t="str">
            <v>XB01</v>
          </cell>
          <cell r="CZ172" t="str">
            <v>西部大区</v>
          </cell>
          <cell r="DA172" t="str">
            <v>甘肃省智慧消防数据共享交换平台（燕云Dass)</v>
          </cell>
        </row>
        <row r="173">
          <cell r="CY173" t="str">
            <v>XB04</v>
          </cell>
          <cell r="CZ173" t="str">
            <v>西部大区</v>
          </cell>
          <cell r="DA173" t="str">
            <v>西安市医疗健康（影像）大数据中心</v>
          </cell>
        </row>
        <row r="174">
          <cell r="CY174" t="str">
            <v>XB05</v>
          </cell>
          <cell r="CZ174" t="str">
            <v>西部大区</v>
          </cell>
          <cell r="DA174" t="str">
            <v>宝鸡市12345呼叫平台项目</v>
          </cell>
        </row>
        <row r="175">
          <cell r="CY175" t="str">
            <v>XB06</v>
          </cell>
          <cell r="CZ175" t="str">
            <v>西部大区</v>
          </cell>
          <cell r="DA175" t="str">
            <v>宝鸡市应急指挥中心建设项目（二期）</v>
          </cell>
        </row>
        <row r="176">
          <cell r="CY176" t="str">
            <v>XB09</v>
          </cell>
          <cell r="CZ176" t="str">
            <v>西部大区</v>
          </cell>
          <cell r="DA176" t="str">
            <v>三江源大数据中心</v>
          </cell>
        </row>
        <row r="177">
          <cell r="CY177" t="str">
            <v>XB10</v>
          </cell>
          <cell r="CZ177" t="str">
            <v>西部大区</v>
          </cell>
          <cell r="DA177" t="str">
            <v>洛阳地铁物资管理平台项目</v>
          </cell>
        </row>
        <row r="178">
          <cell r="CY178" t="str">
            <v>XB11</v>
          </cell>
          <cell r="CZ178" t="str">
            <v>西部大区</v>
          </cell>
          <cell r="DA178" t="str">
            <v>洛阳地铁智慧应急（含消防）项目</v>
          </cell>
        </row>
        <row r="179">
          <cell r="CY179" t="str">
            <v>XB12</v>
          </cell>
          <cell r="CZ179" t="str">
            <v>西部大区</v>
          </cell>
          <cell r="DA179" t="str">
            <v>铜陵市城市地下智慧管网项目</v>
          </cell>
        </row>
        <row r="180">
          <cell r="CY180" t="str">
            <v>XB17</v>
          </cell>
          <cell r="CZ180" t="str">
            <v>西部大区</v>
          </cell>
          <cell r="DA180" t="str">
            <v>武威智慧农业公共普惠平台软件开发项目</v>
          </cell>
        </row>
        <row r="181">
          <cell r="CY181" t="str">
            <v>XB18</v>
          </cell>
          <cell r="CZ181" t="str">
            <v>西部大区</v>
          </cell>
          <cell r="DA181" t="str">
            <v>西咸新区统一物联网管理平台</v>
          </cell>
        </row>
        <row r="182">
          <cell r="CY182" t="str">
            <v>XB19</v>
          </cell>
          <cell r="CZ182" t="str">
            <v>西部大区</v>
          </cell>
          <cell r="DA182" t="str">
            <v>西咸新区智慧城市发展集团西咸智慧城市大脑软件开发</v>
          </cell>
        </row>
        <row r="183">
          <cell r="CY183" t="str">
            <v>XB20</v>
          </cell>
          <cell r="CZ183" t="str">
            <v>西部大区</v>
          </cell>
          <cell r="DA183" t="str">
            <v>西咸新区数据共享交换平台</v>
          </cell>
        </row>
        <row r="184">
          <cell r="CY184" t="str">
            <v>XB24</v>
          </cell>
          <cell r="CZ184" t="str">
            <v>西部大区</v>
          </cell>
          <cell r="DA184" t="str">
            <v>武威“城市通”（E龙岩、筑民生模式）</v>
          </cell>
        </row>
        <row r="185">
          <cell r="CY185" t="str">
            <v>XB25</v>
          </cell>
          <cell r="CZ185" t="str">
            <v>西部大区</v>
          </cell>
          <cell r="DA185" t="str">
            <v>铜陵市数据交换和共享平台燕云DAAS软件开发项目</v>
          </cell>
        </row>
        <row r="186">
          <cell r="CY186" t="str">
            <v>XB26</v>
          </cell>
          <cell r="CZ186" t="str">
            <v>西部大区</v>
          </cell>
          <cell r="DA186" t="str">
            <v>陕西财政厅财政云建设项目燕云Daas软件开发项目</v>
          </cell>
        </row>
        <row r="187">
          <cell r="CY187" t="str">
            <v>XB27</v>
          </cell>
          <cell r="CZ187" t="str">
            <v>西部大区</v>
          </cell>
          <cell r="DA187" t="str">
            <v>空军军医大学燕云Daas软件开发项目</v>
          </cell>
        </row>
        <row r="188">
          <cell r="CY188" t="str">
            <v>XB29</v>
          </cell>
          <cell r="CZ188" t="str">
            <v>西部大区</v>
          </cell>
          <cell r="DA188" t="str">
            <v>青海省经信委燕云DaaS平台</v>
          </cell>
        </row>
        <row r="189">
          <cell r="CY189" t="str">
            <v>XB30</v>
          </cell>
          <cell r="CZ189" t="str">
            <v>西部大区</v>
          </cell>
          <cell r="DA189" t="str">
            <v>重庆市九龙坡区智慧地管网地下管廓展厅项目</v>
          </cell>
        </row>
        <row r="190">
          <cell r="CY190" t="str">
            <v>XB31</v>
          </cell>
          <cell r="CZ190" t="str">
            <v>西部大区</v>
          </cell>
          <cell r="DA190" t="str">
            <v>洛阳市智慧地下管网项目</v>
          </cell>
        </row>
        <row r="191">
          <cell r="CY191" t="str">
            <v>XB32</v>
          </cell>
          <cell r="CZ191" t="str">
            <v>西部大区</v>
          </cell>
          <cell r="DA191" t="str">
            <v>神木市智慧城市城市一卡通平台</v>
          </cell>
        </row>
        <row r="192">
          <cell r="CY192" t="str">
            <v>XB33</v>
          </cell>
          <cell r="CZ192" t="str">
            <v>西部大区</v>
          </cell>
          <cell r="DA192" t="str">
            <v>神木市智慧城市智慧农业平台</v>
          </cell>
        </row>
        <row r="193">
          <cell r="CY193" t="str">
            <v>XB35</v>
          </cell>
          <cell r="CZ193" t="str">
            <v>西部大区</v>
          </cell>
          <cell r="DA193" t="str">
            <v>西咸新区DCOne项目</v>
          </cell>
        </row>
        <row r="194">
          <cell r="CY194" t="str">
            <v>XB36</v>
          </cell>
          <cell r="CZ194" t="str">
            <v>西部大区</v>
          </cell>
          <cell r="DA194" t="str">
            <v>宝鸡市DCOne项目</v>
          </cell>
        </row>
        <row r="195">
          <cell r="CY195" t="str">
            <v>XB39</v>
          </cell>
          <cell r="CZ195" t="str">
            <v>西部大区</v>
          </cell>
          <cell r="DA195" t="str">
            <v>宝鸡市燕云DaaS项目</v>
          </cell>
        </row>
        <row r="196">
          <cell r="CY196" t="str">
            <v>HN01</v>
          </cell>
          <cell r="CZ196" t="str">
            <v>福建销售部</v>
          </cell>
          <cell r="DA196" t="str">
            <v>龙岩智慧教育</v>
          </cell>
        </row>
        <row r="197">
          <cell r="CY197" t="str">
            <v>HN02</v>
          </cell>
          <cell r="CZ197" t="str">
            <v>福建销售部</v>
          </cell>
          <cell r="DA197" t="str">
            <v>2018年智慧武平升级改造项目服务类采购项目</v>
          </cell>
        </row>
        <row r="198">
          <cell r="CY198" t="str">
            <v>HN03</v>
          </cell>
          <cell r="CZ198" t="str">
            <v>福建销售部</v>
          </cell>
          <cell r="DA198" t="str">
            <v>智慧武平升级改造项目硬件采购供货项目</v>
          </cell>
        </row>
        <row r="199">
          <cell r="CY199" t="str">
            <v>HN04</v>
          </cell>
          <cell r="CZ199" t="str">
            <v>福建销售部</v>
          </cell>
          <cell r="DA199" t="str">
            <v>智慧武平升级改造项目运维服务收益期项目</v>
          </cell>
        </row>
        <row r="200">
          <cell r="CY200" t="str">
            <v>HN05</v>
          </cell>
          <cell r="CZ200" t="str">
            <v>福建销售部</v>
          </cell>
          <cell r="DA200" t="str">
            <v>龙岩市行政服务中心通用审批系统含网上办事大厅提升改造软件开发项目</v>
          </cell>
        </row>
        <row r="201">
          <cell r="CY201" t="str">
            <v>HN06</v>
          </cell>
          <cell r="CZ201" t="str">
            <v>福建销售部</v>
          </cell>
          <cell r="DA201" t="str">
            <v>精准扶贫（二期)运营</v>
          </cell>
        </row>
        <row r="202">
          <cell r="CY202" t="str">
            <v>HN26</v>
          </cell>
          <cell r="CZ202" t="str">
            <v>福建销售部</v>
          </cell>
          <cell r="DA202" t="str">
            <v>漳州市数据汇聚共享服务平台（二期）</v>
          </cell>
        </row>
        <row r="203">
          <cell r="CY203" t="str">
            <v>HN30</v>
          </cell>
          <cell r="CZ203" t="str">
            <v>福建销售部</v>
          </cell>
          <cell r="DA203" t="str">
            <v>漳州市网上公共服务平台（漳州通）</v>
          </cell>
        </row>
        <row r="204">
          <cell r="CY204" t="str">
            <v>HN33</v>
          </cell>
          <cell r="CZ204" t="str">
            <v>福建销售部</v>
          </cell>
          <cell r="DA204" t="str">
            <v>三明市网上公共服务平台e三明软件开发项目（燕云DaaS）</v>
          </cell>
        </row>
        <row r="205">
          <cell r="CY205" t="str">
            <v>HN40</v>
          </cell>
          <cell r="CZ205" t="str">
            <v>福建销售部</v>
          </cell>
          <cell r="DA205" t="str">
            <v>龙岩移动全流程网上办事平台项目网上办事服务平台模块技术服务阶段证明</v>
          </cell>
        </row>
        <row r="206">
          <cell r="CY206" t="str">
            <v>HN41</v>
          </cell>
          <cell r="CZ206" t="str">
            <v>福建销售部</v>
          </cell>
          <cell r="DA206" t="str">
            <v>龙岩移动全流程网上办事平台项目网上办事服务平台维保服务期服务到款项目</v>
          </cell>
        </row>
        <row r="207">
          <cell r="CY207" t="str">
            <v>HN42</v>
          </cell>
          <cell r="CZ207" t="str">
            <v>福建销售部</v>
          </cell>
          <cell r="DA207" t="str">
            <v>龙岩市教育局网上招生报名及积分制管理系统软件开发项目</v>
          </cell>
        </row>
        <row r="208">
          <cell r="CY208" t="str">
            <v>HN43</v>
          </cell>
          <cell r="CZ208" t="str">
            <v>福建销售部</v>
          </cell>
          <cell r="DA208" t="str">
            <v>龙岩市新罗区综治网格化信息系统软件开发项目</v>
          </cell>
        </row>
        <row r="209">
          <cell r="CY209" t="str">
            <v>HN44</v>
          </cell>
          <cell r="CZ209" t="str">
            <v>福建销售部</v>
          </cell>
          <cell r="DA209" t="str">
            <v>福州市中小企业服务平台</v>
          </cell>
        </row>
        <row r="210">
          <cell r="CY210" t="str">
            <v>HN45</v>
          </cell>
          <cell r="CZ210" t="str">
            <v>福建销售部</v>
          </cell>
          <cell r="DA210" t="str">
            <v>龙岩市中国工商银行统一支付平台项目</v>
          </cell>
        </row>
        <row r="211">
          <cell r="CY211" t="str">
            <v>HN46</v>
          </cell>
          <cell r="CZ211" t="str">
            <v>福建销售部</v>
          </cell>
          <cell r="DA211" t="str">
            <v>龙岩市中国工商银行统一支付平台硬件采购项目</v>
          </cell>
        </row>
        <row r="212">
          <cell r="CY212" t="str">
            <v>HN50</v>
          </cell>
          <cell r="CZ212" t="str">
            <v>福建销售部</v>
          </cell>
          <cell r="DA212" t="str">
            <v>龙岩智慧监狱</v>
          </cell>
        </row>
        <row r="213">
          <cell r="CY213" t="str">
            <v>HN51</v>
          </cell>
          <cell r="CZ213" t="str">
            <v>福建销售部</v>
          </cell>
          <cell r="DA213" t="str">
            <v>龙岩智慧医疗</v>
          </cell>
        </row>
        <row r="214">
          <cell r="CY214" t="str">
            <v>FJ01</v>
          </cell>
          <cell r="CZ214" t="str">
            <v>福建销售部</v>
          </cell>
          <cell r="DA214" t="str">
            <v>三明市汇聚共享交换平台</v>
          </cell>
        </row>
        <row r="215">
          <cell r="CY215" t="str">
            <v>FJ02</v>
          </cell>
          <cell r="CZ215" t="str">
            <v>福建销售部</v>
          </cell>
          <cell r="DA215" t="str">
            <v>三明市数据中心机房</v>
          </cell>
        </row>
        <row r="216">
          <cell r="CY216" t="str">
            <v>FJ03</v>
          </cell>
          <cell r="CZ216" t="str">
            <v>福建销售部</v>
          </cell>
          <cell r="DA216" t="str">
            <v>龙岩市数字经济产业园</v>
          </cell>
        </row>
        <row r="217">
          <cell r="CY217" t="str">
            <v>FJ04</v>
          </cell>
          <cell r="CZ217" t="str">
            <v>福建销售部</v>
          </cell>
          <cell r="DA217" t="str">
            <v>智慧武平民生服务系统运营服务服务类采购项目</v>
          </cell>
        </row>
        <row r="218">
          <cell r="CY218" t="str">
            <v>HBH01</v>
          </cell>
          <cell r="CZ218" t="str">
            <v>环渤海大区</v>
          </cell>
          <cell r="DA218" t="str">
            <v>邯郸市成安县新区管委会智慧如意公园项目一次性软件开发</v>
          </cell>
        </row>
        <row r="219">
          <cell r="CY219" t="str">
            <v>HBH02</v>
          </cell>
          <cell r="CZ219" t="str">
            <v>环渤海大区</v>
          </cell>
          <cell r="DA219" t="str">
            <v>邯郸市成安县智慧城市</v>
          </cell>
        </row>
        <row r="220">
          <cell r="CY220" t="str">
            <v>HBH03</v>
          </cell>
          <cell r="CZ220" t="str">
            <v>环渤海大区</v>
          </cell>
          <cell r="DA220" t="str">
            <v>唐山智慧城市总集成商</v>
          </cell>
        </row>
        <row r="221">
          <cell r="CY221" t="str">
            <v>HBH04</v>
          </cell>
          <cell r="CZ221" t="str">
            <v>环渤海大区</v>
          </cell>
          <cell r="DA221" t="str">
            <v>唐山小微企业平台运营补贴</v>
          </cell>
        </row>
        <row r="222">
          <cell r="CY222" t="str">
            <v>HBH05</v>
          </cell>
          <cell r="CZ222" t="str">
            <v>环渤海大区</v>
          </cell>
          <cell r="DA222" t="str">
            <v>唐山跨境电商</v>
          </cell>
        </row>
        <row r="223">
          <cell r="CY223" t="str">
            <v>HBH06</v>
          </cell>
          <cell r="CZ223" t="str">
            <v>环渤海大区</v>
          </cell>
          <cell r="DA223" t="str">
            <v>唐山市企业上云应用服务补贴</v>
          </cell>
        </row>
        <row r="224">
          <cell r="CY224" t="str">
            <v>HBH07</v>
          </cell>
          <cell r="CZ224" t="str">
            <v>环渤海大区</v>
          </cell>
          <cell r="DA224" t="str">
            <v>秦皇岛智慧交通</v>
          </cell>
        </row>
        <row r="225">
          <cell r="CY225" t="str">
            <v>HBH10</v>
          </cell>
          <cell r="CZ225" t="str">
            <v>环渤海大区</v>
          </cell>
          <cell r="DA225" t="str">
            <v>长春新区双创科技街区</v>
          </cell>
        </row>
        <row r="226">
          <cell r="CY226" t="str">
            <v>HBH11</v>
          </cell>
          <cell r="CZ226" t="str">
            <v>环渤海大区</v>
          </cell>
          <cell r="DA226" t="str">
            <v>长春经开区智能制造谷</v>
          </cell>
        </row>
        <row r="227">
          <cell r="CY227" t="str">
            <v>HBH13</v>
          </cell>
          <cell r="CZ227" t="str">
            <v>环渤海大区</v>
          </cell>
          <cell r="DA227" t="str">
            <v>吉林省物联网Sigfox示范项目</v>
          </cell>
        </row>
        <row r="228">
          <cell r="CY228" t="str">
            <v>HBH15</v>
          </cell>
          <cell r="CZ228" t="str">
            <v>环渤海大区</v>
          </cell>
          <cell r="DA228" t="str">
            <v>长春净月区双创升级平台</v>
          </cell>
        </row>
        <row r="229">
          <cell r="CY229" t="str">
            <v>HBH17</v>
          </cell>
          <cell r="CZ229" t="str">
            <v>环渤海大区</v>
          </cell>
          <cell r="DA229" t="str">
            <v>吉林省大数据局数据中心建设项目</v>
          </cell>
        </row>
        <row r="230">
          <cell r="CY230" t="str">
            <v>HBH20</v>
          </cell>
          <cell r="CZ230" t="str">
            <v>环渤海大区</v>
          </cell>
          <cell r="DA230" t="str">
            <v>辽宁省智慧体育项目</v>
          </cell>
        </row>
        <row r="231">
          <cell r="CY231" t="str">
            <v>HBH23</v>
          </cell>
          <cell r="CZ231" t="str">
            <v>环渤海大区</v>
          </cell>
          <cell r="DA231" t="str">
            <v>庄河智慧城市项目（教育）</v>
          </cell>
        </row>
        <row r="232">
          <cell r="CY232" t="str">
            <v>HBH25</v>
          </cell>
          <cell r="CZ232" t="str">
            <v>环渤海大区</v>
          </cell>
          <cell r="DA232" t="str">
            <v>长春新区“数字新区”二期</v>
          </cell>
        </row>
        <row r="233">
          <cell r="CY233" t="str">
            <v>HBH26</v>
          </cell>
          <cell r="CZ233" t="str">
            <v>环渤海大区</v>
          </cell>
          <cell r="DA233" t="str">
            <v>抚顺智慧城市-政务大数据共享交换平台</v>
          </cell>
        </row>
        <row r="234">
          <cell r="CY234" t="str">
            <v>HBH27</v>
          </cell>
          <cell r="CZ234" t="str">
            <v>环渤海大区</v>
          </cell>
          <cell r="DA234" t="str">
            <v>抚顺工业运行预警监控与服务平台</v>
          </cell>
        </row>
        <row r="235">
          <cell r="CY235" t="str">
            <v>HBH28</v>
          </cell>
          <cell r="CZ235" t="str">
            <v>环渤海大区</v>
          </cell>
          <cell r="DA235" t="str">
            <v>抚顺虚拟市民卡</v>
          </cell>
        </row>
        <row r="236">
          <cell r="CY236" t="str">
            <v>HBH30</v>
          </cell>
          <cell r="CZ236" t="str">
            <v>环渤海大区</v>
          </cell>
          <cell r="DA236" t="str">
            <v>抚顺征信平台</v>
          </cell>
        </row>
        <row r="237">
          <cell r="CY237" t="str">
            <v>HBH31</v>
          </cell>
          <cell r="CZ237" t="str">
            <v>环渤海大区</v>
          </cell>
          <cell r="DA237" t="str">
            <v>本溪市市民卡运维项目</v>
          </cell>
        </row>
        <row r="238">
          <cell r="CY238" t="str">
            <v>HBH33</v>
          </cell>
          <cell r="CZ238" t="str">
            <v>环渤海大区</v>
          </cell>
          <cell r="DA238" t="str">
            <v>南昌智慧监狱项目</v>
          </cell>
        </row>
        <row r="239">
          <cell r="CY239" t="str">
            <v>HBH34</v>
          </cell>
          <cell r="CZ239" t="str">
            <v>环渤海大区</v>
          </cell>
          <cell r="DA239" t="str">
            <v>智慧东丽综合治理平台-张贵庄街道硬件</v>
          </cell>
        </row>
        <row r="240">
          <cell r="CY240" t="str">
            <v>HBH35</v>
          </cell>
          <cell r="CZ240" t="str">
            <v>环渤海大区</v>
          </cell>
          <cell r="DA240" t="str">
            <v>智慧东丽综合治理平台-丰年街道硬件</v>
          </cell>
        </row>
        <row r="241">
          <cell r="CY241" t="str">
            <v>HBH37</v>
          </cell>
          <cell r="CZ241" t="str">
            <v>环渤海大区</v>
          </cell>
          <cell r="DA241" t="str">
            <v>智慧东丽综合治理平台-综治管理中心硬件</v>
          </cell>
        </row>
        <row r="242">
          <cell r="CY242" t="str">
            <v>HBH43</v>
          </cell>
          <cell r="CZ242" t="str">
            <v>环渤海大区</v>
          </cell>
          <cell r="DA242" t="str">
            <v>天津大学数据中心</v>
          </cell>
        </row>
        <row r="243">
          <cell r="CY243" t="str">
            <v>HBH45</v>
          </cell>
          <cell r="CZ243" t="str">
            <v>环渤海大区</v>
          </cell>
          <cell r="DA243" t="str">
            <v>淄川IOC项目</v>
          </cell>
        </row>
        <row r="244">
          <cell r="CY244" t="str">
            <v>HBH47</v>
          </cell>
          <cell r="CZ244" t="str">
            <v>环渤海大区</v>
          </cell>
          <cell r="DA244" t="str">
            <v>文登市民网二期</v>
          </cell>
        </row>
        <row r="245">
          <cell r="CY245" t="str">
            <v>HBH48</v>
          </cell>
          <cell r="CZ245" t="str">
            <v>环渤海大区</v>
          </cell>
          <cell r="DA245" t="str">
            <v>乳山市民网运维项目</v>
          </cell>
        </row>
        <row r="246">
          <cell r="CY246" t="str">
            <v>HBH51</v>
          </cell>
          <cell r="CZ246" t="str">
            <v>环渤海大区</v>
          </cell>
          <cell r="DA246" t="str">
            <v>威海智慧文化二期</v>
          </cell>
        </row>
        <row r="247">
          <cell r="CY247" t="str">
            <v>HBH52</v>
          </cell>
          <cell r="CZ247" t="str">
            <v>环渤海大区</v>
          </cell>
          <cell r="DA247" t="str">
            <v>潍坊市城市大脑项目</v>
          </cell>
        </row>
        <row r="248">
          <cell r="CY248" t="str">
            <v>HBH55</v>
          </cell>
          <cell r="CZ248" t="str">
            <v>环渤海大区</v>
          </cell>
          <cell r="DA248" t="str">
            <v>威海市民网续签</v>
          </cell>
        </row>
        <row r="249">
          <cell r="CY249" t="str">
            <v>HBH57</v>
          </cell>
          <cell r="CZ249" t="str">
            <v>环渤海大区</v>
          </cell>
          <cell r="DA249" t="str">
            <v>山东高速公路智慧高速</v>
          </cell>
        </row>
        <row r="250">
          <cell r="CY250" t="str">
            <v>HBH58</v>
          </cell>
          <cell r="CZ250" t="str">
            <v>环渤海大区</v>
          </cell>
          <cell r="DA250" t="str">
            <v>威海职业学院智慧校园二期</v>
          </cell>
        </row>
        <row r="251">
          <cell r="CY251" t="str">
            <v>HBH60</v>
          </cell>
          <cell r="CZ251" t="str">
            <v>环渤海大区</v>
          </cell>
          <cell r="DA251" t="str">
            <v>淄博经开区IOC项目</v>
          </cell>
        </row>
        <row r="252">
          <cell r="CY252" t="str">
            <v>HBH62</v>
          </cell>
          <cell r="CZ252" t="str">
            <v>环渤海大区</v>
          </cell>
          <cell r="DA252" t="str">
            <v>威海工业大数据</v>
          </cell>
        </row>
        <row r="253">
          <cell r="CY253" t="str">
            <v>HBH63</v>
          </cell>
          <cell r="CZ253" t="str">
            <v>环渤海大区</v>
          </cell>
          <cell r="DA253" t="str">
            <v>大连金普新区智慧城市项目</v>
          </cell>
        </row>
        <row r="254">
          <cell r="CY254" t="str">
            <v>HBH64</v>
          </cell>
          <cell r="CZ254" t="str">
            <v>环渤海大区</v>
          </cell>
          <cell r="DA254" t="str">
            <v>唐山智慧火车站</v>
          </cell>
        </row>
        <row r="255">
          <cell r="CY255" t="str">
            <v>HBH67</v>
          </cell>
          <cell r="CZ255" t="str">
            <v>环渤海大区</v>
          </cell>
          <cell r="DA255" t="str">
            <v>吉林省溯源食品工业互联网项目（建设）</v>
          </cell>
        </row>
        <row r="256">
          <cell r="CY256" t="str">
            <v>HBH68</v>
          </cell>
          <cell r="CZ256" t="str">
            <v>环渤海大区</v>
          </cell>
          <cell r="DA256" t="str">
            <v>长春市规划馆物联网改造项目</v>
          </cell>
        </row>
        <row r="257">
          <cell r="CY257" t="str">
            <v>HBH69</v>
          </cell>
          <cell r="CZ257" t="str">
            <v>环渤海大区</v>
          </cell>
          <cell r="DA257" t="str">
            <v>长春市农业大数据平台</v>
          </cell>
        </row>
        <row r="258">
          <cell r="CY258" t="str">
            <v>HBH70</v>
          </cell>
          <cell r="CZ258" t="str">
            <v>环渤海大区</v>
          </cell>
          <cell r="DA258" t="str">
            <v>吉林省应急指挥系统平台</v>
          </cell>
        </row>
        <row r="259">
          <cell r="CY259" t="str">
            <v>HBH71</v>
          </cell>
          <cell r="CZ259" t="str">
            <v>环渤海大区</v>
          </cell>
          <cell r="DA259" t="str">
            <v>长春红旗小镇项目</v>
          </cell>
        </row>
        <row r="260">
          <cell r="CY260" t="str">
            <v>HBH72</v>
          </cell>
          <cell r="CZ260" t="str">
            <v>环渤海大区</v>
          </cell>
          <cell r="DA260" t="str">
            <v>智慧东丽综合治理平台-综治管理中心软件开发</v>
          </cell>
        </row>
        <row r="261">
          <cell r="CY261" t="str">
            <v>HBH73</v>
          </cell>
          <cell r="CZ261" t="str">
            <v>环渤海大区</v>
          </cell>
          <cell r="DA261" t="str">
            <v xml:space="preserve">天津市南开区区一体化社会治理信息化平台 </v>
          </cell>
        </row>
        <row r="262">
          <cell r="CY262" t="str">
            <v>HBH77</v>
          </cell>
          <cell r="CZ262" t="str">
            <v>环渤海大区</v>
          </cell>
          <cell r="DA262" t="str">
            <v>南开区政务OA</v>
          </cell>
        </row>
        <row r="263">
          <cell r="CY263" t="str">
            <v>HBH78</v>
          </cell>
          <cell r="CZ263" t="str">
            <v>环渤海大区</v>
          </cell>
          <cell r="DA263" t="str">
            <v>南开区智能停车项目</v>
          </cell>
        </row>
        <row r="264">
          <cell r="CY264" t="str">
            <v>HBH80</v>
          </cell>
          <cell r="CZ264" t="str">
            <v>环渤海大区</v>
          </cell>
          <cell r="DA264" t="str">
            <v>南开区一网通</v>
          </cell>
        </row>
        <row r="265">
          <cell r="CY265" t="str">
            <v>HBH81</v>
          </cell>
          <cell r="CZ265" t="str">
            <v>环渤海大区</v>
          </cell>
          <cell r="DA265" t="str">
            <v>大连智慧社区养老服务平台</v>
          </cell>
        </row>
        <row r="266">
          <cell r="CY266" t="str">
            <v>HBH82</v>
          </cell>
          <cell r="CZ266" t="str">
            <v>环渤海大区</v>
          </cell>
          <cell r="DA266" t="str">
            <v>抚顺一馆一平台（硬件）</v>
          </cell>
        </row>
        <row r="267">
          <cell r="CY267" t="str">
            <v>HBH83</v>
          </cell>
          <cell r="CZ267" t="str">
            <v>环渤海大区</v>
          </cell>
          <cell r="DA267" t="str">
            <v>企业智能云服务项目</v>
          </cell>
        </row>
        <row r="268">
          <cell r="CY268" t="str">
            <v>HBH84</v>
          </cell>
          <cell r="CZ268" t="str">
            <v>环渤海大区</v>
          </cell>
          <cell r="DA268" t="str">
            <v>枣庄市大数据局互联网+政务服务系统开发项目</v>
          </cell>
        </row>
        <row r="269">
          <cell r="CY269" t="str">
            <v>HBH85</v>
          </cell>
          <cell r="CZ269" t="str">
            <v>环渤海大区</v>
          </cell>
          <cell r="DA269" t="str">
            <v>昌邑市智慧城市系统开发项目</v>
          </cell>
        </row>
        <row r="270">
          <cell r="CY270" t="str">
            <v>HBH86</v>
          </cell>
          <cell r="CZ270" t="str">
            <v>环渤海大区</v>
          </cell>
          <cell r="DA270" t="str">
            <v>京东集团IOC战略框架协议</v>
          </cell>
        </row>
        <row r="271">
          <cell r="CY271" t="str">
            <v>HBH87</v>
          </cell>
          <cell r="CZ271" t="str">
            <v>环渤海大区</v>
          </cell>
          <cell r="DA271" t="str">
            <v>肃宁县城市运行管理平台</v>
          </cell>
        </row>
        <row r="272">
          <cell r="CY272" t="str">
            <v>HBH89</v>
          </cell>
          <cell r="CZ272" t="str">
            <v>环渤海大区</v>
          </cell>
          <cell r="DA272" t="str">
            <v>智慧长白山项目（一期）</v>
          </cell>
        </row>
        <row r="273">
          <cell r="CY273" t="str">
            <v>HBH91</v>
          </cell>
          <cell r="CZ273" t="str">
            <v>环渤海大区</v>
          </cell>
          <cell r="DA273" t="str">
            <v>吉林省智能制造与工业企业上云项目</v>
          </cell>
        </row>
        <row r="274">
          <cell r="CY274" t="str">
            <v>HBH92</v>
          </cell>
          <cell r="CZ274" t="str">
            <v>环渤海大区</v>
          </cell>
          <cell r="DA274" t="str">
            <v xml:space="preserve">科技部物联网+智慧城市项目补贴申请 </v>
          </cell>
        </row>
        <row r="275">
          <cell r="CY275" t="str">
            <v>HBH93</v>
          </cell>
          <cell r="CZ275" t="str">
            <v>环渤海大区</v>
          </cell>
          <cell r="DA275" t="str">
            <v>长春市物联网产业发展咨询规划项目</v>
          </cell>
        </row>
        <row r="276">
          <cell r="CY276" t="str">
            <v>HBH94</v>
          </cell>
          <cell r="CZ276" t="str">
            <v>环渤海大区</v>
          </cell>
          <cell r="DA276" t="str">
            <v>吉林省溯源食品工业互联网项目（咨询）</v>
          </cell>
        </row>
        <row r="277">
          <cell r="CY277" t="str">
            <v>HBH95</v>
          </cell>
          <cell r="CZ277" t="str">
            <v>环渤海大区</v>
          </cell>
          <cell r="DA277" t="str">
            <v>吉林省及长春市智慧养老</v>
          </cell>
        </row>
        <row r="278">
          <cell r="CY278" t="str">
            <v>HBH96</v>
          </cell>
          <cell r="CZ278" t="str">
            <v>环渤海大区</v>
          </cell>
          <cell r="DA278" t="str">
            <v>红旗汽车车联网项目</v>
          </cell>
        </row>
        <row r="279">
          <cell r="CY279" t="str">
            <v>HBH97</v>
          </cell>
          <cell r="CZ279" t="str">
            <v>环渤海大区</v>
          </cell>
          <cell r="DA279" t="str">
            <v>松原智慧城市相关项目</v>
          </cell>
        </row>
        <row r="280">
          <cell r="CY280" t="str">
            <v>HBH98</v>
          </cell>
          <cell r="CZ280" t="str">
            <v>环渤海大区</v>
          </cell>
          <cell r="DA280" t="str">
            <v>智慧粮仓</v>
          </cell>
        </row>
        <row r="281">
          <cell r="CY281" t="str">
            <v>HBH99</v>
          </cell>
          <cell r="CZ281" t="str">
            <v>环渤海大区</v>
          </cell>
          <cell r="DA281" t="str">
            <v>北京市朝阳区小武基社区安全管控平台项目</v>
          </cell>
        </row>
        <row r="282">
          <cell r="CY282" t="str">
            <v>HBH100</v>
          </cell>
          <cell r="CZ282" t="str">
            <v>环渤海大区</v>
          </cell>
          <cell r="DA282" t="str">
            <v>河北省涿州市看守所智能化改造项目</v>
          </cell>
        </row>
        <row r="283">
          <cell r="CY283" t="str">
            <v>HBH101</v>
          </cell>
          <cell r="CZ283" t="str">
            <v>环渤海大区</v>
          </cell>
          <cell r="DA283" t="str">
            <v>吉视传媒人工智能云平台硬件采购项目（暂停）</v>
          </cell>
        </row>
        <row r="284">
          <cell r="CY284" t="str">
            <v>HBH102</v>
          </cell>
          <cell r="CZ284" t="str">
            <v>环渤海大区</v>
          </cell>
          <cell r="DA284" t="str">
            <v>抚顺一馆一平台（软件）</v>
          </cell>
        </row>
        <row r="285">
          <cell r="CY285" t="str">
            <v>HBH103</v>
          </cell>
          <cell r="CZ285" t="str">
            <v>环渤海大区</v>
          </cell>
          <cell r="DA285" t="str">
            <v xml:space="preserve">科技部互联网+政务项目资金申请（天津） </v>
          </cell>
        </row>
        <row r="286">
          <cell r="CY286" t="str">
            <v>HBH104</v>
          </cell>
          <cell r="CZ286" t="str">
            <v>环渤海大区</v>
          </cell>
          <cell r="DA286" t="str">
            <v>天津航空口岸大通关基地信息化集成项目</v>
          </cell>
        </row>
        <row r="287">
          <cell r="CY287" t="str">
            <v>HBH105</v>
          </cell>
          <cell r="CZ287" t="str">
            <v>环渤海大区</v>
          </cell>
          <cell r="DA287" t="str">
            <v>天津津南区智慧城市</v>
          </cell>
        </row>
        <row r="288">
          <cell r="CY288" t="str">
            <v>HBH107</v>
          </cell>
          <cell r="CZ288" t="str">
            <v>环渤海大区</v>
          </cell>
          <cell r="DA288" t="str">
            <v>天津南开区数据共享交换平台</v>
          </cell>
        </row>
        <row r="289">
          <cell r="CY289" t="str">
            <v>HBH108</v>
          </cell>
          <cell r="CZ289" t="str">
            <v>环渤海大区</v>
          </cell>
          <cell r="DA289" t="str">
            <v>抚顺市工会会员服务</v>
          </cell>
        </row>
        <row r="290">
          <cell r="CY290" t="str">
            <v>HBH109</v>
          </cell>
          <cell r="CZ290" t="str">
            <v>环渤海大区</v>
          </cell>
          <cell r="DA290" t="str">
            <v>辽阳市白塔区城市运行服务</v>
          </cell>
        </row>
        <row r="291">
          <cell r="CY291" t="str">
            <v>HBH110</v>
          </cell>
          <cell r="CZ291" t="str">
            <v>环渤海大区</v>
          </cell>
          <cell r="DA291" t="str">
            <v>济钢四新产业园项目</v>
          </cell>
        </row>
        <row r="292">
          <cell r="CY292" t="str">
            <v>HBH111</v>
          </cell>
          <cell r="CZ292" t="str">
            <v>环渤海大区</v>
          </cell>
          <cell r="DA292" t="str">
            <v>吉林省科技部试点申请</v>
          </cell>
        </row>
        <row r="293">
          <cell r="CY293" t="str">
            <v>HBH112</v>
          </cell>
          <cell r="CZ293" t="str">
            <v>环渤海大区</v>
          </cell>
          <cell r="DA293" t="str">
            <v>本溪市云数据中心扩容</v>
          </cell>
        </row>
        <row r="294">
          <cell r="CY294" t="str">
            <v>HBH113</v>
          </cell>
          <cell r="CZ294" t="str">
            <v>环渤海大区</v>
          </cell>
          <cell r="DA294" t="str">
            <v>本溪市一体化在线政务服务平台</v>
          </cell>
        </row>
        <row r="295">
          <cell r="CY295" t="str">
            <v>HBH114</v>
          </cell>
          <cell r="CZ295" t="str">
            <v>环渤海大区</v>
          </cell>
          <cell r="DA295" t="str">
            <v>本溪市财政局机房改造工程（电气）</v>
          </cell>
        </row>
        <row r="296">
          <cell r="CY296" t="str">
            <v>HBH115</v>
          </cell>
          <cell r="CZ296" t="str">
            <v>环渤海大区</v>
          </cell>
          <cell r="DA296" t="str">
            <v>本溪市明厨亮灶运营项目</v>
          </cell>
        </row>
        <row r="297">
          <cell r="CY297" t="str">
            <v>HBH116</v>
          </cell>
          <cell r="CZ297" t="str">
            <v>环渤海大区</v>
          </cell>
          <cell r="DA297" t="str">
            <v>本溪市泵房视频监控安装</v>
          </cell>
        </row>
        <row r="298">
          <cell r="CY298" t="str">
            <v>HBH117</v>
          </cell>
          <cell r="CZ298" t="str">
            <v>环渤海大区</v>
          </cell>
          <cell r="DA298" t="str">
            <v>本溪市智慧水务二期</v>
          </cell>
        </row>
        <row r="299">
          <cell r="CY299" t="str">
            <v>HBH118</v>
          </cell>
          <cell r="CZ299" t="str">
            <v>环渤海大区</v>
          </cell>
          <cell r="DA299" t="str">
            <v>本溪市视频监控管理工程</v>
          </cell>
        </row>
        <row r="300">
          <cell r="CY300" t="str">
            <v>HBH120</v>
          </cell>
          <cell r="CZ300" t="str">
            <v>环渤海大区</v>
          </cell>
          <cell r="DA300" t="str">
            <v>聊城政务云二期</v>
          </cell>
        </row>
        <row r="301">
          <cell r="CY301" t="str">
            <v>HBH121</v>
          </cell>
          <cell r="CZ301" t="str">
            <v>环渤海大区</v>
          </cell>
          <cell r="DA301" t="str">
            <v>天津南开区科技企业监测分析与综合服务平台</v>
          </cell>
        </row>
        <row r="302">
          <cell r="CY302" t="str">
            <v>HBH122</v>
          </cell>
          <cell r="CZ302" t="str">
            <v>环渤海大区</v>
          </cell>
          <cell r="DA302" t="str">
            <v>秦皇岛政务数据交换共享平台</v>
          </cell>
        </row>
        <row r="303">
          <cell r="CY303" t="str">
            <v>HBH123</v>
          </cell>
          <cell r="CZ303" t="str">
            <v>环渤海大区</v>
          </cell>
          <cell r="DA303" t="str">
            <v>邯郸市肥乡县数据交换平台</v>
          </cell>
        </row>
        <row r="304">
          <cell r="CY304" t="str">
            <v>HBH124</v>
          </cell>
          <cell r="CZ304" t="str">
            <v>环渤海大区</v>
          </cell>
          <cell r="DA304" t="str">
            <v>邯郸市肥乡县市民综合服务平台</v>
          </cell>
        </row>
        <row r="305">
          <cell r="CY305" t="str">
            <v>HBH125</v>
          </cell>
          <cell r="CZ305" t="str">
            <v>环渤海大区</v>
          </cell>
          <cell r="DA305" t="str">
            <v>邯郸市肥乡县融媒体</v>
          </cell>
        </row>
        <row r="306">
          <cell r="CY306" t="str">
            <v>HBH126</v>
          </cell>
          <cell r="CZ306" t="str">
            <v>环渤海大区</v>
          </cell>
          <cell r="DA306" t="str">
            <v>邯郸市鸡泽县农业大数据</v>
          </cell>
        </row>
        <row r="307">
          <cell r="CY307" t="str">
            <v>HBH127</v>
          </cell>
          <cell r="CZ307" t="str">
            <v>环渤海大区</v>
          </cell>
          <cell r="DA307" t="str">
            <v>邯郸市鸡泽县智慧物流</v>
          </cell>
        </row>
        <row r="308">
          <cell r="CY308" t="str">
            <v>HBH128</v>
          </cell>
          <cell r="CZ308" t="str">
            <v>环渤海大区</v>
          </cell>
          <cell r="DA308" t="str">
            <v>抚顺市税源大数据</v>
          </cell>
        </row>
        <row r="309">
          <cell r="CY309" t="str">
            <v>HBH129</v>
          </cell>
          <cell r="CZ309" t="str">
            <v>环渤海大区</v>
          </cell>
          <cell r="DA309" t="str">
            <v>抚顺市应急指挥平台</v>
          </cell>
        </row>
        <row r="310">
          <cell r="CY310" t="str">
            <v>HBH130</v>
          </cell>
          <cell r="CZ310" t="str">
            <v>环渤海大区</v>
          </cell>
          <cell r="DA310" t="str">
            <v>抚顺市政法委社会综治网格化平台</v>
          </cell>
        </row>
        <row r="311">
          <cell r="CY311" t="str">
            <v>HBH131</v>
          </cell>
          <cell r="CZ311" t="str">
            <v>环渤海大区</v>
          </cell>
          <cell r="DA311" t="str">
            <v>盘锦市公共信息服务平台</v>
          </cell>
        </row>
        <row r="312">
          <cell r="CY312" t="str">
            <v>HBH132</v>
          </cell>
          <cell r="CZ312" t="str">
            <v>环渤海大区</v>
          </cell>
          <cell r="DA312" t="str">
            <v>潍坊市工业互联网</v>
          </cell>
        </row>
        <row r="313">
          <cell r="CY313" t="str">
            <v>HBH133</v>
          </cell>
          <cell r="CZ313" t="str">
            <v>环渤海大区</v>
          </cell>
          <cell r="DA313" t="str">
            <v>潍坊市农业大数据</v>
          </cell>
        </row>
        <row r="314">
          <cell r="CY314" t="str">
            <v>HBH134</v>
          </cell>
          <cell r="CZ314" t="str">
            <v>环渤海大区</v>
          </cell>
          <cell r="DA314" t="str">
            <v>吉林祥云大数据平台建设项目（二期）</v>
          </cell>
        </row>
        <row r="315">
          <cell r="CY315" t="str">
            <v>HBH135</v>
          </cell>
          <cell r="CZ315" t="str">
            <v>环渤海大区</v>
          </cell>
          <cell r="DA315" t="str">
            <v>长春新区“数字新区”一期项目软件（1.08亿）</v>
          </cell>
        </row>
        <row r="316">
          <cell r="CY316" t="str">
            <v>HBH136</v>
          </cell>
          <cell r="CZ316" t="str">
            <v>环渤海大区</v>
          </cell>
          <cell r="DA316" t="str">
            <v>长春新区“数字新区”一期项目硬件（1.08亿）</v>
          </cell>
        </row>
        <row r="317">
          <cell r="CY317" t="str">
            <v>HBH137</v>
          </cell>
          <cell r="CZ317" t="str">
            <v>环渤海大区</v>
          </cell>
          <cell r="DA317" t="str">
            <v>新乐市智慧城市（新增商机）</v>
          </cell>
        </row>
        <row r="318">
          <cell r="CY318" t="str">
            <v>HBH138</v>
          </cell>
          <cell r="CZ318" t="str">
            <v>环渤海大区</v>
          </cell>
          <cell r="DA318" t="str">
            <v>大连城市公共信用平台（软件）</v>
          </cell>
        </row>
      </sheetData>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李力"/>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吴海波"/>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张杰"/>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黄旭伟"/>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Z1" t="str">
            <v>病假</v>
          </cell>
        </row>
        <row r="2">
          <cell r="CZ2" t="str">
            <v>事假</v>
          </cell>
        </row>
        <row r="3">
          <cell r="CZ3" t="str">
            <v>会议</v>
          </cell>
        </row>
        <row r="4">
          <cell r="CZ4" t="str">
            <v>学习</v>
          </cell>
        </row>
        <row r="5">
          <cell r="CZ5" t="str">
            <v>其他</v>
          </cell>
        </row>
        <row r="6">
          <cell r="CZ6" t="str">
            <v>年假</v>
          </cell>
        </row>
        <row r="11">
          <cell r="CZ11" t="str">
            <v>XB01</v>
          </cell>
          <cell r="DA11" t="str">
            <v>西北大区</v>
          </cell>
          <cell r="DB11" t="str">
            <v>甘肃省智慧消防数据共享交换平台</v>
          </cell>
        </row>
        <row r="12">
          <cell r="CZ12" t="str">
            <v>XB03</v>
          </cell>
          <cell r="DA12" t="str">
            <v>西北大区</v>
          </cell>
          <cell r="DB12" t="str">
            <v>洛阳智慧消防项目</v>
          </cell>
        </row>
        <row r="13">
          <cell r="CZ13" t="str">
            <v>XB04</v>
          </cell>
          <cell r="DA13" t="str">
            <v>西北大区</v>
          </cell>
          <cell r="DB13" t="str">
            <v>西安市医疗健康（影像）大数据中心</v>
          </cell>
        </row>
        <row r="14">
          <cell r="CZ14" t="str">
            <v>XB05</v>
          </cell>
          <cell r="DA14" t="str">
            <v>西北大区</v>
          </cell>
          <cell r="DB14" t="str">
            <v>宝鸡市12345呼叫平台项目</v>
          </cell>
        </row>
        <row r="15">
          <cell r="CZ15" t="str">
            <v>XB06</v>
          </cell>
          <cell r="DA15" t="str">
            <v>西北大区</v>
          </cell>
          <cell r="DB15" t="str">
            <v>宝鸡市应急指挥中心建设项目（二期）</v>
          </cell>
        </row>
        <row r="16">
          <cell r="CZ16" t="str">
            <v>XB07</v>
          </cell>
          <cell r="DA16" t="str">
            <v>西北大区</v>
          </cell>
          <cell r="DB16" t="str">
            <v>西安“最多跑次”项目-宏观经济库项目</v>
          </cell>
        </row>
        <row r="17">
          <cell r="CZ17" t="str">
            <v>XB08</v>
          </cell>
          <cell r="DA17" t="str">
            <v>西北大区</v>
          </cell>
          <cell r="DB17" t="str">
            <v>青海省信用信息共享平台一期四阶段项目</v>
          </cell>
        </row>
        <row r="18">
          <cell r="CZ18" t="str">
            <v>XB09</v>
          </cell>
          <cell r="DA18" t="str">
            <v>西北大区</v>
          </cell>
          <cell r="DB18" t="str">
            <v>三江源大数据中心</v>
          </cell>
        </row>
        <row r="19">
          <cell r="CZ19" t="str">
            <v>XB10</v>
          </cell>
          <cell r="DA19" t="str">
            <v>西北大区</v>
          </cell>
          <cell r="DB19" t="str">
            <v>洛阳地铁物资管理平台项目</v>
          </cell>
        </row>
        <row r="20">
          <cell r="CZ20" t="str">
            <v>XB11</v>
          </cell>
          <cell r="DA20" t="str">
            <v>西北大区</v>
          </cell>
          <cell r="DB20" t="str">
            <v>洛阳地铁智慧应急（含消防）项目</v>
          </cell>
        </row>
        <row r="21">
          <cell r="CZ21" t="str">
            <v>XB12</v>
          </cell>
          <cell r="DA21" t="str">
            <v>西北大区</v>
          </cell>
          <cell r="DB21" t="str">
            <v>铜陵市城市地下智慧管网项目</v>
          </cell>
        </row>
        <row r="22">
          <cell r="CZ22" t="str">
            <v>XB13</v>
          </cell>
          <cell r="DA22" t="str">
            <v>西北大区</v>
          </cell>
          <cell r="DB22" t="str">
            <v>宝鸡市智慧水务项目</v>
          </cell>
        </row>
        <row r="23">
          <cell r="CZ23" t="str">
            <v>XB14</v>
          </cell>
          <cell r="DA23" t="str">
            <v>西北大区</v>
          </cell>
          <cell r="DB23" t="str">
            <v>郑州市智慧水务项目（3.5亿）</v>
          </cell>
        </row>
        <row r="24">
          <cell r="CZ24" t="str">
            <v>XB15</v>
          </cell>
          <cell r="DA24" t="str">
            <v>西北大区</v>
          </cell>
          <cell r="DB24" t="str">
            <v>许昌市智慧消防项目</v>
          </cell>
        </row>
        <row r="25">
          <cell r="CZ25" t="str">
            <v>XB16</v>
          </cell>
          <cell r="DA25" t="str">
            <v>西北大区</v>
          </cell>
          <cell r="DB25" t="str">
            <v>重庆九龙坡智慧管网项目</v>
          </cell>
        </row>
        <row r="26">
          <cell r="CZ26" t="str">
            <v>HYXS01</v>
          </cell>
          <cell r="DA26" t="str">
            <v>行业销售部</v>
          </cell>
          <cell r="DB26" t="str">
            <v>青海省海南藏族自治州贵德县新型智慧城市建设总集项目</v>
          </cell>
        </row>
        <row r="27">
          <cell r="CZ27" t="str">
            <v>HYXS02</v>
          </cell>
          <cell r="DA27" t="str">
            <v>行业销售部</v>
          </cell>
          <cell r="DB27" t="str">
            <v>智慧陵水</v>
          </cell>
        </row>
        <row r="28">
          <cell r="CZ28" t="str">
            <v>HYXS03</v>
          </cell>
          <cell r="DA28" t="str">
            <v>行业销售部</v>
          </cell>
          <cell r="DB28" t="str">
            <v>湖南省怀化市麻阳县智慧党建综合服务平台</v>
          </cell>
        </row>
        <row r="29">
          <cell r="CZ29" t="str">
            <v>HYXS04</v>
          </cell>
          <cell r="DA29" t="str">
            <v>行业销售部</v>
          </cell>
          <cell r="DB29" t="str">
            <v>湖南怀化会同县智慧党建综合服务平台软件开发项目</v>
          </cell>
        </row>
        <row r="30">
          <cell r="CZ30" t="str">
            <v>HYXS05</v>
          </cell>
          <cell r="DA30" t="str">
            <v>行业销售部</v>
          </cell>
          <cell r="DB30" t="str">
            <v>深圳智慧南山项目</v>
          </cell>
        </row>
        <row r="31">
          <cell r="CZ31" t="str">
            <v>HYXS06</v>
          </cell>
          <cell r="DA31" t="str">
            <v>行业销售部</v>
          </cell>
          <cell r="DB31" t="str">
            <v>惠州智慧环保项目</v>
          </cell>
        </row>
        <row r="32">
          <cell r="CZ32" t="str">
            <v>HYXS07</v>
          </cell>
          <cell r="DA32" t="str">
            <v>行业销售部</v>
          </cell>
          <cell r="DB32" t="str">
            <v>山东莱芜高新区医疗产业园智慧园区项目</v>
          </cell>
        </row>
        <row r="33">
          <cell r="CZ33" t="str">
            <v>HYXS08</v>
          </cell>
          <cell r="DA33" t="str">
            <v>行业销售部</v>
          </cell>
          <cell r="DB33" t="str">
            <v>湖南怀化鹤城区智慧党建综合服务平台供货项目</v>
          </cell>
        </row>
        <row r="34">
          <cell r="CZ34" t="str">
            <v>HYXS09</v>
          </cell>
          <cell r="DA34" t="str">
            <v>行业销售部</v>
          </cell>
          <cell r="DB34" t="str">
            <v>云南省智慧环保项目</v>
          </cell>
        </row>
        <row r="35">
          <cell r="CZ35" t="str">
            <v>HB01</v>
          </cell>
          <cell r="DA35" t="str">
            <v>华北大区</v>
          </cell>
          <cell r="DB35" t="str">
            <v>延庆区大数据</v>
          </cell>
        </row>
        <row r="36">
          <cell r="CZ36" t="str">
            <v>HB02</v>
          </cell>
          <cell r="DA36" t="str">
            <v>华北大区</v>
          </cell>
          <cell r="DB36" t="str">
            <v>延庆区智慧环保二期</v>
          </cell>
        </row>
        <row r="37">
          <cell r="CZ37" t="str">
            <v>HB03</v>
          </cell>
          <cell r="DA37" t="str">
            <v>华北大区</v>
          </cell>
          <cell r="DB37" t="str">
            <v>武汉智慧园区项目</v>
          </cell>
        </row>
        <row r="38">
          <cell r="CZ38" t="str">
            <v>HB04</v>
          </cell>
          <cell r="DA38" t="str">
            <v>华北大区</v>
          </cell>
          <cell r="DB38" t="str">
            <v>海淀流管三期项目（海淀政务外网扩容三期）</v>
          </cell>
        </row>
        <row r="39">
          <cell r="CZ39" t="str">
            <v>HB07</v>
          </cell>
          <cell r="DA39" t="str">
            <v>华北大区</v>
          </cell>
          <cell r="DB39" t="str">
            <v>北京顺义区信息中心大数据开发建设软件开发项目</v>
          </cell>
        </row>
        <row r="40">
          <cell r="CZ40" t="str">
            <v>HB08</v>
          </cell>
          <cell r="DA40" t="str">
            <v>华北大区</v>
          </cell>
          <cell r="DB40" t="str">
            <v>北京顺义区信息中心云平台采购供货项目</v>
          </cell>
        </row>
        <row r="41">
          <cell r="CZ41" t="str">
            <v>HB09</v>
          </cell>
          <cell r="DA41" t="str">
            <v>华北大区</v>
          </cell>
          <cell r="DB41" t="str">
            <v>顺义区智慧城市</v>
          </cell>
        </row>
        <row r="42">
          <cell r="CZ42" t="str">
            <v>HB10</v>
          </cell>
          <cell r="DA42" t="str">
            <v>华北大区</v>
          </cell>
          <cell r="DB42" t="str">
            <v>北京市大数据目录体系建设</v>
          </cell>
        </row>
        <row r="43">
          <cell r="CZ43" t="str">
            <v>HB11</v>
          </cell>
          <cell r="DA43" t="str">
            <v>华北大区</v>
          </cell>
          <cell r="DB43" t="str">
            <v>智慧沧州综合管理指挥中心</v>
          </cell>
        </row>
        <row r="44">
          <cell r="CZ44" t="str">
            <v>HB12</v>
          </cell>
          <cell r="DA44" t="str">
            <v>华北大区</v>
          </cell>
          <cell r="DB44" t="str">
            <v>沧州大数据中心二期</v>
          </cell>
        </row>
        <row r="45">
          <cell r="CZ45" t="str">
            <v>HB13</v>
          </cell>
          <cell r="DA45" t="str">
            <v>华北大区</v>
          </cell>
          <cell r="DB45" t="str">
            <v>沧州农业大数据（智慧农业项目）</v>
          </cell>
        </row>
        <row r="46">
          <cell r="CZ46" t="str">
            <v>HB14</v>
          </cell>
          <cell r="DA46" t="str">
            <v>华北大区</v>
          </cell>
          <cell r="DB46" t="str">
            <v>中关村管委会国产化安全可靠二期软件开发</v>
          </cell>
        </row>
        <row r="47">
          <cell r="CZ47" t="str">
            <v>HB15</v>
          </cell>
          <cell r="DA47" t="str">
            <v>华北大区</v>
          </cell>
          <cell r="DB47" t="str">
            <v>中关村管委会国产化安全可靠二期硬件采购</v>
          </cell>
        </row>
        <row r="48">
          <cell r="CZ48" t="str">
            <v>HB16</v>
          </cell>
          <cell r="DA48" t="str">
            <v>华北大区</v>
          </cell>
          <cell r="DB48" t="str">
            <v>河北省共享交换平台</v>
          </cell>
        </row>
        <row r="49">
          <cell r="CZ49" t="str">
            <v>HB17</v>
          </cell>
          <cell r="DA49" t="str">
            <v>华北大区</v>
          </cell>
          <cell r="DB49" t="str">
            <v>市民服务手机端</v>
          </cell>
        </row>
        <row r="50">
          <cell r="CZ50" t="str">
            <v>HB18</v>
          </cell>
          <cell r="DA50" t="str">
            <v>华北大区</v>
          </cell>
          <cell r="DB50" t="str">
            <v>北京中油瑞飞运维服务服务阶段证明项目</v>
          </cell>
        </row>
        <row r="51">
          <cell r="CZ51" t="str">
            <v>HB19</v>
          </cell>
          <cell r="DA51" t="str">
            <v>华北大区</v>
          </cell>
          <cell r="DB51" t="str">
            <v>中关村年度信息化运维项目</v>
          </cell>
        </row>
        <row r="52">
          <cell r="CZ52" t="str">
            <v>HB20</v>
          </cell>
          <cell r="DA52" t="str">
            <v>华北大区</v>
          </cell>
          <cell r="DB52" t="str">
            <v>中关村管委会系统云迁移</v>
          </cell>
        </row>
        <row r="53">
          <cell r="CZ53" t="str">
            <v>HB21</v>
          </cell>
          <cell r="DA53" t="str">
            <v>华北大区</v>
          </cell>
          <cell r="DB53" t="str">
            <v>杨凌智慧大厅项目</v>
          </cell>
        </row>
        <row r="54">
          <cell r="CZ54" t="str">
            <v>HB22</v>
          </cell>
          <cell r="DA54" t="str">
            <v>华北大区</v>
          </cell>
          <cell r="DB54" t="str">
            <v>杨凌智慧城管项目</v>
          </cell>
        </row>
        <row r="55">
          <cell r="CZ55" t="str">
            <v>HB23</v>
          </cell>
          <cell r="DA55" t="str">
            <v>华北大区</v>
          </cell>
          <cell r="DB55" t="str">
            <v>北京市延庆区环保局供货类指挥中心建设项目</v>
          </cell>
        </row>
        <row r="56">
          <cell r="CZ56" t="str">
            <v>HB24</v>
          </cell>
          <cell r="DA56" t="str">
            <v>华北大区</v>
          </cell>
          <cell r="DB56" t="str">
            <v>2019年度海淀区政务云平台购买服务项目服务阶段证明</v>
          </cell>
        </row>
        <row r="57">
          <cell r="CZ57" t="str">
            <v>HB25</v>
          </cell>
          <cell r="DA57" t="str">
            <v>华北大区</v>
          </cell>
          <cell r="DB57" t="str">
            <v>海淀区政务云备份中心2019至2020基础运维服务阶段证明项目</v>
          </cell>
        </row>
        <row r="58">
          <cell r="CZ58" t="str">
            <v>HB26</v>
          </cell>
          <cell r="DA58" t="str">
            <v>华北大区</v>
          </cell>
          <cell r="DB58" t="str">
            <v>海淀区智慧大脑</v>
          </cell>
        </row>
        <row r="59">
          <cell r="CZ59" t="str">
            <v>HB27</v>
          </cell>
          <cell r="DA59" t="str">
            <v>华北大区</v>
          </cell>
          <cell r="DB59" t="str">
            <v>雄安容东片区智慧环保</v>
          </cell>
        </row>
        <row r="60">
          <cell r="CZ60" t="str">
            <v>HB28</v>
          </cell>
          <cell r="DA60" t="str">
            <v>华北大区</v>
          </cell>
          <cell r="DB60" t="str">
            <v>雄安容东片区智慧物流</v>
          </cell>
        </row>
        <row r="61">
          <cell r="CZ61" t="str">
            <v>HB29</v>
          </cell>
          <cell r="DA61" t="str">
            <v>华北大区</v>
          </cell>
          <cell r="DB61" t="str">
            <v>国家广电总局政务一体化项目</v>
          </cell>
        </row>
        <row r="62">
          <cell r="CZ62" t="str">
            <v>HB30</v>
          </cell>
          <cell r="DA62" t="str">
            <v>华北大区</v>
          </cell>
          <cell r="DB62" t="str">
            <v>延庆智慧环保PPP项目-增加部分</v>
          </cell>
        </row>
        <row r="63">
          <cell r="CZ63" t="str">
            <v>HB31</v>
          </cell>
          <cell r="DA63" t="str">
            <v>华北大区</v>
          </cell>
          <cell r="DB63" t="str">
            <v>新乡市获嘉县智慧城市</v>
          </cell>
        </row>
        <row r="64">
          <cell r="CZ64" t="str">
            <v>HB32</v>
          </cell>
          <cell r="DA64" t="str">
            <v>华北大区</v>
          </cell>
          <cell r="DB64" t="str">
            <v>武汉市（等保测评+OA）监狱项目</v>
          </cell>
        </row>
        <row r="65">
          <cell r="CZ65" t="str">
            <v>HB33</v>
          </cell>
          <cell r="DA65" t="str">
            <v>华北大区</v>
          </cell>
          <cell r="DB65" t="str">
            <v>延庆区智慧旅游项目</v>
          </cell>
        </row>
        <row r="66">
          <cell r="CZ66" t="str">
            <v>HB34</v>
          </cell>
          <cell r="DA66" t="str">
            <v>华北大区</v>
          </cell>
          <cell r="DB66" t="str">
            <v>联通河南分公司新兴ICT业务政务行业综合解决方案项目</v>
          </cell>
        </row>
        <row r="67">
          <cell r="CZ67" t="str">
            <v>HB35</v>
          </cell>
          <cell r="DA67" t="str">
            <v>华北大区</v>
          </cell>
          <cell r="DB67" t="str">
            <v>延庆区子站周边空气质量精细化管理支撑项目</v>
          </cell>
        </row>
        <row r="68">
          <cell r="CZ68" t="str">
            <v>HB36</v>
          </cell>
          <cell r="DA68" t="str">
            <v>华北大区</v>
          </cell>
          <cell r="DB68" t="str">
            <v>雄安出入境政务服务大厅</v>
          </cell>
        </row>
        <row r="69">
          <cell r="CZ69" t="str">
            <v>HD01</v>
          </cell>
          <cell r="DA69" t="str">
            <v>华东大区</v>
          </cell>
          <cell r="DB69" t="str">
            <v>苏州智慧水利工程</v>
          </cell>
        </row>
        <row r="70">
          <cell r="CZ70" t="str">
            <v>HD02</v>
          </cell>
          <cell r="DA70" t="str">
            <v>华东大区</v>
          </cell>
          <cell r="DB70" t="str">
            <v>铜山智慧教育</v>
          </cell>
        </row>
        <row r="71">
          <cell r="CZ71" t="str">
            <v>HD03</v>
          </cell>
          <cell r="DA71" t="str">
            <v>华东大区</v>
          </cell>
          <cell r="DB71" t="str">
            <v>连云港智慧徐圩石化园区(项目集)</v>
          </cell>
        </row>
        <row r="72">
          <cell r="CZ72" t="str">
            <v>HD04</v>
          </cell>
          <cell r="DA72" t="str">
            <v>华东大区</v>
          </cell>
          <cell r="DB72" t="str">
            <v>江苏省政务大数据一期</v>
          </cell>
        </row>
        <row r="73">
          <cell r="CZ73" t="str">
            <v>HD05</v>
          </cell>
          <cell r="DA73" t="str">
            <v>华东大区</v>
          </cell>
          <cell r="DB73" t="str">
            <v>苏州工业园区智慧水利</v>
          </cell>
        </row>
        <row r="74">
          <cell r="CZ74" t="str">
            <v>HD06</v>
          </cell>
          <cell r="DA74" t="str">
            <v>华东大区</v>
          </cell>
          <cell r="DB74" t="str">
            <v>云上扬州数据中心</v>
          </cell>
        </row>
        <row r="75">
          <cell r="CZ75" t="str">
            <v>HD07</v>
          </cell>
          <cell r="DA75" t="str">
            <v>华东大区</v>
          </cell>
          <cell r="DB75" t="str">
            <v>苏州市政务云及政务大数据</v>
          </cell>
        </row>
        <row r="76">
          <cell r="CZ76" t="str">
            <v>HD08</v>
          </cell>
          <cell r="DA76" t="str">
            <v>华东大区</v>
          </cell>
          <cell r="DB76" t="str">
            <v>张家港智慧停车</v>
          </cell>
        </row>
        <row r="77">
          <cell r="CZ77" t="str">
            <v>HD09</v>
          </cell>
          <cell r="DA77" t="str">
            <v>华东大区</v>
          </cell>
          <cell r="DB77" t="str">
            <v>张家港智慧水利（含河长制）</v>
          </cell>
        </row>
        <row r="78">
          <cell r="CZ78" t="str">
            <v>HD10</v>
          </cell>
          <cell r="DA78" t="str">
            <v>华东大区</v>
          </cell>
          <cell r="DB78" t="str">
            <v>吴江政务大数据二期</v>
          </cell>
        </row>
        <row r="79">
          <cell r="CZ79" t="str">
            <v>HD12</v>
          </cell>
          <cell r="DA79" t="str">
            <v>华东大区</v>
          </cell>
          <cell r="DB79" t="str">
            <v>南通智慧停车</v>
          </cell>
        </row>
        <row r="80">
          <cell r="CZ80" t="str">
            <v>HD13</v>
          </cell>
          <cell r="DA80" t="str">
            <v>华东大区</v>
          </cell>
          <cell r="DB80" t="str">
            <v>徐州信息资源枢纽服务（二期）升级改造</v>
          </cell>
        </row>
        <row r="81">
          <cell r="CZ81" t="str">
            <v>HD14</v>
          </cell>
          <cell r="DA81" t="str">
            <v>华东大区</v>
          </cell>
          <cell r="DB81" t="str">
            <v>张家港体育大数据</v>
          </cell>
        </row>
        <row r="82">
          <cell r="CZ82" t="str">
            <v>HD15</v>
          </cell>
          <cell r="DA82" t="str">
            <v>华东大区</v>
          </cell>
          <cell r="DB82" t="str">
            <v>铜山政务大数据</v>
          </cell>
        </row>
        <row r="83">
          <cell r="CZ83" t="str">
            <v>HD17</v>
          </cell>
          <cell r="DA83" t="str">
            <v>华东大区</v>
          </cell>
          <cell r="DB83" t="str">
            <v>FY19张家港人力资源和社会保障局市民卡服务阶段证明外包项目</v>
          </cell>
        </row>
        <row r="84">
          <cell r="CZ84" t="str">
            <v>HD18</v>
          </cell>
          <cell r="DA84" t="str">
            <v>华东大区</v>
          </cell>
          <cell r="DB84" t="str">
            <v>江苏旅游职业技术学院扬州非遗文化展厅技术开发</v>
          </cell>
        </row>
        <row r="85">
          <cell r="CZ85" t="str">
            <v>HD19</v>
          </cell>
          <cell r="DA85" t="str">
            <v>华东大区</v>
          </cell>
          <cell r="DB85" t="str">
            <v>扬州智慧养老软件开发</v>
          </cell>
        </row>
        <row r="86">
          <cell r="CZ86" t="str">
            <v>HD21</v>
          </cell>
          <cell r="DA86" t="str">
            <v>华东大区</v>
          </cell>
          <cell r="DB86" t="str">
            <v>萧山大数据</v>
          </cell>
        </row>
        <row r="87">
          <cell r="CZ87" t="str">
            <v>HN01</v>
          </cell>
          <cell r="DA87" t="str">
            <v>华南大区</v>
          </cell>
          <cell r="DB87" t="str">
            <v>龙岩智慧教育</v>
          </cell>
        </row>
        <row r="88">
          <cell r="CZ88" t="str">
            <v>HN02</v>
          </cell>
          <cell r="DA88" t="str">
            <v>华南大区</v>
          </cell>
          <cell r="DB88" t="str">
            <v>2018年智慧武平升级改造项目服务类采购项目</v>
          </cell>
        </row>
        <row r="89">
          <cell r="CZ89" t="str">
            <v>HN03</v>
          </cell>
          <cell r="DA89" t="str">
            <v>华南大区</v>
          </cell>
          <cell r="DB89" t="str">
            <v>智慧武平升级改造项目硬件采购供货项目</v>
          </cell>
        </row>
        <row r="90">
          <cell r="CZ90" t="str">
            <v>HN04</v>
          </cell>
          <cell r="DA90" t="str">
            <v>华南大区</v>
          </cell>
          <cell r="DB90" t="str">
            <v>智慧武平升级改造项目运维服务收益期项目</v>
          </cell>
        </row>
        <row r="91">
          <cell r="CZ91" t="str">
            <v>HN05</v>
          </cell>
          <cell r="DA91" t="str">
            <v>华南大区</v>
          </cell>
          <cell r="DB91" t="str">
            <v>龙岩市行政服务中心通用审批系统含网上办事大厅提升改造软件开发项目</v>
          </cell>
        </row>
        <row r="92">
          <cell r="CZ92" t="str">
            <v>HN06</v>
          </cell>
          <cell r="DA92" t="str">
            <v>华南大区</v>
          </cell>
          <cell r="DB92" t="str">
            <v>精准扶贫（二期)运营</v>
          </cell>
        </row>
        <row r="93">
          <cell r="CZ93" t="str">
            <v>HN10</v>
          </cell>
          <cell r="DA93" t="str">
            <v>华南大区</v>
          </cell>
          <cell r="DB93" t="str">
            <v>禅城区数据共享平台二期项目</v>
          </cell>
        </row>
        <row r="94">
          <cell r="CZ94" t="str">
            <v>HN12</v>
          </cell>
          <cell r="DA94" t="str">
            <v>华南大区</v>
          </cell>
          <cell r="DB94" t="str">
            <v>佛山市社保局微信公众号升级项目</v>
          </cell>
        </row>
        <row r="95">
          <cell r="CZ95" t="str">
            <v>HN13</v>
          </cell>
          <cell r="DA95" t="str">
            <v>华南大区</v>
          </cell>
          <cell r="DB95" t="str">
            <v>广州之窗商务港智慧展厅集成服务阶段证明项目</v>
          </cell>
        </row>
        <row r="96">
          <cell r="CZ96" t="str">
            <v>HN14</v>
          </cell>
          <cell r="DA96" t="str">
            <v>华南大区</v>
          </cell>
          <cell r="DB96" t="str">
            <v>盐田市民服务平台运营项目</v>
          </cell>
        </row>
        <row r="97">
          <cell r="CZ97" t="str">
            <v>HN15</v>
          </cell>
          <cell r="DA97" t="str">
            <v>华南大区</v>
          </cell>
          <cell r="DB97" t="str">
            <v>盐田城市运行管理平台</v>
          </cell>
        </row>
        <row r="98">
          <cell r="CZ98" t="str">
            <v>HN17</v>
          </cell>
          <cell r="DA98" t="str">
            <v>华南大区</v>
          </cell>
          <cell r="DB98" t="str">
            <v>佛山市数据协同共享系统项目</v>
          </cell>
        </row>
        <row r="99">
          <cell r="CZ99" t="str">
            <v>HN18</v>
          </cell>
          <cell r="DA99" t="str">
            <v>华南大区</v>
          </cell>
          <cell r="DB99" t="str">
            <v>佛山市政府决策分析展示系统</v>
          </cell>
        </row>
        <row r="100">
          <cell r="CZ100" t="str">
            <v>HN19</v>
          </cell>
          <cell r="DA100" t="str">
            <v>华南大区</v>
          </cell>
          <cell r="DB100" t="str">
            <v>云浮市智慧城管二期</v>
          </cell>
        </row>
        <row r="101">
          <cell r="CZ101" t="str">
            <v>HN24</v>
          </cell>
          <cell r="DA101" t="str">
            <v>华南大区</v>
          </cell>
          <cell r="DB101" t="str">
            <v>盐田区统一身份认证系统</v>
          </cell>
        </row>
        <row r="102">
          <cell r="CZ102" t="str">
            <v>HN26</v>
          </cell>
          <cell r="DA102" t="str">
            <v>华南大区</v>
          </cell>
          <cell r="DB102" t="str">
            <v>漳州市数据汇聚共享服务平台（二期）</v>
          </cell>
        </row>
        <row r="103">
          <cell r="CZ103" t="str">
            <v>HN30</v>
          </cell>
          <cell r="DA103" t="str">
            <v>华南大区</v>
          </cell>
          <cell r="DB103" t="str">
            <v>漳州市网上公共服务平台（漳州通）</v>
          </cell>
        </row>
        <row r="104">
          <cell r="CZ104" t="str">
            <v>HN31</v>
          </cell>
          <cell r="DA104" t="str">
            <v>华南大区</v>
          </cell>
          <cell r="DB104" t="str">
            <v>智慧上杭项目</v>
          </cell>
        </row>
        <row r="105">
          <cell r="CZ105" t="str">
            <v>HN33</v>
          </cell>
          <cell r="DA105" t="str">
            <v>华南大区</v>
          </cell>
          <cell r="DB105" t="str">
            <v>福建智慧三明</v>
          </cell>
        </row>
        <row r="106">
          <cell r="CZ106" t="str">
            <v>HN34</v>
          </cell>
          <cell r="DA106" t="str">
            <v>华南大区</v>
          </cell>
          <cell r="DB106" t="str">
            <v>佛山法人库建设项目</v>
          </cell>
        </row>
        <row r="107">
          <cell r="CZ107" t="str">
            <v>HN39</v>
          </cell>
          <cell r="DA107" t="str">
            <v>华南大区</v>
          </cell>
          <cell r="DB107" t="str">
            <v>数字广东</v>
          </cell>
        </row>
        <row r="108">
          <cell r="CZ108" t="str">
            <v>HN40</v>
          </cell>
          <cell r="DA108" t="str">
            <v>华南大区</v>
          </cell>
          <cell r="DB108" t="str">
            <v>龙岩移动全流程网上办事平台项目网上办事服务平台模块技术服务阶段证明</v>
          </cell>
        </row>
        <row r="109">
          <cell r="CZ109" t="str">
            <v>HN41</v>
          </cell>
          <cell r="DA109" t="str">
            <v>华南大区</v>
          </cell>
          <cell r="DB109" t="str">
            <v>龙岩移动全流程网上办事平台项目网上办事服务平台维保服务期服务到款项目</v>
          </cell>
        </row>
        <row r="110">
          <cell r="CZ110" t="str">
            <v>HN42</v>
          </cell>
          <cell r="DA110" t="str">
            <v>华南大区</v>
          </cell>
          <cell r="DB110" t="str">
            <v>龙岩市教育局网上招生报名及积分制管理系统软件开发项目</v>
          </cell>
        </row>
        <row r="111">
          <cell r="CZ111" t="str">
            <v>HN43</v>
          </cell>
          <cell r="DA111" t="str">
            <v>华南大区</v>
          </cell>
          <cell r="DB111" t="str">
            <v>龙岩市新罗区综治网格化信息系统软件开发项目</v>
          </cell>
        </row>
        <row r="112">
          <cell r="CZ112" t="str">
            <v>HN44</v>
          </cell>
          <cell r="DA112" t="str">
            <v>华南大区</v>
          </cell>
          <cell r="DB112" t="str">
            <v>福州市中小企业服务平台</v>
          </cell>
        </row>
        <row r="113">
          <cell r="CZ113" t="str">
            <v>XN001</v>
          </cell>
          <cell r="DA113" t="str">
            <v>西南大区</v>
          </cell>
          <cell r="DB113" t="str">
            <v>贵阳市白云区政务服务到款项目</v>
          </cell>
        </row>
        <row r="114">
          <cell r="CZ114" t="str">
            <v>XN002</v>
          </cell>
          <cell r="DA114" t="str">
            <v>西南大区</v>
          </cell>
          <cell r="DB114" t="str">
            <v>贵阳市招考网微信公众号托管运维服务阶段证明项目</v>
          </cell>
        </row>
        <row r="115">
          <cell r="CZ115" t="str">
            <v>XN003</v>
          </cell>
          <cell r="DA115" t="str">
            <v>西南大区</v>
          </cell>
          <cell r="DB115" t="str">
            <v>智慧金秀一期</v>
          </cell>
        </row>
        <row r="116">
          <cell r="CZ116" t="str">
            <v>XN004</v>
          </cell>
          <cell r="DA116" t="str">
            <v>西南大区</v>
          </cell>
          <cell r="DB116" t="str">
            <v>贵阳市义务教育入学服务接入筑民生APP建设服务项目</v>
          </cell>
        </row>
        <row r="117">
          <cell r="CZ117" t="str">
            <v>XN005</v>
          </cell>
          <cell r="DA117" t="str">
            <v>西南大区</v>
          </cell>
          <cell r="DB117" t="str">
            <v>六盘水凉都云信息平台</v>
          </cell>
        </row>
        <row r="118">
          <cell r="CZ118" t="str">
            <v>XN006</v>
          </cell>
          <cell r="DA118" t="str">
            <v>西南大区</v>
          </cell>
          <cell r="DB118" t="str">
            <v>铜仁市大数据支撑平台</v>
          </cell>
        </row>
        <row r="119">
          <cell r="CZ119" t="str">
            <v>XN007</v>
          </cell>
          <cell r="DA119" t="str">
            <v>西南大区</v>
          </cell>
          <cell r="DB119" t="str">
            <v>安顺市可信共享</v>
          </cell>
        </row>
        <row r="120">
          <cell r="CZ120" t="str">
            <v>XN008</v>
          </cell>
          <cell r="DA120" t="str">
            <v>西南大区</v>
          </cell>
          <cell r="DB120" t="str">
            <v>安顺市政务云</v>
          </cell>
        </row>
        <row r="121">
          <cell r="CZ121" t="str">
            <v>XN009</v>
          </cell>
          <cell r="DA121" t="str">
            <v>西南大区</v>
          </cell>
          <cell r="DB121" t="str">
            <v>贵阳市住房公积金管理中心-线上服务接入软件开发</v>
          </cell>
        </row>
        <row r="122">
          <cell r="CZ122" t="str">
            <v>XN010</v>
          </cell>
          <cell r="DA122" t="str">
            <v>西南大区</v>
          </cell>
          <cell r="DB122" t="str">
            <v>筑民生二期</v>
          </cell>
        </row>
        <row r="123">
          <cell r="CZ123" t="str">
            <v>XN011</v>
          </cell>
          <cell r="DA123" t="str">
            <v>西南大区</v>
          </cell>
          <cell r="DB123" t="str">
            <v>智慧体育</v>
          </cell>
        </row>
        <row r="124">
          <cell r="CZ124" t="str">
            <v>XN013</v>
          </cell>
          <cell r="DA124" t="str">
            <v>西南大区</v>
          </cell>
          <cell r="DB124" t="str">
            <v>稀土大数据平台</v>
          </cell>
        </row>
        <row r="125">
          <cell r="CZ125" t="str">
            <v>XN014</v>
          </cell>
          <cell r="DA125" t="str">
            <v>西南大区</v>
          </cell>
          <cell r="DB125" t="str">
            <v>赣南脐橙大数据平台</v>
          </cell>
        </row>
        <row r="126">
          <cell r="CZ126" t="str">
            <v>XN015</v>
          </cell>
          <cell r="DA126" t="str">
            <v>西南大区</v>
          </cell>
          <cell r="DB126" t="str">
            <v>六盘水教育局项目</v>
          </cell>
        </row>
        <row r="127">
          <cell r="CZ127" t="str">
            <v>XN016</v>
          </cell>
          <cell r="DA127" t="str">
            <v>西南大区</v>
          </cell>
          <cell r="DB127" t="str">
            <v>贵州长江水资源保护</v>
          </cell>
        </row>
        <row r="128">
          <cell r="CZ128" t="str">
            <v>XN017</v>
          </cell>
          <cell r="DA128" t="str">
            <v>西南大区</v>
          </cell>
          <cell r="DB128" t="str">
            <v>重庆长江水资源保护</v>
          </cell>
        </row>
        <row r="129">
          <cell r="CZ129" t="str">
            <v>XN018</v>
          </cell>
          <cell r="DA129" t="str">
            <v>西南大区</v>
          </cell>
          <cell r="DB129" t="str">
            <v>贵州省“厕所革命”</v>
          </cell>
        </row>
        <row r="130">
          <cell r="CZ130" t="str">
            <v>XN019</v>
          </cell>
          <cell r="DA130" t="str">
            <v>西南大区</v>
          </cell>
          <cell r="DB130" t="str">
            <v>六枝教育项目</v>
          </cell>
        </row>
        <row r="131">
          <cell r="CZ131" t="str">
            <v>XN020</v>
          </cell>
          <cell r="DA131" t="str">
            <v>西南大区</v>
          </cell>
          <cell r="DB131" t="str">
            <v>赣州智慧教育</v>
          </cell>
        </row>
        <row r="132">
          <cell r="CZ132" t="str">
            <v>XN024</v>
          </cell>
          <cell r="DA132" t="str">
            <v>西南大区</v>
          </cell>
          <cell r="DB132" t="str">
            <v>贵阳市住房公积金管理中心-运营服务</v>
          </cell>
        </row>
        <row r="133">
          <cell r="CZ133" t="str">
            <v>XN025</v>
          </cell>
          <cell r="DA133" t="str">
            <v>西南大区</v>
          </cell>
          <cell r="DB133" t="str">
            <v>贵阳市住房公积金管理中心-运维服务</v>
          </cell>
        </row>
        <row r="134">
          <cell r="CZ134" t="str">
            <v>XN026</v>
          </cell>
          <cell r="DA134" t="str">
            <v>西南大区</v>
          </cell>
          <cell r="DB134" t="str">
            <v>重庆两江新区教育局新生预报名系统</v>
          </cell>
        </row>
        <row r="135">
          <cell r="CZ135" t="str">
            <v>XN027</v>
          </cell>
          <cell r="DA135" t="str">
            <v>西南大区</v>
          </cell>
          <cell r="DB135" t="str">
            <v>重庆两江新区公租房</v>
          </cell>
        </row>
        <row r="136">
          <cell r="CZ136" t="str">
            <v>XN028</v>
          </cell>
          <cell r="DA136" t="str">
            <v>西南大区</v>
          </cell>
          <cell r="DB136" t="str">
            <v>罗甸精准扶贫一张图</v>
          </cell>
        </row>
        <row r="137">
          <cell r="CZ137" t="str">
            <v>XN029</v>
          </cell>
          <cell r="DA137" t="str">
            <v>西南大区</v>
          </cell>
          <cell r="DB137" t="str">
            <v>成都公共租赁住房项目</v>
          </cell>
        </row>
        <row r="138">
          <cell r="CZ138" t="str">
            <v>XN030</v>
          </cell>
          <cell r="DA138" t="str">
            <v>西南大区</v>
          </cell>
          <cell r="DB138" t="str">
            <v>贵州省水资源综合管理平台</v>
          </cell>
        </row>
        <row r="139">
          <cell r="CZ139" t="str">
            <v>XN031</v>
          </cell>
          <cell r="DA139" t="str">
            <v>西南大区</v>
          </cell>
          <cell r="DB139" t="str">
            <v>铜仁市民平台</v>
          </cell>
        </row>
        <row r="140">
          <cell r="CZ140" t="str">
            <v>XN033</v>
          </cell>
          <cell r="DA140" t="str">
            <v>西南大区</v>
          </cell>
          <cell r="DB140" t="str">
            <v>贵阳市住房公积金管理中心-人脸识别技术支持</v>
          </cell>
        </row>
        <row r="141">
          <cell r="CZ141" t="str">
            <v>XN034</v>
          </cell>
          <cell r="DA141" t="str">
            <v>西南大区</v>
          </cell>
          <cell r="DB141" t="str">
            <v>贵阳市发改委统一登录管理</v>
          </cell>
        </row>
        <row r="142">
          <cell r="CZ142" t="str">
            <v>XN035</v>
          </cell>
          <cell r="DA142" t="str">
            <v>西南大区</v>
          </cell>
          <cell r="DB142" t="str">
            <v>智慧园区（两江新区）</v>
          </cell>
        </row>
        <row r="143">
          <cell r="CZ143" t="str">
            <v>XN036</v>
          </cell>
          <cell r="DA143" t="str">
            <v>西南大区</v>
          </cell>
          <cell r="DB143" t="str">
            <v>什邡综治项目</v>
          </cell>
        </row>
        <row r="144">
          <cell r="CZ144" t="str">
            <v>XN037</v>
          </cell>
          <cell r="DA144" t="str">
            <v>西南大区</v>
          </cell>
          <cell r="DB144" t="str">
            <v>绮结河乡村振兴</v>
          </cell>
        </row>
        <row r="145">
          <cell r="CZ145" t="str">
            <v>XN038</v>
          </cell>
          <cell r="DA145" t="str">
            <v>西南大区</v>
          </cell>
          <cell r="DB145" t="str">
            <v>六盘水农业云</v>
          </cell>
        </row>
        <row r="146">
          <cell r="CZ146" t="str">
            <v>XN039</v>
          </cell>
          <cell r="DA146" t="str">
            <v>西南大区</v>
          </cell>
          <cell r="DB146" t="str">
            <v>两江新区停车诱导系统工程</v>
          </cell>
        </row>
        <row r="147">
          <cell r="CZ147" t="str">
            <v>HBH01</v>
          </cell>
          <cell r="DA147" t="str">
            <v>环渤海大区</v>
          </cell>
          <cell r="DB147" t="str">
            <v>邯郸市成安县新区管委会智慧如意公园项目一次性软件开发</v>
          </cell>
        </row>
        <row r="148">
          <cell r="CZ148" t="str">
            <v>HBH02</v>
          </cell>
          <cell r="DA148" t="str">
            <v>环渤海大区</v>
          </cell>
          <cell r="DB148" t="str">
            <v>邯郸市成安县智慧城市</v>
          </cell>
        </row>
        <row r="149">
          <cell r="CZ149" t="str">
            <v>HBH03</v>
          </cell>
          <cell r="DA149" t="str">
            <v>环渤海大区</v>
          </cell>
          <cell r="DB149" t="str">
            <v>唐山智慧城市总集成商</v>
          </cell>
        </row>
        <row r="150">
          <cell r="CZ150" t="str">
            <v>HBH04</v>
          </cell>
          <cell r="DA150" t="str">
            <v>环渤海大区</v>
          </cell>
          <cell r="DB150" t="str">
            <v>唐山企业服务平台补贴</v>
          </cell>
        </row>
        <row r="151">
          <cell r="CZ151" t="str">
            <v>HBH05</v>
          </cell>
          <cell r="DA151" t="str">
            <v>环渤海大区</v>
          </cell>
          <cell r="DB151" t="str">
            <v>唐山跨境电商</v>
          </cell>
        </row>
        <row r="152">
          <cell r="CZ152" t="str">
            <v>HBH06</v>
          </cell>
          <cell r="DA152" t="str">
            <v>环渤海大区</v>
          </cell>
          <cell r="DB152" t="str">
            <v>唐山市企业上云应用服务补贴</v>
          </cell>
        </row>
        <row r="153">
          <cell r="CZ153" t="str">
            <v>HBH07</v>
          </cell>
          <cell r="DA153" t="str">
            <v>环渤海大区</v>
          </cell>
          <cell r="DB153" t="str">
            <v>秦皇岛智慧交通</v>
          </cell>
        </row>
        <row r="154">
          <cell r="CZ154" t="str">
            <v>HBH08</v>
          </cell>
          <cell r="DA154" t="str">
            <v>环渤海大区</v>
          </cell>
          <cell r="DB154" t="str">
            <v>吉林市工业云平台</v>
          </cell>
        </row>
        <row r="155">
          <cell r="CZ155" t="str">
            <v>HBH09</v>
          </cell>
          <cell r="DA155" t="str">
            <v>环渤海大区</v>
          </cell>
          <cell r="DB155" t="str">
            <v>吉林省经济运行监测预警平台</v>
          </cell>
        </row>
        <row r="156">
          <cell r="CZ156" t="str">
            <v>HBH10</v>
          </cell>
          <cell r="DA156" t="str">
            <v>环渤海大区</v>
          </cell>
          <cell r="DB156" t="str">
            <v>长春新区双创科技街区</v>
          </cell>
        </row>
        <row r="157">
          <cell r="CZ157" t="str">
            <v>HBH11</v>
          </cell>
          <cell r="DA157" t="str">
            <v>环渤海大区</v>
          </cell>
          <cell r="DB157" t="str">
            <v>长春经开区智能制造谷</v>
          </cell>
        </row>
        <row r="158">
          <cell r="CZ158" t="str">
            <v>HBH12</v>
          </cell>
          <cell r="DA158" t="str">
            <v>环渤海大区</v>
          </cell>
          <cell r="DB158" t="str">
            <v>吉视传媒云ERP</v>
          </cell>
        </row>
        <row r="159">
          <cell r="CZ159" t="str">
            <v>HBH13</v>
          </cell>
          <cell r="DA159" t="str">
            <v>环渤海大区</v>
          </cell>
          <cell r="DB159" t="str">
            <v>吉林省物联网Sigfox示范项目</v>
          </cell>
        </row>
        <row r="160">
          <cell r="CZ160" t="str">
            <v>HBH14</v>
          </cell>
          <cell r="DA160" t="str">
            <v>环渤海大区</v>
          </cell>
          <cell r="DB160" t="str">
            <v>吉林市“数字城市”一期</v>
          </cell>
        </row>
        <row r="161">
          <cell r="CZ161" t="str">
            <v>HBH15</v>
          </cell>
          <cell r="DA161" t="str">
            <v>环渤海大区</v>
          </cell>
          <cell r="DB161" t="str">
            <v>长春净月区双创升级平台</v>
          </cell>
        </row>
        <row r="162">
          <cell r="CZ162" t="str">
            <v>HBH16</v>
          </cell>
          <cell r="DA162" t="str">
            <v>环渤海大区</v>
          </cell>
          <cell r="DB162" t="str">
            <v>长春市民生服务平台</v>
          </cell>
        </row>
        <row r="163">
          <cell r="CZ163" t="str">
            <v>HBH17</v>
          </cell>
          <cell r="DA163" t="str">
            <v>环渤海大区</v>
          </cell>
          <cell r="DB163" t="str">
            <v>吉林省大数据局数据中心建设项目</v>
          </cell>
        </row>
        <row r="164">
          <cell r="CZ164" t="str">
            <v>HBH18</v>
          </cell>
          <cell r="DA164" t="str">
            <v>环渤海大区</v>
          </cell>
          <cell r="DB164" t="str">
            <v>长春新区智慧停车项目</v>
          </cell>
        </row>
        <row r="165">
          <cell r="CZ165" t="str">
            <v>HBH19</v>
          </cell>
          <cell r="DA165" t="str">
            <v>环渤海大区</v>
          </cell>
          <cell r="DB165" t="str">
            <v>数字长春</v>
          </cell>
        </row>
        <row r="166">
          <cell r="CZ166" t="str">
            <v>HBH20</v>
          </cell>
          <cell r="DA166" t="str">
            <v>环渤海大区</v>
          </cell>
          <cell r="DB166" t="str">
            <v>辽宁省智慧体育项目</v>
          </cell>
        </row>
        <row r="167">
          <cell r="CZ167" t="str">
            <v>HBH21</v>
          </cell>
          <cell r="DA167" t="str">
            <v>环渤海大区</v>
          </cell>
          <cell r="DB167" t="str">
            <v>长春兴隆综保区共享仓项目</v>
          </cell>
        </row>
        <row r="168">
          <cell r="CZ168" t="str">
            <v>HBH22</v>
          </cell>
          <cell r="DA168" t="str">
            <v>环渤海大区</v>
          </cell>
          <cell r="DB168" t="str">
            <v>长春汽配城共享仓项目</v>
          </cell>
        </row>
        <row r="169">
          <cell r="CZ169" t="str">
            <v>HBH23</v>
          </cell>
          <cell r="DA169" t="str">
            <v>环渤海大区</v>
          </cell>
          <cell r="DB169" t="str">
            <v>庄河智慧城市项目（教育）</v>
          </cell>
        </row>
        <row r="170">
          <cell r="CZ170" t="str">
            <v>HBH24</v>
          </cell>
          <cell r="DA170" t="str">
            <v>环渤海大区</v>
          </cell>
          <cell r="DB170" t="str">
            <v>大连智慧城市项目</v>
          </cell>
        </row>
        <row r="171">
          <cell r="CZ171" t="str">
            <v>HBH25</v>
          </cell>
          <cell r="DA171" t="str">
            <v>环渤海大区</v>
          </cell>
          <cell r="DB171" t="str">
            <v>长春新区“数字新区”二期</v>
          </cell>
        </row>
        <row r="172">
          <cell r="CZ172" t="str">
            <v>HBH26</v>
          </cell>
          <cell r="DA172" t="str">
            <v>环渤海大区</v>
          </cell>
          <cell r="DB172" t="str">
            <v>抚顺智慧城市-政务大数据共享交换平台</v>
          </cell>
        </row>
        <row r="173">
          <cell r="CZ173" t="str">
            <v>HBH27</v>
          </cell>
          <cell r="DA173" t="str">
            <v>环渤海大区</v>
          </cell>
          <cell r="DB173" t="str">
            <v>抚顺工业运行预警监控与服务平台</v>
          </cell>
        </row>
        <row r="174">
          <cell r="CZ174" t="str">
            <v>HBH28</v>
          </cell>
          <cell r="DA174" t="str">
            <v>环渤海大区</v>
          </cell>
          <cell r="DB174" t="str">
            <v>抚顺虚拟市民卡</v>
          </cell>
        </row>
        <row r="175">
          <cell r="CZ175" t="str">
            <v>HBH30</v>
          </cell>
          <cell r="DA175" t="str">
            <v>环渤海大区</v>
          </cell>
          <cell r="DB175" t="str">
            <v>抚顺征信平台</v>
          </cell>
        </row>
        <row r="176">
          <cell r="CZ176" t="str">
            <v>HBH31</v>
          </cell>
          <cell r="DA176" t="str">
            <v>环渤海大区</v>
          </cell>
          <cell r="DB176" t="str">
            <v>本溪市市民卡运维项目</v>
          </cell>
        </row>
        <row r="177">
          <cell r="CZ177" t="str">
            <v>HBH32</v>
          </cell>
          <cell r="DA177" t="str">
            <v>环渤海大区</v>
          </cell>
          <cell r="DB177" t="str">
            <v>京东雪亮工程项目</v>
          </cell>
        </row>
        <row r="178">
          <cell r="CZ178" t="str">
            <v>HBH33</v>
          </cell>
          <cell r="DA178" t="str">
            <v>环渤海大区</v>
          </cell>
          <cell r="DB178" t="str">
            <v>南昌智慧监狱项目</v>
          </cell>
        </row>
        <row r="179">
          <cell r="CZ179" t="str">
            <v>HBH34</v>
          </cell>
          <cell r="DA179" t="str">
            <v>环渤海大区</v>
          </cell>
          <cell r="DB179" t="str">
            <v>智慧东丽综合治理平台-张贵庄街道硬件</v>
          </cell>
        </row>
        <row r="180">
          <cell r="CZ180" t="str">
            <v>HBH35</v>
          </cell>
          <cell r="DA180" t="str">
            <v>环渤海大区</v>
          </cell>
          <cell r="DB180" t="str">
            <v>智慧东丽综合治理平台-丰年街道硬件</v>
          </cell>
        </row>
        <row r="181">
          <cell r="CZ181" t="str">
            <v>HBH36</v>
          </cell>
          <cell r="DA181" t="str">
            <v>环渤海大区</v>
          </cell>
          <cell r="DB181" t="str">
            <v>武汉维护</v>
          </cell>
        </row>
        <row r="182">
          <cell r="CZ182" t="str">
            <v>HBH37</v>
          </cell>
          <cell r="DA182" t="str">
            <v>环渤海大区</v>
          </cell>
          <cell r="DB182" t="str">
            <v>智慧东丽综合治理平台-综治管理中心硬件</v>
          </cell>
        </row>
        <row r="183">
          <cell r="CZ183" t="str">
            <v>HBH38</v>
          </cell>
          <cell r="DA183" t="str">
            <v>环渤海大区</v>
          </cell>
          <cell r="DB183" t="str">
            <v>天津公安局智慧博物馆-软件</v>
          </cell>
        </row>
        <row r="184">
          <cell r="CZ184" t="str">
            <v>HBH40</v>
          </cell>
          <cell r="DA184" t="str">
            <v>环渤海大区</v>
          </cell>
          <cell r="DB184" t="str">
            <v>天津公安局智慧博物馆-硬件</v>
          </cell>
        </row>
        <row r="185">
          <cell r="CZ185" t="str">
            <v>HBH42</v>
          </cell>
          <cell r="DA185" t="str">
            <v>环渤海大区</v>
          </cell>
          <cell r="DB185" t="str">
            <v>天津市津南区及荣程钢铁民族文化大数据</v>
          </cell>
        </row>
        <row r="186">
          <cell r="CZ186" t="str">
            <v>HBH43</v>
          </cell>
          <cell r="DA186" t="str">
            <v>环渤海大区</v>
          </cell>
          <cell r="DB186" t="str">
            <v>天津大学数据中心</v>
          </cell>
        </row>
        <row r="187">
          <cell r="CZ187" t="str">
            <v>HBH44</v>
          </cell>
          <cell r="DA187" t="str">
            <v>环渤海大区</v>
          </cell>
          <cell r="DB187" t="str">
            <v>威海职业学院智慧校园一期</v>
          </cell>
        </row>
        <row r="188">
          <cell r="CZ188" t="str">
            <v>HBH45</v>
          </cell>
          <cell r="DA188" t="str">
            <v>环渤海大区</v>
          </cell>
          <cell r="DB188" t="str">
            <v>淄川IOC项目</v>
          </cell>
        </row>
        <row r="189">
          <cell r="CZ189" t="str">
            <v>HBH47</v>
          </cell>
          <cell r="DA189" t="str">
            <v>环渤海大区</v>
          </cell>
          <cell r="DB189" t="str">
            <v>文登市民网二期</v>
          </cell>
        </row>
        <row r="190">
          <cell r="CZ190" t="str">
            <v>HBH48</v>
          </cell>
          <cell r="DA190" t="str">
            <v>环渤海大区</v>
          </cell>
          <cell r="DB190" t="str">
            <v>乳山市民网二期</v>
          </cell>
        </row>
        <row r="191">
          <cell r="CZ191" t="str">
            <v>HBH49</v>
          </cell>
          <cell r="DA191" t="str">
            <v>环渤海大区</v>
          </cell>
          <cell r="DB191" t="str">
            <v>乳山农业大数据应用</v>
          </cell>
        </row>
        <row r="192">
          <cell r="CZ192" t="str">
            <v>HBH51</v>
          </cell>
          <cell r="DA192" t="str">
            <v>环渤海大区</v>
          </cell>
          <cell r="DB192" t="str">
            <v>威海公共文化大数据服务平台</v>
          </cell>
        </row>
        <row r="193">
          <cell r="CZ193" t="str">
            <v>HBH52</v>
          </cell>
          <cell r="DA193" t="str">
            <v>环渤海大区</v>
          </cell>
          <cell r="DB193" t="str">
            <v>潍坊市城市大脑项目</v>
          </cell>
        </row>
        <row r="194">
          <cell r="CZ194" t="str">
            <v>HBH53</v>
          </cell>
          <cell r="DA194" t="str">
            <v>环渤海大区</v>
          </cell>
          <cell r="DB194" t="str">
            <v>日照智慧旅游</v>
          </cell>
        </row>
        <row r="195">
          <cell r="CZ195" t="str">
            <v>HBH54</v>
          </cell>
          <cell r="DA195" t="str">
            <v>环渤海大区</v>
          </cell>
          <cell r="DB195" t="str">
            <v>青岛黄岛未来城项目</v>
          </cell>
        </row>
        <row r="196">
          <cell r="CZ196" t="str">
            <v>HBH55</v>
          </cell>
          <cell r="DA196" t="str">
            <v>环渤海大区</v>
          </cell>
          <cell r="DB196" t="str">
            <v>威海市民网续签</v>
          </cell>
        </row>
        <row r="197">
          <cell r="CZ197" t="str">
            <v>HBH56</v>
          </cell>
          <cell r="DA197" t="str">
            <v>环渤海大区</v>
          </cell>
          <cell r="DB197" t="str">
            <v>聊城市民网建设及运营</v>
          </cell>
        </row>
        <row r="198">
          <cell r="CZ198" t="str">
            <v>HBH57</v>
          </cell>
          <cell r="DA198" t="str">
            <v>环渤海大区</v>
          </cell>
          <cell r="DB198" t="str">
            <v>山东高速公路智慧交通（商机关闭）</v>
          </cell>
        </row>
        <row r="199">
          <cell r="CZ199" t="str">
            <v>HBH58</v>
          </cell>
          <cell r="DA199" t="str">
            <v>环渤海大区</v>
          </cell>
          <cell r="DB199" t="str">
            <v>威海职业学院智慧校园二期</v>
          </cell>
        </row>
        <row r="200">
          <cell r="CZ200" t="str">
            <v>HBH59</v>
          </cell>
          <cell r="DA200" t="str">
            <v>环渤海大区</v>
          </cell>
          <cell r="DB200" t="str">
            <v>潍坊潍城区智能服务大厅</v>
          </cell>
        </row>
        <row r="201">
          <cell r="CZ201" t="str">
            <v>HBH60</v>
          </cell>
          <cell r="DA201" t="str">
            <v>环渤海大区</v>
          </cell>
          <cell r="DB201" t="str">
            <v>淄博经开区智慧园区平台建设</v>
          </cell>
        </row>
        <row r="202">
          <cell r="CZ202" t="str">
            <v>HBH61</v>
          </cell>
          <cell r="DA202" t="str">
            <v>环渤海大区</v>
          </cell>
          <cell r="DB202" t="str">
            <v>烟台发改信用二期</v>
          </cell>
        </row>
        <row r="203">
          <cell r="CZ203" t="str">
            <v>HBH62</v>
          </cell>
          <cell r="DA203" t="str">
            <v>环渤海大区</v>
          </cell>
          <cell r="DB203" t="str">
            <v>威海工业大数据</v>
          </cell>
        </row>
        <row r="204">
          <cell r="CZ204" t="str">
            <v>HBH63</v>
          </cell>
          <cell r="DA204" t="str">
            <v>环渤海大区</v>
          </cell>
          <cell r="DB204" t="str">
            <v>大连金普新区智慧城市项目</v>
          </cell>
        </row>
        <row r="205">
          <cell r="CZ205" t="str">
            <v>HBH64</v>
          </cell>
          <cell r="DA205" t="str">
            <v>环渤海大区</v>
          </cell>
          <cell r="DB205" t="str">
            <v>唐山智慧火车站</v>
          </cell>
        </row>
        <row r="206">
          <cell r="CZ206" t="str">
            <v>HBH65</v>
          </cell>
          <cell r="DA206" t="str">
            <v>环渤海大区</v>
          </cell>
          <cell r="DB206" t="str">
            <v>天钢集团钢铁产业大数据</v>
          </cell>
        </row>
        <row r="207">
          <cell r="CZ207" t="str">
            <v>HBH67</v>
          </cell>
          <cell r="DA207" t="str">
            <v>环渤海大区</v>
          </cell>
          <cell r="DB207" t="str">
            <v>吉林省溯源食品工业互联网项目</v>
          </cell>
        </row>
        <row r="208">
          <cell r="CZ208" t="str">
            <v>HBH68</v>
          </cell>
          <cell r="DA208" t="str">
            <v>环渤海大区</v>
          </cell>
          <cell r="DB208" t="str">
            <v>吉林省物联网展厅项目</v>
          </cell>
        </row>
        <row r="209">
          <cell r="CZ209" t="str">
            <v>HBH69</v>
          </cell>
          <cell r="DA209" t="str">
            <v>环渤海大区</v>
          </cell>
          <cell r="DB209" t="str">
            <v>吉林省农委大数据平台</v>
          </cell>
        </row>
        <row r="210">
          <cell r="CZ210" t="str">
            <v>HBH70</v>
          </cell>
          <cell r="DA210" t="str">
            <v>环渤海大区</v>
          </cell>
          <cell r="DB210" t="str">
            <v>吉林省应急指挥系统</v>
          </cell>
        </row>
        <row r="211">
          <cell r="CZ211" t="str">
            <v>HBH71</v>
          </cell>
          <cell r="DA211" t="str">
            <v>环渤海大区</v>
          </cell>
          <cell r="DB211" t="str">
            <v>红旗小镇信息化项目</v>
          </cell>
        </row>
        <row r="212">
          <cell r="CZ212" t="str">
            <v>HBH72</v>
          </cell>
          <cell r="DA212" t="str">
            <v>环渤海大区</v>
          </cell>
          <cell r="DB212" t="str">
            <v>智慧东丽综合治理平台-综治管理中心软件开发</v>
          </cell>
        </row>
        <row r="213">
          <cell r="CZ213" t="str">
            <v>HBH73</v>
          </cell>
          <cell r="DA213" t="str">
            <v>环渤海大区</v>
          </cell>
          <cell r="DB213" t="str">
            <v>南开区网格化管理平台软</v>
          </cell>
        </row>
        <row r="214">
          <cell r="CZ214" t="str">
            <v>HBH74</v>
          </cell>
          <cell r="DA214" t="str">
            <v>环渤海大区</v>
          </cell>
          <cell r="DB214" t="str">
            <v>南开区网格化管理平台硬</v>
          </cell>
        </row>
        <row r="215">
          <cell r="CZ215" t="str">
            <v>HBH75</v>
          </cell>
          <cell r="DA215" t="str">
            <v>环渤海大区</v>
          </cell>
          <cell r="DB215" t="str">
            <v>南开区经济监控平台</v>
          </cell>
        </row>
        <row r="216">
          <cell r="CZ216" t="str">
            <v>HBH76</v>
          </cell>
          <cell r="DA216" t="str">
            <v>环渤海大区</v>
          </cell>
          <cell r="DB216" t="str">
            <v>南开区企业服务平台</v>
          </cell>
        </row>
        <row r="217">
          <cell r="CZ217" t="str">
            <v>HBH77</v>
          </cell>
          <cell r="DA217" t="str">
            <v>环渤海大区</v>
          </cell>
          <cell r="DB217" t="str">
            <v>南开区政务OA</v>
          </cell>
        </row>
        <row r="218">
          <cell r="CZ218" t="str">
            <v>HBH78</v>
          </cell>
          <cell r="DA218" t="str">
            <v>环渤海大区</v>
          </cell>
          <cell r="DB218" t="str">
            <v>南开区智能停车硬件</v>
          </cell>
        </row>
        <row r="219">
          <cell r="CZ219" t="str">
            <v>HBH79</v>
          </cell>
          <cell r="DA219" t="str">
            <v>环渤海大区</v>
          </cell>
          <cell r="DB219" t="str">
            <v>南开区智能停车软件</v>
          </cell>
        </row>
        <row r="220">
          <cell r="CZ220" t="str">
            <v>HBH80</v>
          </cell>
          <cell r="DA220" t="str">
            <v>环渤海大区</v>
          </cell>
          <cell r="DB220" t="str">
            <v>南开区一网通</v>
          </cell>
        </row>
        <row r="221">
          <cell r="CZ221" t="str">
            <v>HBH81</v>
          </cell>
          <cell r="DA221" t="str">
            <v>环渤海大区</v>
          </cell>
          <cell r="DB221" t="str">
            <v>大连智慧社区养老服务平台（新增商机）</v>
          </cell>
        </row>
        <row r="222">
          <cell r="CZ222" t="str">
            <v>HBH82</v>
          </cell>
          <cell r="DA222" t="str">
            <v>环渤海大区</v>
          </cell>
          <cell r="DB222" t="str">
            <v>一馆一平台（一期硬件）（新增商机）</v>
          </cell>
        </row>
        <row r="223">
          <cell r="CZ223" t="str">
            <v>HBH82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靳茜"/>
      <sheetName val="事项列表范围"/>
    </sheetNames>
    <sheetDataSet>
      <sheetData sheetId="0" refreshError="1"/>
      <sheetData sheetId="1" refreshError="1"/>
      <sheetData sheetId="2" refreshError="1">
        <row r="1">
          <cell r="CZ1" t="str">
            <v>病假</v>
          </cell>
        </row>
        <row r="2">
          <cell r="CZ2" t="str">
            <v>事假</v>
          </cell>
        </row>
        <row r="3">
          <cell r="CZ3" t="str">
            <v>会议</v>
          </cell>
        </row>
        <row r="4">
          <cell r="CZ4" t="str">
            <v>学习</v>
          </cell>
        </row>
        <row r="5">
          <cell r="CZ5" t="str">
            <v>其他</v>
          </cell>
        </row>
        <row r="6">
          <cell r="CZ6" t="str">
            <v>年假</v>
          </cell>
        </row>
        <row r="11">
          <cell r="CZ11" t="str">
            <v>XB01</v>
          </cell>
          <cell r="DA11" t="str">
            <v>西北大区</v>
          </cell>
          <cell r="DB11" t="str">
            <v>甘肃省智慧消防数据共享交换平台</v>
          </cell>
        </row>
        <row r="12">
          <cell r="CZ12" t="str">
            <v>XB03</v>
          </cell>
          <cell r="DA12" t="str">
            <v>西北大区</v>
          </cell>
          <cell r="DB12" t="str">
            <v>洛阳智慧消防项目</v>
          </cell>
        </row>
        <row r="13">
          <cell r="CZ13" t="str">
            <v>XB04</v>
          </cell>
          <cell r="DA13" t="str">
            <v>西北大区</v>
          </cell>
          <cell r="DB13" t="str">
            <v>西安市医疗健康（影像）大数据中心</v>
          </cell>
        </row>
        <row r="14">
          <cell r="CZ14" t="str">
            <v>XB05</v>
          </cell>
          <cell r="DA14" t="str">
            <v>西北大区</v>
          </cell>
          <cell r="DB14" t="str">
            <v>宝鸡市12345呼叫平台项目</v>
          </cell>
        </row>
        <row r="15">
          <cell r="CZ15" t="str">
            <v>XB06</v>
          </cell>
          <cell r="DA15" t="str">
            <v>西北大区</v>
          </cell>
          <cell r="DB15" t="str">
            <v>宝鸡市应急指挥中心建设项目（二期）</v>
          </cell>
        </row>
        <row r="16">
          <cell r="CZ16" t="str">
            <v>XB07</v>
          </cell>
          <cell r="DA16" t="str">
            <v>西北大区</v>
          </cell>
          <cell r="DB16" t="str">
            <v>西安“最多跑次”项目-宏观经济库项目</v>
          </cell>
        </row>
        <row r="17">
          <cell r="CZ17" t="str">
            <v>XB08</v>
          </cell>
          <cell r="DA17" t="str">
            <v>西北大区</v>
          </cell>
          <cell r="DB17" t="str">
            <v>青海省信用信息共享平台一期四阶段项目</v>
          </cell>
        </row>
        <row r="18">
          <cell r="CZ18" t="str">
            <v>XB09</v>
          </cell>
          <cell r="DA18" t="str">
            <v>西北大区</v>
          </cell>
          <cell r="DB18" t="str">
            <v>三江源大数据中心</v>
          </cell>
        </row>
        <row r="19">
          <cell r="CZ19" t="str">
            <v>XB10</v>
          </cell>
          <cell r="DA19" t="str">
            <v>西北大区</v>
          </cell>
          <cell r="DB19" t="str">
            <v>洛阳地铁物资管理平台项目</v>
          </cell>
        </row>
        <row r="20">
          <cell r="CZ20" t="str">
            <v>XB11</v>
          </cell>
          <cell r="DA20" t="str">
            <v>西北大区</v>
          </cell>
          <cell r="DB20" t="str">
            <v>洛阳地铁智慧应急（含消防）项目</v>
          </cell>
        </row>
        <row r="21">
          <cell r="CZ21" t="str">
            <v>XB12</v>
          </cell>
          <cell r="DA21" t="str">
            <v>西北大区</v>
          </cell>
          <cell r="DB21" t="str">
            <v>铜陵市城市地下智慧管网项目</v>
          </cell>
        </row>
        <row r="22">
          <cell r="CZ22" t="str">
            <v>XB13</v>
          </cell>
          <cell r="DA22" t="str">
            <v>西北大区</v>
          </cell>
          <cell r="DB22" t="str">
            <v>宝鸡市智慧水务项目</v>
          </cell>
        </row>
        <row r="23">
          <cell r="CZ23" t="str">
            <v>XB14</v>
          </cell>
          <cell r="DA23" t="str">
            <v>西北大区</v>
          </cell>
          <cell r="DB23" t="str">
            <v>郑州市智慧水务项目（3.5亿）</v>
          </cell>
        </row>
        <row r="24">
          <cell r="CZ24" t="str">
            <v>XB15</v>
          </cell>
          <cell r="DA24" t="str">
            <v>西北大区</v>
          </cell>
          <cell r="DB24" t="str">
            <v>许昌市智慧消防项目</v>
          </cell>
        </row>
        <row r="25">
          <cell r="CZ25" t="str">
            <v>XB16</v>
          </cell>
          <cell r="DA25" t="str">
            <v>西北大区</v>
          </cell>
          <cell r="DB25" t="str">
            <v>重庆九龙坡智慧管网项目</v>
          </cell>
        </row>
        <row r="26">
          <cell r="CZ26" t="str">
            <v>HYXS01</v>
          </cell>
          <cell r="DA26" t="str">
            <v>行业销售部</v>
          </cell>
          <cell r="DB26" t="str">
            <v>青海省海南藏族自治州贵德县新型智慧城市建设总集项目</v>
          </cell>
        </row>
        <row r="27">
          <cell r="CZ27" t="str">
            <v>HYXS02</v>
          </cell>
          <cell r="DA27" t="str">
            <v>行业销售部</v>
          </cell>
          <cell r="DB27" t="str">
            <v>智慧陵水</v>
          </cell>
        </row>
        <row r="28">
          <cell r="CZ28" t="str">
            <v>HYXS03</v>
          </cell>
          <cell r="DA28" t="str">
            <v>行业销售部</v>
          </cell>
          <cell r="DB28" t="str">
            <v>湖南省怀化市麻阳县智慧党建综合服务平台</v>
          </cell>
        </row>
        <row r="29">
          <cell r="CZ29" t="str">
            <v>HYXS04</v>
          </cell>
          <cell r="DA29" t="str">
            <v>行业销售部</v>
          </cell>
          <cell r="DB29" t="str">
            <v>湖南怀化会同县智慧党建综合服务平台软件开发项目</v>
          </cell>
        </row>
        <row r="30">
          <cell r="CZ30" t="str">
            <v>HYXS05</v>
          </cell>
          <cell r="DA30" t="str">
            <v>行业销售部</v>
          </cell>
          <cell r="DB30" t="str">
            <v>深圳智慧南山项目</v>
          </cell>
        </row>
        <row r="31">
          <cell r="CZ31" t="str">
            <v>HYXS06</v>
          </cell>
          <cell r="DA31" t="str">
            <v>行业销售部</v>
          </cell>
          <cell r="DB31" t="str">
            <v>惠州智慧环保项目</v>
          </cell>
        </row>
        <row r="32">
          <cell r="CZ32" t="str">
            <v>HYXS07</v>
          </cell>
          <cell r="DA32" t="str">
            <v>行业销售部</v>
          </cell>
          <cell r="DB32" t="str">
            <v>山东莱芜高新区医疗产业园智慧园区项目</v>
          </cell>
        </row>
        <row r="33">
          <cell r="CZ33" t="str">
            <v>HYXS08</v>
          </cell>
          <cell r="DA33" t="str">
            <v>行业销售部</v>
          </cell>
          <cell r="DB33" t="str">
            <v>湖南怀化鹤城区智慧党建综合服务平台供货项目</v>
          </cell>
        </row>
        <row r="34">
          <cell r="CZ34" t="str">
            <v>HYXS09</v>
          </cell>
          <cell r="DA34" t="str">
            <v>行业销售部</v>
          </cell>
          <cell r="DB34" t="str">
            <v>云南省智慧环保项目</v>
          </cell>
        </row>
        <row r="35">
          <cell r="CZ35" t="str">
            <v>HB01</v>
          </cell>
          <cell r="DA35" t="str">
            <v>华北大区</v>
          </cell>
          <cell r="DB35" t="str">
            <v>延庆区大数据</v>
          </cell>
        </row>
        <row r="36">
          <cell r="CZ36" t="str">
            <v>HB02</v>
          </cell>
          <cell r="DA36" t="str">
            <v>华北大区</v>
          </cell>
          <cell r="DB36" t="str">
            <v>延庆区智慧环保二期</v>
          </cell>
        </row>
        <row r="37">
          <cell r="CZ37" t="str">
            <v>HB03</v>
          </cell>
          <cell r="DA37" t="str">
            <v>华北大区</v>
          </cell>
          <cell r="DB37" t="str">
            <v>武汉智慧园区项目</v>
          </cell>
        </row>
        <row r="38">
          <cell r="CZ38" t="str">
            <v>HB04</v>
          </cell>
          <cell r="DA38" t="str">
            <v>华北大区</v>
          </cell>
          <cell r="DB38" t="str">
            <v>海淀流管三期项目（海淀政务外网扩容三期）</v>
          </cell>
        </row>
        <row r="39">
          <cell r="CZ39" t="str">
            <v>HB07</v>
          </cell>
          <cell r="DA39" t="str">
            <v>华北大区</v>
          </cell>
          <cell r="DB39" t="str">
            <v>北京顺义区信息中心大数据开发建设软件开发项目</v>
          </cell>
        </row>
        <row r="40">
          <cell r="CZ40" t="str">
            <v>HB08</v>
          </cell>
          <cell r="DA40" t="str">
            <v>华北大区</v>
          </cell>
          <cell r="DB40" t="str">
            <v>北京顺义区信息中心云平台采购供货项目</v>
          </cell>
        </row>
        <row r="41">
          <cell r="CZ41" t="str">
            <v>HB09</v>
          </cell>
          <cell r="DA41" t="str">
            <v>华北大区</v>
          </cell>
          <cell r="DB41" t="str">
            <v>顺义区智慧城市</v>
          </cell>
        </row>
        <row r="42">
          <cell r="CZ42" t="str">
            <v>HB10</v>
          </cell>
          <cell r="DA42" t="str">
            <v>华北大区</v>
          </cell>
          <cell r="DB42" t="str">
            <v>北京市大数据目录体系建设</v>
          </cell>
        </row>
        <row r="43">
          <cell r="CZ43" t="str">
            <v>HB11</v>
          </cell>
          <cell r="DA43" t="str">
            <v>华北大区</v>
          </cell>
          <cell r="DB43" t="str">
            <v>智慧沧州综合管理指挥中心</v>
          </cell>
        </row>
        <row r="44">
          <cell r="CZ44" t="str">
            <v>HB12</v>
          </cell>
          <cell r="DA44" t="str">
            <v>华北大区</v>
          </cell>
          <cell r="DB44" t="str">
            <v>沧州大数据中心二期</v>
          </cell>
        </row>
        <row r="45">
          <cell r="CZ45" t="str">
            <v>HB13</v>
          </cell>
          <cell r="DA45" t="str">
            <v>华北大区</v>
          </cell>
          <cell r="DB45" t="str">
            <v>沧州农业大数据（智慧农业项目）</v>
          </cell>
        </row>
        <row r="46">
          <cell r="CZ46" t="str">
            <v>HB14</v>
          </cell>
          <cell r="DA46" t="str">
            <v>华北大区</v>
          </cell>
          <cell r="DB46" t="str">
            <v>中关村管委会国产化安全可靠二期软件开发</v>
          </cell>
        </row>
        <row r="47">
          <cell r="CZ47" t="str">
            <v>HB15</v>
          </cell>
          <cell r="DA47" t="str">
            <v>华北大区</v>
          </cell>
          <cell r="DB47" t="str">
            <v>中关村管委会国产化安全可靠二期硬件采购</v>
          </cell>
        </row>
        <row r="48">
          <cell r="CZ48" t="str">
            <v>HB16</v>
          </cell>
          <cell r="DA48" t="str">
            <v>华北大区</v>
          </cell>
          <cell r="DB48" t="str">
            <v>河北省共享交换平台</v>
          </cell>
        </row>
        <row r="49">
          <cell r="CZ49" t="str">
            <v>HB17</v>
          </cell>
          <cell r="DA49" t="str">
            <v>华北大区</v>
          </cell>
          <cell r="DB49" t="str">
            <v>市民服务手机端</v>
          </cell>
        </row>
        <row r="50">
          <cell r="CZ50" t="str">
            <v>HB18</v>
          </cell>
          <cell r="DA50" t="str">
            <v>华北大区</v>
          </cell>
          <cell r="DB50" t="str">
            <v>北京中油瑞飞运维服务服务阶段证明项目</v>
          </cell>
        </row>
        <row r="51">
          <cell r="CZ51" t="str">
            <v>HB19</v>
          </cell>
          <cell r="DA51" t="str">
            <v>华北大区</v>
          </cell>
          <cell r="DB51" t="str">
            <v>中关村年度信息化运维项目</v>
          </cell>
        </row>
        <row r="52">
          <cell r="CZ52" t="str">
            <v>HB20</v>
          </cell>
          <cell r="DA52" t="str">
            <v>华北大区</v>
          </cell>
          <cell r="DB52" t="str">
            <v>中关村管委会系统云迁移</v>
          </cell>
        </row>
        <row r="53">
          <cell r="CZ53" t="str">
            <v>HB21</v>
          </cell>
          <cell r="DA53" t="str">
            <v>华北大区</v>
          </cell>
          <cell r="DB53" t="str">
            <v>杨凌智慧大厅项目</v>
          </cell>
        </row>
        <row r="54">
          <cell r="CZ54" t="str">
            <v>HB22</v>
          </cell>
          <cell r="DA54" t="str">
            <v>华北大区</v>
          </cell>
          <cell r="DB54" t="str">
            <v>杨凌智慧城管项目</v>
          </cell>
        </row>
        <row r="55">
          <cell r="CZ55" t="str">
            <v>HB23</v>
          </cell>
          <cell r="DA55" t="str">
            <v>华北大区</v>
          </cell>
          <cell r="DB55" t="str">
            <v>北京市延庆区环保局供货类指挥中心建设项目</v>
          </cell>
        </row>
        <row r="56">
          <cell r="CZ56" t="str">
            <v>HB24</v>
          </cell>
          <cell r="DA56" t="str">
            <v>华北大区</v>
          </cell>
          <cell r="DB56" t="str">
            <v>2019年度海淀区政务云平台购买服务项目服务阶段证明</v>
          </cell>
        </row>
        <row r="57">
          <cell r="CZ57" t="str">
            <v>HB25</v>
          </cell>
          <cell r="DA57" t="str">
            <v>华北大区</v>
          </cell>
          <cell r="DB57" t="str">
            <v>海淀区政务云备份中心2019至2020基础运维服务阶段证明项目</v>
          </cell>
        </row>
        <row r="58">
          <cell r="CZ58" t="str">
            <v>HB26</v>
          </cell>
          <cell r="DA58" t="str">
            <v>华北大区</v>
          </cell>
          <cell r="DB58" t="str">
            <v>海淀区智慧大脑</v>
          </cell>
        </row>
        <row r="59">
          <cell r="CZ59" t="str">
            <v>HB27</v>
          </cell>
          <cell r="DA59" t="str">
            <v>华北大区</v>
          </cell>
          <cell r="DB59" t="str">
            <v>雄安容东片区智慧环保</v>
          </cell>
        </row>
        <row r="60">
          <cell r="CZ60" t="str">
            <v>HB28</v>
          </cell>
          <cell r="DA60" t="str">
            <v>华北大区</v>
          </cell>
          <cell r="DB60" t="str">
            <v>雄安容东片区智慧物流</v>
          </cell>
        </row>
        <row r="61">
          <cell r="CZ61" t="str">
            <v>HB29</v>
          </cell>
          <cell r="DA61" t="str">
            <v>华北大区</v>
          </cell>
          <cell r="DB61" t="str">
            <v>国家广电总局政务一体化项目</v>
          </cell>
        </row>
        <row r="62">
          <cell r="CZ62" t="str">
            <v>HB30</v>
          </cell>
          <cell r="DA62" t="str">
            <v>华北大区</v>
          </cell>
          <cell r="DB62" t="str">
            <v>延庆智慧环保PPP项目-增加部分</v>
          </cell>
        </row>
        <row r="63">
          <cell r="CZ63" t="str">
            <v>HB31</v>
          </cell>
          <cell r="DA63" t="str">
            <v>华北大区</v>
          </cell>
          <cell r="DB63" t="str">
            <v>新乡市获嘉县智慧城市</v>
          </cell>
        </row>
        <row r="64">
          <cell r="CZ64" t="str">
            <v>HB32</v>
          </cell>
          <cell r="DA64" t="str">
            <v>华北大区</v>
          </cell>
          <cell r="DB64" t="str">
            <v>武汉市（等保测评+OA）监狱项目</v>
          </cell>
        </row>
        <row r="65">
          <cell r="CZ65" t="str">
            <v>HB33</v>
          </cell>
          <cell r="DA65" t="str">
            <v>华北大区</v>
          </cell>
          <cell r="DB65" t="str">
            <v>延庆区智慧旅游项目</v>
          </cell>
        </row>
        <row r="66">
          <cell r="CZ66" t="str">
            <v>HB34</v>
          </cell>
          <cell r="DA66" t="str">
            <v>华北大区</v>
          </cell>
          <cell r="DB66" t="str">
            <v>联通河南分公司新兴ICT业务政务行业综合解决方案项目</v>
          </cell>
        </row>
        <row r="67">
          <cell r="CZ67" t="str">
            <v>HB35</v>
          </cell>
          <cell r="DA67" t="str">
            <v>华北大区</v>
          </cell>
          <cell r="DB67" t="str">
            <v>延庆区子站周边空气质量精细化管理支撑项目</v>
          </cell>
        </row>
        <row r="68">
          <cell r="CZ68" t="str">
            <v>HB36</v>
          </cell>
          <cell r="DA68" t="str">
            <v>华北大区</v>
          </cell>
          <cell r="DB68" t="str">
            <v>雄安出入境政务服务大厅</v>
          </cell>
        </row>
        <row r="69">
          <cell r="CZ69" t="str">
            <v>HD01</v>
          </cell>
          <cell r="DA69" t="str">
            <v>华东大区</v>
          </cell>
          <cell r="DB69" t="str">
            <v>苏州智慧水利工程</v>
          </cell>
        </row>
        <row r="70">
          <cell r="CZ70" t="str">
            <v>HD02</v>
          </cell>
          <cell r="DA70" t="str">
            <v>华东大区</v>
          </cell>
          <cell r="DB70" t="str">
            <v>铜山智慧教育</v>
          </cell>
        </row>
        <row r="71">
          <cell r="CZ71" t="str">
            <v>HD03</v>
          </cell>
          <cell r="DA71" t="str">
            <v>华东大区</v>
          </cell>
          <cell r="DB71" t="str">
            <v>连云港智慧徐圩石化园区(项目集)</v>
          </cell>
        </row>
        <row r="72">
          <cell r="CZ72" t="str">
            <v>HD04</v>
          </cell>
          <cell r="DA72" t="str">
            <v>华东大区</v>
          </cell>
          <cell r="DB72" t="str">
            <v>江苏省政务大数据一期</v>
          </cell>
        </row>
        <row r="73">
          <cell r="CZ73" t="str">
            <v>HD05</v>
          </cell>
          <cell r="DA73" t="str">
            <v>华东大区</v>
          </cell>
          <cell r="DB73" t="str">
            <v>苏州工业园区智慧水利</v>
          </cell>
        </row>
        <row r="74">
          <cell r="CZ74" t="str">
            <v>HD06</v>
          </cell>
          <cell r="DA74" t="str">
            <v>华东大区</v>
          </cell>
          <cell r="DB74" t="str">
            <v>云上扬州数据中心</v>
          </cell>
        </row>
        <row r="75">
          <cell r="CZ75" t="str">
            <v>HD07</v>
          </cell>
          <cell r="DA75" t="str">
            <v>华东大区</v>
          </cell>
          <cell r="DB75" t="str">
            <v>苏州市政务云及政务大数据</v>
          </cell>
        </row>
        <row r="76">
          <cell r="CZ76" t="str">
            <v>HD08</v>
          </cell>
          <cell r="DA76" t="str">
            <v>华东大区</v>
          </cell>
          <cell r="DB76" t="str">
            <v>张家港智慧停车</v>
          </cell>
        </row>
        <row r="77">
          <cell r="CZ77" t="str">
            <v>HD09</v>
          </cell>
          <cell r="DA77" t="str">
            <v>华东大区</v>
          </cell>
          <cell r="DB77" t="str">
            <v>张家港智慧水利（含河长制）</v>
          </cell>
        </row>
        <row r="78">
          <cell r="CZ78" t="str">
            <v>HD10</v>
          </cell>
          <cell r="DA78" t="str">
            <v>华东大区</v>
          </cell>
          <cell r="DB78" t="str">
            <v>吴江政务大数据二期</v>
          </cell>
        </row>
        <row r="79">
          <cell r="CZ79" t="str">
            <v>HD12</v>
          </cell>
          <cell r="DA79" t="str">
            <v>华东大区</v>
          </cell>
          <cell r="DB79" t="str">
            <v>南通智慧停车</v>
          </cell>
        </row>
        <row r="80">
          <cell r="CZ80" t="str">
            <v>HD13</v>
          </cell>
          <cell r="DA80" t="str">
            <v>华东大区</v>
          </cell>
          <cell r="DB80" t="str">
            <v>徐州信息资源枢纽服务（二期）升级改造</v>
          </cell>
        </row>
        <row r="81">
          <cell r="CZ81" t="str">
            <v>HD14</v>
          </cell>
          <cell r="DA81" t="str">
            <v>华东大区</v>
          </cell>
          <cell r="DB81" t="str">
            <v>张家港体育大数据</v>
          </cell>
        </row>
        <row r="82">
          <cell r="CZ82" t="str">
            <v>HD15</v>
          </cell>
          <cell r="DA82" t="str">
            <v>华东大区</v>
          </cell>
          <cell r="DB82" t="str">
            <v>铜山政务大数据</v>
          </cell>
        </row>
        <row r="83">
          <cell r="CZ83" t="str">
            <v>HD17</v>
          </cell>
          <cell r="DA83" t="str">
            <v>华东大区</v>
          </cell>
          <cell r="DB83" t="str">
            <v>FY19张家港人力资源和社会保障局市民卡服务阶段证明外包项目</v>
          </cell>
        </row>
        <row r="84">
          <cell r="CZ84" t="str">
            <v>HD18</v>
          </cell>
          <cell r="DA84" t="str">
            <v>华东大区</v>
          </cell>
          <cell r="DB84" t="str">
            <v>江苏旅游职业技术学院扬州非遗文化展厅技术开发</v>
          </cell>
        </row>
        <row r="85">
          <cell r="CZ85" t="str">
            <v>HD19</v>
          </cell>
          <cell r="DA85" t="str">
            <v>华东大区</v>
          </cell>
          <cell r="DB85" t="str">
            <v>扬州智慧养老软件开发</v>
          </cell>
        </row>
        <row r="86">
          <cell r="CZ86" t="str">
            <v>HD21</v>
          </cell>
          <cell r="DA86" t="str">
            <v>华东大区</v>
          </cell>
          <cell r="DB86" t="str">
            <v>萧山大数据</v>
          </cell>
        </row>
        <row r="87">
          <cell r="CZ87" t="str">
            <v>HN01</v>
          </cell>
          <cell r="DA87" t="str">
            <v>华南大区</v>
          </cell>
          <cell r="DB87" t="str">
            <v>龙岩智慧教育</v>
          </cell>
        </row>
        <row r="88">
          <cell r="CZ88" t="str">
            <v>HN02</v>
          </cell>
          <cell r="DA88" t="str">
            <v>华南大区</v>
          </cell>
          <cell r="DB88" t="str">
            <v>2018年智慧武平升级改造项目服务类采购项目</v>
          </cell>
        </row>
        <row r="89">
          <cell r="CZ89" t="str">
            <v>HN03</v>
          </cell>
          <cell r="DA89" t="str">
            <v>华南大区</v>
          </cell>
          <cell r="DB89" t="str">
            <v>智慧武平升级改造项目硬件采购供货项目</v>
          </cell>
        </row>
        <row r="90">
          <cell r="CZ90" t="str">
            <v>HN04</v>
          </cell>
          <cell r="DA90" t="str">
            <v>华南大区</v>
          </cell>
          <cell r="DB90" t="str">
            <v>智慧武平升级改造项目运维服务收益期项目</v>
          </cell>
        </row>
        <row r="91">
          <cell r="CZ91" t="str">
            <v>HN05</v>
          </cell>
          <cell r="DA91" t="str">
            <v>华南大区</v>
          </cell>
          <cell r="DB91" t="str">
            <v>龙岩市行政服务中心通用审批系统含网上办事大厅提升改造软件开发项目</v>
          </cell>
        </row>
        <row r="92">
          <cell r="CZ92" t="str">
            <v>HN06</v>
          </cell>
          <cell r="DA92" t="str">
            <v>华南大区</v>
          </cell>
          <cell r="DB92" t="str">
            <v>精准扶贫（二期)运营</v>
          </cell>
        </row>
        <row r="93">
          <cell r="CZ93" t="str">
            <v>HN10</v>
          </cell>
          <cell r="DA93" t="str">
            <v>华南大区</v>
          </cell>
          <cell r="DB93" t="str">
            <v>禅城区数据共享平台二期项目</v>
          </cell>
        </row>
        <row r="94">
          <cell r="CZ94" t="str">
            <v>HN12</v>
          </cell>
          <cell r="DA94" t="str">
            <v>华南大区</v>
          </cell>
          <cell r="DB94" t="str">
            <v>佛山市社保局微信公众号升级项目</v>
          </cell>
        </row>
        <row r="95">
          <cell r="CZ95" t="str">
            <v>HN13</v>
          </cell>
          <cell r="DA95" t="str">
            <v>华南大区</v>
          </cell>
          <cell r="DB95" t="str">
            <v>广州之窗商务港智慧展厅集成服务阶段证明项目</v>
          </cell>
        </row>
        <row r="96">
          <cell r="CZ96" t="str">
            <v>HN14</v>
          </cell>
          <cell r="DA96" t="str">
            <v>华南大区</v>
          </cell>
          <cell r="DB96" t="str">
            <v>盐田市民服务平台运营项目</v>
          </cell>
        </row>
        <row r="97">
          <cell r="CZ97" t="str">
            <v>HN15</v>
          </cell>
          <cell r="DA97" t="str">
            <v>华南大区</v>
          </cell>
          <cell r="DB97" t="str">
            <v>盐田城市运行管理平台</v>
          </cell>
        </row>
        <row r="98">
          <cell r="CZ98" t="str">
            <v>HN17</v>
          </cell>
          <cell r="DA98" t="str">
            <v>华南大区</v>
          </cell>
          <cell r="DB98" t="str">
            <v>佛山市数据协同共享系统项目</v>
          </cell>
        </row>
        <row r="99">
          <cell r="CZ99" t="str">
            <v>HN18</v>
          </cell>
          <cell r="DA99" t="str">
            <v>华南大区</v>
          </cell>
          <cell r="DB99" t="str">
            <v>佛山市政府决策分析展示系统</v>
          </cell>
        </row>
        <row r="100">
          <cell r="CZ100" t="str">
            <v>HN19</v>
          </cell>
          <cell r="DA100" t="str">
            <v>华南大区</v>
          </cell>
          <cell r="DB100" t="str">
            <v>云浮市智慧城管二期</v>
          </cell>
        </row>
        <row r="101">
          <cell r="CZ101" t="str">
            <v>HN24</v>
          </cell>
          <cell r="DA101" t="str">
            <v>华南大区</v>
          </cell>
          <cell r="DB101" t="str">
            <v>盐田区统一身份认证系统</v>
          </cell>
        </row>
        <row r="102">
          <cell r="CZ102" t="str">
            <v>HN26</v>
          </cell>
          <cell r="DA102" t="str">
            <v>华南大区</v>
          </cell>
          <cell r="DB102" t="str">
            <v>漳州市数据汇聚共享服务平台（二期）</v>
          </cell>
        </row>
        <row r="103">
          <cell r="CZ103" t="str">
            <v>HN30</v>
          </cell>
          <cell r="DA103" t="str">
            <v>华南大区</v>
          </cell>
          <cell r="DB103" t="str">
            <v>漳州市网上公共服务平台（漳州通）</v>
          </cell>
        </row>
        <row r="104">
          <cell r="CZ104" t="str">
            <v>HN31</v>
          </cell>
          <cell r="DA104" t="str">
            <v>华南大区</v>
          </cell>
          <cell r="DB104" t="str">
            <v>智慧上杭项目</v>
          </cell>
        </row>
        <row r="105">
          <cell r="CZ105" t="str">
            <v>HN33</v>
          </cell>
          <cell r="DA105" t="str">
            <v>华南大区</v>
          </cell>
          <cell r="DB105" t="str">
            <v>福建智慧三明</v>
          </cell>
        </row>
        <row r="106">
          <cell r="CZ106" t="str">
            <v>HN34</v>
          </cell>
          <cell r="DA106" t="str">
            <v>华南大区</v>
          </cell>
          <cell r="DB106" t="str">
            <v>佛山法人库建设项目</v>
          </cell>
        </row>
        <row r="107">
          <cell r="CZ107" t="str">
            <v>HN39</v>
          </cell>
          <cell r="DA107" t="str">
            <v>华南大区</v>
          </cell>
          <cell r="DB107" t="str">
            <v>数字广东</v>
          </cell>
        </row>
        <row r="108">
          <cell r="CZ108" t="str">
            <v>HN40</v>
          </cell>
          <cell r="DA108" t="str">
            <v>华南大区</v>
          </cell>
          <cell r="DB108" t="str">
            <v>龙岩移动全流程网上办事平台项目网上办事服务平台模块技术服务阶段证明</v>
          </cell>
        </row>
        <row r="109">
          <cell r="CZ109" t="str">
            <v>HN41</v>
          </cell>
          <cell r="DA109" t="str">
            <v>华南大区</v>
          </cell>
          <cell r="DB109" t="str">
            <v>龙岩移动全流程网上办事平台项目网上办事服务平台维保服务期服务到款项目</v>
          </cell>
        </row>
        <row r="110">
          <cell r="CZ110" t="str">
            <v>HN42</v>
          </cell>
          <cell r="DA110" t="str">
            <v>华南大区</v>
          </cell>
          <cell r="DB110" t="str">
            <v>龙岩市教育局网上招生报名及积分制管理系统软件开发项目</v>
          </cell>
        </row>
        <row r="111">
          <cell r="CZ111" t="str">
            <v>HN43</v>
          </cell>
          <cell r="DA111" t="str">
            <v>华南大区</v>
          </cell>
          <cell r="DB111" t="str">
            <v>龙岩市新罗区综治网格化信息系统软件开发项目</v>
          </cell>
        </row>
        <row r="112">
          <cell r="CZ112" t="str">
            <v>HN44</v>
          </cell>
          <cell r="DA112" t="str">
            <v>华南大区</v>
          </cell>
          <cell r="DB112" t="str">
            <v>福州市中小企业服务平台</v>
          </cell>
        </row>
        <row r="113">
          <cell r="CZ113" t="str">
            <v>XN001</v>
          </cell>
          <cell r="DA113" t="str">
            <v>西南大区</v>
          </cell>
          <cell r="DB113" t="str">
            <v>贵阳市白云区政务服务到款项目</v>
          </cell>
        </row>
        <row r="114">
          <cell r="CZ114" t="str">
            <v>XN002</v>
          </cell>
          <cell r="DA114" t="str">
            <v>西南大区</v>
          </cell>
          <cell r="DB114" t="str">
            <v>贵阳市招考网微信公众号托管运维服务阶段证明项目</v>
          </cell>
        </row>
        <row r="115">
          <cell r="CZ115" t="str">
            <v>XN003</v>
          </cell>
          <cell r="DA115" t="str">
            <v>西南大区</v>
          </cell>
          <cell r="DB115" t="str">
            <v>智慧金秀一期</v>
          </cell>
        </row>
        <row r="116">
          <cell r="CZ116" t="str">
            <v>XN004</v>
          </cell>
          <cell r="DA116" t="str">
            <v>西南大区</v>
          </cell>
          <cell r="DB116" t="str">
            <v>贵阳市义务教育入学服务接入筑民生APP建设服务项目</v>
          </cell>
        </row>
        <row r="117">
          <cell r="CZ117" t="str">
            <v>XN005</v>
          </cell>
          <cell r="DA117" t="str">
            <v>西南大区</v>
          </cell>
          <cell r="DB117" t="str">
            <v>六盘水凉都云信息平台</v>
          </cell>
        </row>
        <row r="118">
          <cell r="CZ118" t="str">
            <v>XN006</v>
          </cell>
          <cell r="DA118" t="str">
            <v>西南大区</v>
          </cell>
          <cell r="DB118" t="str">
            <v>铜仁市大数据支撑平台</v>
          </cell>
        </row>
        <row r="119">
          <cell r="CZ119" t="str">
            <v>XN007</v>
          </cell>
          <cell r="DA119" t="str">
            <v>西南大区</v>
          </cell>
          <cell r="DB119" t="str">
            <v>安顺市可信共享</v>
          </cell>
        </row>
        <row r="120">
          <cell r="CZ120" t="str">
            <v>XN008</v>
          </cell>
          <cell r="DA120" t="str">
            <v>西南大区</v>
          </cell>
          <cell r="DB120" t="str">
            <v>安顺市政务云</v>
          </cell>
        </row>
        <row r="121">
          <cell r="CZ121" t="str">
            <v>XN009</v>
          </cell>
          <cell r="DA121" t="str">
            <v>西南大区</v>
          </cell>
          <cell r="DB121" t="str">
            <v>贵阳市住房公积金管理中心-线上服务接入软件开发</v>
          </cell>
        </row>
        <row r="122">
          <cell r="CZ122" t="str">
            <v>XN010</v>
          </cell>
          <cell r="DA122" t="str">
            <v>西南大区</v>
          </cell>
          <cell r="DB122" t="str">
            <v>筑民生二期</v>
          </cell>
        </row>
        <row r="123">
          <cell r="CZ123" t="str">
            <v>XN011</v>
          </cell>
          <cell r="DA123" t="str">
            <v>西南大区</v>
          </cell>
          <cell r="DB123" t="str">
            <v>智慧体育</v>
          </cell>
        </row>
        <row r="124">
          <cell r="CZ124" t="str">
            <v>XN013</v>
          </cell>
          <cell r="DA124" t="str">
            <v>西南大区</v>
          </cell>
          <cell r="DB124" t="str">
            <v>稀土大数据平台</v>
          </cell>
        </row>
        <row r="125">
          <cell r="CZ125" t="str">
            <v>XN014</v>
          </cell>
          <cell r="DA125" t="str">
            <v>西南大区</v>
          </cell>
          <cell r="DB125" t="str">
            <v>赣南脐橙大数据平台</v>
          </cell>
        </row>
        <row r="126">
          <cell r="CZ126" t="str">
            <v>XN015</v>
          </cell>
          <cell r="DA126" t="str">
            <v>西南大区</v>
          </cell>
          <cell r="DB126" t="str">
            <v>六盘水教育局项目</v>
          </cell>
        </row>
        <row r="127">
          <cell r="CZ127" t="str">
            <v>XN016</v>
          </cell>
          <cell r="DA127" t="str">
            <v>西南大区</v>
          </cell>
          <cell r="DB127" t="str">
            <v>贵州长江水资源保护</v>
          </cell>
        </row>
        <row r="128">
          <cell r="CZ128" t="str">
            <v>XN017</v>
          </cell>
          <cell r="DA128" t="str">
            <v>西南大区</v>
          </cell>
          <cell r="DB128" t="str">
            <v>重庆长江水资源保护</v>
          </cell>
        </row>
        <row r="129">
          <cell r="CZ129" t="str">
            <v>XN018</v>
          </cell>
          <cell r="DA129" t="str">
            <v>西南大区</v>
          </cell>
          <cell r="DB129" t="str">
            <v>贵州省“厕所革命”</v>
          </cell>
        </row>
        <row r="130">
          <cell r="CZ130" t="str">
            <v>XN019</v>
          </cell>
          <cell r="DA130" t="str">
            <v>西南大区</v>
          </cell>
          <cell r="DB130" t="str">
            <v>六枝教育项目</v>
          </cell>
        </row>
        <row r="131">
          <cell r="CZ131" t="str">
            <v>XN020</v>
          </cell>
          <cell r="DA131" t="str">
            <v>西南大区</v>
          </cell>
          <cell r="DB131" t="str">
            <v>赣州智慧教育</v>
          </cell>
        </row>
        <row r="132">
          <cell r="CZ132" t="str">
            <v>XN024</v>
          </cell>
          <cell r="DA132" t="str">
            <v>西南大区</v>
          </cell>
          <cell r="DB132" t="str">
            <v>贵阳市住房公积金管理中心-运营服务</v>
          </cell>
        </row>
        <row r="133">
          <cell r="CZ133" t="str">
            <v>XN025</v>
          </cell>
          <cell r="DA133" t="str">
            <v>西南大区</v>
          </cell>
          <cell r="DB133" t="str">
            <v>贵阳市住房公积金管理中心-运维服务</v>
          </cell>
        </row>
        <row r="134">
          <cell r="CZ134" t="str">
            <v>XN026</v>
          </cell>
          <cell r="DA134" t="str">
            <v>西南大区</v>
          </cell>
          <cell r="DB134" t="str">
            <v>重庆两江新区教育局新生预报名系统</v>
          </cell>
        </row>
        <row r="135">
          <cell r="CZ135" t="str">
            <v>XN027</v>
          </cell>
          <cell r="DA135" t="str">
            <v>西南大区</v>
          </cell>
          <cell r="DB135" t="str">
            <v>重庆两江新区公租房</v>
          </cell>
        </row>
        <row r="136">
          <cell r="CZ136" t="str">
            <v>XN028</v>
          </cell>
          <cell r="DA136" t="str">
            <v>西南大区</v>
          </cell>
          <cell r="DB136" t="str">
            <v>罗甸精准扶贫一张图</v>
          </cell>
        </row>
        <row r="137">
          <cell r="CZ137" t="str">
            <v>XN029</v>
          </cell>
          <cell r="DA137" t="str">
            <v>西南大区</v>
          </cell>
          <cell r="DB137" t="str">
            <v>成都公共租赁住房项目</v>
          </cell>
        </row>
        <row r="138">
          <cell r="CZ138" t="str">
            <v>XN030</v>
          </cell>
          <cell r="DA138" t="str">
            <v>西南大区</v>
          </cell>
          <cell r="DB138" t="str">
            <v>贵州省水资源综合管理平台</v>
          </cell>
        </row>
        <row r="139">
          <cell r="CZ139" t="str">
            <v>XN031</v>
          </cell>
          <cell r="DA139" t="str">
            <v>西南大区</v>
          </cell>
          <cell r="DB139" t="str">
            <v>铜仁市民平台</v>
          </cell>
        </row>
        <row r="140">
          <cell r="CZ140" t="str">
            <v>XN033</v>
          </cell>
          <cell r="DA140" t="str">
            <v>西南大区</v>
          </cell>
          <cell r="DB140" t="str">
            <v>贵阳市住房公积金管理中心-人脸识别技术支持</v>
          </cell>
        </row>
        <row r="141">
          <cell r="CZ141" t="str">
            <v>XN034</v>
          </cell>
          <cell r="DA141" t="str">
            <v>西南大区</v>
          </cell>
          <cell r="DB141" t="str">
            <v>贵阳市发改委统一登录管理</v>
          </cell>
        </row>
        <row r="142">
          <cell r="CZ142" t="str">
            <v>XN035</v>
          </cell>
          <cell r="DA142" t="str">
            <v>西南大区</v>
          </cell>
          <cell r="DB142" t="str">
            <v>智慧园区（两江新区）</v>
          </cell>
        </row>
        <row r="143">
          <cell r="CZ143" t="str">
            <v>XN036</v>
          </cell>
          <cell r="DA143" t="str">
            <v>西南大区</v>
          </cell>
          <cell r="DB143" t="str">
            <v>什邡综治项目</v>
          </cell>
        </row>
        <row r="144">
          <cell r="CZ144" t="str">
            <v>XN037</v>
          </cell>
          <cell r="DA144" t="str">
            <v>西南大区</v>
          </cell>
          <cell r="DB144" t="str">
            <v>绮结河乡村振兴</v>
          </cell>
        </row>
        <row r="145">
          <cell r="CZ145" t="str">
            <v>XN038</v>
          </cell>
          <cell r="DA145" t="str">
            <v>西南大区</v>
          </cell>
          <cell r="DB145" t="str">
            <v>六盘水农业云</v>
          </cell>
        </row>
        <row r="146">
          <cell r="CZ146" t="str">
            <v>XN039</v>
          </cell>
          <cell r="DA146" t="str">
            <v>西南大区</v>
          </cell>
          <cell r="DB146" t="str">
            <v>两江新区停车诱导系统工程</v>
          </cell>
        </row>
        <row r="147">
          <cell r="CZ147" t="str">
            <v>HBH01</v>
          </cell>
          <cell r="DA147" t="str">
            <v>环渤海大区</v>
          </cell>
          <cell r="DB147" t="str">
            <v>邯郸市成安县新区管委会智慧如意公园项目一次性软件开发</v>
          </cell>
        </row>
        <row r="148">
          <cell r="CZ148" t="str">
            <v>HBH02</v>
          </cell>
          <cell r="DA148" t="str">
            <v>环渤海大区</v>
          </cell>
          <cell r="DB148" t="str">
            <v>邯郸市成安县智慧城市</v>
          </cell>
        </row>
        <row r="149">
          <cell r="CZ149" t="str">
            <v>HBH03</v>
          </cell>
          <cell r="DA149" t="str">
            <v>环渤海大区</v>
          </cell>
          <cell r="DB149" t="str">
            <v>唐山智慧城市总集成商</v>
          </cell>
        </row>
        <row r="150">
          <cell r="CZ150" t="str">
            <v>HBH04</v>
          </cell>
          <cell r="DA150" t="str">
            <v>环渤海大区</v>
          </cell>
          <cell r="DB150" t="str">
            <v>唐山企业服务平台补贴</v>
          </cell>
        </row>
        <row r="151">
          <cell r="CZ151" t="str">
            <v>HBH05</v>
          </cell>
          <cell r="DA151" t="str">
            <v>环渤海大区</v>
          </cell>
          <cell r="DB151" t="str">
            <v>唐山跨境电商</v>
          </cell>
        </row>
        <row r="152">
          <cell r="CZ152" t="str">
            <v>HBH06</v>
          </cell>
          <cell r="DA152" t="str">
            <v>环渤海大区</v>
          </cell>
          <cell r="DB152" t="str">
            <v>唐山市企业上云应用服务补贴</v>
          </cell>
        </row>
        <row r="153">
          <cell r="CZ153" t="str">
            <v>HBH07</v>
          </cell>
          <cell r="DA153" t="str">
            <v>环渤海大区</v>
          </cell>
          <cell r="DB153" t="str">
            <v>秦皇岛智慧交通</v>
          </cell>
        </row>
        <row r="154">
          <cell r="CZ154" t="str">
            <v>HBH08</v>
          </cell>
          <cell r="DA154" t="str">
            <v>环渤海大区</v>
          </cell>
          <cell r="DB154" t="str">
            <v>吉林市工业云平台</v>
          </cell>
        </row>
        <row r="155">
          <cell r="CZ155" t="str">
            <v>HBH09</v>
          </cell>
          <cell r="DA155" t="str">
            <v>环渤海大区</v>
          </cell>
          <cell r="DB155" t="str">
            <v>吉林省经济运行监测预警平台</v>
          </cell>
        </row>
        <row r="156">
          <cell r="CZ156" t="str">
            <v>HBH10</v>
          </cell>
          <cell r="DA156" t="str">
            <v>环渤海大区</v>
          </cell>
          <cell r="DB156" t="str">
            <v>长春新区双创科技街区</v>
          </cell>
        </row>
        <row r="157">
          <cell r="CZ157" t="str">
            <v>HBH11</v>
          </cell>
          <cell r="DA157" t="str">
            <v>环渤海大区</v>
          </cell>
          <cell r="DB157" t="str">
            <v>长春经开区智能制造谷</v>
          </cell>
        </row>
        <row r="158">
          <cell r="CZ158" t="str">
            <v>HBH12</v>
          </cell>
          <cell r="DA158" t="str">
            <v>环渤海大区</v>
          </cell>
          <cell r="DB158" t="str">
            <v>吉视传媒云ERP</v>
          </cell>
        </row>
        <row r="159">
          <cell r="CZ159" t="str">
            <v>HBH13</v>
          </cell>
          <cell r="DA159" t="str">
            <v>环渤海大区</v>
          </cell>
          <cell r="DB159" t="str">
            <v>吉林省物联网Sigfox示范项目</v>
          </cell>
        </row>
        <row r="160">
          <cell r="CZ160" t="str">
            <v>HBH14</v>
          </cell>
          <cell r="DA160" t="str">
            <v>环渤海大区</v>
          </cell>
          <cell r="DB160" t="str">
            <v>吉林市“数字城市”一期</v>
          </cell>
        </row>
        <row r="161">
          <cell r="CZ161" t="str">
            <v>HBH15</v>
          </cell>
          <cell r="DA161" t="str">
            <v>环渤海大区</v>
          </cell>
          <cell r="DB161" t="str">
            <v>长春净月区双创升级平台</v>
          </cell>
        </row>
        <row r="162">
          <cell r="CZ162" t="str">
            <v>HBH16</v>
          </cell>
          <cell r="DA162" t="str">
            <v>环渤海大区</v>
          </cell>
          <cell r="DB162" t="str">
            <v>长春市民生服务平台</v>
          </cell>
        </row>
        <row r="163">
          <cell r="CZ163" t="str">
            <v>HBH17</v>
          </cell>
          <cell r="DA163" t="str">
            <v>环渤海大区</v>
          </cell>
          <cell r="DB163" t="str">
            <v>吉林省大数据局数据中心建设项目</v>
          </cell>
        </row>
        <row r="164">
          <cell r="CZ164" t="str">
            <v>HBH18</v>
          </cell>
          <cell r="DA164" t="str">
            <v>环渤海大区</v>
          </cell>
          <cell r="DB164" t="str">
            <v>长春新区智慧停车项目</v>
          </cell>
        </row>
        <row r="165">
          <cell r="CZ165" t="str">
            <v>HBH19</v>
          </cell>
          <cell r="DA165" t="str">
            <v>环渤海大区</v>
          </cell>
          <cell r="DB165" t="str">
            <v>数字长春</v>
          </cell>
        </row>
        <row r="166">
          <cell r="CZ166" t="str">
            <v>HBH20</v>
          </cell>
          <cell r="DA166" t="str">
            <v>环渤海大区</v>
          </cell>
          <cell r="DB166" t="str">
            <v>辽宁省智慧体育项目</v>
          </cell>
        </row>
        <row r="167">
          <cell r="CZ167" t="str">
            <v>HBH21</v>
          </cell>
          <cell r="DA167" t="str">
            <v>环渤海大区</v>
          </cell>
          <cell r="DB167" t="str">
            <v>长春兴隆综保区共享仓项目</v>
          </cell>
        </row>
        <row r="168">
          <cell r="CZ168" t="str">
            <v>HBH22</v>
          </cell>
          <cell r="DA168" t="str">
            <v>环渤海大区</v>
          </cell>
          <cell r="DB168" t="str">
            <v>长春汽配城共享仓项目</v>
          </cell>
        </row>
        <row r="169">
          <cell r="CZ169" t="str">
            <v>HBH23</v>
          </cell>
          <cell r="DA169" t="str">
            <v>环渤海大区</v>
          </cell>
          <cell r="DB169" t="str">
            <v>庄河智慧城市项目（教育）</v>
          </cell>
        </row>
        <row r="170">
          <cell r="CZ170" t="str">
            <v>HBH24</v>
          </cell>
          <cell r="DA170" t="str">
            <v>环渤海大区</v>
          </cell>
          <cell r="DB170" t="str">
            <v>大连智慧城市项目</v>
          </cell>
        </row>
        <row r="171">
          <cell r="CZ171" t="str">
            <v>HBH25</v>
          </cell>
          <cell r="DA171" t="str">
            <v>环渤海大区</v>
          </cell>
          <cell r="DB171" t="str">
            <v>长春新区“数字新区”二期</v>
          </cell>
        </row>
        <row r="172">
          <cell r="CZ172" t="str">
            <v>HBH26</v>
          </cell>
          <cell r="DA172" t="str">
            <v>环渤海大区</v>
          </cell>
          <cell r="DB172" t="str">
            <v>抚顺智慧城市-政务大数据共享交换平台</v>
          </cell>
        </row>
        <row r="173">
          <cell r="CZ173" t="str">
            <v>HBH27</v>
          </cell>
          <cell r="DA173" t="str">
            <v>环渤海大区</v>
          </cell>
          <cell r="DB173" t="str">
            <v>抚顺工业运行预警监控与服务平台</v>
          </cell>
        </row>
        <row r="174">
          <cell r="CZ174" t="str">
            <v>HBH28</v>
          </cell>
          <cell r="DA174" t="str">
            <v>环渤海大区</v>
          </cell>
          <cell r="DB174" t="str">
            <v>抚顺虚拟市民卡</v>
          </cell>
        </row>
        <row r="175">
          <cell r="CZ175" t="str">
            <v>HBH30</v>
          </cell>
          <cell r="DA175" t="str">
            <v>环渤海大区</v>
          </cell>
          <cell r="DB175" t="str">
            <v>抚顺征信平台</v>
          </cell>
        </row>
        <row r="176">
          <cell r="CZ176" t="str">
            <v>HBH31</v>
          </cell>
          <cell r="DA176" t="str">
            <v>环渤海大区</v>
          </cell>
          <cell r="DB176" t="str">
            <v>本溪市市民卡运维项目</v>
          </cell>
        </row>
        <row r="177">
          <cell r="CZ177" t="str">
            <v>HBH32</v>
          </cell>
          <cell r="DA177" t="str">
            <v>环渤海大区</v>
          </cell>
          <cell r="DB177" t="str">
            <v>京东雪亮工程项目</v>
          </cell>
        </row>
        <row r="178">
          <cell r="CZ178" t="str">
            <v>HBH33</v>
          </cell>
          <cell r="DA178" t="str">
            <v>环渤海大区</v>
          </cell>
          <cell r="DB178" t="str">
            <v>南昌智慧监狱项目</v>
          </cell>
        </row>
        <row r="179">
          <cell r="CZ179" t="str">
            <v>HBH34</v>
          </cell>
          <cell r="DA179" t="str">
            <v>环渤海大区</v>
          </cell>
          <cell r="DB179" t="str">
            <v>智慧东丽综合治理平台-张贵庄街道硬件</v>
          </cell>
        </row>
        <row r="180">
          <cell r="CZ180" t="str">
            <v>HBH35</v>
          </cell>
          <cell r="DA180" t="str">
            <v>环渤海大区</v>
          </cell>
          <cell r="DB180" t="str">
            <v>智慧东丽综合治理平台-丰年街道硬件</v>
          </cell>
        </row>
        <row r="181">
          <cell r="CZ181" t="str">
            <v>HBH36</v>
          </cell>
          <cell r="DA181" t="str">
            <v>环渤海大区</v>
          </cell>
          <cell r="DB181" t="str">
            <v>武汉维护</v>
          </cell>
        </row>
        <row r="182">
          <cell r="CZ182" t="str">
            <v>HBH37</v>
          </cell>
          <cell r="DA182" t="str">
            <v>环渤海大区</v>
          </cell>
          <cell r="DB182" t="str">
            <v>智慧东丽综合治理平台-综治管理中心硬件</v>
          </cell>
        </row>
        <row r="183">
          <cell r="CZ183" t="str">
            <v>HBH38</v>
          </cell>
          <cell r="DA183" t="str">
            <v>环渤海大区</v>
          </cell>
          <cell r="DB183" t="str">
            <v>天津公安局智慧博物馆-软件</v>
          </cell>
        </row>
        <row r="184">
          <cell r="CZ184" t="str">
            <v>HBH40</v>
          </cell>
          <cell r="DA184" t="str">
            <v>环渤海大区</v>
          </cell>
          <cell r="DB184" t="str">
            <v>天津公安局智慧博物馆-硬件</v>
          </cell>
        </row>
        <row r="185">
          <cell r="CZ185" t="str">
            <v>HBH42</v>
          </cell>
          <cell r="DA185" t="str">
            <v>环渤海大区</v>
          </cell>
          <cell r="DB185" t="str">
            <v>天津市津南区及荣程钢铁民族文化大数据</v>
          </cell>
        </row>
        <row r="186">
          <cell r="CZ186" t="str">
            <v>HBH43</v>
          </cell>
          <cell r="DA186" t="str">
            <v>环渤海大区</v>
          </cell>
          <cell r="DB186" t="str">
            <v>天津大学数据中心</v>
          </cell>
        </row>
        <row r="187">
          <cell r="CZ187" t="str">
            <v>HBH44</v>
          </cell>
          <cell r="DA187" t="str">
            <v>环渤海大区</v>
          </cell>
          <cell r="DB187" t="str">
            <v>威海职业学院智慧校园一期</v>
          </cell>
        </row>
        <row r="188">
          <cell r="CZ188" t="str">
            <v>HBH45</v>
          </cell>
          <cell r="DA188" t="str">
            <v>环渤海大区</v>
          </cell>
          <cell r="DB188" t="str">
            <v>淄川IOC项目</v>
          </cell>
        </row>
        <row r="189">
          <cell r="CZ189" t="str">
            <v>HBH47</v>
          </cell>
          <cell r="DA189" t="str">
            <v>环渤海大区</v>
          </cell>
          <cell r="DB189" t="str">
            <v>文登市民网二期</v>
          </cell>
        </row>
        <row r="190">
          <cell r="CZ190" t="str">
            <v>HBH48</v>
          </cell>
          <cell r="DA190" t="str">
            <v>环渤海大区</v>
          </cell>
          <cell r="DB190" t="str">
            <v>乳山市民网二期</v>
          </cell>
        </row>
        <row r="191">
          <cell r="CZ191" t="str">
            <v>HBH49</v>
          </cell>
          <cell r="DA191" t="str">
            <v>环渤海大区</v>
          </cell>
          <cell r="DB191" t="str">
            <v>乳山农业大数据应用</v>
          </cell>
        </row>
        <row r="192">
          <cell r="CZ192" t="str">
            <v>HBH51</v>
          </cell>
          <cell r="DA192" t="str">
            <v>环渤海大区</v>
          </cell>
          <cell r="DB192" t="str">
            <v>威海公共文化大数据服务平台</v>
          </cell>
        </row>
        <row r="193">
          <cell r="CZ193" t="str">
            <v>HBH52</v>
          </cell>
          <cell r="DA193" t="str">
            <v>环渤海大区</v>
          </cell>
          <cell r="DB193" t="str">
            <v>潍坊市城市大脑项目</v>
          </cell>
        </row>
        <row r="194">
          <cell r="CZ194" t="str">
            <v>HBH53</v>
          </cell>
          <cell r="DA194" t="str">
            <v>环渤海大区</v>
          </cell>
          <cell r="DB194" t="str">
            <v>日照智慧旅游</v>
          </cell>
        </row>
        <row r="195">
          <cell r="CZ195" t="str">
            <v>HBH54</v>
          </cell>
          <cell r="DA195" t="str">
            <v>环渤海大区</v>
          </cell>
          <cell r="DB195" t="str">
            <v>青岛黄岛未来城项目</v>
          </cell>
        </row>
        <row r="196">
          <cell r="CZ196" t="str">
            <v>HBH55</v>
          </cell>
          <cell r="DA196" t="str">
            <v>环渤海大区</v>
          </cell>
          <cell r="DB196" t="str">
            <v>威海市民网续签</v>
          </cell>
        </row>
        <row r="197">
          <cell r="CZ197" t="str">
            <v>HBH56</v>
          </cell>
          <cell r="DA197" t="str">
            <v>环渤海大区</v>
          </cell>
          <cell r="DB197" t="str">
            <v>聊城市民网建设及运营</v>
          </cell>
        </row>
        <row r="198">
          <cell r="CZ198" t="str">
            <v>HBH57</v>
          </cell>
          <cell r="DA198" t="str">
            <v>环渤海大区</v>
          </cell>
          <cell r="DB198" t="str">
            <v>山东高速公路智慧交通（商机关闭）</v>
          </cell>
        </row>
        <row r="199">
          <cell r="CZ199" t="str">
            <v>HBH58</v>
          </cell>
          <cell r="DA199" t="str">
            <v>环渤海大区</v>
          </cell>
          <cell r="DB199" t="str">
            <v>威海职业学院智慧校园二期</v>
          </cell>
        </row>
        <row r="200">
          <cell r="CZ200" t="str">
            <v>HBH59</v>
          </cell>
          <cell r="DA200" t="str">
            <v>环渤海大区</v>
          </cell>
          <cell r="DB200" t="str">
            <v>潍坊潍城区智能服务大厅</v>
          </cell>
        </row>
        <row r="201">
          <cell r="CZ201" t="str">
            <v>HBH60</v>
          </cell>
          <cell r="DA201" t="str">
            <v>环渤海大区</v>
          </cell>
          <cell r="DB201" t="str">
            <v>淄博经开区智慧园区平台建设</v>
          </cell>
        </row>
        <row r="202">
          <cell r="CZ202" t="str">
            <v>HBH61</v>
          </cell>
          <cell r="DA202" t="str">
            <v>环渤海大区</v>
          </cell>
          <cell r="DB202" t="str">
            <v>烟台发改信用二期</v>
          </cell>
        </row>
        <row r="203">
          <cell r="CZ203" t="str">
            <v>HBH62</v>
          </cell>
          <cell r="DA203" t="str">
            <v>环渤海大区</v>
          </cell>
          <cell r="DB203" t="str">
            <v>威海工业大数据</v>
          </cell>
        </row>
        <row r="204">
          <cell r="CZ204" t="str">
            <v>HBH63</v>
          </cell>
          <cell r="DA204" t="str">
            <v>环渤海大区</v>
          </cell>
          <cell r="DB204" t="str">
            <v>大连金普新区智慧城市项目</v>
          </cell>
        </row>
        <row r="205">
          <cell r="CZ205" t="str">
            <v>HBH64</v>
          </cell>
          <cell r="DA205" t="str">
            <v>环渤海大区</v>
          </cell>
          <cell r="DB205" t="str">
            <v>唐山智慧火车站</v>
          </cell>
        </row>
        <row r="206">
          <cell r="CZ206" t="str">
            <v>HBH65</v>
          </cell>
          <cell r="DA206" t="str">
            <v>环渤海大区</v>
          </cell>
          <cell r="DB206" t="str">
            <v>天钢集团钢铁产业大数据</v>
          </cell>
        </row>
        <row r="207">
          <cell r="CZ207" t="str">
            <v>HBH67</v>
          </cell>
          <cell r="DA207" t="str">
            <v>环渤海大区</v>
          </cell>
          <cell r="DB207" t="str">
            <v>吉林省溯源食品工业互联网项目</v>
          </cell>
        </row>
        <row r="208">
          <cell r="CZ208" t="str">
            <v>HBH68</v>
          </cell>
          <cell r="DA208" t="str">
            <v>环渤海大区</v>
          </cell>
          <cell r="DB208" t="str">
            <v>吉林省物联网展厅项目</v>
          </cell>
        </row>
        <row r="209">
          <cell r="CZ209" t="str">
            <v>HBH69</v>
          </cell>
          <cell r="DA209" t="str">
            <v>环渤海大区</v>
          </cell>
          <cell r="DB209" t="str">
            <v>吉林省农委大数据平台</v>
          </cell>
        </row>
        <row r="210">
          <cell r="CZ210" t="str">
            <v>HBH70</v>
          </cell>
          <cell r="DA210" t="str">
            <v>环渤海大区</v>
          </cell>
          <cell r="DB210" t="str">
            <v>吉林省应急指挥系统</v>
          </cell>
        </row>
        <row r="211">
          <cell r="CZ211" t="str">
            <v>HBH71</v>
          </cell>
          <cell r="DA211" t="str">
            <v>环渤海大区</v>
          </cell>
          <cell r="DB211" t="str">
            <v>红旗小镇信息化项目</v>
          </cell>
        </row>
        <row r="212">
          <cell r="CZ212" t="str">
            <v>HBH72</v>
          </cell>
          <cell r="DA212" t="str">
            <v>环渤海大区</v>
          </cell>
          <cell r="DB212" t="str">
            <v>智慧东丽综合治理平台-综治管理中心软件开发</v>
          </cell>
        </row>
        <row r="213">
          <cell r="CZ213" t="str">
            <v>HBH73</v>
          </cell>
          <cell r="DA213" t="str">
            <v>环渤海大区</v>
          </cell>
          <cell r="DB213" t="str">
            <v>南开区网格化管理平台软</v>
          </cell>
        </row>
        <row r="214">
          <cell r="CZ214" t="str">
            <v>HBH74</v>
          </cell>
          <cell r="DA214" t="str">
            <v>环渤海大区</v>
          </cell>
          <cell r="DB214" t="str">
            <v>南开区网格化管理平台硬</v>
          </cell>
        </row>
        <row r="215">
          <cell r="CZ215" t="str">
            <v>HBH75</v>
          </cell>
          <cell r="DA215" t="str">
            <v>环渤海大区</v>
          </cell>
          <cell r="DB215" t="str">
            <v>南开区经济监控平台</v>
          </cell>
        </row>
        <row r="216">
          <cell r="CZ216" t="str">
            <v>HBH76</v>
          </cell>
          <cell r="DA216" t="str">
            <v>环渤海大区</v>
          </cell>
          <cell r="DB216" t="str">
            <v>南开区企业服务平台</v>
          </cell>
        </row>
        <row r="217">
          <cell r="CZ217" t="str">
            <v>HBH77</v>
          </cell>
          <cell r="DA217" t="str">
            <v>环渤海大区</v>
          </cell>
          <cell r="DB217" t="str">
            <v>南开区政务OA</v>
          </cell>
        </row>
        <row r="218">
          <cell r="CZ218" t="str">
            <v>HBH78</v>
          </cell>
          <cell r="DA218" t="str">
            <v>环渤海大区</v>
          </cell>
          <cell r="DB218" t="str">
            <v>南开区智能停车硬件</v>
          </cell>
        </row>
        <row r="219">
          <cell r="CZ219" t="str">
            <v>HBH79</v>
          </cell>
          <cell r="DA219" t="str">
            <v>环渤海大区</v>
          </cell>
          <cell r="DB219" t="str">
            <v>南开区智能停车软件</v>
          </cell>
        </row>
        <row r="220">
          <cell r="CZ220" t="str">
            <v>HBH80</v>
          </cell>
          <cell r="DA220" t="str">
            <v>环渤海大区</v>
          </cell>
          <cell r="DB220" t="str">
            <v>南开区一网通</v>
          </cell>
        </row>
        <row r="221">
          <cell r="CZ221" t="str">
            <v>HBH81</v>
          </cell>
          <cell r="DA221" t="str">
            <v>环渤海大区</v>
          </cell>
          <cell r="DB221" t="str">
            <v>大连智慧社区养老服务平台（新增商机）</v>
          </cell>
        </row>
        <row r="222">
          <cell r="CZ222" t="str">
            <v>HBH82</v>
          </cell>
          <cell r="DA222" t="str">
            <v>环渤海大区</v>
          </cell>
          <cell r="DB222" t="str">
            <v>一馆一平台（一期硬件）（新增商机）</v>
          </cell>
        </row>
        <row r="223">
          <cell r="CZ223" t="str">
            <v>HBH82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李文东"/>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振官"/>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李晗蕾"/>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文国栋"/>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4">
          <cell r="CY114" t="str">
            <v>HBH01</v>
          </cell>
          <cell r="CZ114" t="str">
            <v>环渤海大区</v>
          </cell>
          <cell r="DA114" t="str">
            <v>邯郸市成安县新区管委会智慧如意公园项目一次性软件开发</v>
          </cell>
        </row>
        <row r="115">
          <cell r="CY115" t="str">
            <v>HBH02</v>
          </cell>
          <cell r="CZ115" t="str">
            <v>环渤海大区</v>
          </cell>
          <cell r="DA115" t="str">
            <v>邯郸市成安县智慧城市</v>
          </cell>
        </row>
        <row r="116">
          <cell r="CY116" t="str">
            <v>HBH03</v>
          </cell>
          <cell r="CZ116" t="str">
            <v>环渤海大区</v>
          </cell>
          <cell r="DA116" t="str">
            <v>唐山智慧城市总集成商</v>
          </cell>
        </row>
        <row r="117">
          <cell r="CY117" t="str">
            <v>HBH04</v>
          </cell>
          <cell r="CZ117" t="str">
            <v>环渤海大区</v>
          </cell>
          <cell r="DA117" t="str">
            <v>唐山小微企业平台运营补贴</v>
          </cell>
        </row>
        <row r="118">
          <cell r="CY118" t="str">
            <v>HBH05</v>
          </cell>
          <cell r="CZ118" t="str">
            <v>环渤海大区</v>
          </cell>
          <cell r="DA118" t="str">
            <v>唐山跨境电商</v>
          </cell>
        </row>
        <row r="119">
          <cell r="CY119" t="str">
            <v>HBH06</v>
          </cell>
          <cell r="CZ119" t="str">
            <v>环渤海大区</v>
          </cell>
          <cell r="DA119" t="str">
            <v>唐山市企业上云应用服务补贴</v>
          </cell>
        </row>
        <row r="120">
          <cell r="CY120" t="str">
            <v>HBH07</v>
          </cell>
          <cell r="CZ120" t="str">
            <v>环渤海大区</v>
          </cell>
          <cell r="DA120" t="str">
            <v>秦皇岛智慧交通</v>
          </cell>
        </row>
        <row r="121">
          <cell r="CY121" t="str">
            <v>HBH10</v>
          </cell>
          <cell r="CZ121" t="str">
            <v>环渤海大区</v>
          </cell>
          <cell r="DA121" t="str">
            <v>长春新区双创科技街区</v>
          </cell>
        </row>
        <row r="122">
          <cell r="CY122" t="str">
            <v>HBH11</v>
          </cell>
          <cell r="CZ122" t="str">
            <v>环渤海大区</v>
          </cell>
          <cell r="DA122" t="str">
            <v>长春经开区智能制造谷</v>
          </cell>
        </row>
        <row r="123">
          <cell r="CY123" t="str">
            <v>HBH12</v>
          </cell>
          <cell r="CZ123" t="str">
            <v>环渤海大区</v>
          </cell>
          <cell r="DA123" t="str">
            <v>吉视传媒云ERP</v>
          </cell>
        </row>
        <row r="124">
          <cell r="CY124" t="str">
            <v>HBH13</v>
          </cell>
          <cell r="CZ124" t="str">
            <v>环渤海大区</v>
          </cell>
          <cell r="DA124" t="str">
            <v>吉林省物联网Sigfox示范项目</v>
          </cell>
        </row>
        <row r="125">
          <cell r="CY125" t="str">
            <v>HBH15</v>
          </cell>
          <cell r="CZ125" t="str">
            <v>环渤海大区</v>
          </cell>
          <cell r="DA125" t="str">
            <v>长春净月区双创升级平台</v>
          </cell>
        </row>
        <row r="126">
          <cell r="CY126" t="str">
            <v>HBH17</v>
          </cell>
          <cell r="CZ126" t="str">
            <v>环渤海大区</v>
          </cell>
          <cell r="DA126" t="str">
            <v>吉林省大数据局数据中心建设项目</v>
          </cell>
        </row>
        <row r="127">
          <cell r="CY127" t="str">
            <v>HBH20</v>
          </cell>
          <cell r="CZ127" t="str">
            <v>环渤海大区</v>
          </cell>
          <cell r="DA127" t="str">
            <v>辽宁省智慧体育项目</v>
          </cell>
        </row>
        <row r="128">
          <cell r="CY128" t="str">
            <v>HBH23</v>
          </cell>
          <cell r="CZ128" t="str">
            <v>环渤海大区</v>
          </cell>
          <cell r="DA128" t="str">
            <v>庄河智慧城市项目（教育）</v>
          </cell>
        </row>
        <row r="129">
          <cell r="CY129" t="str">
            <v>HBH24</v>
          </cell>
          <cell r="CZ129" t="str">
            <v>环渤海大区</v>
          </cell>
          <cell r="DA129" t="str">
            <v>大连智慧城市项目</v>
          </cell>
        </row>
        <row r="130">
          <cell r="CY130" t="str">
            <v>HBH25</v>
          </cell>
          <cell r="CZ130" t="str">
            <v>环渤海大区</v>
          </cell>
          <cell r="DA130" t="str">
            <v>长春新区“数字新区”二期</v>
          </cell>
        </row>
        <row r="131">
          <cell r="CY131" t="str">
            <v>HBH26</v>
          </cell>
          <cell r="CZ131" t="str">
            <v>环渤海大区</v>
          </cell>
          <cell r="DA131" t="str">
            <v>抚顺智慧城市-政务大数据共享交换平台</v>
          </cell>
        </row>
        <row r="132">
          <cell r="CY132" t="str">
            <v>HBH27</v>
          </cell>
          <cell r="CZ132" t="str">
            <v>环渤海大区</v>
          </cell>
          <cell r="DA132" t="str">
            <v>抚顺工业运行预警监控与服务平台</v>
          </cell>
        </row>
        <row r="133">
          <cell r="CY133" t="str">
            <v>HBH28</v>
          </cell>
          <cell r="CZ133" t="str">
            <v>环渤海大区</v>
          </cell>
          <cell r="DA133" t="str">
            <v>抚顺虚拟市民卡</v>
          </cell>
        </row>
        <row r="134">
          <cell r="CY134" t="str">
            <v>HBH30</v>
          </cell>
          <cell r="CZ134" t="str">
            <v>环渤海大区</v>
          </cell>
          <cell r="DA134" t="str">
            <v>抚顺征信平台</v>
          </cell>
        </row>
        <row r="135">
          <cell r="CY135" t="str">
            <v>HBH31</v>
          </cell>
          <cell r="CZ135" t="str">
            <v>环渤海大区</v>
          </cell>
          <cell r="DA135" t="str">
            <v>本溪市市民卡运维项目</v>
          </cell>
        </row>
        <row r="136">
          <cell r="CY136" t="str">
            <v>HBH32</v>
          </cell>
          <cell r="CZ136" t="str">
            <v>环渤海大区</v>
          </cell>
          <cell r="DA136" t="str">
            <v>京东雪亮工程项目</v>
          </cell>
        </row>
        <row r="137">
          <cell r="CY137" t="str">
            <v>HBH33</v>
          </cell>
          <cell r="CZ137" t="str">
            <v>环渤海大区</v>
          </cell>
          <cell r="DA137" t="str">
            <v>南昌智慧监狱项目</v>
          </cell>
        </row>
        <row r="138">
          <cell r="CY138" t="str">
            <v>HBH34</v>
          </cell>
          <cell r="CZ138" t="str">
            <v>环渤海大区</v>
          </cell>
          <cell r="DA138" t="str">
            <v>智慧东丽综合治理平台-张贵庄街道硬件</v>
          </cell>
        </row>
        <row r="139">
          <cell r="CY139" t="str">
            <v>HBH35</v>
          </cell>
          <cell r="CZ139" t="str">
            <v>环渤海大区</v>
          </cell>
          <cell r="DA139" t="str">
            <v>智慧东丽综合治理平台-丰年街道硬件</v>
          </cell>
        </row>
        <row r="140">
          <cell r="CY140" t="str">
            <v>HBH37</v>
          </cell>
          <cell r="CZ140" t="str">
            <v>环渤海大区</v>
          </cell>
          <cell r="DA140" t="str">
            <v>智慧东丽综合治理平台-综治管理中心硬件</v>
          </cell>
        </row>
        <row r="141">
          <cell r="CY141" t="str">
            <v>HBH38</v>
          </cell>
          <cell r="CZ141" t="str">
            <v>环渤海大区</v>
          </cell>
          <cell r="DA141" t="str">
            <v>天津公安局智慧博物馆-软件</v>
          </cell>
        </row>
        <row r="142">
          <cell r="CY142" t="str">
            <v>HBH40</v>
          </cell>
          <cell r="CZ142" t="str">
            <v>环渤海大区</v>
          </cell>
          <cell r="DA142" t="str">
            <v>天津公安局智慧博物馆-硬件</v>
          </cell>
        </row>
        <row r="143">
          <cell r="CY143" t="str">
            <v>HBH42</v>
          </cell>
          <cell r="CZ143" t="str">
            <v>环渤海大区</v>
          </cell>
          <cell r="DA143" t="str">
            <v>天津市津南区及荣程钢铁民族文化大数据</v>
          </cell>
        </row>
        <row r="144">
          <cell r="CY144" t="str">
            <v>HBH43</v>
          </cell>
          <cell r="CZ144" t="str">
            <v>环渤海大区</v>
          </cell>
          <cell r="DA144" t="str">
            <v>天津大学数据中心</v>
          </cell>
        </row>
        <row r="145">
          <cell r="CY145" t="str">
            <v>HBH44</v>
          </cell>
          <cell r="CZ145" t="str">
            <v>环渤海大区</v>
          </cell>
          <cell r="DA145" t="str">
            <v>威海职业学院智慧校园一期</v>
          </cell>
        </row>
        <row r="146">
          <cell r="CY146" t="str">
            <v>HBH45</v>
          </cell>
          <cell r="CZ146" t="str">
            <v>环渤海大区</v>
          </cell>
          <cell r="DA146" t="str">
            <v>淄川IOC项目</v>
          </cell>
        </row>
        <row r="147">
          <cell r="CY147" t="str">
            <v>HBH47</v>
          </cell>
          <cell r="CZ147" t="str">
            <v>环渤海大区</v>
          </cell>
          <cell r="DA147" t="str">
            <v>文登市民网二期</v>
          </cell>
        </row>
        <row r="148">
          <cell r="CY148" t="str">
            <v>HBH48</v>
          </cell>
          <cell r="CZ148" t="str">
            <v>环渤海大区</v>
          </cell>
          <cell r="DA148" t="str">
            <v>乳山市民网二期</v>
          </cell>
        </row>
        <row r="149">
          <cell r="CY149" t="str">
            <v>HBH49</v>
          </cell>
          <cell r="CZ149" t="str">
            <v>环渤海大区</v>
          </cell>
          <cell r="DA149" t="str">
            <v>乳山农业大数据应用</v>
          </cell>
        </row>
        <row r="150">
          <cell r="CY150" t="str">
            <v>HBH51</v>
          </cell>
          <cell r="CZ150" t="str">
            <v>环渤海大区</v>
          </cell>
          <cell r="DA150" t="str">
            <v>威海智慧文化二期</v>
          </cell>
        </row>
        <row r="151">
          <cell r="CY151" t="str">
            <v>HBH52</v>
          </cell>
          <cell r="CZ151" t="str">
            <v>环渤海大区</v>
          </cell>
          <cell r="DA151" t="str">
            <v>潍坊市城市大脑项目</v>
          </cell>
        </row>
        <row r="152">
          <cell r="CY152" t="str">
            <v>HBH53</v>
          </cell>
          <cell r="CZ152" t="str">
            <v>环渤海大区</v>
          </cell>
          <cell r="DA152" t="str">
            <v>日照智慧旅游</v>
          </cell>
        </row>
        <row r="153">
          <cell r="CY153" t="str">
            <v>HBH54</v>
          </cell>
          <cell r="CZ153" t="str">
            <v>环渤海大区</v>
          </cell>
          <cell r="DA153" t="str">
            <v>青岛黄岛未来城项目</v>
          </cell>
        </row>
        <row r="154">
          <cell r="CY154" t="str">
            <v>HBH55</v>
          </cell>
          <cell r="CZ154" t="str">
            <v>环渤海大区</v>
          </cell>
          <cell r="DA154" t="str">
            <v>威海市民网续签</v>
          </cell>
        </row>
        <row r="155">
          <cell r="CY155" t="str">
            <v>HBH56</v>
          </cell>
          <cell r="CZ155" t="str">
            <v>环渤海大区</v>
          </cell>
          <cell r="DA155" t="str">
            <v>聊城市民网建设及运营</v>
          </cell>
        </row>
        <row r="156">
          <cell r="CY156" t="str">
            <v>HBH58</v>
          </cell>
          <cell r="CZ156" t="str">
            <v>环渤海大区</v>
          </cell>
          <cell r="DA156" t="str">
            <v>威海职业学院智慧校园二期</v>
          </cell>
        </row>
        <row r="157">
          <cell r="CY157" t="str">
            <v>HBH59</v>
          </cell>
          <cell r="CZ157" t="str">
            <v>环渤海大区</v>
          </cell>
          <cell r="DA157" t="str">
            <v>潍坊潍城区智能服务大厅</v>
          </cell>
        </row>
        <row r="158">
          <cell r="CY158" t="str">
            <v>HBH60</v>
          </cell>
          <cell r="CZ158" t="str">
            <v>环渤海大区</v>
          </cell>
          <cell r="DA158" t="str">
            <v>淄博经开区智慧园区平台建设</v>
          </cell>
        </row>
        <row r="159">
          <cell r="CY159" t="str">
            <v>HBH61</v>
          </cell>
          <cell r="CZ159" t="str">
            <v>环渤海大区</v>
          </cell>
          <cell r="DA159" t="str">
            <v>烟台发改信用二期</v>
          </cell>
        </row>
        <row r="160">
          <cell r="CY160" t="str">
            <v>HBH62</v>
          </cell>
          <cell r="CZ160" t="str">
            <v>环渤海大区</v>
          </cell>
          <cell r="DA160" t="str">
            <v>威海工业大数据</v>
          </cell>
        </row>
        <row r="161">
          <cell r="CY161" t="str">
            <v>HBH63</v>
          </cell>
          <cell r="CZ161" t="str">
            <v>环渤海大区</v>
          </cell>
          <cell r="DA161" t="str">
            <v>大连金普新区智慧城市项目</v>
          </cell>
        </row>
        <row r="162">
          <cell r="CY162" t="str">
            <v>HBH64</v>
          </cell>
          <cell r="CZ162" t="str">
            <v>环渤海大区</v>
          </cell>
          <cell r="DA162" t="str">
            <v>唐山智慧火车站</v>
          </cell>
        </row>
        <row r="163">
          <cell r="CY163" t="str">
            <v>HBH65</v>
          </cell>
          <cell r="CZ163" t="str">
            <v>环渤海大区</v>
          </cell>
          <cell r="DA163" t="str">
            <v>天钢集团钢铁产业大数据</v>
          </cell>
        </row>
        <row r="164">
          <cell r="CY164" t="str">
            <v>HBH67</v>
          </cell>
          <cell r="CZ164" t="str">
            <v>环渤海大区</v>
          </cell>
          <cell r="DA164" t="str">
            <v>吉林省溯源食品工业互联网项目（建设）</v>
          </cell>
        </row>
        <row r="165">
          <cell r="CY165" t="str">
            <v>HBH68</v>
          </cell>
          <cell r="CZ165" t="str">
            <v>环渤海大区</v>
          </cell>
          <cell r="DA165" t="str">
            <v>长春市规划馆物联网改造项目</v>
          </cell>
        </row>
        <row r="166">
          <cell r="CY166" t="str">
            <v>HBH69</v>
          </cell>
          <cell r="CZ166" t="str">
            <v>环渤海大区</v>
          </cell>
          <cell r="DA166" t="str">
            <v>长春市农业大数据平台</v>
          </cell>
        </row>
        <row r="167">
          <cell r="CY167" t="str">
            <v>HBH70</v>
          </cell>
          <cell r="CZ167" t="str">
            <v>环渤海大区</v>
          </cell>
          <cell r="DA167" t="str">
            <v>吉林省应急指挥系统平台</v>
          </cell>
        </row>
        <row r="168">
          <cell r="CY168" t="str">
            <v>HBH71</v>
          </cell>
          <cell r="CZ168" t="str">
            <v>环渤海大区</v>
          </cell>
          <cell r="DA168" t="str">
            <v>长春红旗小镇项目</v>
          </cell>
        </row>
        <row r="169">
          <cell r="CY169" t="str">
            <v>HBH72</v>
          </cell>
          <cell r="CZ169" t="str">
            <v>环渤海大区</v>
          </cell>
          <cell r="DA169" t="str">
            <v>智慧东丽综合治理平台-综治管理中心软件开发</v>
          </cell>
        </row>
        <row r="170">
          <cell r="CY170" t="str">
            <v>HBH73</v>
          </cell>
          <cell r="CZ170" t="str">
            <v>环渤海大区</v>
          </cell>
          <cell r="DA170" t="str">
            <v>南开区网格化管理平台软</v>
          </cell>
        </row>
        <row r="171">
          <cell r="CY171" t="str">
            <v>HBH74</v>
          </cell>
          <cell r="CZ171" t="str">
            <v>环渤海大区</v>
          </cell>
          <cell r="DA171" t="str">
            <v>南开区网格化管理平台硬</v>
          </cell>
        </row>
        <row r="172">
          <cell r="CY172" t="str">
            <v>HBH75</v>
          </cell>
          <cell r="CZ172" t="str">
            <v>环渤海大区</v>
          </cell>
          <cell r="DA172" t="str">
            <v>南开区经济监控平台</v>
          </cell>
        </row>
        <row r="173">
          <cell r="CY173" t="str">
            <v>HBH76</v>
          </cell>
          <cell r="CZ173" t="str">
            <v>环渤海大区</v>
          </cell>
          <cell r="DA173" t="str">
            <v>南开区企业服务平台</v>
          </cell>
        </row>
        <row r="174">
          <cell r="CY174" t="str">
            <v>HBH77</v>
          </cell>
          <cell r="CZ174" t="str">
            <v>环渤海大区</v>
          </cell>
          <cell r="DA174" t="str">
            <v>南开区政务OA</v>
          </cell>
        </row>
        <row r="175">
          <cell r="CY175" t="str">
            <v>HBH78</v>
          </cell>
          <cell r="CZ175" t="str">
            <v>环渤海大区</v>
          </cell>
          <cell r="DA175" t="str">
            <v>南开区智能停车硬件</v>
          </cell>
        </row>
        <row r="176">
          <cell r="CY176" t="str">
            <v>HBH79</v>
          </cell>
          <cell r="CZ176" t="str">
            <v>环渤海大区</v>
          </cell>
          <cell r="DA176" t="str">
            <v>南开区智能停车软件</v>
          </cell>
        </row>
        <row r="177">
          <cell r="CY177" t="str">
            <v>HBH80</v>
          </cell>
          <cell r="CZ177" t="str">
            <v>环渤海大区</v>
          </cell>
          <cell r="DA177" t="str">
            <v>南开区一网通</v>
          </cell>
        </row>
        <row r="178">
          <cell r="CY178" t="str">
            <v>HBH81</v>
          </cell>
          <cell r="CZ178" t="str">
            <v>环渤海大区</v>
          </cell>
          <cell r="DA178" t="str">
            <v>大连智慧社区养老服务平台（新增商机）</v>
          </cell>
        </row>
        <row r="179">
          <cell r="CY179" t="str">
            <v>HBH82</v>
          </cell>
          <cell r="CZ179" t="str">
            <v>环渤海大区</v>
          </cell>
          <cell r="DA179" t="str">
            <v>抚顺一馆一平台（一期）（新增商机）</v>
          </cell>
        </row>
        <row r="180">
          <cell r="CY180" t="str">
            <v>HBH83</v>
          </cell>
          <cell r="CZ180" t="str">
            <v>环渤海大区</v>
          </cell>
          <cell r="DA180" t="str">
            <v>企业智能云服务项目</v>
          </cell>
        </row>
        <row r="181">
          <cell r="CY181" t="str">
            <v>HBH84</v>
          </cell>
          <cell r="CZ181" t="str">
            <v>环渤海大区</v>
          </cell>
          <cell r="DA181" t="str">
            <v>枣庄市大数据局互联网+政务服务系统开发项目</v>
          </cell>
        </row>
        <row r="182">
          <cell r="CY182" t="str">
            <v>HBH85</v>
          </cell>
          <cell r="CZ182" t="str">
            <v>环渤海大区</v>
          </cell>
          <cell r="DA182" t="str">
            <v>昌邑市智慧城市系统开发项目</v>
          </cell>
        </row>
        <row r="183">
          <cell r="CY183" t="str">
            <v>HBH86</v>
          </cell>
          <cell r="CZ183" t="str">
            <v>环渤海大区</v>
          </cell>
          <cell r="DA183" t="str">
            <v>京东集团IOC战略框架协议</v>
          </cell>
        </row>
        <row r="184">
          <cell r="CY184" t="str">
            <v>HBH87</v>
          </cell>
          <cell r="CZ184" t="str">
            <v>环渤海大区</v>
          </cell>
          <cell r="DA184" t="str">
            <v>肃宁县城市运行管理平台</v>
          </cell>
        </row>
        <row r="185">
          <cell r="CY185" t="str">
            <v>HBH89</v>
          </cell>
          <cell r="CZ185" t="str">
            <v>环渤海大区</v>
          </cell>
          <cell r="DA185" t="str">
            <v>智慧长白山项目（一期）</v>
          </cell>
        </row>
        <row r="186">
          <cell r="CY186" t="str">
            <v>HBH90</v>
          </cell>
          <cell r="CZ186" t="str">
            <v>环渤海大区</v>
          </cell>
          <cell r="DA186" t="str">
            <v>长春市工业互联网二级节点咨询项目</v>
          </cell>
        </row>
        <row r="187">
          <cell r="CY187" t="str">
            <v>HBH91</v>
          </cell>
          <cell r="CZ187" t="str">
            <v>环渤海大区</v>
          </cell>
          <cell r="DA187" t="str">
            <v>吉林省智能制造与工业企业上云项目</v>
          </cell>
        </row>
        <row r="188">
          <cell r="CY188" t="str">
            <v>HBH92</v>
          </cell>
          <cell r="CZ188" t="str">
            <v>环渤海大区</v>
          </cell>
          <cell r="DA188" t="str">
            <v xml:space="preserve">科技部物联网+智慧城市项目补贴申请 </v>
          </cell>
        </row>
        <row r="189">
          <cell r="CY189" t="str">
            <v>HBH93</v>
          </cell>
          <cell r="CZ189" t="str">
            <v>环渤海大区</v>
          </cell>
          <cell r="DA189" t="str">
            <v>长春市物联网产业发展咨询规划项目</v>
          </cell>
        </row>
        <row r="190">
          <cell r="CY190" t="str">
            <v>HBH94</v>
          </cell>
          <cell r="CZ190" t="str">
            <v>环渤海大区</v>
          </cell>
          <cell r="DA190" t="str">
            <v>吉林省溯源食品工业互联网项目（咨询）</v>
          </cell>
        </row>
        <row r="191">
          <cell r="CY191" t="str">
            <v>HBH95</v>
          </cell>
          <cell r="CZ191" t="str">
            <v>环渤海大区</v>
          </cell>
          <cell r="DA191" t="str">
            <v>吉林省及长春市智慧养老</v>
          </cell>
        </row>
        <row r="192">
          <cell r="CY192" t="str">
            <v>HBH96</v>
          </cell>
          <cell r="CZ192" t="str">
            <v>环渤海大区</v>
          </cell>
          <cell r="DA192" t="str">
            <v>红旗汽车车联网项目</v>
          </cell>
        </row>
        <row r="193">
          <cell r="CY193" t="str">
            <v>HBH97</v>
          </cell>
          <cell r="CZ193" t="str">
            <v>环渤海大区</v>
          </cell>
          <cell r="DA193" t="str">
            <v>松原智慧城市相关项目</v>
          </cell>
        </row>
        <row r="194">
          <cell r="CY194" t="str">
            <v>HBH98</v>
          </cell>
          <cell r="CZ194" t="str">
            <v>环渤海大区</v>
          </cell>
          <cell r="DA194" t="str">
            <v>智慧粮仓</v>
          </cell>
        </row>
        <row r="195">
          <cell r="CY195" t="str">
            <v>HD01</v>
          </cell>
          <cell r="CZ195" t="str">
            <v>华东大区</v>
          </cell>
          <cell r="DA195" t="str">
            <v>苏州智慧水利工程</v>
          </cell>
        </row>
        <row r="196">
          <cell r="CY196" t="str">
            <v>HD02</v>
          </cell>
          <cell r="CZ196" t="str">
            <v>华东大区</v>
          </cell>
          <cell r="DA196" t="str">
            <v>铜山智慧教育</v>
          </cell>
        </row>
        <row r="197">
          <cell r="CY197" t="str">
            <v>HD03</v>
          </cell>
          <cell r="CZ197" t="str">
            <v>华东大区</v>
          </cell>
          <cell r="DA197" t="str">
            <v>连云港智慧徐圩石化园区(项目集)</v>
          </cell>
        </row>
        <row r="198">
          <cell r="CY198" t="str">
            <v>HD04</v>
          </cell>
          <cell r="CZ198" t="str">
            <v>华东大区</v>
          </cell>
          <cell r="DA198" t="str">
            <v>江苏省政务大数据一期</v>
          </cell>
        </row>
        <row r="199">
          <cell r="CY199" t="str">
            <v>HD05</v>
          </cell>
          <cell r="CZ199" t="str">
            <v>华东大区</v>
          </cell>
          <cell r="DA199" t="str">
            <v>苏州工业园区智慧水利</v>
          </cell>
        </row>
        <row r="200">
          <cell r="CY200" t="str">
            <v>HD06</v>
          </cell>
          <cell r="CZ200" t="str">
            <v>华东大区</v>
          </cell>
          <cell r="DA200" t="str">
            <v>云上扬州数据中心</v>
          </cell>
        </row>
        <row r="201">
          <cell r="CY201" t="str">
            <v>HD07</v>
          </cell>
          <cell r="CZ201" t="str">
            <v>华东大区</v>
          </cell>
          <cell r="DA201" t="str">
            <v>苏州市政务云及政务大数据</v>
          </cell>
        </row>
        <row r="202">
          <cell r="CY202" t="str">
            <v>HD08</v>
          </cell>
          <cell r="CZ202" t="str">
            <v>华东大区</v>
          </cell>
          <cell r="DA202" t="str">
            <v>张家港智慧停车</v>
          </cell>
        </row>
        <row r="203">
          <cell r="CY203" t="str">
            <v>HD09</v>
          </cell>
          <cell r="CZ203" t="str">
            <v>华东大区</v>
          </cell>
          <cell r="DA203" t="str">
            <v>张家港智慧水利规划（含河长制）</v>
          </cell>
        </row>
        <row r="204">
          <cell r="CY204" t="str">
            <v>HD10</v>
          </cell>
          <cell r="CZ204" t="str">
            <v>华东大区</v>
          </cell>
          <cell r="DA204" t="str">
            <v>吴江政务大数据二期</v>
          </cell>
        </row>
        <row r="205">
          <cell r="CY205" t="str">
            <v>HD12</v>
          </cell>
          <cell r="CZ205" t="str">
            <v>华东大区</v>
          </cell>
          <cell r="DA205" t="str">
            <v>南通智慧停车</v>
          </cell>
        </row>
        <row r="206">
          <cell r="CY206" t="str">
            <v>HD13</v>
          </cell>
          <cell r="CZ206" t="str">
            <v>华东大区</v>
          </cell>
          <cell r="DA206" t="str">
            <v>徐州信息资源枢纽服务（二期）升级改造</v>
          </cell>
        </row>
        <row r="207">
          <cell r="CY207" t="str">
            <v>HD14</v>
          </cell>
          <cell r="CZ207" t="str">
            <v>华东大区</v>
          </cell>
          <cell r="DA207" t="str">
            <v>张家港体育大数据</v>
          </cell>
        </row>
        <row r="208">
          <cell r="CY208" t="str">
            <v>HD15</v>
          </cell>
          <cell r="CZ208" t="str">
            <v>华东大区</v>
          </cell>
          <cell r="DA208" t="str">
            <v>铜山政务大数据</v>
          </cell>
        </row>
        <row r="209">
          <cell r="CY209" t="str">
            <v>HD17</v>
          </cell>
          <cell r="CZ209" t="str">
            <v>华东大区</v>
          </cell>
          <cell r="DA209" t="str">
            <v>FY19张家港人力资源和社会保障局市民卡服务阶段证明外包项目</v>
          </cell>
        </row>
        <row r="210">
          <cell r="CY210" t="str">
            <v>HD18</v>
          </cell>
          <cell r="CZ210" t="str">
            <v>华东大区</v>
          </cell>
          <cell r="DA210" t="str">
            <v>江苏旅游职业技术学院扬州非遗文化展厅技术开发</v>
          </cell>
        </row>
        <row r="211">
          <cell r="CY211" t="str">
            <v>HD21</v>
          </cell>
          <cell r="CZ211" t="str">
            <v>华东大区</v>
          </cell>
          <cell r="DA211" t="str">
            <v>萧山大数据</v>
          </cell>
        </row>
        <row r="212">
          <cell r="CY212" t="str">
            <v>HD22</v>
          </cell>
          <cell r="CZ212" t="str">
            <v>华东大区</v>
          </cell>
          <cell r="DA212" t="str">
            <v>华为青浦研发基地智慧园区建设项目</v>
          </cell>
        </row>
        <row r="213">
          <cell r="CY213" t="str">
            <v>HD23</v>
          </cell>
          <cell r="CZ213" t="str">
            <v>华东大区</v>
          </cell>
          <cell r="DA213" t="str">
            <v>张家港智能分单系统</v>
          </cell>
        </row>
        <row r="214">
          <cell r="CY214" t="str">
            <v>HD24</v>
          </cell>
          <cell r="CZ214" t="str">
            <v>华东大区</v>
          </cell>
          <cell r="DA214" t="str">
            <v>睢宁智慧园区一期</v>
          </cell>
        </row>
        <row r="215">
          <cell r="CY215" t="str">
            <v>HD25</v>
          </cell>
          <cell r="CZ215" t="str">
            <v>华东大区</v>
          </cell>
          <cell r="DA215" t="str">
            <v>徐州信用大数据市县一体化展示</v>
          </cell>
        </row>
        <row r="216">
          <cell r="CY216" t="str">
            <v>HD26</v>
          </cell>
          <cell r="CZ216" t="str">
            <v>华东大区</v>
          </cell>
          <cell r="DA216" t="str">
            <v>张家港市民卡民生大数据</v>
          </cell>
        </row>
        <row r="217">
          <cell r="CY217" t="str">
            <v>HD27</v>
          </cell>
          <cell r="CZ217" t="str">
            <v>华东大区</v>
          </cell>
          <cell r="DA217" t="str">
            <v>徐州大数据业务部门场景化应用</v>
          </cell>
        </row>
        <row r="218">
          <cell r="CY218" t="str">
            <v>HD28</v>
          </cell>
          <cell r="CZ218" t="str">
            <v>华东大区</v>
          </cell>
          <cell r="DA218" t="str">
            <v>徐州农业大数据展示</v>
          </cell>
        </row>
        <row r="219">
          <cell r="CY219" t="str">
            <v>HD29</v>
          </cell>
          <cell r="CZ219" t="str">
            <v>华东大区</v>
          </cell>
          <cell r="DA219" t="str">
            <v>江苏省信用二期</v>
          </cell>
        </row>
        <row r="220">
          <cell r="CY220" t="str">
            <v>HD30</v>
          </cell>
          <cell r="CZ220" t="str">
            <v>华东大区</v>
          </cell>
          <cell r="DA220" t="str">
            <v>吴中区信用平台</v>
          </cell>
        </row>
        <row r="221">
          <cell r="CY221" t="str">
            <v>HD31</v>
          </cell>
          <cell r="CZ221" t="str">
            <v>华东大区</v>
          </cell>
          <cell r="DA221" t="str">
            <v>杭州富阳行政服务中心大数据二期</v>
          </cell>
        </row>
        <row r="222">
          <cell r="CY222" t="str">
            <v>HD32</v>
          </cell>
          <cell r="CZ222" t="str">
            <v>华东大区</v>
          </cell>
          <cell r="DA222" t="str">
            <v>张家港体育APP</v>
          </cell>
        </row>
        <row r="223">
          <cell r="CY223" t="str">
            <v>HD33</v>
          </cell>
          <cell r="CZ223" t="str">
            <v>华东大区</v>
          </cell>
          <cell r="DA223" t="str">
            <v>安徽智慧校园、能耗管理、物联网</v>
          </cell>
        </row>
        <row r="224">
          <cell r="CY224" t="str">
            <v>XB01</v>
          </cell>
          <cell r="CZ224" t="str">
            <v>西北大区</v>
          </cell>
          <cell r="DA224" t="str">
            <v>甘肃省智慧消防数据共享交换平台</v>
          </cell>
        </row>
        <row r="225">
          <cell r="CY225" t="str">
            <v>XB03</v>
          </cell>
          <cell r="CZ225" t="str">
            <v>西北大区</v>
          </cell>
          <cell r="DA225" t="str">
            <v>洛阳智慧消防项目</v>
          </cell>
        </row>
        <row r="226">
          <cell r="CY226" t="str">
            <v>XB05</v>
          </cell>
          <cell r="CZ226" t="str">
            <v>西北大区</v>
          </cell>
          <cell r="DA226" t="str">
            <v>宝鸡市12345呼叫平台项目</v>
          </cell>
        </row>
        <row r="227">
          <cell r="CY227" t="str">
            <v>XB06</v>
          </cell>
          <cell r="CZ227" t="str">
            <v>西北大区</v>
          </cell>
          <cell r="DA227" t="str">
            <v>宝鸡市应急指挥中心建设项目（二期）</v>
          </cell>
        </row>
        <row r="228">
          <cell r="CY228" t="str">
            <v>XB08</v>
          </cell>
          <cell r="CZ228" t="str">
            <v>西北大区</v>
          </cell>
          <cell r="DA228" t="str">
            <v>青海省信用信息共享平台一期四阶段项目</v>
          </cell>
        </row>
        <row r="229">
          <cell r="CY229" t="str">
            <v>XB09</v>
          </cell>
          <cell r="CZ229" t="str">
            <v>西北大区</v>
          </cell>
          <cell r="DA229" t="str">
            <v>三江源大数据中心</v>
          </cell>
        </row>
        <row r="230">
          <cell r="CY230" t="str">
            <v>XB10</v>
          </cell>
          <cell r="CZ230" t="str">
            <v>西北大区</v>
          </cell>
          <cell r="DA230" t="str">
            <v>洛阳地铁物资管理平台项目</v>
          </cell>
        </row>
        <row r="231">
          <cell r="CY231" t="str">
            <v>XB11</v>
          </cell>
          <cell r="CZ231" t="str">
            <v>西北大区</v>
          </cell>
          <cell r="DA231" t="str">
            <v>洛阳地铁智慧应急（含消防）项目</v>
          </cell>
        </row>
        <row r="232">
          <cell r="CY232" t="str">
            <v>XB12</v>
          </cell>
          <cell r="CZ232" t="str">
            <v>西北大区</v>
          </cell>
          <cell r="DA232" t="str">
            <v>铜陵市城市地下智慧管网项目</v>
          </cell>
        </row>
        <row r="233">
          <cell r="CY233" t="str">
            <v>XB13</v>
          </cell>
          <cell r="CZ233" t="str">
            <v>西北大区</v>
          </cell>
          <cell r="DA233" t="str">
            <v>宝鸡市智慧水务项目</v>
          </cell>
        </row>
        <row r="234">
          <cell r="CY234" t="str">
            <v>XB14</v>
          </cell>
          <cell r="CZ234" t="str">
            <v>西北大区</v>
          </cell>
          <cell r="DA234" t="str">
            <v>郑州市智慧水务项目（3.5亿）</v>
          </cell>
        </row>
        <row r="235">
          <cell r="CY235" t="str">
            <v>XB15</v>
          </cell>
          <cell r="CZ235" t="str">
            <v>西北大区</v>
          </cell>
          <cell r="DA235" t="str">
            <v>许昌市智慧消防项目</v>
          </cell>
        </row>
        <row r="236">
          <cell r="CY236" t="str">
            <v>XB16</v>
          </cell>
          <cell r="CZ236" t="str">
            <v>西北大区</v>
          </cell>
          <cell r="DA236" t="str">
            <v>重庆九龙坡智慧管网项目</v>
          </cell>
        </row>
        <row r="237">
          <cell r="CY237" t="str">
            <v>XB17</v>
          </cell>
          <cell r="CZ237" t="str">
            <v>西北大区</v>
          </cell>
          <cell r="DA237" t="str">
            <v>甘肃武威智慧农业一期</v>
          </cell>
        </row>
        <row r="238">
          <cell r="CY238" t="str">
            <v>XB18</v>
          </cell>
          <cell r="CZ238" t="str">
            <v>西北大区</v>
          </cell>
          <cell r="DA238" t="str">
            <v>安徽铜陵物联网卓越之城项目</v>
          </cell>
        </row>
        <row r="239">
          <cell r="CY239" t="str">
            <v>XB19</v>
          </cell>
          <cell r="CZ239" t="str">
            <v>西北大区</v>
          </cell>
          <cell r="DA239" t="str">
            <v>统一物联网管理平台</v>
          </cell>
        </row>
        <row r="240">
          <cell r="CY240" t="str">
            <v>XB20</v>
          </cell>
          <cell r="CZ240" t="str">
            <v>西北大区</v>
          </cell>
          <cell r="DA240" t="str">
            <v>城市运行综合管理指挥中心</v>
          </cell>
        </row>
        <row r="241">
          <cell r="CY241" t="str">
            <v>XB21</v>
          </cell>
          <cell r="CZ241" t="str">
            <v>西北大区</v>
          </cell>
          <cell r="DA241" t="str">
            <v>兰州市数据开放平台</v>
          </cell>
        </row>
        <row r="242">
          <cell r="CY242" t="str">
            <v>XB22</v>
          </cell>
          <cell r="CZ242" t="str">
            <v>西北大区</v>
          </cell>
          <cell r="DA242" t="str">
            <v>嘉峪关信用信息共享平台</v>
          </cell>
        </row>
        <row r="243">
          <cell r="CY243" t="str">
            <v>XB23</v>
          </cell>
          <cell r="CZ243" t="str">
            <v>西北大区</v>
          </cell>
          <cell r="DA243" t="str">
            <v>西咸新区数据共享交换平台</v>
          </cell>
        </row>
        <row r="244">
          <cell r="CY244" t="str">
            <v>XB24</v>
          </cell>
          <cell r="CZ244" t="str">
            <v>西北大区</v>
          </cell>
          <cell r="DA244" t="str">
            <v>新疆商务厅政务网站项目</v>
          </cell>
        </row>
        <row r="245">
          <cell r="CY245" t="str">
            <v>XB25</v>
          </cell>
          <cell r="CZ245" t="str">
            <v>西北大区</v>
          </cell>
          <cell r="DA245" t="str">
            <v>新疆发改委数据交换平台</v>
          </cell>
        </row>
        <row r="246">
          <cell r="CY246" t="str">
            <v>XB26</v>
          </cell>
          <cell r="CZ246" t="str">
            <v>西北大区</v>
          </cell>
          <cell r="DA246" t="str">
            <v>武威“城市通”（E龙岩、筑民生模式）</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振官"/>
      <sheetName val="事项列表范围"/>
    </sheetNames>
    <sheetDataSet>
      <sheetData sheetId="0" refreshError="1"/>
      <sheetData sheetId="1" refreshError="1"/>
      <sheetData sheetId="2" refreshError="1">
        <row r="1">
          <cell r="CZ1" t="str">
            <v>病假</v>
          </cell>
        </row>
        <row r="2">
          <cell r="CZ2" t="str">
            <v>事假</v>
          </cell>
        </row>
        <row r="3">
          <cell r="CZ3" t="str">
            <v>会议</v>
          </cell>
        </row>
        <row r="4">
          <cell r="CZ4" t="str">
            <v>学习</v>
          </cell>
        </row>
        <row r="5">
          <cell r="CZ5" t="str">
            <v>其他</v>
          </cell>
        </row>
        <row r="6">
          <cell r="CZ6" t="str">
            <v>年假</v>
          </cell>
        </row>
        <row r="11">
          <cell r="CZ11" t="str">
            <v>XB01</v>
          </cell>
          <cell r="DA11" t="str">
            <v>西北大区</v>
          </cell>
          <cell r="DB11" t="str">
            <v>甘肃省智慧消防数据共享交换平台</v>
          </cell>
        </row>
        <row r="12">
          <cell r="CZ12" t="str">
            <v>XB03</v>
          </cell>
          <cell r="DA12" t="str">
            <v>西北大区</v>
          </cell>
          <cell r="DB12" t="str">
            <v>洛阳智慧消防项目</v>
          </cell>
        </row>
        <row r="13">
          <cell r="CZ13" t="str">
            <v>XB04</v>
          </cell>
          <cell r="DA13" t="str">
            <v>西北大区</v>
          </cell>
          <cell r="DB13" t="str">
            <v>西安市医疗健康（影像）大数据中心</v>
          </cell>
        </row>
        <row r="14">
          <cell r="CZ14" t="str">
            <v>XB05</v>
          </cell>
          <cell r="DA14" t="str">
            <v>西北大区</v>
          </cell>
          <cell r="DB14" t="str">
            <v>宝鸡市12345呼叫平台项目</v>
          </cell>
        </row>
        <row r="15">
          <cell r="CZ15" t="str">
            <v>XB06</v>
          </cell>
          <cell r="DA15" t="str">
            <v>西北大区</v>
          </cell>
          <cell r="DB15" t="str">
            <v>宝鸡市应急指挥中心建设项目（二期）</v>
          </cell>
        </row>
        <row r="16">
          <cell r="CZ16" t="str">
            <v>XB07</v>
          </cell>
          <cell r="DA16" t="str">
            <v>西北大区</v>
          </cell>
          <cell r="DB16" t="str">
            <v>西安“最多跑次”项目-宏观经济库项目</v>
          </cell>
        </row>
        <row r="17">
          <cell r="CZ17" t="str">
            <v>XB08</v>
          </cell>
          <cell r="DA17" t="str">
            <v>西北大区</v>
          </cell>
          <cell r="DB17" t="str">
            <v>青海省信用信息共享平台一期四阶段项目</v>
          </cell>
        </row>
        <row r="18">
          <cell r="CZ18" t="str">
            <v>XB09</v>
          </cell>
          <cell r="DA18" t="str">
            <v>西北大区</v>
          </cell>
          <cell r="DB18" t="str">
            <v>三江源大数据中心</v>
          </cell>
        </row>
        <row r="19">
          <cell r="CZ19" t="str">
            <v>XB10</v>
          </cell>
          <cell r="DA19" t="str">
            <v>西北大区</v>
          </cell>
          <cell r="DB19" t="str">
            <v>洛阳地铁物资管理平台项目</v>
          </cell>
        </row>
        <row r="20">
          <cell r="CZ20" t="str">
            <v>XB11</v>
          </cell>
          <cell r="DA20" t="str">
            <v>西北大区</v>
          </cell>
          <cell r="DB20" t="str">
            <v>洛阳地铁智慧应急（含消防）项目</v>
          </cell>
        </row>
        <row r="21">
          <cell r="CZ21" t="str">
            <v>XB12</v>
          </cell>
          <cell r="DA21" t="str">
            <v>西北大区</v>
          </cell>
          <cell r="DB21" t="str">
            <v>铜陵市城市地下智慧管网项目</v>
          </cell>
        </row>
        <row r="22">
          <cell r="CZ22" t="str">
            <v>XB13</v>
          </cell>
          <cell r="DA22" t="str">
            <v>西北大区</v>
          </cell>
          <cell r="DB22" t="str">
            <v>宝鸡市智慧水务项目</v>
          </cell>
        </row>
        <row r="23">
          <cell r="CZ23" t="str">
            <v>XB14</v>
          </cell>
          <cell r="DA23" t="str">
            <v>西北大区</v>
          </cell>
          <cell r="DB23" t="str">
            <v>郑州市智慧水务项目（3.5亿）</v>
          </cell>
        </row>
        <row r="24">
          <cell r="CZ24" t="str">
            <v>XB15</v>
          </cell>
          <cell r="DA24" t="str">
            <v>西北大区</v>
          </cell>
          <cell r="DB24" t="str">
            <v>许昌市智慧消防项目</v>
          </cell>
        </row>
        <row r="25">
          <cell r="CZ25" t="str">
            <v>XB16</v>
          </cell>
          <cell r="DA25" t="str">
            <v>西北大区</v>
          </cell>
          <cell r="DB25" t="str">
            <v>重庆九龙坡智慧管网项目</v>
          </cell>
        </row>
        <row r="26">
          <cell r="CZ26" t="str">
            <v>HYXS01</v>
          </cell>
          <cell r="DA26" t="str">
            <v>行业销售部</v>
          </cell>
          <cell r="DB26" t="str">
            <v>青海省海南藏族自治州贵德县新型智慧城市建设总集项目</v>
          </cell>
        </row>
        <row r="27">
          <cell r="CZ27" t="str">
            <v>HYXS02</v>
          </cell>
          <cell r="DA27" t="str">
            <v>行业销售部</v>
          </cell>
          <cell r="DB27" t="str">
            <v>智慧陵水</v>
          </cell>
        </row>
        <row r="28">
          <cell r="CZ28" t="str">
            <v>HYXS03</v>
          </cell>
          <cell r="DA28" t="str">
            <v>行业销售部</v>
          </cell>
          <cell r="DB28" t="str">
            <v>湖南省怀化市麻阳县智慧党建综合服务平台</v>
          </cell>
        </row>
        <row r="29">
          <cell r="CZ29" t="str">
            <v>HYXS04</v>
          </cell>
          <cell r="DA29" t="str">
            <v>行业销售部</v>
          </cell>
          <cell r="DB29" t="str">
            <v>湖南怀化会同县智慧党建综合服务平台软件开发项目</v>
          </cell>
        </row>
        <row r="30">
          <cell r="CZ30" t="str">
            <v>HYXS05</v>
          </cell>
          <cell r="DA30" t="str">
            <v>行业销售部</v>
          </cell>
          <cell r="DB30" t="str">
            <v>深圳智慧南山项目</v>
          </cell>
        </row>
        <row r="31">
          <cell r="CZ31" t="str">
            <v>HYXS06</v>
          </cell>
          <cell r="DA31" t="str">
            <v>行业销售部</v>
          </cell>
          <cell r="DB31" t="str">
            <v>惠州智慧环保项目</v>
          </cell>
        </row>
        <row r="32">
          <cell r="CZ32" t="str">
            <v>HYXS07</v>
          </cell>
          <cell r="DA32" t="str">
            <v>行业销售部</v>
          </cell>
          <cell r="DB32" t="str">
            <v>山东莱芜高新区医疗产业园智慧园区项目</v>
          </cell>
        </row>
        <row r="33">
          <cell r="CZ33" t="str">
            <v>HYXS08</v>
          </cell>
          <cell r="DA33" t="str">
            <v>行业销售部</v>
          </cell>
          <cell r="DB33" t="str">
            <v>湖南怀化鹤城区智慧党建综合服务平台供货项目</v>
          </cell>
        </row>
        <row r="34">
          <cell r="CZ34" t="str">
            <v>HYXS09</v>
          </cell>
          <cell r="DA34" t="str">
            <v>行业销售部</v>
          </cell>
          <cell r="DB34" t="str">
            <v>云南省智慧环保项目</v>
          </cell>
        </row>
        <row r="35">
          <cell r="CZ35" t="str">
            <v>HB01</v>
          </cell>
          <cell r="DA35" t="str">
            <v>华北大区</v>
          </cell>
          <cell r="DB35" t="str">
            <v>延庆区大数据</v>
          </cell>
        </row>
        <row r="36">
          <cell r="CZ36" t="str">
            <v>HB02</v>
          </cell>
          <cell r="DA36" t="str">
            <v>华北大区</v>
          </cell>
          <cell r="DB36" t="str">
            <v>延庆区智慧环保二期</v>
          </cell>
        </row>
        <row r="37">
          <cell r="CZ37" t="str">
            <v>HB03</v>
          </cell>
          <cell r="DA37" t="str">
            <v>华北大区</v>
          </cell>
          <cell r="DB37" t="str">
            <v>武汉智慧园区项目</v>
          </cell>
        </row>
        <row r="38">
          <cell r="CZ38" t="str">
            <v>HB04</v>
          </cell>
          <cell r="DA38" t="str">
            <v>华北大区</v>
          </cell>
          <cell r="DB38" t="str">
            <v>海淀流管三期项目（海淀政务外网扩容三期）</v>
          </cell>
        </row>
        <row r="39">
          <cell r="CZ39" t="str">
            <v>HB07</v>
          </cell>
          <cell r="DA39" t="str">
            <v>华北大区</v>
          </cell>
          <cell r="DB39" t="str">
            <v>北京顺义区信息中心大数据开发建设软件开发项目</v>
          </cell>
        </row>
        <row r="40">
          <cell r="CZ40" t="str">
            <v>HB08</v>
          </cell>
          <cell r="DA40" t="str">
            <v>华北大区</v>
          </cell>
          <cell r="DB40" t="str">
            <v>北京顺义区信息中心云平台采购供货项目</v>
          </cell>
        </row>
        <row r="41">
          <cell r="CZ41" t="str">
            <v>HB09</v>
          </cell>
          <cell r="DA41" t="str">
            <v>华北大区</v>
          </cell>
          <cell r="DB41" t="str">
            <v>顺义区智慧城市</v>
          </cell>
        </row>
        <row r="42">
          <cell r="CZ42" t="str">
            <v>HB10</v>
          </cell>
          <cell r="DA42" t="str">
            <v>华北大区</v>
          </cell>
          <cell r="DB42" t="str">
            <v>北京市大数据目录体系建设</v>
          </cell>
        </row>
        <row r="43">
          <cell r="CZ43" t="str">
            <v>HB11</v>
          </cell>
          <cell r="DA43" t="str">
            <v>华北大区</v>
          </cell>
          <cell r="DB43" t="str">
            <v>智慧沧州综合管理指挥中心</v>
          </cell>
        </row>
        <row r="44">
          <cell r="CZ44" t="str">
            <v>HB12</v>
          </cell>
          <cell r="DA44" t="str">
            <v>华北大区</v>
          </cell>
          <cell r="DB44" t="str">
            <v>沧州大数据中心二期</v>
          </cell>
        </row>
        <row r="45">
          <cell r="CZ45" t="str">
            <v>HB13</v>
          </cell>
          <cell r="DA45" t="str">
            <v>华北大区</v>
          </cell>
          <cell r="DB45" t="str">
            <v>沧州农业大数据（智慧农业项目）</v>
          </cell>
        </row>
        <row r="46">
          <cell r="CZ46" t="str">
            <v>HB14</v>
          </cell>
          <cell r="DA46" t="str">
            <v>华北大区</v>
          </cell>
          <cell r="DB46" t="str">
            <v>中关村管委会国产化安全可靠二期软件开发</v>
          </cell>
        </row>
        <row r="47">
          <cell r="CZ47" t="str">
            <v>HB15</v>
          </cell>
          <cell r="DA47" t="str">
            <v>华北大区</v>
          </cell>
          <cell r="DB47" t="str">
            <v>中关村管委会国产化安全可靠二期硬件采购</v>
          </cell>
        </row>
        <row r="48">
          <cell r="CZ48" t="str">
            <v>HB16</v>
          </cell>
          <cell r="DA48" t="str">
            <v>华北大区</v>
          </cell>
          <cell r="DB48" t="str">
            <v>河北省共享交换平台</v>
          </cell>
        </row>
        <row r="49">
          <cell r="CZ49" t="str">
            <v>HB17</v>
          </cell>
          <cell r="DA49" t="str">
            <v>华北大区</v>
          </cell>
          <cell r="DB49" t="str">
            <v>市民服务手机端</v>
          </cell>
        </row>
        <row r="50">
          <cell r="CZ50" t="str">
            <v>HB18</v>
          </cell>
          <cell r="DA50" t="str">
            <v>华北大区</v>
          </cell>
          <cell r="DB50" t="str">
            <v>北京中油瑞飞运维服务服务阶段证明项目</v>
          </cell>
        </row>
        <row r="51">
          <cell r="CZ51" t="str">
            <v>HB19</v>
          </cell>
          <cell r="DA51" t="str">
            <v>华北大区</v>
          </cell>
          <cell r="DB51" t="str">
            <v>中关村年度信息化运维项目</v>
          </cell>
        </row>
        <row r="52">
          <cell r="CZ52" t="str">
            <v>HB20</v>
          </cell>
          <cell r="DA52" t="str">
            <v>华北大区</v>
          </cell>
          <cell r="DB52" t="str">
            <v>中关村管委会系统云迁移</v>
          </cell>
        </row>
        <row r="53">
          <cell r="CZ53" t="str">
            <v>HB21</v>
          </cell>
          <cell r="DA53" t="str">
            <v>华北大区</v>
          </cell>
          <cell r="DB53" t="str">
            <v>杨凌智慧大厅项目</v>
          </cell>
        </row>
        <row r="54">
          <cell r="CZ54" t="str">
            <v>HB22</v>
          </cell>
          <cell r="DA54" t="str">
            <v>华北大区</v>
          </cell>
          <cell r="DB54" t="str">
            <v>杨凌智慧城管项目</v>
          </cell>
        </row>
        <row r="55">
          <cell r="CZ55" t="str">
            <v>HB23</v>
          </cell>
          <cell r="DA55" t="str">
            <v>华北大区</v>
          </cell>
          <cell r="DB55" t="str">
            <v>北京市延庆区环保局供货类指挥中心建设项目</v>
          </cell>
        </row>
        <row r="56">
          <cell r="CZ56" t="str">
            <v>HB24</v>
          </cell>
          <cell r="DA56" t="str">
            <v>华北大区</v>
          </cell>
          <cell r="DB56" t="str">
            <v>2019年度海淀区政务云平台购买服务项目服务阶段证明</v>
          </cell>
        </row>
        <row r="57">
          <cell r="CZ57" t="str">
            <v>HB25</v>
          </cell>
          <cell r="DA57" t="str">
            <v>华北大区</v>
          </cell>
          <cell r="DB57" t="str">
            <v>海淀区政务云备份中心2019至2020基础运维服务阶段证明项目</v>
          </cell>
        </row>
        <row r="58">
          <cell r="CZ58" t="str">
            <v>HB26</v>
          </cell>
          <cell r="DA58" t="str">
            <v>华北大区</v>
          </cell>
          <cell r="DB58" t="str">
            <v>海淀区智慧大脑</v>
          </cell>
        </row>
        <row r="59">
          <cell r="CZ59" t="str">
            <v>HB27</v>
          </cell>
          <cell r="DA59" t="str">
            <v>华北大区</v>
          </cell>
          <cell r="DB59" t="str">
            <v>雄安容东片区智慧环保</v>
          </cell>
        </row>
        <row r="60">
          <cell r="CZ60" t="str">
            <v>HB28</v>
          </cell>
          <cell r="DA60" t="str">
            <v>华北大区</v>
          </cell>
          <cell r="DB60" t="str">
            <v>雄安容东片区智慧物流</v>
          </cell>
        </row>
        <row r="61">
          <cell r="CZ61" t="str">
            <v>HB29</v>
          </cell>
          <cell r="DA61" t="str">
            <v>华北大区</v>
          </cell>
          <cell r="DB61" t="str">
            <v>国家广电总局政务一体化项目</v>
          </cell>
        </row>
        <row r="62">
          <cell r="CZ62" t="str">
            <v>HB30</v>
          </cell>
          <cell r="DA62" t="str">
            <v>华北大区</v>
          </cell>
          <cell r="DB62" t="str">
            <v>延庆智慧环保PPP项目-增加部分</v>
          </cell>
        </row>
        <row r="63">
          <cell r="CZ63" t="str">
            <v>HB31</v>
          </cell>
          <cell r="DA63" t="str">
            <v>华北大区</v>
          </cell>
          <cell r="DB63" t="str">
            <v>新乡市获嘉县智慧城市</v>
          </cell>
        </row>
        <row r="64">
          <cell r="CZ64" t="str">
            <v>HB32</v>
          </cell>
          <cell r="DA64" t="str">
            <v>华北大区</v>
          </cell>
          <cell r="DB64" t="str">
            <v>武汉市（等保测评+OA）监狱项目</v>
          </cell>
        </row>
        <row r="65">
          <cell r="CZ65" t="str">
            <v>HB33</v>
          </cell>
          <cell r="DA65" t="str">
            <v>华北大区</v>
          </cell>
          <cell r="DB65" t="str">
            <v>延庆区智慧旅游项目</v>
          </cell>
        </row>
        <row r="66">
          <cell r="CZ66" t="str">
            <v>HB34</v>
          </cell>
          <cell r="DA66" t="str">
            <v>华北大区</v>
          </cell>
          <cell r="DB66" t="str">
            <v>联通河南分公司新兴ICT业务政务行业综合解决方案项目</v>
          </cell>
        </row>
        <row r="67">
          <cell r="CZ67" t="str">
            <v>HB35</v>
          </cell>
          <cell r="DA67" t="str">
            <v>华北大区</v>
          </cell>
          <cell r="DB67" t="str">
            <v>延庆区子站周边空气质量精细化管理支撑项目</v>
          </cell>
        </row>
        <row r="68">
          <cell r="CZ68" t="str">
            <v>HB36</v>
          </cell>
          <cell r="DA68" t="str">
            <v>华北大区</v>
          </cell>
          <cell r="DB68" t="str">
            <v>雄安出入境政务服务大厅</v>
          </cell>
        </row>
        <row r="69">
          <cell r="CZ69" t="str">
            <v>HD01</v>
          </cell>
          <cell r="DA69" t="str">
            <v>华东大区</v>
          </cell>
          <cell r="DB69" t="str">
            <v>苏州智慧水利工程</v>
          </cell>
        </row>
        <row r="70">
          <cell r="CZ70" t="str">
            <v>HD02</v>
          </cell>
          <cell r="DA70" t="str">
            <v>华东大区</v>
          </cell>
          <cell r="DB70" t="str">
            <v>铜山智慧教育</v>
          </cell>
        </row>
        <row r="71">
          <cell r="CZ71" t="str">
            <v>HD03</v>
          </cell>
          <cell r="DA71" t="str">
            <v>华东大区</v>
          </cell>
          <cell r="DB71" t="str">
            <v>连云港智慧徐圩石化园区(项目集)</v>
          </cell>
        </row>
        <row r="72">
          <cell r="CZ72" t="str">
            <v>HD04</v>
          </cell>
          <cell r="DA72" t="str">
            <v>华东大区</v>
          </cell>
          <cell r="DB72" t="str">
            <v>江苏省政务大数据一期</v>
          </cell>
        </row>
        <row r="73">
          <cell r="CZ73" t="str">
            <v>HD05</v>
          </cell>
          <cell r="DA73" t="str">
            <v>华东大区</v>
          </cell>
          <cell r="DB73" t="str">
            <v>苏州工业园区智慧水利</v>
          </cell>
        </row>
        <row r="74">
          <cell r="CZ74" t="str">
            <v>HD06</v>
          </cell>
          <cell r="DA74" t="str">
            <v>华东大区</v>
          </cell>
          <cell r="DB74" t="str">
            <v>云上扬州数据中心</v>
          </cell>
        </row>
        <row r="75">
          <cell r="CZ75" t="str">
            <v>HD07</v>
          </cell>
          <cell r="DA75" t="str">
            <v>华东大区</v>
          </cell>
          <cell r="DB75" t="str">
            <v>苏州市政务云及政务大数据</v>
          </cell>
        </row>
        <row r="76">
          <cell r="CZ76" t="str">
            <v>HD08</v>
          </cell>
          <cell r="DA76" t="str">
            <v>华东大区</v>
          </cell>
          <cell r="DB76" t="str">
            <v>张家港智慧停车</v>
          </cell>
        </row>
        <row r="77">
          <cell r="CZ77" t="str">
            <v>HD09</v>
          </cell>
          <cell r="DA77" t="str">
            <v>华东大区</v>
          </cell>
          <cell r="DB77" t="str">
            <v>张家港智慧水利（含河长制）</v>
          </cell>
        </row>
        <row r="78">
          <cell r="CZ78" t="str">
            <v>HD10</v>
          </cell>
          <cell r="DA78" t="str">
            <v>华东大区</v>
          </cell>
          <cell r="DB78" t="str">
            <v>吴江政务大数据二期</v>
          </cell>
        </row>
        <row r="79">
          <cell r="CZ79" t="str">
            <v>HD12</v>
          </cell>
          <cell r="DA79" t="str">
            <v>华东大区</v>
          </cell>
          <cell r="DB79" t="str">
            <v>南通智慧停车</v>
          </cell>
        </row>
        <row r="80">
          <cell r="CZ80" t="str">
            <v>HD13</v>
          </cell>
          <cell r="DA80" t="str">
            <v>华东大区</v>
          </cell>
          <cell r="DB80" t="str">
            <v>徐州信息资源枢纽服务（二期）升级改造</v>
          </cell>
        </row>
        <row r="81">
          <cell r="CZ81" t="str">
            <v>HD14</v>
          </cell>
          <cell r="DA81" t="str">
            <v>华东大区</v>
          </cell>
          <cell r="DB81" t="str">
            <v>张家港体育大数据</v>
          </cell>
        </row>
        <row r="82">
          <cell r="CZ82" t="str">
            <v>HD15</v>
          </cell>
          <cell r="DA82" t="str">
            <v>华东大区</v>
          </cell>
          <cell r="DB82" t="str">
            <v>铜山政务大数据</v>
          </cell>
        </row>
        <row r="83">
          <cell r="CZ83" t="str">
            <v>HD17</v>
          </cell>
          <cell r="DA83" t="str">
            <v>华东大区</v>
          </cell>
          <cell r="DB83" t="str">
            <v>FY19张家港人力资源和社会保障局市民卡服务阶段证明外包项目</v>
          </cell>
        </row>
        <row r="84">
          <cell r="CZ84" t="str">
            <v>HD18</v>
          </cell>
          <cell r="DA84" t="str">
            <v>华东大区</v>
          </cell>
          <cell r="DB84" t="str">
            <v>江苏旅游职业技术学院扬州非遗文化展厅技术开发</v>
          </cell>
        </row>
        <row r="85">
          <cell r="CZ85" t="str">
            <v>HD19</v>
          </cell>
          <cell r="DA85" t="str">
            <v>华东大区</v>
          </cell>
          <cell r="DB85" t="str">
            <v>扬州智慧养老软件开发</v>
          </cell>
        </row>
        <row r="86">
          <cell r="CZ86" t="str">
            <v>HD21</v>
          </cell>
          <cell r="DA86" t="str">
            <v>华东大区</v>
          </cell>
          <cell r="DB86" t="str">
            <v>萧山大数据</v>
          </cell>
        </row>
        <row r="87">
          <cell r="CZ87" t="str">
            <v>HN01</v>
          </cell>
          <cell r="DA87" t="str">
            <v>华南大区</v>
          </cell>
          <cell r="DB87" t="str">
            <v>龙岩智慧教育</v>
          </cell>
        </row>
        <row r="88">
          <cell r="CZ88" t="str">
            <v>HN02</v>
          </cell>
          <cell r="DA88" t="str">
            <v>华南大区</v>
          </cell>
          <cell r="DB88" t="str">
            <v>2018年智慧武平升级改造项目服务类采购项目</v>
          </cell>
        </row>
        <row r="89">
          <cell r="CZ89" t="str">
            <v>HN03</v>
          </cell>
          <cell r="DA89" t="str">
            <v>华南大区</v>
          </cell>
          <cell r="DB89" t="str">
            <v>智慧武平升级改造项目硬件采购供货项目</v>
          </cell>
        </row>
        <row r="90">
          <cell r="CZ90" t="str">
            <v>HN04</v>
          </cell>
          <cell r="DA90" t="str">
            <v>华南大区</v>
          </cell>
          <cell r="DB90" t="str">
            <v>智慧武平升级改造项目运维服务收益期项目</v>
          </cell>
        </row>
        <row r="91">
          <cell r="CZ91" t="str">
            <v>HN05</v>
          </cell>
          <cell r="DA91" t="str">
            <v>华南大区</v>
          </cell>
          <cell r="DB91" t="str">
            <v>龙岩市行政服务中心通用审批系统含网上办事大厅提升改造软件开发项目</v>
          </cell>
        </row>
        <row r="92">
          <cell r="CZ92" t="str">
            <v>HN06</v>
          </cell>
          <cell r="DA92" t="str">
            <v>华南大区</v>
          </cell>
          <cell r="DB92" t="str">
            <v>精准扶贫（二期)运营</v>
          </cell>
        </row>
        <row r="93">
          <cell r="CZ93" t="str">
            <v>HN10</v>
          </cell>
          <cell r="DA93" t="str">
            <v>华南大区</v>
          </cell>
          <cell r="DB93" t="str">
            <v>禅城区数据共享平台二期项目</v>
          </cell>
        </row>
        <row r="94">
          <cell r="CZ94" t="str">
            <v>HN12</v>
          </cell>
          <cell r="DA94" t="str">
            <v>华南大区</v>
          </cell>
          <cell r="DB94" t="str">
            <v>佛山市社保局微信公众号升级项目</v>
          </cell>
        </row>
        <row r="95">
          <cell r="CZ95" t="str">
            <v>HN13</v>
          </cell>
          <cell r="DA95" t="str">
            <v>华南大区</v>
          </cell>
          <cell r="DB95" t="str">
            <v>广州之窗商务港智慧展厅集成服务阶段证明项目</v>
          </cell>
        </row>
        <row r="96">
          <cell r="CZ96" t="str">
            <v>HN14</v>
          </cell>
          <cell r="DA96" t="str">
            <v>华南大区</v>
          </cell>
          <cell r="DB96" t="str">
            <v>盐田市民服务平台运营项目</v>
          </cell>
        </row>
        <row r="97">
          <cell r="CZ97" t="str">
            <v>HN15</v>
          </cell>
          <cell r="DA97" t="str">
            <v>华南大区</v>
          </cell>
          <cell r="DB97" t="str">
            <v>盐田城市运行管理平台</v>
          </cell>
        </row>
        <row r="98">
          <cell r="CZ98" t="str">
            <v>HN17</v>
          </cell>
          <cell r="DA98" t="str">
            <v>华南大区</v>
          </cell>
          <cell r="DB98" t="str">
            <v>佛山市数据协同共享系统项目</v>
          </cell>
        </row>
        <row r="99">
          <cell r="CZ99" t="str">
            <v>HN18</v>
          </cell>
          <cell r="DA99" t="str">
            <v>华南大区</v>
          </cell>
          <cell r="DB99" t="str">
            <v>佛山市政府决策分析展示系统</v>
          </cell>
        </row>
        <row r="100">
          <cell r="CZ100" t="str">
            <v>HN19</v>
          </cell>
          <cell r="DA100" t="str">
            <v>华南大区</v>
          </cell>
          <cell r="DB100" t="str">
            <v>云浮市智慧城管二期</v>
          </cell>
        </row>
        <row r="101">
          <cell r="CZ101" t="str">
            <v>HN24</v>
          </cell>
          <cell r="DA101" t="str">
            <v>华南大区</v>
          </cell>
          <cell r="DB101" t="str">
            <v>盐田区统一身份认证系统</v>
          </cell>
        </row>
        <row r="102">
          <cell r="CZ102" t="str">
            <v>HN26</v>
          </cell>
          <cell r="DA102" t="str">
            <v>华南大区</v>
          </cell>
          <cell r="DB102" t="str">
            <v>漳州市数据汇聚共享服务平台（二期）</v>
          </cell>
        </row>
        <row r="103">
          <cell r="CZ103" t="str">
            <v>HN30</v>
          </cell>
          <cell r="DA103" t="str">
            <v>华南大区</v>
          </cell>
          <cell r="DB103" t="str">
            <v>漳州市网上公共服务平台（漳州通）</v>
          </cell>
        </row>
        <row r="104">
          <cell r="CZ104" t="str">
            <v>HN31</v>
          </cell>
          <cell r="DA104" t="str">
            <v>华南大区</v>
          </cell>
          <cell r="DB104" t="str">
            <v>智慧上杭项目</v>
          </cell>
        </row>
        <row r="105">
          <cell r="CZ105" t="str">
            <v>HN33</v>
          </cell>
          <cell r="DA105" t="str">
            <v>华南大区</v>
          </cell>
          <cell r="DB105" t="str">
            <v>福建智慧三明</v>
          </cell>
        </row>
        <row r="106">
          <cell r="CZ106" t="str">
            <v>HN34</v>
          </cell>
          <cell r="DA106" t="str">
            <v>华南大区</v>
          </cell>
          <cell r="DB106" t="str">
            <v>佛山法人库建设项目</v>
          </cell>
        </row>
        <row r="107">
          <cell r="CZ107" t="str">
            <v>HN39</v>
          </cell>
          <cell r="DA107" t="str">
            <v>华南大区</v>
          </cell>
          <cell r="DB107" t="str">
            <v>数字广东</v>
          </cell>
        </row>
        <row r="108">
          <cell r="CZ108" t="str">
            <v>HN40</v>
          </cell>
          <cell r="DA108" t="str">
            <v>华南大区</v>
          </cell>
          <cell r="DB108" t="str">
            <v>龙岩移动全流程网上办事平台项目网上办事服务平台模块技术服务阶段证明</v>
          </cell>
        </row>
        <row r="109">
          <cell r="CZ109" t="str">
            <v>HN41</v>
          </cell>
          <cell r="DA109" t="str">
            <v>华南大区</v>
          </cell>
          <cell r="DB109" t="str">
            <v>龙岩移动全流程网上办事平台项目网上办事服务平台维保服务期服务到款项目</v>
          </cell>
        </row>
        <row r="110">
          <cell r="CZ110" t="str">
            <v>HN42</v>
          </cell>
          <cell r="DA110" t="str">
            <v>华南大区</v>
          </cell>
          <cell r="DB110" t="str">
            <v>龙岩市教育局网上招生报名及积分制管理系统软件开发项目</v>
          </cell>
        </row>
        <row r="111">
          <cell r="CZ111" t="str">
            <v>HN43</v>
          </cell>
          <cell r="DA111" t="str">
            <v>华南大区</v>
          </cell>
          <cell r="DB111" t="str">
            <v>龙岩市新罗区综治网格化信息系统软件开发项目</v>
          </cell>
        </row>
        <row r="112">
          <cell r="CZ112" t="str">
            <v>HN44</v>
          </cell>
          <cell r="DA112" t="str">
            <v>华南大区</v>
          </cell>
          <cell r="DB112" t="str">
            <v>福州市中小企业服务平台</v>
          </cell>
        </row>
        <row r="113">
          <cell r="CZ113" t="str">
            <v>XN001</v>
          </cell>
          <cell r="DA113" t="str">
            <v>西南大区</v>
          </cell>
          <cell r="DB113" t="str">
            <v>贵阳市白云区政务服务到款项目</v>
          </cell>
        </row>
        <row r="114">
          <cell r="CZ114" t="str">
            <v>XN002</v>
          </cell>
          <cell r="DA114" t="str">
            <v>西南大区</v>
          </cell>
          <cell r="DB114" t="str">
            <v>贵阳市招考网微信公众号托管运维服务阶段证明项目</v>
          </cell>
        </row>
        <row r="115">
          <cell r="CZ115" t="str">
            <v>XN003</v>
          </cell>
          <cell r="DA115" t="str">
            <v>西南大区</v>
          </cell>
          <cell r="DB115" t="str">
            <v>智慧金秀一期</v>
          </cell>
        </row>
        <row r="116">
          <cell r="CZ116" t="str">
            <v>XN004</v>
          </cell>
          <cell r="DA116" t="str">
            <v>西南大区</v>
          </cell>
          <cell r="DB116" t="str">
            <v>贵阳市义务教育入学服务接入筑民生APP建设服务项目</v>
          </cell>
        </row>
        <row r="117">
          <cell r="CZ117" t="str">
            <v>XN005</v>
          </cell>
          <cell r="DA117" t="str">
            <v>西南大区</v>
          </cell>
          <cell r="DB117" t="str">
            <v>六盘水凉都云信息平台</v>
          </cell>
        </row>
        <row r="118">
          <cell r="CZ118" t="str">
            <v>XN006</v>
          </cell>
          <cell r="DA118" t="str">
            <v>西南大区</v>
          </cell>
          <cell r="DB118" t="str">
            <v>铜仁市大数据支撑平台</v>
          </cell>
        </row>
        <row r="119">
          <cell r="CZ119" t="str">
            <v>XN007</v>
          </cell>
          <cell r="DA119" t="str">
            <v>西南大区</v>
          </cell>
          <cell r="DB119" t="str">
            <v>安顺市可信共享</v>
          </cell>
        </row>
        <row r="120">
          <cell r="CZ120" t="str">
            <v>XN008</v>
          </cell>
          <cell r="DA120" t="str">
            <v>西南大区</v>
          </cell>
          <cell r="DB120" t="str">
            <v>安顺市政务云</v>
          </cell>
        </row>
        <row r="121">
          <cell r="CZ121" t="str">
            <v>XN009</v>
          </cell>
          <cell r="DA121" t="str">
            <v>西南大区</v>
          </cell>
          <cell r="DB121" t="str">
            <v>贵阳市住房公积金管理中心-线上服务接入软件开发</v>
          </cell>
        </row>
        <row r="122">
          <cell r="CZ122" t="str">
            <v>XN010</v>
          </cell>
          <cell r="DA122" t="str">
            <v>西南大区</v>
          </cell>
          <cell r="DB122" t="str">
            <v>筑民生二期</v>
          </cell>
        </row>
        <row r="123">
          <cell r="CZ123" t="str">
            <v>XN011</v>
          </cell>
          <cell r="DA123" t="str">
            <v>西南大区</v>
          </cell>
          <cell r="DB123" t="str">
            <v>智慧体育</v>
          </cell>
        </row>
        <row r="124">
          <cell r="CZ124" t="str">
            <v>XN013</v>
          </cell>
          <cell r="DA124" t="str">
            <v>西南大区</v>
          </cell>
          <cell r="DB124" t="str">
            <v>稀土大数据平台</v>
          </cell>
        </row>
        <row r="125">
          <cell r="CZ125" t="str">
            <v>XN014</v>
          </cell>
          <cell r="DA125" t="str">
            <v>西南大区</v>
          </cell>
          <cell r="DB125" t="str">
            <v>赣南脐橙大数据平台</v>
          </cell>
        </row>
        <row r="126">
          <cell r="CZ126" t="str">
            <v>XN015</v>
          </cell>
          <cell r="DA126" t="str">
            <v>西南大区</v>
          </cell>
          <cell r="DB126" t="str">
            <v>六盘水教育局项目</v>
          </cell>
        </row>
        <row r="127">
          <cell r="CZ127" t="str">
            <v>XN016</v>
          </cell>
          <cell r="DA127" t="str">
            <v>西南大区</v>
          </cell>
          <cell r="DB127" t="str">
            <v>贵州长江水资源保护</v>
          </cell>
        </row>
        <row r="128">
          <cell r="CZ128" t="str">
            <v>XN017</v>
          </cell>
          <cell r="DA128" t="str">
            <v>西南大区</v>
          </cell>
          <cell r="DB128" t="str">
            <v>重庆长江水资源保护</v>
          </cell>
        </row>
        <row r="129">
          <cell r="CZ129" t="str">
            <v>XN018</v>
          </cell>
          <cell r="DA129" t="str">
            <v>西南大区</v>
          </cell>
          <cell r="DB129" t="str">
            <v>贵州省“厕所革命”</v>
          </cell>
        </row>
        <row r="130">
          <cell r="CZ130" t="str">
            <v>XN019</v>
          </cell>
          <cell r="DA130" t="str">
            <v>西南大区</v>
          </cell>
          <cell r="DB130" t="str">
            <v>六枝教育项目</v>
          </cell>
        </row>
        <row r="131">
          <cell r="CZ131" t="str">
            <v>XN020</v>
          </cell>
          <cell r="DA131" t="str">
            <v>西南大区</v>
          </cell>
          <cell r="DB131" t="str">
            <v>赣州智慧教育</v>
          </cell>
        </row>
        <row r="132">
          <cell r="CZ132" t="str">
            <v>XN024</v>
          </cell>
          <cell r="DA132" t="str">
            <v>西南大区</v>
          </cell>
          <cell r="DB132" t="str">
            <v>贵阳市住房公积金管理中心-运营服务</v>
          </cell>
        </row>
        <row r="133">
          <cell r="CZ133" t="str">
            <v>XN025</v>
          </cell>
          <cell r="DA133" t="str">
            <v>西南大区</v>
          </cell>
          <cell r="DB133" t="str">
            <v>贵阳市住房公积金管理中心-运维服务</v>
          </cell>
        </row>
        <row r="134">
          <cell r="CZ134" t="str">
            <v>XN026</v>
          </cell>
          <cell r="DA134" t="str">
            <v>西南大区</v>
          </cell>
          <cell r="DB134" t="str">
            <v>重庆两江新区教育局新生预报名系统</v>
          </cell>
        </row>
        <row r="135">
          <cell r="CZ135" t="str">
            <v>XN027</v>
          </cell>
          <cell r="DA135" t="str">
            <v>西南大区</v>
          </cell>
          <cell r="DB135" t="str">
            <v>重庆两江新区公租房</v>
          </cell>
        </row>
        <row r="136">
          <cell r="CZ136" t="str">
            <v>XN028</v>
          </cell>
          <cell r="DA136" t="str">
            <v>西南大区</v>
          </cell>
          <cell r="DB136" t="str">
            <v>罗甸精准扶贫一张图</v>
          </cell>
        </row>
        <row r="137">
          <cell r="CZ137" t="str">
            <v>XN029</v>
          </cell>
          <cell r="DA137" t="str">
            <v>西南大区</v>
          </cell>
          <cell r="DB137" t="str">
            <v>成都公共租赁住房项目</v>
          </cell>
        </row>
        <row r="138">
          <cell r="CZ138" t="str">
            <v>XN030</v>
          </cell>
          <cell r="DA138" t="str">
            <v>西南大区</v>
          </cell>
          <cell r="DB138" t="str">
            <v>贵州省水资源综合管理平台</v>
          </cell>
        </row>
        <row r="139">
          <cell r="CZ139" t="str">
            <v>XN031</v>
          </cell>
          <cell r="DA139" t="str">
            <v>西南大区</v>
          </cell>
          <cell r="DB139" t="str">
            <v>铜仁市民平台</v>
          </cell>
        </row>
        <row r="140">
          <cell r="CZ140" t="str">
            <v>XN033</v>
          </cell>
          <cell r="DA140" t="str">
            <v>西南大区</v>
          </cell>
          <cell r="DB140" t="str">
            <v>贵阳市住房公积金管理中心-人脸识别技术支持</v>
          </cell>
        </row>
        <row r="141">
          <cell r="CZ141" t="str">
            <v>XN034</v>
          </cell>
          <cell r="DA141" t="str">
            <v>西南大区</v>
          </cell>
          <cell r="DB141" t="str">
            <v>贵阳市发改委统一登录管理</v>
          </cell>
        </row>
        <row r="142">
          <cell r="CZ142" t="str">
            <v>XN035</v>
          </cell>
          <cell r="DA142" t="str">
            <v>西南大区</v>
          </cell>
          <cell r="DB142" t="str">
            <v>智慧园区（两江新区）</v>
          </cell>
        </row>
        <row r="143">
          <cell r="CZ143" t="str">
            <v>XN036</v>
          </cell>
          <cell r="DA143" t="str">
            <v>西南大区</v>
          </cell>
          <cell r="DB143" t="str">
            <v>什邡综治项目</v>
          </cell>
        </row>
        <row r="144">
          <cell r="CZ144" t="str">
            <v>XN037</v>
          </cell>
          <cell r="DA144" t="str">
            <v>西南大区</v>
          </cell>
          <cell r="DB144" t="str">
            <v>绮结河乡村振兴</v>
          </cell>
        </row>
        <row r="145">
          <cell r="CZ145" t="str">
            <v>XN038</v>
          </cell>
          <cell r="DA145" t="str">
            <v>西南大区</v>
          </cell>
          <cell r="DB145" t="str">
            <v>六盘水农业云</v>
          </cell>
        </row>
        <row r="146">
          <cell r="CZ146" t="str">
            <v>XN039</v>
          </cell>
          <cell r="DA146" t="str">
            <v>西南大区</v>
          </cell>
          <cell r="DB146" t="str">
            <v>两江新区停车诱导系统工程</v>
          </cell>
        </row>
        <row r="147">
          <cell r="CZ147" t="str">
            <v>HBH01</v>
          </cell>
          <cell r="DA147" t="str">
            <v>环渤海大区</v>
          </cell>
          <cell r="DB147" t="str">
            <v>邯郸市成安县新区管委会智慧如意公园项目一次性软件开发</v>
          </cell>
        </row>
        <row r="148">
          <cell r="CZ148" t="str">
            <v>HBH02</v>
          </cell>
          <cell r="DA148" t="str">
            <v>环渤海大区</v>
          </cell>
          <cell r="DB148" t="str">
            <v>邯郸市成安县智慧城市</v>
          </cell>
        </row>
        <row r="149">
          <cell r="CZ149" t="str">
            <v>HBH03</v>
          </cell>
          <cell r="DA149" t="str">
            <v>环渤海大区</v>
          </cell>
          <cell r="DB149" t="str">
            <v>唐山智慧城市总集成商</v>
          </cell>
        </row>
        <row r="150">
          <cell r="CZ150" t="str">
            <v>HBH04</v>
          </cell>
          <cell r="DA150" t="str">
            <v>环渤海大区</v>
          </cell>
          <cell r="DB150" t="str">
            <v>唐山企业服务平台补贴</v>
          </cell>
        </row>
        <row r="151">
          <cell r="CZ151" t="str">
            <v>HBH05</v>
          </cell>
          <cell r="DA151" t="str">
            <v>环渤海大区</v>
          </cell>
          <cell r="DB151" t="str">
            <v>唐山跨境电商</v>
          </cell>
        </row>
        <row r="152">
          <cell r="CZ152" t="str">
            <v>HBH06</v>
          </cell>
          <cell r="DA152" t="str">
            <v>环渤海大区</v>
          </cell>
          <cell r="DB152" t="str">
            <v>唐山市企业上云应用服务补贴</v>
          </cell>
        </row>
        <row r="153">
          <cell r="CZ153" t="str">
            <v>HBH07</v>
          </cell>
          <cell r="DA153" t="str">
            <v>环渤海大区</v>
          </cell>
          <cell r="DB153" t="str">
            <v>秦皇岛智慧交通</v>
          </cell>
        </row>
        <row r="154">
          <cell r="CZ154" t="str">
            <v>HBH08</v>
          </cell>
          <cell r="DA154" t="str">
            <v>环渤海大区</v>
          </cell>
          <cell r="DB154" t="str">
            <v>吉林市工业云平台</v>
          </cell>
        </row>
        <row r="155">
          <cell r="CZ155" t="str">
            <v>HBH09</v>
          </cell>
          <cell r="DA155" t="str">
            <v>环渤海大区</v>
          </cell>
          <cell r="DB155" t="str">
            <v>吉林省经济运行监测预警平台</v>
          </cell>
        </row>
        <row r="156">
          <cell r="CZ156" t="str">
            <v>HBH10</v>
          </cell>
          <cell r="DA156" t="str">
            <v>环渤海大区</v>
          </cell>
          <cell r="DB156" t="str">
            <v>长春新区双创科技街区</v>
          </cell>
        </row>
        <row r="157">
          <cell r="CZ157" t="str">
            <v>HBH11</v>
          </cell>
          <cell r="DA157" t="str">
            <v>环渤海大区</v>
          </cell>
          <cell r="DB157" t="str">
            <v>长春经开区智能制造谷</v>
          </cell>
        </row>
        <row r="158">
          <cell r="CZ158" t="str">
            <v>HBH12</v>
          </cell>
          <cell r="DA158" t="str">
            <v>环渤海大区</v>
          </cell>
          <cell r="DB158" t="str">
            <v>吉视传媒云ERP</v>
          </cell>
        </row>
        <row r="159">
          <cell r="CZ159" t="str">
            <v>HBH13</v>
          </cell>
          <cell r="DA159" t="str">
            <v>环渤海大区</v>
          </cell>
          <cell r="DB159" t="str">
            <v>吉林省物联网Sigfox示范项目</v>
          </cell>
        </row>
        <row r="160">
          <cell r="CZ160" t="str">
            <v>HBH14</v>
          </cell>
          <cell r="DA160" t="str">
            <v>环渤海大区</v>
          </cell>
          <cell r="DB160" t="str">
            <v>吉林市“数字城市”一期</v>
          </cell>
        </row>
        <row r="161">
          <cell r="CZ161" t="str">
            <v>HBH15</v>
          </cell>
          <cell r="DA161" t="str">
            <v>环渤海大区</v>
          </cell>
          <cell r="DB161" t="str">
            <v>长春净月区双创升级平台</v>
          </cell>
        </row>
        <row r="162">
          <cell r="CZ162" t="str">
            <v>HBH16</v>
          </cell>
          <cell r="DA162" t="str">
            <v>环渤海大区</v>
          </cell>
          <cell r="DB162" t="str">
            <v>长春市民生服务平台</v>
          </cell>
        </row>
        <row r="163">
          <cell r="CZ163" t="str">
            <v>HBH17</v>
          </cell>
          <cell r="DA163" t="str">
            <v>环渤海大区</v>
          </cell>
          <cell r="DB163" t="str">
            <v>吉林省大数据局数据中心建设项目</v>
          </cell>
        </row>
        <row r="164">
          <cell r="CZ164" t="str">
            <v>HBH18</v>
          </cell>
          <cell r="DA164" t="str">
            <v>环渤海大区</v>
          </cell>
          <cell r="DB164" t="str">
            <v>长春新区智慧停车项目</v>
          </cell>
        </row>
        <row r="165">
          <cell r="CZ165" t="str">
            <v>HBH19</v>
          </cell>
          <cell r="DA165" t="str">
            <v>环渤海大区</v>
          </cell>
          <cell r="DB165" t="str">
            <v>数字长春</v>
          </cell>
        </row>
        <row r="166">
          <cell r="CZ166" t="str">
            <v>HBH20</v>
          </cell>
          <cell r="DA166" t="str">
            <v>环渤海大区</v>
          </cell>
          <cell r="DB166" t="str">
            <v>辽宁省智慧体育项目</v>
          </cell>
        </row>
        <row r="167">
          <cell r="CZ167" t="str">
            <v>HBH21</v>
          </cell>
          <cell r="DA167" t="str">
            <v>环渤海大区</v>
          </cell>
          <cell r="DB167" t="str">
            <v>长春兴隆综保区共享仓项目</v>
          </cell>
        </row>
        <row r="168">
          <cell r="CZ168" t="str">
            <v>HBH22</v>
          </cell>
          <cell r="DA168" t="str">
            <v>环渤海大区</v>
          </cell>
          <cell r="DB168" t="str">
            <v>长春汽配城共享仓项目</v>
          </cell>
        </row>
        <row r="169">
          <cell r="CZ169" t="str">
            <v>HBH23</v>
          </cell>
          <cell r="DA169" t="str">
            <v>环渤海大区</v>
          </cell>
          <cell r="DB169" t="str">
            <v>庄河智慧城市项目（教育）</v>
          </cell>
        </row>
        <row r="170">
          <cell r="CZ170" t="str">
            <v>HBH24</v>
          </cell>
          <cell r="DA170" t="str">
            <v>环渤海大区</v>
          </cell>
          <cell r="DB170" t="str">
            <v>大连智慧城市项目</v>
          </cell>
        </row>
        <row r="171">
          <cell r="CZ171" t="str">
            <v>HBH25</v>
          </cell>
          <cell r="DA171" t="str">
            <v>环渤海大区</v>
          </cell>
          <cell r="DB171" t="str">
            <v>长春新区“数字新区”二期</v>
          </cell>
        </row>
        <row r="172">
          <cell r="CZ172" t="str">
            <v>HBH26</v>
          </cell>
          <cell r="DA172" t="str">
            <v>环渤海大区</v>
          </cell>
          <cell r="DB172" t="str">
            <v>抚顺智慧城市-政务大数据共享交换平台</v>
          </cell>
        </row>
        <row r="173">
          <cell r="CZ173" t="str">
            <v>HBH27</v>
          </cell>
          <cell r="DA173" t="str">
            <v>环渤海大区</v>
          </cell>
          <cell r="DB173" t="str">
            <v>抚顺工业运行预警监控与服务平台</v>
          </cell>
        </row>
        <row r="174">
          <cell r="CZ174" t="str">
            <v>HBH28</v>
          </cell>
          <cell r="DA174" t="str">
            <v>环渤海大区</v>
          </cell>
          <cell r="DB174" t="str">
            <v>抚顺虚拟市民卡</v>
          </cell>
        </row>
        <row r="175">
          <cell r="CZ175" t="str">
            <v>HBH30</v>
          </cell>
          <cell r="DA175" t="str">
            <v>环渤海大区</v>
          </cell>
          <cell r="DB175" t="str">
            <v>抚顺征信平台</v>
          </cell>
        </row>
        <row r="176">
          <cell r="CZ176" t="str">
            <v>HBH31</v>
          </cell>
          <cell r="DA176" t="str">
            <v>环渤海大区</v>
          </cell>
          <cell r="DB176" t="str">
            <v>本溪市市民卡运维项目</v>
          </cell>
        </row>
        <row r="177">
          <cell r="CZ177" t="str">
            <v>HBH32</v>
          </cell>
          <cell r="DA177" t="str">
            <v>环渤海大区</v>
          </cell>
          <cell r="DB177" t="str">
            <v>京东雪亮工程项目</v>
          </cell>
        </row>
        <row r="178">
          <cell r="CZ178" t="str">
            <v>HBH33</v>
          </cell>
          <cell r="DA178" t="str">
            <v>环渤海大区</v>
          </cell>
          <cell r="DB178" t="str">
            <v>南昌智慧监狱项目</v>
          </cell>
        </row>
        <row r="179">
          <cell r="CZ179" t="str">
            <v>HBH34</v>
          </cell>
          <cell r="DA179" t="str">
            <v>环渤海大区</v>
          </cell>
          <cell r="DB179" t="str">
            <v>智慧东丽综合治理平台-张贵庄街道硬件</v>
          </cell>
        </row>
        <row r="180">
          <cell r="CZ180" t="str">
            <v>HBH35</v>
          </cell>
          <cell r="DA180" t="str">
            <v>环渤海大区</v>
          </cell>
          <cell r="DB180" t="str">
            <v>智慧东丽综合治理平台-丰年街道硬件</v>
          </cell>
        </row>
        <row r="181">
          <cell r="CZ181" t="str">
            <v>HBH36</v>
          </cell>
          <cell r="DA181" t="str">
            <v>环渤海大区</v>
          </cell>
          <cell r="DB181" t="str">
            <v>武汉维护</v>
          </cell>
        </row>
        <row r="182">
          <cell r="CZ182" t="str">
            <v>HBH37</v>
          </cell>
          <cell r="DA182" t="str">
            <v>环渤海大区</v>
          </cell>
          <cell r="DB182" t="str">
            <v>智慧东丽综合治理平台-综治管理中心硬件</v>
          </cell>
        </row>
        <row r="183">
          <cell r="CZ183" t="str">
            <v>HBH38</v>
          </cell>
          <cell r="DA183" t="str">
            <v>环渤海大区</v>
          </cell>
          <cell r="DB183" t="str">
            <v>天津公安局智慧博物馆-软件</v>
          </cell>
        </row>
        <row r="184">
          <cell r="CZ184" t="str">
            <v>HBH40</v>
          </cell>
          <cell r="DA184" t="str">
            <v>环渤海大区</v>
          </cell>
          <cell r="DB184" t="str">
            <v>天津公安局智慧博物馆-硬件</v>
          </cell>
        </row>
        <row r="185">
          <cell r="CZ185" t="str">
            <v>HBH42</v>
          </cell>
          <cell r="DA185" t="str">
            <v>环渤海大区</v>
          </cell>
          <cell r="DB185" t="str">
            <v>天津市津南区及荣程钢铁民族文化大数据</v>
          </cell>
        </row>
        <row r="186">
          <cell r="CZ186" t="str">
            <v>HBH43</v>
          </cell>
          <cell r="DA186" t="str">
            <v>环渤海大区</v>
          </cell>
          <cell r="DB186" t="str">
            <v>天津大学数据中心</v>
          </cell>
        </row>
        <row r="187">
          <cell r="CZ187" t="str">
            <v>HBH44</v>
          </cell>
          <cell r="DA187" t="str">
            <v>环渤海大区</v>
          </cell>
          <cell r="DB187" t="str">
            <v>威海职业学院智慧校园一期</v>
          </cell>
        </row>
        <row r="188">
          <cell r="CZ188" t="str">
            <v>HBH45</v>
          </cell>
          <cell r="DA188" t="str">
            <v>环渤海大区</v>
          </cell>
          <cell r="DB188" t="str">
            <v>淄川IOC项目</v>
          </cell>
        </row>
        <row r="189">
          <cell r="CZ189" t="str">
            <v>HBH47</v>
          </cell>
          <cell r="DA189" t="str">
            <v>环渤海大区</v>
          </cell>
          <cell r="DB189" t="str">
            <v>文登市民网二期</v>
          </cell>
        </row>
        <row r="190">
          <cell r="CZ190" t="str">
            <v>HBH48</v>
          </cell>
          <cell r="DA190" t="str">
            <v>环渤海大区</v>
          </cell>
          <cell r="DB190" t="str">
            <v>乳山市民网二期</v>
          </cell>
        </row>
        <row r="191">
          <cell r="CZ191" t="str">
            <v>HBH49</v>
          </cell>
          <cell r="DA191" t="str">
            <v>环渤海大区</v>
          </cell>
          <cell r="DB191" t="str">
            <v>乳山农业大数据应用</v>
          </cell>
        </row>
        <row r="192">
          <cell r="CZ192" t="str">
            <v>HBH51</v>
          </cell>
          <cell r="DA192" t="str">
            <v>环渤海大区</v>
          </cell>
          <cell r="DB192" t="str">
            <v>威海公共文化大数据服务平台</v>
          </cell>
        </row>
        <row r="193">
          <cell r="CZ193" t="str">
            <v>HBH52</v>
          </cell>
          <cell r="DA193" t="str">
            <v>环渤海大区</v>
          </cell>
          <cell r="DB193" t="str">
            <v>潍坊市城市大脑项目</v>
          </cell>
        </row>
        <row r="194">
          <cell r="CZ194" t="str">
            <v>HBH53</v>
          </cell>
          <cell r="DA194" t="str">
            <v>环渤海大区</v>
          </cell>
          <cell r="DB194" t="str">
            <v>日照智慧旅游</v>
          </cell>
        </row>
        <row r="195">
          <cell r="CZ195" t="str">
            <v>HBH54</v>
          </cell>
          <cell r="DA195" t="str">
            <v>环渤海大区</v>
          </cell>
          <cell r="DB195" t="str">
            <v>青岛黄岛未来城项目</v>
          </cell>
        </row>
        <row r="196">
          <cell r="CZ196" t="str">
            <v>HBH55</v>
          </cell>
          <cell r="DA196" t="str">
            <v>环渤海大区</v>
          </cell>
          <cell r="DB196" t="str">
            <v>威海市民网续签</v>
          </cell>
        </row>
        <row r="197">
          <cell r="CZ197" t="str">
            <v>HBH56</v>
          </cell>
          <cell r="DA197" t="str">
            <v>环渤海大区</v>
          </cell>
          <cell r="DB197" t="str">
            <v>聊城市民网建设及运营</v>
          </cell>
        </row>
        <row r="198">
          <cell r="CZ198" t="str">
            <v>HBH57</v>
          </cell>
          <cell r="DA198" t="str">
            <v>环渤海大区</v>
          </cell>
          <cell r="DB198" t="str">
            <v>山东高速公路智慧交通（商机关闭）</v>
          </cell>
        </row>
        <row r="199">
          <cell r="CZ199" t="str">
            <v>HBH58</v>
          </cell>
          <cell r="DA199" t="str">
            <v>环渤海大区</v>
          </cell>
          <cell r="DB199" t="str">
            <v>威海职业学院智慧校园二期</v>
          </cell>
        </row>
        <row r="200">
          <cell r="CZ200" t="str">
            <v>HBH59</v>
          </cell>
          <cell r="DA200" t="str">
            <v>环渤海大区</v>
          </cell>
          <cell r="DB200" t="str">
            <v>潍坊潍城区智能服务大厅</v>
          </cell>
        </row>
        <row r="201">
          <cell r="CZ201" t="str">
            <v>HBH60</v>
          </cell>
          <cell r="DA201" t="str">
            <v>环渤海大区</v>
          </cell>
          <cell r="DB201" t="str">
            <v>淄博经开区智慧园区平台建设</v>
          </cell>
        </row>
        <row r="202">
          <cell r="CZ202" t="str">
            <v>HBH61</v>
          </cell>
          <cell r="DA202" t="str">
            <v>环渤海大区</v>
          </cell>
          <cell r="DB202" t="str">
            <v>烟台发改信用二期</v>
          </cell>
        </row>
        <row r="203">
          <cell r="CZ203" t="str">
            <v>HBH62</v>
          </cell>
          <cell r="DA203" t="str">
            <v>环渤海大区</v>
          </cell>
          <cell r="DB203" t="str">
            <v>威海工业大数据</v>
          </cell>
        </row>
        <row r="204">
          <cell r="CZ204" t="str">
            <v>HBH63</v>
          </cell>
          <cell r="DA204" t="str">
            <v>环渤海大区</v>
          </cell>
          <cell r="DB204" t="str">
            <v>大连金普新区智慧城市项目</v>
          </cell>
        </row>
        <row r="205">
          <cell r="CZ205" t="str">
            <v>HBH64</v>
          </cell>
          <cell r="DA205" t="str">
            <v>环渤海大区</v>
          </cell>
          <cell r="DB205" t="str">
            <v>唐山智慧火车站</v>
          </cell>
        </row>
        <row r="206">
          <cell r="CZ206" t="str">
            <v>HBH65</v>
          </cell>
          <cell r="DA206" t="str">
            <v>环渤海大区</v>
          </cell>
          <cell r="DB206" t="str">
            <v>天钢集团钢铁产业大数据</v>
          </cell>
        </row>
        <row r="207">
          <cell r="CZ207" t="str">
            <v>HBH67</v>
          </cell>
          <cell r="DA207" t="str">
            <v>环渤海大区</v>
          </cell>
          <cell r="DB207" t="str">
            <v>吉林省溯源食品工业互联网项目</v>
          </cell>
        </row>
        <row r="208">
          <cell r="CZ208" t="str">
            <v>HBH68</v>
          </cell>
          <cell r="DA208" t="str">
            <v>环渤海大区</v>
          </cell>
          <cell r="DB208" t="str">
            <v>吉林省物联网展厅项目</v>
          </cell>
        </row>
        <row r="209">
          <cell r="CZ209" t="str">
            <v>HBH69</v>
          </cell>
          <cell r="DA209" t="str">
            <v>环渤海大区</v>
          </cell>
          <cell r="DB209" t="str">
            <v>吉林省农委大数据平台</v>
          </cell>
        </row>
        <row r="210">
          <cell r="CZ210" t="str">
            <v>HBH70</v>
          </cell>
          <cell r="DA210" t="str">
            <v>环渤海大区</v>
          </cell>
          <cell r="DB210" t="str">
            <v>吉林省应急指挥系统</v>
          </cell>
        </row>
        <row r="211">
          <cell r="CZ211" t="str">
            <v>HBH71</v>
          </cell>
          <cell r="DA211" t="str">
            <v>环渤海大区</v>
          </cell>
          <cell r="DB211" t="str">
            <v>红旗小镇信息化项目</v>
          </cell>
        </row>
        <row r="212">
          <cell r="CZ212" t="str">
            <v>HBH72</v>
          </cell>
          <cell r="DA212" t="str">
            <v>环渤海大区</v>
          </cell>
          <cell r="DB212" t="str">
            <v>智慧东丽综合治理平台-综治管理中心软件开发</v>
          </cell>
        </row>
        <row r="213">
          <cell r="CZ213" t="str">
            <v>HBH73</v>
          </cell>
          <cell r="DA213" t="str">
            <v>环渤海大区</v>
          </cell>
          <cell r="DB213" t="str">
            <v>南开区网格化管理平台软</v>
          </cell>
        </row>
        <row r="214">
          <cell r="CZ214" t="str">
            <v>HBH74</v>
          </cell>
          <cell r="DA214" t="str">
            <v>环渤海大区</v>
          </cell>
          <cell r="DB214" t="str">
            <v>南开区网格化管理平台硬</v>
          </cell>
        </row>
        <row r="215">
          <cell r="CZ215" t="str">
            <v>HBH75</v>
          </cell>
          <cell r="DA215" t="str">
            <v>环渤海大区</v>
          </cell>
          <cell r="DB215" t="str">
            <v>南开区经济监控平台</v>
          </cell>
        </row>
        <row r="216">
          <cell r="CZ216" t="str">
            <v>HBH76</v>
          </cell>
          <cell r="DA216" t="str">
            <v>环渤海大区</v>
          </cell>
          <cell r="DB216" t="str">
            <v>南开区企业服务平台</v>
          </cell>
        </row>
        <row r="217">
          <cell r="CZ217" t="str">
            <v>HBH77</v>
          </cell>
          <cell r="DA217" t="str">
            <v>环渤海大区</v>
          </cell>
          <cell r="DB217" t="str">
            <v>南开区政务OA</v>
          </cell>
        </row>
        <row r="218">
          <cell r="CZ218" t="str">
            <v>HBH78</v>
          </cell>
          <cell r="DA218" t="str">
            <v>环渤海大区</v>
          </cell>
          <cell r="DB218" t="str">
            <v>南开区智能停车硬件</v>
          </cell>
        </row>
        <row r="219">
          <cell r="CZ219" t="str">
            <v>HBH79</v>
          </cell>
          <cell r="DA219" t="str">
            <v>环渤海大区</v>
          </cell>
          <cell r="DB219" t="str">
            <v>南开区智能停车软件</v>
          </cell>
        </row>
        <row r="220">
          <cell r="CZ220" t="str">
            <v>HBH80</v>
          </cell>
          <cell r="DA220" t="str">
            <v>环渤海大区</v>
          </cell>
          <cell r="DB220" t="str">
            <v>南开区一网通</v>
          </cell>
        </row>
        <row r="221">
          <cell r="CZ221" t="str">
            <v>HBH81</v>
          </cell>
          <cell r="DA221" t="str">
            <v>环渤海大区</v>
          </cell>
          <cell r="DB221" t="str">
            <v>大连智慧社区养老服务平台（新增商机）</v>
          </cell>
        </row>
        <row r="222">
          <cell r="CZ222" t="str">
            <v>HBH82</v>
          </cell>
          <cell r="DA222" t="str">
            <v>环渤海大区</v>
          </cell>
          <cell r="DB222" t="str">
            <v>一馆一平台（一期硬件）（新增商机）</v>
          </cell>
        </row>
        <row r="223">
          <cell r="CZ223" t="str">
            <v>HBH82</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王金星"/>
      <sheetName val="事项列表范围"/>
      <sheetName val="工时填报"/>
    </sheetNames>
    <sheetDataSet>
      <sheetData sheetId="0" refreshError="1"/>
      <sheetData sheetId="1" refreshError="1"/>
      <sheetData sheetId="2" refreshError="1">
        <row r="1">
          <cell r="CZ1" t="str">
            <v>病假</v>
          </cell>
        </row>
        <row r="2">
          <cell r="CZ2" t="str">
            <v>事假</v>
          </cell>
        </row>
        <row r="3">
          <cell r="CZ3" t="str">
            <v>会议</v>
          </cell>
        </row>
        <row r="4">
          <cell r="CZ4" t="str">
            <v>学习</v>
          </cell>
        </row>
        <row r="5">
          <cell r="CZ5" t="str">
            <v>其他</v>
          </cell>
        </row>
        <row r="6">
          <cell r="CZ6" t="str">
            <v>年假</v>
          </cell>
        </row>
        <row r="11">
          <cell r="CZ11" t="str">
            <v>HYXS01</v>
          </cell>
          <cell r="DA11" t="str">
            <v>行业销售部</v>
          </cell>
          <cell r="DB11" t="str">
            <v>青海省海南藏族自治州贵德县新型智慧城市建设总集项目</v>
          </cell>
        </row>
        <row r="12">
          <cell r="CZ12" t="str">
            <v>HYXS02</v>
          </cell>
          <cell r="DA12" t="str">
            <v>行业销售部</v>
          </cell>
          <cell r="DB12" t="str">
            <v>智慧陵水</v>
          </cell>
        </row>
        <row r="13">
          <cell r="CZ13" t="str">
            <v>HYXS03</v>
          </cell>
          <cell r="DA13" t="str">
            <v>行业销售部</v>
          </cell>
          <cell r="DB13" t="str">
            <v>湖南省怀化市麻阳县智慧党建综合服务平台</v>
          </cell>
        </row>
        <row r="14">
          <cell r="CZ14" t="str">
            <v>HYXS04</v>
          </cell>
          <cell r="DA14" t="str">
            <v>行业销售部</v>
          </cell>
          <cell r="DB14" t="str">
            <v>湖南怀化会同县智慧党建综合服务平台软件开发项目</v>
          </cell>
        </row>
        <row r="15">
          <cell r="CZ15" t="str">
            <v>HYXS07</v>
          </cell>
          <cell r="DA15" t="str">
            <v>行业销售部</v>
          </cell>
          <cell r="DB15" t="str">
            <v>山东莱芜高新区医疗产业园智慧园区项目</v>
          </cell>
        </row>
        <row r="16">
          <cell r="CZ16" t="str">
            <v>HYXS08</v>
          </cell>
          <cell r="DA16" t="str">
            <v>行业销售部</v>
          </cell>
          <cell r="DB16" t="str">
            <v>湖南怀化鹤城区智慧党建综合服务平台供货项目</v>
          </cell>
        </row>
        <row r="17">
          <cell r="CZ17" t="str">
            <v>HYXS09</v>
          </cell>
          <cell r="DA17" t="str">
            <v>行业销售部</v>
          </cell>
          <cell r="DB17" t="str">
            <v>云南省智慧环保项目</v>
          </cell>
        </row>
        <row r="18">
          <cell r="CZ18" t="str">
            <v>HB01</v>
          </cell>
          <cell r="DA18" t="str">
            <v>华北大区</v>
          </cell>
          <cell r="DB18" t="str">
            <v>延庆区大数据</v>
          </cell>
        </row>
        <row r="19">
          <cell r="CZ19" t="str">
            <v>HB02</v>
          </cell>
          <cell r="DA19" t="str">
            <v>华北大区</v>
          </cell>
          <cell r="DB19" t="str">
            <v>延庆区智慧环保二期</v>
          </cell>
        </row>
        <row r="20">
          <cell r="CZ20" t="str">
            <v>HB03</v>
          </cell>
          <cell r="DA20" t="str">
            <v>华北大区</v>
          </cell>
          <cell r="DB20" t="str">
            <v>武汉智慧园区项目</v>
          </cell>
        </row>
        <row r="21">
          <cell r="CZ21" t="str">
            <v>HB04</v>
          </cell>
          <cell r="DA21" t="str">
            <v>华北大区</v>
          </cell>
          <cell r="DB21" t="str">
            <v>海淀流管三期项目（海淀政务外网扩容三期）</v>
          </cell>
        </row>
        <row r="22">
          <cell r="CZ22" t="str">
            <v>HB07</v>
          </cell>
          <cell r="DA22" t="str">
            <v>华北大区</v>
          </cell>
          <cell r="DB22" t="str">
            <v>北京顺义区信息中心大数据开发建设软件开发项目</v>
          </cell>
        </row>
        <row r="23">
          <cell r="CZ23" t="str">
            <v>HB08</v>
          </cell>
          <cell r="DA23" t="str">
            <v>华北大区</v>
          </cell>
          <cell r="DB23" t="str">
            <v>北京顺义区信息中心云平台采购供货项目</v>
          </cell>
        </row>
        <row r="24">
          <cell r="CZ24" t="str">
            <v>HB09</v>
          </cell>
          <cell r="DA24" t="str">
            <v>华北大区</v>
          </cell>
          <cell r="DB24" t="str">
            <v>顺义区智慧城市</v>
          </cell>
        </row>
        <row r="25">
          <cell r="CZ25" t="str">
            <v>HB10</v>
          </cell>
          <cell r="DA25" t="str">
            <v>华北大区</v>
          </cell>
          <cell r="DB25" t="str">
            <v>北京市大数据目录体系建设</v>
          </cell>
        </row>
        <row r="26">
          <cell r="CZ26" t="str">
            <v>HB11</v>
          </cell>
          <cell r="DA26" t="str">
            <v>华北大区</v>
          </cell>
          <cell r="DB26" t="str">
            <v>智慧沧州综合管理指挥中心</v>
          </cell>
        </row>
        <row r="27">
          <cell r="CZ27" t="str">
            <v>HB12</v>
          </cell>
          <cell r="DA27" t="str">
            <v>华北大区</v>
          </cell>
          <cell r="DB27" t="str">
            <v>沧州大数据中心二期</v>
          </cell>
        </row>
        <row r="28">
          <cell r="CZ28" t="str">
            <v>HB13</v>
          </cell>
          <cell r="DA28" t="str">
            <v>华北大区</v>
          </cell>
          <cell r="DB28" t="str">
            <v>沧州农业大数据（智慧农业项目）</v>
          </cell>
        </row>
        <row r="29">
          <cell r="CZ29" t="str">
            <v>HB14</v>
          </cell>
          <cell r="DA29" t="str">
            <v>华北大区</v>
          </cell>
          <cell r="DB29" t="str">
            <v>中关村管委会国产化安全可靠二期软件开发</v>
          </cell>
        </row>
        <row r="30">
          <cell r="CZ30" t="str">
            <v>HB15</v>
          </cell>
          <cell r="DA30" t="str">
            <v>华北大区</v>
          </cell>
          <cell r="DB30" t="str">
            <v>中关村管委会国产化安全可靠二期硬件采购</v>
          </cell>
        </row>
        <row r="31">
          <cell r="CZ31" t="str">
            <v>HB16</v>
          </cell>
          <cell r="DA31" t="str">
            <v>华北大区</v>
          </cell>
          <cell r="DB31" t="str">
            <v>河北省共享交换平台</v>
          </cell>
        </row>
        <row r="32">
          <cell r="CZ32" t="str">
            <v>HB17</v>
          </cell>
          <cell r="DA32" t="str">
            <v>华北大区</v>
          </cell>
          <cell r="DB32" t="str">
            <v>市民服务手机端</v>
          </cell>
        </row>
        <row r="33">
          <cell r="CZ33" t="str">
            <v>HB18</v>
          </cell>
          <cell r="DA33" t="str">
            <v>华北大区</v>
          </cell>
          <cell r="DB33" t="str">
            <v>北京中油瑞飞运维服务服务阶段证明项目</v>
          </cell>
        </row>
        <row r="34">
          <cell r="CZ34" t="str">
            <v>HB19</v>
          </cell>
          <cell r="DA34" t="str">
            <v>华北大区</v>
          </cell>
          <cell r="DB34" t="str">
            <v>中关村年度信息化运维项目</v>
          </cell>
        </row>
        <row r="35">
          <cell r="CZ35" t="str">
            <v>HB20</v>
          </cell>
          <cell r="DA35" t="str">
            <v>华北大区</v>
          </cell>
          <cell r="DB35" t="str">
            <v>中关村管委会系统云迁移</v>
          </cell>
        </row>
        <row r="36">
          <cell r="CZ36" t="str">
            <v>HB23</v>
          </cell>
          <cell r="DA36" t="str">
            <v>华北大区</v>
          </cell>
          <cell r="DB36" t="str">
            <v>北京市延庆区环保局供货类指挥中心建设项目</v>
          </cell>
        </row>
        <row r="37">
          <cell r="CZ37" t="str">
            <v>HB24</v>
          </cell>
          <cell r="DA37" t="str">
            <v>华北大区</v>
          </cell>
          <cell r="DB37" t="str">
            <v>2019年度海淀区政务云平台购买服务项目服务阶段证明</v>
          </cell>
        </row>
        <row r="38">
          <cell r="CZ38" t="str">
            <v>HB25</v>
          </cell>
          <cell r="DA38" t="str">
            <v>华北大区</v>
          </cell>
          <cell r="DB38" t="str">
            <v>海淀区政务云备份中心2019至2020基础运维服务阶段证明项目</v>
          </cell>
        </row>
        <row r="39">
          <cell r="CZ39" t="str">
            <v>HB26</v>
          </cell>
          <cell r="DA39" t="str">
            <v>华北大区</v>
          </cell>
          <cell r="DB39" t="str">
            <v>海淀区智慧大脑</v>
          </cell>
        </row>
        <row r="40">
          <cell r="CZ40" t="str">
            <v>HB27</v>
          </cell>
          <cell r="DA40" t="str">
            <v>华北大区</v>
          </cell>
          <cell r="DB40" t="str">
            <v>雄安容东片区智慧环保</v>
          </cell>
        </row>
        <row r="41">
          <cell r="CZ41" t="str">
            <v>HB28</v>
          </cell>
          <cell r="DA41" t="str">
            <v>华北大区</v>
          </cell>
          <cell r="DB41" t="str">
            <v>雄安容东片区智慧物流</v>
          </cell>
        </row>
        <row r="42">
          <cell r="CZ42" t="str">
            <v>HB29</v>
          </cell>
          <cell r="DA42" t="str">
            <v>华北大区</v>
          </cell>
          <cell r="DB42" t="str">
            <v>国家广电总局政务一体化项目</v>
          </cell>
        </row>
        <row r="43">
          <cell r="CZ43" t="str">
            <v>HB31</v>
          </cell>
          <cell r="DA43" t="str">
            <v>华北大区</v>
          </cell>
          <cell r="DB43" t="str">
            <v>新乡市获嘉县智慧城市</v>
          </cell>
        </row>
        <row r="44">
          <cell r="CZ44" t="str">
            <v>HB32</v>
          </cell>
          <cell r="DA44" t="str">
            <v>华北大区</v>
          </cell>
          <cell r="DB44" t="str">
            <v>武汉市（等保测评+OA）监狱项目</v>
          </cell>
        </row>
        <row r="45">
          <cell r="CZ45" t="str">
            <v>HB33</v>
          </cell>
          <cell r="DA45" t="str">
            <v>华北大区</v>
          </cell>
          <cell r="DB45" t="str">
            <v>延庆区智慧旅游项目</v>
          </cell>
        </row>
        <row r="46">
          <cell r="CZ46" t="str">
            <v>HB34</v>
          </cell>
          <cell r="DA46" t="str">
            <v>华北大区</v>
          </cell>
          <cell r="DB46" t="str">
            <v>联通河南分公司新兴ICT业务政务行业综合解决方案项目</v>
          </cell>
        </row>
        <row r="47">
          <cell r="CZ47" t="str">
            <v>HB35</v>
          </cell>
          <cell r="DA47" t="str">
            <v>华北大区</v>
          </cell>
          <cell r="DB47" t="str">
            <v>延庆区子站周边空气质量精细化管理支撑项目</v>
          </cell>
        </row>
        <row r="48">
          <cell r="CZ48" t="str">
            <v>HB36</v>
          </cell>
          <cell r="DA48" t="str">
            <v>华北大区</v>
          </cell>
          <cell r="DB48" t="str">
            <v>雄安出入境政务服务大厅</v>
          </cell>
        </row>
        <row r="49">
          <cell r="CZ49" t="str">
            <v>HB37</v>
          </cell>
          <cell r="DA49" t="str">
            <v>华北大区</v>
          </cell>
          <cell r="DB49" t="str">
            <v>沧州市时空云平台项目</v>
          </cell>
        </row>
        <row r="50">
          <cell r="CZ50" t="str">
            <v>HB38</v>
          </cell>
          <cell r="DA50" t="str">
            <v>华北大区</v>
          </cell>
          <cell r="DB50" t="str">
            <v xml:space="preserve">智慧沧州APP            </v>
          </cell>
        </row>
        <row r="51">
          <cell r="CZ51" t="str">
            <v>HN01</v>
          </cell>
          <cell r="DA51" t="str">
            <v>华南大区</v>
          </cell>
          <cell r="DB51" t="str">
            <v>龙岩智慧教育</v>
          </cell>
        </row>
        <row r="52">
          <cell r="CZ52" t="str">
            <v>HN02</v>
          </cell>
          <cell r="DA52" t="str">
            <v>华南大区</v>
          </cell>
          <cell r="DB52" t="str">
            <v>2018年智慧武平升级改造项目服务类采购项目</v>
          </cell>
        </row>
        <row r="53">
          <cell r="CZ53" t="str">
            <v>HN03</v>
          </cell>
          <cell r="DA53" t="str">
            <v>华南大区</v>
          </cell>
          <cell r="DB53" t="str">
            <v>智慧武平升级改造项目硬件采购供货项目</v>
          </cell>
        </row>
        <row r="54">
          <cell r="CZ54" t="str">
            <v>HN04</v>
          </cell>
          <cell r="DA54" t="str">
            <v>华南大区</v>
          </cell>
          <cell r="DB54" t="str">
            <v>智慧武平升级改造项目运维服务收益期项目</v>
          </cell>
        </row>
        <row r="55">
          <cell r="CZ55" t="str">
            <v>HN05</v>
          </cell>
          <cell r="DA55" t="str">
            <v>华南大区</v>
          </cell>
          <cell r="DB55" t="str">
            <v>龙岩市行政服务中心通用审批系统含网上办事大厅提升改造软件开发项目</v>
          </cell>
        </row>
        <row r="56">
          <cell r="CZ56" t="str">
            <v>HN06</v>
          </cell>
          <cell r="DA56" t="str">
            <v>华南大区</v>
          </cell>
          <cell r="DB56" t="str">
            <v>精准扶贫（二期)运营</v>
          </cell>
        </row>
        <row r="57">
          <cell r="CZ57" t="str">
            <v>HN10</v>
          </cell>
          <cell r="DA57" t="str">
            <v>华南大区</v>
          </cell>
          <cell r="DB57" t="str">
            <v>禅城区数据共享平台二期项目</v>
          </cell>
        </row>
        <row r="58">
          <cell r="CZ58" t="str">
            <v>HN12</v>
          </cell>
          <cell r="DA58" t="str">
            <v>华南大区</v>
          </cell>
          <cell r="DB58" t="str">
            <v>佛山市社保局微信公众号升级项目</v>
          </cell>
        </row>
        <row r="59">
          <cell r="CZ59" t="str">
            <v>HN13</v>
          </cell>
          <cell r="DA59" t="str">
            <v>华南大区</v>
          </cell>
          <cell r="DB59" t="str">
            <v>广州之窗商务港智慧展厅集成服务阶段证明项目</v>
          </cell>
        </row>
        <row r="60">
          <cell r="CZ60" t="str">
            <v>HN14</v>
          </cell>
          <cell r="DA60" t="str">
            <v>华南大区</v>
          </cell>
          <cell r="DB60" t="str">
            <v>盐田市民服务平台运营项目</v>
          </cell>
        </row>
        <row r="61">
          <cell r="CZ61" t="str">
            <v>HN15</v>
          </cell>
          <cell r="DA61" t="str">
            <v>华南大区</v>
          </cell>
          <cell r="DB61" t="str">
            <v>盐田城市运行管理平台</v>
          </cell>
        </row>
        <row r="62">
          <cell r="CZ62" t="str">
            <v>HN17</v>
          </cell>
          <cell r="DA62" t="str">
            <v>华南大区</v>
          </cell>
          <cell r="DB62" t="str">
            <v>佛山市数据协同共享系统项目</v>
          </cell>
        </row>
        <row r="63">
          <cell r="CZ63" t="str">
            <v>HN18</v>
          </cell>
          <cell r="DA63" t="str">
            <v>华南大区</v>
          </cell>
          <cell r="DB63" t="str">
            <v>佛山市政府决策分析展示系统</v>
          </cell>
        </row>
        <row r="64">
          <cell r="CZ64" t="str">
            <v>HN19</v>
          </cell>
          <cell r="DA64" t="str">
            <v>华南大区</v>
          </cell>
          <cell r="DB64" t="str">
            <v>云浮市智慧城管二期</v>
          </cell>
        </row>
        <row r="65">
          <cell r="CZ65" t="str">
            <v>HN24</v>
          </cell>
          <cell r="DA65" t="str">
            <v>华南大区</v>
          </cell>
          <cell r="DB65" t="str">
            <v>盐田区统一身份认证系统</v>
          </cell>
        </row>
        <row r="66">
          <cell r="CZ66" t="str">
            <v>HN26</v>
          </cell>
          <cell r="DA66" t="str">
            <v>华南大区</v>
          </cell>
          <cell r="DB66" t="str">
            <v>漳州市数据汇聚共享服务平台（二期）</v>
          </cell>
        </row>
        <row r="67">
          <cell r="CZ67" t="str">
            <v>HN27</v>
          </cell>
          <cell r="DA67" t="str">
            <v>华南大区</v>
          </cell>
          <cell r="DB67" t="str">
            <v>智慧福安市民服务平台</v>
          </cell>
        </row>
        <row r="68">
          <cell r="CZ68" t="str">
            <v>HN30</v>
          </cell>
          <cell r="DA68" t="str">
            <v>华南大区</v>
          </cell>
          <cell r="DB68" t="str">
            <v>漳州市网上公共服务平台（漳州通）</v>
          </cell>
        </row>
        <row r="69">
          <cell r="CZ69" t="str">
            <v>HN31</v>
          </cell>
          <cell r="DA69" t="str">
            <v>华南大区</v>
          </cell>
          <cell r="DB69" t="str">
            <v>智慧上杭项目</v>
          </cell>
        </row>
        <row r="70">
          <cell r="CZ70" t="str">
            <v>HN33</v>
          </cell>
          <cell r="DA70" t="str">
            <v>华南大区</v>
          </cell>
          <cell r="DB70" t="str">
            <v>三明网上公共服务平台（e三明）</v>
          </cell>
        </row>
        <row r="71">
          <cell r="CZ71" t="str">
            <v>HN34</v>
          </cell>
          <cell r="DA71" t="str">
            <v>华南大区</v>
          </cell>
          <cell r="DB71" t="str">
            <v>佛山法人库建设项目</v>
          </cell>
        </row>
        <row r="72">
          <cell r="CZ72" t="str">
            <v>HN39</v>
          </cell>
          <cell r="DA72" t="str">
            <v>华南大区</v>
          </cell>
          <cell r="DB72" t="str">
            <v>数字广东</v>
          </cell>
        </row>
        <row r="73">
          <cell r="CZ73" t="str">
            <v>HN40</v>
          </cell>
          <cell r="DA73" t="str">
            <v>华南大区</v>
          </cell>
          <cell r="DB73" t="str">
            <v>龙岩移动全流程网上办事平台项目网上办事服务平台模块技术服务阶段证明</v>
          </cell>
        </row>
        <row r="74">
          <cell r="CZ74" t="str">
            <v>HN41</v>
          </cell>
          <cell r="DA74" t="str">
            <v>华南大区</v>
          </cell>
          <cell r="DB74" t="str">
            <v>龙岩移动全流程网上办事平台项目网上办事服务平台维保服务期服务到款项目</v>
          </cell>
        </row>
        <row r="75">
          <cell r="CZ75" t="str">
            <v>HN42</v>
          </cell>
          <cell r="DA75" t="str">
            <v>华南大区</v>
          </cell>
          <cell r="DB75" t="str">
            <v>龙岩市教育局网上招生报名及积分制管理系统软件开发项目</v>
          </cell>
        </row>
        <row r="76">
          <cell r="CZ76" t="str">
            <v>HN43</v>
          </cell>
          <cell r="DA76" t="str">
            <v>华南大区</v>
          </cell>
          <cell r="DB76" t="str">
            <v>龙岩市新罗区综治网格化信息系统软件开发项目</v>
          </cell>
        </row>
        <row r="77">
          <cell r="CZ77" t="str">
            <v>HN44</v>
          </cell>
          <cell r="DA77" t="str">
            <v>华南大区</v>
          </cell>
          <cell r="DB77" t="str">
            <v>福州市中小企业服务平台</v>
          </cell>
        </row>
        <row r="78">
          <cell r="CZ78" t="str">
            <v>HN45</v>
          </cell>
          <cell r="DA78" t="str">
            <v>华南大区</v>
          </cell>
          <cell r="DB78" t="str">
            <v>龙岩市中国工商银行统一支付平台项目</v>
          </cell>
        </row>
        <row r="79">
          <cell r="CZ79" t="str">
            <v>HN46</v>
          </cell>
          <cell r="DA79" t="str">
            <v>华南大区</v>
          </cell>
          <cell r="DB79" t="str">
            <v>龙岩市中国工商银行统一支付平台硬件采购项目</v>
          </cell>
        </row>
        <row r="80">
          <cell r="CZ80" t="str">
            <v>HN47</v>
          </cell>
          <cell r="DA80" t="str">
            <v>华南大区</v>
          </cell>
          <cell r="DB80" t="str">
            <v>通道县智慧党建二期大数据平台</v>
          </cell>
        </row>
        <row r="81">
          <cell r="CZ81" t="str">
            <v>HN48</v>
          </cell>
          <cell r="DA81" t="str">
            <v>华南大区</v>
          </cell>
          <cell r="DB81" t="str">
            <v>盐田区个人画像平台</v>
          </cell>
        </row>
        <row r="82">
          <cell r="CZ82" t="str">
            <v>HN49</v>
          </cell>
          <cell r="DA82" t="str">
            <v>华南大区</v>
          </cell>
          <cell r="DB82" t="str">
            <v>佛山市政府政务云机房集成项目</v>
          </cell>
        </row>
        <row r="83">
          <cell r="CZ83" t="str">
            <v>HN50</v>
          </cell>
          <cell r="DA83" t="str">
            <v>华南大区</v>
          </cell>
          <cell r="DB83" t="str">
            <v>龙岩智慧监狱</v>
          </cell>
        </row>
        <row r="84">
          <cell r="CZ84" t="str">
            <v>HN51</v>
          </cell>
          <cell r="DA84" t="str">
            <v>华南大区</v>
          </cell>
          <cell r="DB84" t="str">
            <v>龙岩智慧医疗</v>
          </cell>
        </row>
        <row r="85">
          <cell r="CZ85" t="str">
            <v>HN52</v>
          </cell>
          <cell r="DA85" t="str">
            <v>华南大区</v>
          </cell>
          <cell r="DB85" t="str">
            <v>广州智慧园区</v>
          </cell>
        </row>
        <row r="86">
          <cell r="CZ86" t="str">
            <v>HD01</v>
          </cell>
          <cell r="DA86" t="str">
            <v>华东大区</v>
          </cell>
          <cell r="DB86" t="str">
            <v>苏州智慧水利工程</v>
          </cell>
        </row>
        <row r="87">
          <cell r="CZ87" t="str">
            <v>HD02</v>
          </cell>
          <cell r="DA87" t="str">
            <v>华东大区</v>
          </cell>
          <cell r="DB87" t="str">
            <v>铜山智慧教育</v>
          </cell>
        </row>
        <row r="88">
          <cell r="CZ88" t="str">
            <v>HD03</v>
          </cell>
          <cell r="DA88" t="str">
            <v>华东大区</v>
          </cell>
          <cell r="DB88" t="str">
            <v>连云港智慧徐圩石化园区(项目集)</v>
          </cell>
        </row>
        <row r="89">
          <cell r="CZ89" t="str">
            <v>HD04</v>
          </cell>
          <cell r="DA89" t="str">
            <v>华东大区</v>
          </cell>
          <cell r="DB89" t="str">
            <v>江苏省政务大数据一期</v>
          </cell>
        </row>
        <row r="90">
          <cell r="CZ90" t="str">
            <v>HD05</v>
          </cell>
          <cell r="DA90" t="str">
            <v>华东大区</v>
          </cell>
          <cell r="DB90" t="str">
            <v>苏州工业园区智慧水利</v>
          </cell>
        </row>
        <row r="91">
          <cell r="CZ91" t="str">
            <v>HD06</v>
          </cell>
          <cell r="DA91" t="str">
            <v>华东大区</v>
          </cell>
          <cell r="DB91" t="str">
            <v>云上扬州数据中心</v>
          </cell>
        </row>
        <row r="92">
          <cell r="CZ92" t="str">
            <v>HD07</v>
          </cell>
          <cell r="DA92" t="str">
            <v>华东大区</v>
          </cell>
          <cell r="DB92" t="str">
            <v>苏州市政务云及政务大数据</v>
          </cell>
        </row>
        <row r="93">
          <cell r="CZ93" t="str">
            <v>HD08</v>
          </cell>
          <cell r="DA93" t="str">
            <v>华东大区</v>
          </cell>
          <cell r="DB93" t="str">
            <v>张家港智慧停车</v>
          </cell>
        </row>
        <row r="94">
          <cell r="CZ94" t="str">
            <v>HD09</v>
          </cell>
          <cell r="DA94" t="str">
            <v>华东大区</v>
          </cell>
          <cell r="DB94" t="str">
            <v>张家港智慧水利（含河长制）</v>
          </cell>
        </row>
        <row r="95">
          <cell r="CZ95" t="str">
            <v>HD10</v>
          </cell>
          <cell r="DA95" t="str">
            <v>华东大区</v>
          </cell>
          <cell r="DB95" t="str">
            <v>吴江政务大数据二期</v>
          </cell>
        </row>
        <row r="96">
          <cell r="CZ96" t="str">
            <v>HD12</v>
          </cell>
          <cell r="DA96" t="str">
            <v>华东大区</v>
          </cell>
          <cell r="DB96" t="str">
            <v>南通智慧停车</v>
          </cell>
        </row>
        <row r="97">
          <cell r="CZ97" t="str">
            <v>HD13</v>
          </cell>
          <cell r="DA97" t="str">
            <v>华东大区</v>
          </cell>
          <cell r="DB97" t="str">
            <v>徐州信息资源枢纽服务（二期）升级改造</v>
          </cell>
        </row>
        <row r="98">
          <cell r="CZ98" t="str">
            <v>HD14</v>
          </cell>
          <cell r="DA98" t="str">
            <v>华东大区</v>
          </cell>
          <cell r="DB98" t="str">
            <v>张家港体育大数据</v>
          </cell>
        </row>
        <row r="99">
          <cell r="CZ99" t="str">
            <v>HD15</v>
          </cell>
          <cell r="DA99" t="str">
            <v>华东大区</v>
          </cell>
          <cell r="DB99" t="str">
            <v>铜山政务大数据</v>
          </cell>
        </row>
        <row r="100">
          <cell r="CZ100" t="str">
            <v>HD17</v>
          </cell>
          <cell r="DA100" t="str">
            <v>华东大区</v>
          </cell>
          <cell r="DB100" t="str">
            <v>FY19张家港人力资源和社会保障局市民卡服务阶段证明外包项目</v>
          </cell>
        </row>
        <row r="101">
          <cell r="CZ101" t="str">
            <v>HD18</v>
          </cell>
          <cell r="DA101" t="str">
            <v>华东大区</v>
          </cell>
          <cell r="DB101" t="str">
            <v>江苏旅游职业技术学院扬州非遗文化展厅技术开发</v>
          </cell>
        </row>
        <row r="102">
          <cell r="CZ102" t="str">
            <v>HD21</v>
          </cell>
          <cell r="DA102" t="str">
            <v>华东大区</v>
          </cell>
          <cell r="DB102" t="str">
            <v>萧山大数据</v>
          </cell>
        </row>
        <row r="103">
          <cell r="CZ103" t="str">
            <v>HD22</v>
          </cell>
          <cell r="DA103" t="str">
            <v>华东大区</v>
          </cell>
          <cell r="DB103" t="str">
            <v>华为青浦研发基地智慧园区建设项目</v>
          </cell>
        </row>
        <row r="104">
          <cell r="CZ104" t="str">
            <v>HD23</v>
          </cell>
          <cell r="DA104" t="str">
            <v>华东大区</v>
          </cell>
          <cell r="DB104" t="str">
            <v>张家港智能分单系统</v>
          </cell>
        </row>
        <row r="105">
          <cell r="CZ105" t="str">
            <v>HD24</v>
          </cell>
          <cell r="DA105" t="str">
            <v>华东大区</v>
          </cell>
          <cell r="DB105" t="str">
            <v>睢宁智慧园区一期</v>
          </cell>
        </row>
        <row r="106">
          <cell r="CZ106" t="str">
            <v>HD25</v>
          </cell>
          <cell r="DA106" t="str">
            <v>华东大区</v>
          </cell>
          <cell r="DB106" t="str">
            <v>徐州信用大数据市县一体化展示</v>
          </cell>
        </row>
        <row r="107">
          <cell r="CZ107" t="str">
            <v>HD26</v>
          </cell>
          <cell r="DA107" t="str">
            <v>华东大区</v>
          </cell>
          <cell r="DB107" t="str">
            <v>张家港市民卡民生大数据</v>
          </cell>
        </row>
        <row r="108">
          <cell r="CZ108" t="str">
            <v>HD27</v>
          </cell>
          <cell r="DA108" t="str">
            <v>华东大区</v>
          </cell>
          <cell r="DB108" t="str">
            <v>徐州大数据业务部门场景化应用</v>
          </cell>
        </row>
        <row r="109">
          <cell r="CZ109" t="str">
            <v>HD28</v>
          </cell>
          <cell r="DA109" t="str">
            <v>华东大区</v>
          </cell>
          <cell r="DB109" t="str">
            <v>徐州农业大数据展示</v>
          </cell>
        </row>
        <row r="110">
          <cell r="CZ110" t="str">
            <v>HD29</v>
          </cell>
          <cell r="DA110" t="str">
            <v>华东大区</v>
          </cell>
          <cell r="DB110" t="str">
            <v>江苏省信用二期</v>
          </cell>
        </row>
        <row r="111">
          <cell r="CZ111" t="str">
            <v>HD30</v>
          </cell>
          <cell r="DA111" t="str">
            <v>华东大区</v>
          </cell>
          <cell r="DB111" t="str">
            <v>吴中区信用平台</v>
          </cell>
        </row>
        <row r="112">
          <cell r="CZ112" t="str">
            <v>HD31</v>
          </cell>
          <cell r="DA112" t="str">
            <v>华东大区</v>
          </cell>
          <cell r="DB112" t="str">
            <v>杭州富阳行政服务中心大数据二期</v>
          </cell>
        </row>
        <row r="113">
          <cell r="CZ113" t="str">
            <v>HD32</v>
          </cell>
          <cell r="DA113" t="str">
            <v>华东大区</v>
          </cell>
          <cell r="DB113" t="str">
            <v>张家港体育APP</v>
          </cell>
        </row>
        <row r="114">
          <cell r="CZ114" t="str">
            <v>HBH01</v>
          </cell>
          <cell r="DA114" t="str">
            <v>环渤海大区</v>
          </cell>
          <cell r="DB114" t="str">
            <v>邯郸市成安县新区管委会智慧如意公园项目一次性软件开发</v>
          </cell>
        </row>
        <row r="115">
          <cell r="CZ115" t="str">
            <v>HBH02</v>
          </cell>
          <cell r="DA115" t="str">
            <v>环渤海大区</v>
          </cell>
          <cell r="DB115" t="str">
            <v>邯郸市成安县智慧城市</v>
          </cell>
        </row>
        <row r="116">
          <cell r="CZ116" t="str">
            <v>HBH03</v>
          </cell>
          <cell r="DA116" t="str">
            <v>环渤海大区</v>
          </cell>
          <cell r="DB116" t="str">
            <v>唐山智慧城市总集成商</v>
          </cell>
        </row>
        <row r="117">
          <cell r="CZ117" t="str">
            <v>HBH04</v>
          </cell>
          <cell r="DA117" t="str">
            <v>环渤海大区</v>
          </cell>
          <cell r="DB117" t="str">
            <v>唐山小微企业平台运营补贴</v>
          </cell>
        </row>
        <row r="118">
          <cell r="CZ118" t="str">
            <v>HBH05</v>
          </cell>
          <cell r="DA118" t="str">
            <v>环渤海大区</v>
          </cell>
          <cell r="DB118" t="str">
            <v>唐山跨境电商</v>
          </cell>
        </row>
        <row r="119">
          <cell r="CZ119" t="str">
            <v>HBH06</v>
          </cell>
          <cell r="DA119" t="str">
            <v>环渤海大区</v>
          </cell>
          <cell r="DB119" t="str">
            <v>唐山市企业上云应用服务补贴</v>
          </cell>
        </row>
        <row r="120">
          <cell r="CZ120" t="str">
            <v>HBH07</v>
          </cell>
          <cell r="DA120" t="str">
            <v>环渤海大区</v>
          </cell>
          <cell r="DB120" t="str">
            <v>秦皇岛智慧交通</v>
          </cell>
        </row>
        <row r="121">
          <cell r="CZ121" t="str">
            <v>HBH08</v>
          </cell>
          <cell r="DA121" t="str">
            <v>环渤海大区</v>
          </cell>
          <cell r="DB121" t="str">
            <v>吉林市工业云平台</v>
          </cell>
        </row>
        <row r="122">
          <cell r="CZ122" t="str">
            <v>HBH09</v>
          </cell>
          <cell r="DA122" t="str">
            <v>环渤海大区</v>
          </cell>
          <cell r="DB122" t="str">
            <v>吉林省经济运行监测预警平台</v>
          </cell>
        </row>
        <row r="123">
          <cell r="CZ123" t="str">
            <v>HBH10</v>
          </cell>
          <cell r="DA123" t="str">
            <v>环渤海大区</v>
          </cell>
          <cell r="DB123" t="str">
            <v>长春新区双创科技街区</v>
          </cell>
        </row>
        <row r="124">
          <cell r="CZ124" t="str">
            <v>HBH11</v>
          </cell>
          <cell r="DA124" t="str">
            <v>环渤海大区</v>
          </cell>
          <cell r="DB124" t="str">
            <v>长春经开区智能制造谷</v>
          </cell>
        </row>
        <row r="125">
          <cell r="CZ125" t="str">
            <v>HBH12</v>
          </cell>
          <cell r="DA125" t="str">
            <v>环渤海大区</v>
          </cell>
          <cell r="DB125" t="str">
            <v>吉视传媒云ERP</v>
          </cell>
        </row>
        <row r="126">
          <cell r="CZ126" t="str">
            <v>HBH13</v>
          </cell>
          <cell r="DA126" t="str">
            <v>环渤海大区</v>
          </cell>
          <cell r="DB126" t="str">
            <v>吉林省物联网Sigfox示范项目</v>
          </cell>
        </row>
        <row r="127">
          <cell r="CZ127" t="str">
            <v>HBH14</v>
          </cell>
          <cell r="DA127" t="str">
            <v>环渤海大区</v>
          </cell>
          <cell r="DB127" t="str">
            <v>吉林市“数字城市”一期</v>
          </cell>
        </row>
        <row r="128">
          <cell r="CZ128" t="str">
            <v>HBH15</v>
          </cell>
          <cell r="DA128" t="str">
            <v>环渤海大区</v>
          </cell>
          <cell r="DB128" t="str">
            <v>长春净月区双创升级平台</v>
          </cell>
        </row>
        <row r="129">
          <cell r="CZ129" t="str">
            <v>HBH16</v>
          </cell>
          <cell r="DA129" t="str">
            <v>环渤海大区</v>
          </cell>
          <cell r="DB129" t="str">
            <v>长春市民生服务平台</v>
          </cell>
        </row>
        <row r="130">
          <cell r="CZ130" t="str">
            <v>HBH17</v>
          </cell>
          <cell r="DA130" t="str">
            <v>环渤海大区</v>
          </cell>
          <cell r="DB130" t="str">
            <v>吉林省大数据局数据中心建设项目</v>
          </cell>
        </row>
        <row r="131">
          <cell r="CZ131" t="str">
            <v>HBH18</v>
          </cell>
          <cell r="DA131" t="str">
            <v>环渤海大区</v>
          </cell>
          <cell r="DB131" t="str">
            <v>长春新区智慧停车项目</v>
          </cell>
        </row>
        <row r="132">
          <cell r="CZ132" t="str">
            <v>HBH19</v>
          </cell>
          <cell r="DA132" t="str">
            <v>环渤海大区</v>
          </cell>
          <cell r="DB132" t="str">
            <v>数字长春</v>
          </cell>
        </row>
        <row r="133">
          <cell r="CZ133" t="str">
            <v>HBH20</v>
          </cell>
          <cell r="DA133" t="str">
            <v>环渤海大区</v>
          </cell>
          <cell r="DB133" t="str">
            <v>辽宁省智慧体育项目</v>
          </cell>
        </row>
        <row r="134">
          <cell r="CZ134" t="str">
            <v>HBH21</v>
          </cell>
          <cell r="DA134" t="str">
            <v>环渤海大区</v>
          </cell>
          <cell r="DB134" t="str">
            <v>长春兴隆综保区共享仓项目</v>
          </cell>
        </row>
        <row r="135">
          <cell r="CZ135" t="str">
            <v>HBH22</v>
          </cell>
          <cell r="DA135" t="str">
            <v>环渤海大区</v>
          </cell>
          <cell r="DB135" t="str">
            <v>长春汽配城共享仓项目</v>
          </cell>
        </row>
        <row r="136">
          <cell r="CZ136" t="str">
            <v>HBH23</v>
          </cell>
          <cell r="DA136" t="str">
            <v>环渤海大区</v>
          </cell>
          <cell r="DB136" t="str">
            <v>庄河智慧城市项目（教育）</v>
          </cell>
        </row>
        <row r="137">
          <cell r="CZ137" t="str">
            <v>HBH24</v>
          </cell>
          <cell r="DA137" t="str">
            <v>环渤海大区</v>
          </cell>
          <cell r="DB137" t="str">
            <v>大连智慧城市项目</v>
          </cell>
        </row>
        <row r="138">
          <cell r="CZ138" t="str">
            <v>HBH25</v>
          </cell>
          <cell r="DA138" t="str">
            <v>环渤海大区</v>
          </cell>
          <cell r="DB138" t="str">
            <v>长春新区“数字新区”二期</v>
          </cell>
        </row>
        <row r="139">
          <cell r="CZ139" t="str">
            <v>HBH26</v>
          </cell>
          <cell r="DA139" t="str">
            <v>环渤海大区</v>
          </cell>
          <cell r="DB139" t="str">
            <v>抚顺智慧城市-政务大数据共享交换平台</v>
          </cell>
        </row>
        <row r="140">
          <cell r="CZ140" t="str">
            <v>HBH27</v>
          </cell>
          <cell r="DA140" t="str">
            <v>环渤海大区</v>
          </cell>
          <cell r="DB140" t="str">
            <v>抚顺工业运行预警监控与服务平台</v>
          </cell>
        </row>
        <row r="141">
          <cell r="CZ141" t="str">
            <v>HBH28</v>
          </cell>
          <cell r="DA141" t="str">
            <v>环渤海大区</v>
          </cell>
          <cell r="DB141" t="str">
            <v>抚顺虚拟市民卡</v>
          </cell>
        </row>
        <row r="142">
          <cell r="CZ142" t="str">
            <v>HBH30</v>
          </cell>
          <cell r="DA142" t="str">
            <v>环渤海大区</v>
          </cell>
          <cell r="DB142" t="str">
            <v>抚顺征信平台</v>
          </cell>
        </row>
        <row r="143">
          <cell r="CZ143" t="str">
            <v>HBH31</v>
          </cell>
          <cell r="DA143" t="str">
            <v>环渤海大区</v>
          </cell>
          <cell r="DB143" t="str">
            <v>本溪市市民卡运维项目</v>
          </cell>
        </row>
        <row r="144">
          <cell r="CZ144" t="str">
            <v>HBH32</v>
          </cell>
          <cell r="DA144" t="str">
            <v>环渤海大区</v>
          </cell>
          <cell r="DB144" t="str">
            <v>京东雪亮工程项目</v>
          </cell>
        </row>
        <row r="145">
          <cell r="CZ145" t="str">
            <v>HBH33</v>
          </cell>
          <cell r="DA145" t="str">
            <v>环渤海大区</v>
          </cell>
          <cell r="DB145" t="str">
            <v>南昌智慧监狱项目</v>
          </cell>
        </row>
        <row r="146">
          <cell r="CZ146" t="str">
            <v>HBH34</v>
          </cell>
          <cell r="DA146" t="str">
            <v>环渤海大区</v>
          </cell>
          <cell r="DB146" t="str">
            <v>智慧东丽综合治理平台-张贵庄街道硬件</v>
          </cell>
        </row>
        <row r="147">
          <cell r="CZ147" t="str">
            <v>HBH35</v>
          </cell>
          <cell r="DA147" t="str">
            <v>环渤海大区</v>
          </cell>
          <cell r="DB147" t="str">
            <v>智慧东丽综合治理平台-丰年街道硬件</v>
          </cell>
        </row>
        <row r="148">
          <cell r="CZ148" t="str">
            <v>HBH37</v>
          </cell>
          <cell r="DA148" t="str">
            <v>环渤海大区</v>
          </cell>
          <cell r="DB148" t="str">
            <v>智慧东丽综合治理平台-综治管理中心硬件</v>
          </cell>
        </row>
        <row r="149">
          <cell r="CZ149" t="str">
            <v>HBH38</v>
          </cell>
          <cell r="DA149" t="str">
            <v>环渤海大区</v>
          </cell>
          <cell r="DB149" t="str">
            <v>天津公安局智慧博物馆-软件</v>
          </cell>
        </row>
        <row r="150">
          <cell r="CZ150" t="str">
            <v>HBH40</v>
          </cell>
          <cell r="DA150" t="str">
            <v>环渤海大区</v>
          </cell>
          <cell r="DB150" t="str">
            <v>天津公安局智慧博物馆-硬件</v>
          </cell>
        </row>
        <row r="151">
          <cell r="CZ151" t="str">
            <v>HBH42</v>
          </cell>
          <cell r="DA151" t="str">
            <v>环渤海大区</v>
          </cell>
          <cell r="DB151" t="str">
            <v>天津市津南区及荣程钢铁民族文化大数据</v>
          </cell>
        </row>
        <row r="152">
          <cell r="CZ152" t="str">
            <v>HBH43</v>
          </cell>
          <cell r="DA152" t="str">
            <v>环渤海大区</v>
          </cell>
          <cell r="DB152" t="str">
            <v>天津大学数据中心</v>
          </cell>
        </row>
        <row r="153">
          <cell r="CZ153" t="str">
            <v>HBH44</v>
          </cell>
          <cell r="DA153" t="str">
            <v>环渤海大区</v>
          </cell>
          <cell r="DB153" t="str">
            <v>威海职业学院智慧校园一期</v>
          </cell>
        </row>
        <row r="154">
          <cell r="CZ154" t="str">
            <v>HBH45</v>
          </cell>
          <cell r="DA154" t="str">
            <v>环渤海大区</v>
          </cell>
          <cell r="DB154" t="str">
            <v>淄川IOC项目</v>
          </cell>
        </row>
        <row r="155">
          <cell r="CZ155" t="str">
            <v>HBH47</v>
          </cell>
          <cell r="DA155" t="str">
            <v>环渤海大区</v>
          </cell>
          <cell r="DB155" t="str">
            <v>文登市民网二期</v>
          </cell>
        </row>
        <row r="156">
          <cell r="CZ156" t="str">
            <v>HBH48</v>
          </cell>
          <cell r="DA156" t="str">
            <v>环渤海大区</v>
          </cell>
          <cell r="DB156" t="str">
            <v>乳山市民网二期</v>
          </cell>
        </row>
        <row r="157">
          <cell r="CZ157" t="str">
            <v>HBH49</v>
          </cell>
          <cell r="DA157" t="str">
            <v>环渤海大区</v>
          </cell>
          <cell r="DB157" t="str">
            <v>乳山农业大数据应用</v>
          </cell>
        </row>
        <row r="158">
          <cell r="CZ158" t="str">
            <v>HBH51</v>
          </cell>
          <cell r="DA158" t="str">
            <v>环渤海大区</v>
          </cell>
          <cell r="DB158" t="str">
            <v>威海智慧文化二期</v>
          </cell>
        </row>
        <row r="159">
          <cell r="CZ159" t="str">
            <v>HBH52</v>
          </cell>
          <cell r="DA159" t="str">
            <v>环渤海大区</v>
          </cell>
          <cell r="DB159" t="str">
            <v>潍坊市城市大脑项目</v>
          </cell>
        </row>
        <row r="160">
          <cell r="CZ160" t="str">
            <v>HBH53</v>
          </cell>
          <cell r="DA160" t="str">
            <v>环渤海大区</v>
          </cell>
          <cell r="DB160" t="str">
            <v>日照智慧旅游</v>
          </cell>
        </row>
        <row r="161">
          <cell r="CZ161" t="str">
            <v>HBH54</v>
          </cell>
          <cell r="DA161" t="str">
            <v>环渤海大区</v>
          </cell>
          <cell r="DB161" t="str">
            <v>青岛黄岛未来城项目</v>
          </cell>
        </row>
        <row r="162">
          <cell r="CZ162" t="str">
            <v>HBH55</v>
          </cell>
          <cell r="DA162" t="str">
            <v>环渤海大区</v>
          </cell>
          <cell r="DB162" t="str">
            <v>威海市民网续签</v>
          </cell>
        </row>
        <row r="163">
          <cell r="CZ163" t="str">
            <v>HBH56</v>
          </cell>
          <cell r="DA163" t="str">
            <v>环渤海大区</v>
          </cell>
          <cell r="DB163" t="str">
            <v>聊城市民网建设及运营</v>
          </cell>
        </row>
        <row r="164">
          <cell r="CZ164" t="str">
            <v>HBH57</v>
          </cell>
          <cell r="DA164" t="str">
            <v>环渤海大区</v>
          </cell>
          <cell r="DB164" t="str">
            <v>山东高速公路智慧交通（商机关闭）</v>
          </cell>
        </row>
        <row r="165">
          <cell r="CZ165" t="str">
            <v>HBH58</v>
          </cell>
          <cell r="DA165" t="str">
            <v>环渤海大区</v>
          </cell>
          <cell r="DB165" t="str">
            <v>威海职业学院智慧校园二期</v>
          </cell>
        </row>
        <row r="166">
          <cell r="CZ166" t="str">
            <v>HBH59</v>
          </cell>
          <cell r="DA166" t="str">
            <v>环渤海大区</v>
          </cell>
          <cell r="DB166" t="str">
            <v>潍坊潍城区智能服务大厅</v>
          </cell>
        </row>
        <row r="167">
          <cell r="CZ167" t="str">
            <v>HBH60</v>
          </cell>
          <cell r="DA167" t="str">
            <v>环渤海大区</v>
          </cell>
          <cell r="DB167" t="str">
            <v>淄博经开区智慧园区平台建设</v>
          </cell>
        </row>
        <row r="168">
          <cell r="CZ168" t="str">
            <v>HBH61</v>
          </cell>
          <cell r="DA168" t="str">
            <v>环渤海大区</v>
          </cell>
          <cell r="DB168" t="str">
            <v>烟台发改信用二期</v>
          </cell>
        </row>
        <row r="169">
          <cell r="CZ169" t="str">
            <v>HBH62</v>
          </cell>
          <cell r="DA169" t="str">
            <v>环渤海大区</v>
          </cell>
          <cell r="DB169" t="str">
            <v>威海工业大数据</v>
          </cell>
        </row>
        <row r="170">
          <cell r="CZ170" t="str">
            <v>HBH63</v>
          </cell>
          <cell r="DA170" t="str">
            <v>环渤海大区</v>
          </cell>
          <cell r="DB170" t="str">
            <v>大连金普新区智慧城市项目</v>
          </cell>
        </row>
        <row r="171">
          <cell r="CZ171" t="str">
            <v>HBH64</v>
          </cell>
          <cell r="DA171" t="str">
            <v>环渤海大区</v>
          </cell>
          <cell r="DB171" t="str">
            <v>唐山智慧火车站</v>
          </cell>
        </row>
        <row r="172">
          <cell r="CZ172" t="str">
            <v>HBH65</v>
          </cell>
          <cell r="DA172" t="str">
            <v>环渤海大区</v>
          </cell>
          <cell r="DB172" t="str">
            <v>天钢集团钢铁产业大数据</v>
          </cell>
        </row>
        <row r="173">
          <cell r="CZ173" t="str">
            <v>HBH67</v>
          </cell>
          <cell r="DA173" t="str">
            <v>环渤海大区</v>
          </cell>
          <cell r="DB173" t="str">
            <v>吉林省溯源食品工业互联网项目</v>
          </cell>
        </row>
        <row r="174">
          <cell r="CZ174" t="str">
            <v>HBH68</v>
          </cell>
          <cell r="DA174" t="str">
            <v>环渤海大区</v>
          </cell>
          <cell r="DB174" t="str">
            <v>吉林省物联网展厅项目</v>
          </cell>
        </row>
        <row r="175">
          <cell r="CZ175" t="str">
            <v>HBH69</v>
          </cell>
          <cell r="DA175" t="str">
            <v>环渤海大区</v>
          </cell>
          <cell r="DB175" t="str">
            <v>吉林省农委大数据平台</v>
          </cell>
        </row>
        <row r="176">
          <cell r="CZ176" t="str">
            <v>HBH70</v>
          </cell>
          <cell r="DA176" t="str">
            <v>环渤海大区</v>
          </cell>
          <cell r="DB176" t="str">
            <v>吉林省应急指挥系统</v>
          </cell>
        </row>
        <row r="177">
          <cell r="CZ177" t="str">
            <v>HBH71</v>
          </cell>
          <cell r="DA177" t="str">
            <v>环渤海大区</v>
          </cell>
          <cell r="DB177" t="str">
            <v>红旗小镇信息化项目</v>
          </cell>
        </row>
        <row r="178">
          <cell r="CZ178" t="str">
            <v>HBH72</v>
          </cell>
          <cell r="DA178" t="str">
            <v>环渤海大区</v>
          </cell>
          <cell r="DB178" t="str">
            <v>智慧东丽综合治理平台-综治管理中心软件开发</v>
          </cell>
        </row>
        <row r="179">
          <cell r="CZ179" t="str">
            <v>HBH73</v>
          </cell>
          <cell r="DA179" t="str">
            <v>环渤海大区</v>
          </cell>
          <cell r="DB179" t="str">
            <v>南开区网格化管理平台软</v>
          </cell>
        </row>
        <row r="180">
          <cell r="CZ180" t="str">
            <v>HBH74</v>
          </cell>
          <cell r="DA180" t="str">
            <v>环渤海大区</v>
          </cell>
          <cell r="DB180" t="str">
            <v>南开区网格化管理平台硬</v>
          </cell>
        </row>
        <row r="181">
          <cell r="CZ181" t="str">
            <v>HBH75</v>
          </cell>
          <cell r="DA181" t="str">
            <v>环渤海大区</v>
          </cell>
          <cell r="DB181" t="str">
            <v>南开区经济监控平台</v>
          </cell>
        </row>
        <row r="182">
          <cell r="CZ182" t="str">
            <v>HBH76</v>
          </cell>
          <cell r="DA182" t="str">
            <v>环渤海大区</v>
          </cell>
          <cell r="DB182" t="str">
            <v>南开区企业服务平台</v>
          </cell>
        </row>
        <row r="183">
          <cell r="CZ183" t="str">
            <v>HBH77</v>
          </cell>
          <cell r="DA183" t="str">
            <v>环渤海大区</v>
          </cell>
          <cell r="DB183" t="str">
            <v>南开区政务OA</v>
          </cell>
        </row>
        <row r="184">
          <cell r="CZ184" t="str">
            <v>HBH78</v>
          </cell>
          <cell r="DA184" t="str">
            <v>环渤海大区</v>
          </cell>
          <cell r="DB184" t="str">
            <v>南开区智能停车硬件</v>
          </cell>
        </row>
        <row r="185">
          <cell r="CZ185" t="str">
            <v>HBH79</v>
          </cell>
          <cell r="DA185" t="str">
            <v>环渤海大区</v>
          </cell>
          <cell r="DB185" t="str">
            <v>南开区智能停车软件</v>
          </cell>
        </row>
        <row r="186">
          <cell r="CZ186" t="str">
            <v>HBH80</v>
          </cell>
          <cell r="DA186" t="str">
            <v>环渤海大区</v>
          </cell>
          <cell r="DB186" t="str">
            <v>南开区一网通</v>
          </cell>
        </row>
        <row r="187">
          <cell r="CZ187" t="str">
            <v>HBH81</v>
          </cell>
          <cell r="DA187" t="str">
            <v>环渤海大区</v>
          </cell>
          <cell r="DB187" t="str">
            <v>大连智慧社区养老服务平台（新增商机）</v>
          </cell>
        </row>
        <row r="188">
          <cell r="CZ188" t="str">
            <v>HBH82</v>
          </cell>
          <cell r="DA188" t="str">
            <v>环渤海大区</v>
          </cell>
          <cell r="DB188" t="str">
            <v>抚顺一馆一平台（一期）（新增商机）</v>
          </cell>
        </row>
        <row r="189">
          <cell r="CZ189" t="str">
            <v>HBH83</v>
          </cell>
          <cell r="DA189" t="str">
            <v>环渤海大区</v>
          </cell>
          <cell r="DB189" t="str">
            <v>企业智能云服务项目</v>
          </cell>
        </row>
        <row r="190">
          <cell r="CZ190" t="str">
            <v>HBH84</v>
          </cell>
          <cell r="DA190" t="str">
            <v>环渤海大区</v>
          </cell>
          <cell r="DB190" t="str">
            <v>枣庄市大数据局互联网+政务服务系统开发项目</v>
          </cell>
        </row>
        <row r="191">
          <cell r="CZ191" t="str">
            <v>HBH85</v>
          </cell>
          <cell r="DA191" t="str">
            <v>环渤海大区</v>
          </cell>
          <cell r="DB191" t="str">
            <v>昌邑市智慧城市系统开发项目</v>
          </cell>
        </row>
        <row r="192">
          <cell r="CZ192" t="str">
            <v>HBH86</v>
          </cell>
          <cell r="DA192" t="str">
            <v>环渤海大区</v>
          </cell>
          <cell r="DB192" t="str">
            <v>京东集团IOC战略框架协议</v>
          </cell>
        </row>
        <row r="193">
          <cell r="CZ193" t="str">
            <v>HBH87</v>
          </cell>
          <cell r="DA193" t="str">
            <v>环渤海大区</v>
          </cell>
          <cell r="DB193" t="str">
            <v>肃宁县城市运行管理平台</v>
          </cell>
        </row>
        <row r="194">
          <cell r="CZ194" t="str">
            <v>XN001</v>
          </cell>
          <cell r="DA194" t="str">
            <v>西南大区</v>
          </cell>
          <cell r="DB194" t="str">
            <v>贵阳市白云区政务服务到款项目</v>
          </cell>
        </row>
        <row r="195">
          <cell r="CZ195" t="str">
            <v>XN002</v>
          </cell>
          <cell r="DA195" t="str">
            <v>西南大区</v>
          </cell>
          <cell r="DB195" t="str">
            <v>贵阳市招考网微信公众号托管运维服务阶段证明项目</v>
          </cell>
        </row>
        <row r="196">
          <cell r="CZ196" t="str">
            <v>XN003</v>
          </cell>
          <cell r="DA196" t="str">
            <v>西南大区</v>
          </cell>
          <cell r="DB196" t="str">
            <v>智慧金秀一期</v>
          </cell>
        </row>
        <row r="197">
          <cell r="CZ197" t="str">
            <v>XN004</v>
          </cell>
          <cell r="DA197" t="str">
            <v>西南大区</v>
          </cell>
          <cell r="DB197" t="str">
            <v>贵阳市义务教育入学服务接入筑民生APP建设服务项目</v>
          </cell>
        </row>
        <row r="198">
          <cell r="CZ198" t="str">
            <v>XN005</v>
          </cell>
          <cell r="DA198" t="str">
            <v>西南大区</v>
          </cell>
          <cell r="DB198" t="str">
            <v>六盘水凉都云信息平台</v>
          </cell>
        </row>
        <row r="199">
          <cell r="CZ199" t="str">
            <v>XN006</v>
          </cell>
          <cell r="DA199" t="str">
            <v>西南大区</v>
          </cell>
          <cell r="DB199" t="str">
            <v>铜仁市大数据支撑平台</v>
          </cell>
        </row>
        <row r="200">
          <cell r="CZ200" t="str">
            <v>XN009</v>
          </cell>
          <cell r="DA200" t="str">
            <v>西南大区</v>
          </cell>
          <cell r="DB200" t="str">
            <v>贵阳市住房公积金管理中心-线上服务接入软件开发</v>
          </cell>
        </row>
        <row r="201">
          <cell r="CZ201" t="str">
            <v>XN010</v>
          </cell>
          <cell r="DA201" t="str">
            <v>西南大区</v>
          </cell>
          <cell r="DB201" t="str">
            <v>筑民生二期</v>
          </cell>
        </row>
        <row r="202">
          <cell r="CZ202" t="str">
            <v>XN011</v>
          </cell>
          <cell r="DA202" t="str">
            <v>西南大区</v>
          </cell>
          <cell r="DB202" t="str">
            <v>智慧体育</v>
          </cell>
        </row>
        <row r="203">
          <cell r="CZ203" t="str">
            <v>XN013</v>
          </cell>
          <cell r="DA203" t="str">
            <v>西南大区</v>
          </cell>
          <cell r="DB203" t="str">
            <v>稀土大数据平台</v>
          </cell>
        </row>
        <row r="204">
          <cell r="CZ204" t="str">
            <v>XN014</v>
          </cell>
          <cell r="DA204" t="str">
            <v>西南大区</v>
          </cell>
          <cell r="DB204" t="str">
            <v>赣南脐橙大数据平台</v>
          </cell>
        </row>
        <row r="205">
          <cell r="CZ205" t="str">
            <v>XN015</v>
          </cell>
          <cell r="DA205" t="str">
            <v>西南大区</v>
          </cell>
          <cell r="DB205" t="str">
            <v>六盘水教育局项目</v>
          </cell>
        </row>
        <row r="206">
          <cell r="CZ206" t="str">
            <v>XN016</v>
          </cell>
          <cell r="DA206" t="str">
            <v>西南大区</v>
          </cell>
          <cell r="DB206" t="str">
            <v>贵州长江水资源保护</v>
          </cell>
        </row>
        <row r="207">
          <cell r="CZ207" t="str">
            <v>XN017</v>
          </cell>
          <cell r="DA207" t="str">
            <v>西南大区</v>
          </cell>
          <cell r="DB207" t="str">
            <v>重庆长江水资源保护</v>
          </cell>
        </row>
        <row r="208">
          <cell r="CZ208" t="str">
            <v>XN018</v>
          </cell>
          <cell r="DA208" t="str">
            <v>西南大区</v>
          </cell>
          <cell r="DB208" t="str">
            <v>贵州省“厕所革命”</v>
          </cell>
        </row>
        <row r="209">
          <cell r="CZ209" t="str">
            <v>XN019</v>
          </cell>
          <cell r="DA209" t="str">
            <v>西南大区</v>
          </cell>
          <cell r="DB209" t="str">
            <v>六枝教育项目</v>
          </cell>
        </row>
        <row r="210">
          <cell r="CZ210" t="str">
            <v>XN020</v>
          </cell>
          <cell r="DA210" t="str">
            <v>西南大区</v>
          </cell>
          <cell r="DB210" t="str">
            <v>赣州智慧教育</v>
          </cell>
        </row>
        <row r="211">
          <cell r="CZ211" t="str">
            <v>XN024</v>
          </cell>
          <cell r="DA211" t="str">
            <v>西南大区</v>
          </cell>
          <cell r="DB211" t="str">
            <v>贵阳市住房公积金管理中心-运营服务</v>
          </cell>
        </row>
        <row r="212">
          <cell r="CZ212" t="str">
            <v>XN025</v>
          </cell>
          <cell r="DA212" t="str">
            <v>西南大区</v>
          </cell>
          <cell r="DB212" t="str">
            <v>贵阳市住房公积金管理中心-运维服务</v>
          </cell>
        </row>
        <row r="213">
          <cell r="CZ213" t="str">
            <v>XN026</v>
          </cell>
          <cell r="DA213" t="str">
            <v>西南大区</v>
          </cell>
          <cell r="DB213" t="str">
            <v>重庆两江新区教育局新生预报名系统</v>
          </cell>
        </row>
        <row r="214">
          <cell r="CZ214" t="str">
            <v>XN027</v>
          </cell>
          <cell r="DA214" t="str">
            <v>西南大区</v>
          </cell>
          <cell r="DB214" t="str">
            <v>重庆两江新区公租房</v>
          </cell>
        </row>
        <row r="215">
          <cell r="CZ215" t="str">
            <v>XN028</v>
          </cell>
          <cell r="DA215" t="str">
            <v>西南大区</v>
          </cell>
          <cell r="DB215" t="str">
            <v>贵州省罗甸县脱贫攻坚一张图软件开发项目</v>
          </cell>
        </row>
        <row r="216">
          <cell r="CZ216" t="str">
            <v>XN030</v>
          </cell>
          <cell r="DA216" t="str">
            <v>西南大区</v>
          </cell>
          <cell r="DB216" t="str">
            <v>贵州省水资源综合管理平台</v>
          </cell>
        </row>
        <row r="217">
          <cell r="CZ217" t="str">
            <v>XN031</v>
          </cell>
          <cell r="DA217" t="str">
            <v>西南大区</v>
          </cell>
          <cell r="DB217" t="str">
            <v>铜仁市民平台</v>
          </cell>
        </row>
        <row r="218">
          <cell r="CZ218" t="str">
            <v>XN033</v>
          </cell>
          <cell r="DA218" t="str">
            <v>西南大区</v>
          </cell>
          <cell r="DB218" t="str">
            <v>贵阳市住房公积金管理中心-人脸识别技术支持</v>
          </cell>
        </row>
        <row r="219">
          <cell r="CZ219" t="str">
            <v>XN034</v>
          </cell>
          <cell r="DA219" t="str">
            <v>西南大区</v>
          </cell>
          <cell r="DB219" t="str">
            <v>贵阳市发改委统一登录管理</v>
          </cell>
        </row>
        <row r="220">
          <cell r="CZ220" t="str">
            <v>XN037</v>
          </cell>
          <cell r="DA220" t="str">
            <v>西南大区</v>
          </cell>
          <cell r="DB220" t="str">
            <v>绮结河乡村振兴</v>
          </cell>
        </row>
        <row r="221">
          <cell r="CZ221" t="str">
            <v>XN038</v>
          </cell>
          <cell r="DA221" t="str">
            <v>西南大区</v>
          </cell>
          <cell r="DB221" t="str">
            <v>六盘水农业云</v>
          </cell>
        </row>
        <row r="222">
          <cell r="CZ222" t="str">
            <v>XN039</v>
          </cell>
          <cell r="DA222" t="str">
            <v>西南大区</v>
          </cell>
          <cell r="DB222" t="str">
            <v>两江新区停车诱导系统工程</v>
          </cell>
        </row>
        <row r="223">
          <cell r="CZ223" t="str">
            <v>XN042</v>
          </cell>
          <cell r="DA223" t="str">
            <v>西南大区</v>
          </cell>
          <cell r="DB223" t="str">
            <v>重庆智慧江津PPP项目</v>
          </cell>
        </row>
        <row r="224">
          <cell r="CZ224" t="str">
            <v>XN043</v>
          </cell>
          <cell r="DA224" t="str">
            <v>西南大区</v>
          </cell>
          <cell r="DB224" t="str">
            <v>黔南州雪亮工程</v>
          </cell>
        </row>
        <row r="225">
          <cell r="CZ225" t="str">
            <v>XB01</v>
          </cell>
          <cell r="DA225" t="str">
            <v>西北大区</v>
          </cell>
          <cell r="DB225" t="str">
            <v>甘肃省智慧消防数据共享交换平台</v>
          </cell>
        </row>
        <row r="226">
          <cell r="CZ226" t="str">
            <v>XB03</v>
          </cell>
          <cell r="DA226" t="str">
            <v>西北大区</v>
          </cell>
          <cell r="DB226" t="str">
            <v>洛阳智慧消防项目</v>
          </cell>
        </row>
        <row r="227">
          <cell r="CZ227" t="str">
            <v>XB04</v>
          </cell>
          <cell r="DA227" t="str">
            <v>西北大区</v>
          </cell>
          <cell r="DB227" t="str">
            <v>西安市医疗健康（影像）大数据中心</v>
          </cell>
        </row>
        <row r="228">
          <cell r="CZ228" t="str">
            <v>XB05</v>
          </cell>
          <cell r="DA228" t="str">
            <v>西北大区</v>
          </cell>
          <cell r="DB228" t="str">
            <v>宝鸡市12345呼叫平台项目</v>
          </cell>
        </row>
        <row r="229">
          <cell r="CZ229" t="str">
            <v>XB06</v>
          </cell>
          <cell r="DA229" t="str">
            <v>西北大区</v>
          </cell>
          <cell r="DB229" t="str">
            <v>宝鸡市应急指挥中心建设项目（二期）</v>
          </cell>
        </row>
        <row r="230">
          <cell r="CZ230" t="str">
            <v>XB07</v>
          </cell>
          <cell r="DA230" t="str">
            <v>西北大区</v>
          </cell>
          <cell r="DB230" t="str">
            <v>西安“最多跑次”项目-宏观经济库项目</v>
          </cell>
        </row>
        <row r="231">
          <cell r="CZ231" t="str">
            <v>XB08</v>
          </cell>
          <cell r="DA231" t="str">
            <v>西北大区</v>
          </cell>
          <cell r="DB231" t="str">
            <v>青海省信用信息共享平台一期四阶段项目</v>
          </cell>
        </row>
        <row r="232">
          <cell r="CZ232" t="str">
            <v>XB09</v>
          </cell>
          <cell r="DA232" t="str">
            <v>西北大区</v>
          </cell>
          <cell r="DB232" t="str">
            <v>三江源大数据中心</v>
          </cell>
        </row>
        <row r="233">
          <cell r="CZ233" t="str">
            <v>XB10</v>
          </cell>
          <cell r="DA233" t="str">
            <v>西北大区</v>
          </cell>
          <cell r="DB233" t="str">
            <v>洛阳地铁物资管理平台项目</v>
          </cell>
        </row>
        <row r="234">
          <cell r="CZ234" t="str">
            <v>XB11</v>
          </cell>
          <cell r="DA234" t="str">
            <v>西北大区</v>
          </cell>
          <cell r="DB234" t="str">
            <v>洛阳地铁智慧应急（含消防）项目</v>
          </cell>
        </row>
        <row r="235">
          <cell r="CZ235" t="str">
            <v>XB12</v>
          </cell>
          <cell r="DA235" t="str">
            <v>西北大区</v>
          </cell>
          <cell r="DB235" t="str">
            <v>铜陵市城市地下智慧管网项目</v>
          </cell>
        </row>
        <row r="236">
          <cell r="CZ236" t="str">
            <v>XB13</v>
          </cell>
          <cell r="DA236" t="str">
            <v>西北大区</v>
          </cell>
          <cell r="DB236" t="str">
            <v>宝鸡市智慧水务项目</v>
          </cell>
        </row>
        <row r="237">
          <cell r="CZ237" t="str">
            <v>XB14</v>
          </cell>
          <cell r="DA237" t="str">
            <v>西北大区</v>
          </cell>
          <cell r="DB237" t="str">
            <v>郑州市智慧水务项目（3.5亿）</v>
          </cell>
        </row>
        <row r="238">
          <cell r="CZ238" t="str">
            <v>XB15</v>
          </cell>
          <cell r="DA238" t="str">
            <v>西北大区</v>
          </cell>
          <cell r="DB238" t="str">
            <v>许昌市智慧消防项目</v>
          </cell>
        </row>
        <row r="239">
          <cell r="CZ239" t="str">
            <v>XB16</v>
          </cell>
          <cell r="DA239" t="str">
            <v>西北大区</v>
          </cell>
          <cell r="DB239" t="str">
            <v>重庆九龙坡智慧管网项目</v>
          </cell>
        </row>
        <row r="240">
          <cell r="CZ240" t="str">
            <v>XB17</v>
          </cell>
          <cell r="DA240" t="str">
            <v>西北大区</v>
          </cell>
          <cell r="DB240" t="str">
            <v>甘肃武威智慧农业一期</v>
          </cell>
        </row>
        <row r="241">
          <cell r="CZ241" t="str">
            <v>XB18</v>
          </cell>
          <cell r="DA241" t="str">
            <v>西北大区</v>
          </cell>
          <cell r="DB241" t="str">
            <v>铜陵智慧地下管网</v>
          </cell>
        </row>
        <row r="242">
          <cell r="CZ242" t="str">
            <v>XB19</v>
          </cell>
          <cell r="DA242" t="str">
            <v>西北大区</v>
          </cell>
          <cell r="DB242" t="str">
            <v>统一物联网管理平台</v>
          </cell>
        </row>
        <row r="243">
          <cell r="CZ243" t="str">
            <v>XB20</v>
          </cell>
          <cell r="DA243" t="str">
            <v>西北大区</v>
          </cell>
          <cell r="DB243" t="str">
            <v>城市运行综合管理指挥中心</v>
          </cell>
        </row>
        <row r="244">
          <cell r="CZ244" t="str">
            <v>XB21</v>
          </cell>
          <cell r="DA244" t="str">
            <v>西北大区</v>
          </cell>
          <cell r="DB244" t="str">
            <v>数据共享交换平台</v>
          </cell>
        </row>
      </sheetData>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马锐"/>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李鹏博"/>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Z1" t="str">
            <v>病假</v>
          </cell>
        </row>
        <row r="2">
          <cell r="CZ2" t="str">
            <v>事假</v>
          </cell>
        </row>
        <row r="3">
          <cell r="CZ3" t="str">
            <v>会议</v>
          </cell>
        </row>
        <row r="4">
          <cell r="CZ4" t="str">
            <v>学习</v>
          </cell>
        </row>
        <row r="5">
          <cell r="CZ5" t="str">
            <v>其他</v>
          </cell>
        </row>
        <row r="6">
          <cell r="CZ6" t="str">
            <v>年假</v>
          </cell>
        </row>
        <row r="11">
          <cell r="CZ11" t="str">
            <v>XB01</v>
          </cell>
          <cell r="DA11" t="str">
            <v>西北大区</v>
          </cell>
          <cell r="DB11" t="str">
            <v>甘肃省智慧消防数据共享交换平台</v>
          </cell>
        </row>
        <row r="12">
          <cell r="CZ12" t="str">
            <v>XB03</v>
          </cell>
          <cell r="DA12" t="str">
            <v>西北大区</v>
          </cell>
          <cell r="DB12" t="str">
            <v>洛阳智慧消防项目</v>
          </cell>
        </row>
        <row r="13">
          <cell r="CZ13" t="str">
            <v>XB04</v>
          </cell>
          <cell r="DA13" t="str">
            <v>西北大区</v>
          </cell>
          <cell r="DB13" t="str">
            <v>西安市医疗健康（影像）大数据中心</v>
          </cell>
        </row>
        <row r="14">
          <cell r="CZ14" t="str">
            <v>XB05</v>
          </cell>
          <cell r="DA14" t="str">
            <v>西北大区</v>
          </cell>
          <cell r="DB14" t="str">
            <v>宝鸡市12345呼叫平台项目</v>
          </cell>
        </row>
        <row r="15">
          <cell r="CZ15" t="str">
            <v>XB06</v>
          </cell>
          <cell r="DA15" t="str">
            <v>西北大区</v>
          </cell>
          <cell r="DB15" t="str">
            <v>宝鸡市应急指挥中心建设项目（二期）</v>
          </cell>
        </row>
        <row r="16">
          <cell r="CZ16" t="str">
            <v>XB07</v>
          </cell>
          <cell r="DA16" t="str">
            <v>西北大区</v>
          </cell>
          <cell r="DB16" t="str">
            <v>西安“最多跑次”项目-宏观经济库项目</v>
          </cell>
        </row>
        <row r="17">
          <cell r="CZ17" t="str">
            <v>XB08</v>
          </cell>
          <cell r="DA17" t="str">
            <v>西北大区</v>
          </cell>
          <cell r="DB17" t="str">
            <v>青海省信用信息共享平台一期四阶段项目</v>
          </cell>
        </row>
        <row r="18">
          <cell r="CZ18" t="str">
            <v>XB09</v>
          </cell>
          <cell r="DA18" t="str">
            <v>西北大区</v>
          </cell>
          <cell r="DB18" t="str">
            <v>三江源大数据中心</v>
          </cell>
        </row>
        <row r="19">
          <cell r="CZ19" t="str">
            <v>XB10</v>
          </cell>
          <cell r="DA19" t="str">
            <v>西北大区</v>
          </cell>
          <cell r="DB19" t="str">
            <v>洛阳地铁物资管理平台项目</v>
          </cell>
        </row>
        <row r="20">
          <cell r="CZ20" t="str">
            <v>XB11</v>
          </cell>
          <cell r="DA20" t="str">
            <v>西北大区</v>
          </cell>
          <cell r="DB20" t="str">
            <v>洛阳地铁智慧应急（含消防）项目</v>
          </cell>
        </row>
        <row r="21">
          <cell r="CZ21" t="str">
            <v>XB12</v>
          </cell>
          <cell r="DA21" t="str">
            <v>西北大区</v>
          </cell>
          <cell r="DB21" t="str">
            <v>铜陵市城市地下智慧管网项目</v>
          </cell>
        </row>
        <row r="22">
          <cell r="CZ22" t="str">
            <v>XB13</v>
          </cell>
          <cell r="DA22" t="str">
            <v>西北大区</v>
          </cell>
          <cell r="DB22" t="str">
            <v>宝鸡市智慧水务项目</v>
          </cell>
        </row>
        <row r="23">
          <cell r="CZ23" t="str">
            <v>XB14</v>
          </cell>
          <cell r="DA23" t="str">
            <v>西北大区</v>
          </cell>
          <cell r="DB23" t="str">
            <v>郑州市智慧水务项目（3.5亿）</v>
          </cell>
        </row>
        <row r="24">
          <cell r="CZ24" t="str">
            <v>XB15</v>
          </cell>
          <cell r="DA24" t="str">
            <v>西北大区</v>
          </cell>
          <cell r="DB24" t="str">
            <v>许昌市智慧消防项目</v>
          </cell>
        </row>
        <row r="25">
          <cell r="CZ25" t="str">
            <v>XB16</v>
          </cell>
          <cell r="DA25" t="str">
            <v>西北大区</v>
          </cell>
          <cell r="DB25" t="str">
            <v>重庆九龙坡智慧管网项目</v>
          </cell>
        </row>
        <row r="26">
          <cell r="CZ26" t="str">
            <v>HYXS01</v>
          </cell>
          <cell r="DA26" t="str">
            <v>行业销售部</v>
          </cell>
          <cell r="DB26" t="str">
            <v>青海省海南藏族自治州贵德县新型智慧城市建设总集项目</v>
          </cell>
        </row>
        <row r="27">
          <cell r="CZ27" t="str">
            <v>HYXS02</v>
          </cell>
          <cell r="DA27" t="str">
            <v>行业销售部</v>
          </cell>
          <cell r="DB27" t="str">
            <v>智慧陵水</v>
          </cell>
        </row>
        <row r="28">
          <cell r="CZ28" t="str">
            <v>HYXS03</v>
          </cell>
          <cell r="DA28" t="str">
            <v>行业销售部</v>
          </cell>
          <cell r="DB28" t="str">
            <v>湖南省怀化市麻阳县智慧党建综合服务平台</v>
          </cell>
        </row>
        <row r="29">
          <cell r="CZ29" t="str">
            <v>HYXS04</v>
          </cell>
          <cell r="DA29" t="str">
            <v>行业销售部</v>
          </cell>
          <cell r="DB29" t="str">
            <v>湖南怀化会同县智慧党建综合服务平台软件开发项目</v>
          </cell>
        </row>
        <row r="30">
          <cell r="CZ30" t="str">
            <v>HYXS05</v>
          </cell>
          <cell r="DA30" t="str">
            <v>行业销售部</v>
          </cell>
          <cell r="DB30" t="str">
            <v>深圳智慧南山项目</v>
          </cell>
        </row>
        <row r="31">
          <cell r="CZ31" t="str">
            <v>HYXS06</v>
          </cell>
          <cell r="DA31" t="str">
            <v>行业销售部</v>
          </cell>
          <cell r="DB31" t="str">
            <v>惠州智慧环保项目</v>
          </cell>
        </row>
        <row r="32">
          <cell r="CZ32" t="str">
            <v>HYXS07</v>
          </cell>
          <cell r="DA32" t="str">
            <v>行业销售部</v>
          </cell>
          <cell r="DB32" t="str">
            <v>山东莱芜高新区医疗产业园智慧园区项目</v>
          </cell>
        </row>
        <row r="33">
          <cell r="CZ33" t="str">
            <v>HYXS08</v>
          </cell>
          <cell r="DA33" t="str">
            <v>行业销售部</v>
          </cell>
          <cell r="DB33" t="str">
            <v>湖南怀化鹤城区智慧党建综合服务平台供货项目</v>
          </cell>
        </row>
        <row r="34">
          <cell r="CZ34" t="str">
            <v>HYXS09</v>
          </cell>
          <cell r="DA34" t="str">
            <v>行业销售部</v>
          </cell>
          <cell r="DB34" t="str">
            <v>云南省智慧环保项目</v>
          </cell>
        </row>
        <row r="35">
          <cell r="CZ35" t="str">
            <v>HB01</v>
          </cell>
          <cell r="DA35" t="str">
            <v>华北大区</v>
          </cell>
          <cell r="DB35" t="str">
            <v>延庆区大数据</v>
          </cell>
        </row>
        <row r="36">
          <cell r="CZ36" t="str">
            <v>HB02</v>
          </cell>
          <cell r="DA36" t="str">
            <v>华北大区</v>
          </cell>
          <cell r="DB36" t="str">
            <v>延庆区智慧环保二期</v>
          </cell>
        </row>
        <row r="37">
          <cell r="CZ37" t="str">
            <v>HB03</v>
          </cell>
          <cell r="DA37" t="str">
            <v>华北大区</v>
          </cell>
          <cell r="DB37" t="str">
            <v>武汉智慧园区项目</v>
          </cell>
        </row>
        <row r="38">
          <cell r="CZ38" t="str">
            <v>HB04</v>
          </cell>
          <cell r="DA38" t="str">
            <v>华北大区</v>
          </cell>
          <cell r="DB38" t="str">
            <v>海淀流管三期项目（海淀政务外网扩容三期）</v>
          </cell>
        </row>
        <row r="39">
          <cell r="CZ39" t="str">
            <v>HB07</v>
          </cell>
          <cell r="DA39" t="str">
            <v>华北大区</v>
          </cell>
          <cell r="DB39" t="str">
            <v>北京顺义区信息中心大数据开发建设软件开发项目</v>
          </cell>
        </row>
        <row r="40">
          <cell r="CZ40" t="str">
            <v>HB08</v>
          </cell>
          <cell r="DA40" t="str">
            <v>华北大区</v>
          </cell>
          <cell r="DB40" t="str">
            <v>北京顺义区信息中心云平台采购供货项目</v>
          </cell>
        </row>
        <row r="41">
          <cell r="CZ41" t="str">
            <v>HB09</v>
          </cell>
          <cell r="DA41" t="str">
            <v>华北大区</v>
          </cell>
          <cell r="DB41" t="str">
            <v>顺义区智慧城市</v>
          </cell>
        </row>
        <row r="42">
          <cell r="CZ42" t="str">
            <v>HB10</v>
          </cell>
          <cell r="DA42" t="str">
            <v>华北大区</v>
          </cell>
          <cell r="DB42" t="str">
            <v>北京市大数据目录体系建设</v>
          </cell>
        </row>
        <row r="43">
          <cell r="CZ43" t="str">
            <v>HB11</v>
          </cell>
          <cell r="DA43" t="str">
            <v>华北大区</v>
          </cell>
          <cell r="DB43" t="str">
            <v>智慧沧州综合管理指挥中心</v>
          </cell>
        </row>
        <row r="44">
          <cell r="CZ44" t="str">
            <v>HB12</v>
          </cell>
          <cell r="DA44" t="str">
            <v>华北大区</v>
          </cell>
          <cell r="DB44" t="str">
            <v>沧州大数据中心二期</v>
          </cell>
        </row>
        <row r="45">
          <cell r="CZ45" t="str">
            <v>HB13</v>
          </cell>
          <cell r="DA45" t="str">
            <v>华北大区</v>
          </cell>
          <cell r="DB45" t="str">
            <v>沧州农业大数据（智慧农业项目）</v>
          </cell>
        </row>
        <row r="46">
          <cell r="CZ46" t="str">
            <v>HB14</v>
          </cell>
          <cell r="DA46" t="str">
            <v>华北大区</v>
          </cell>
          <cell r="DB46" t="str">
            <v>中关村管委会国产化安全可靠二期软件开发</v>
          </cell>
        </row>
        <row r="47">
          <cell r="CZ47" t="str">
            <v>HB15</v>
          </cell>
          <cell r="DA47" t="str">
            <v>华北大区</v>
          </cell>
          <cell r="DB47" t="str">
            <v>中关村管委会国产化安全可靠二期硬件采购</v>
          </cell>
        </row>
        <row r="48">
          <cell r="CZ48" t="str">
            <v>HB16</v>
          </cell>
          <cell r="DA48" t="str">
            <v>华北大区</v>
          </cell>
          <cell r="DB48" t="str">
            <v>河北省共享交换平台</v>
          </cell>
        </row>
        <row r="49">
          <cell r="CZ49" t="str">
            <v>HB17</v>
          </cell>
          <cell r="DA49" t="str">
            <v>华北大区</v>
          </cell>
          <cell r="DB49" t="str">
            <v>市民服务手机端</v>
          </cell>
        </row>
        <row r="50">
          <cell r="CZ50" t="str">
            <v>HB18</v>
          </cell>
          <cell r="DA50" t="str">
            <v>华北大区</v>
          </cell>
          <cell r="DB50" t="str">
            <v>北京中油瑞飞运维服务服务阶段证明项目</v>
          </cell>
        </row>
        <row r="51">
          <cell r="CZ51" t="str">
            <v>HB19</v>
          </cell>
          <cell r="DA51" t="str">
            <v>华北大区</v>
          </cell>
          <cell r="DB51" t="str">
            <v>中关村年度信息化运维项目</v>
          </cell>
        </row>
        <row r="52">
          <cell r="CZ52" t="str">
            <v>HB20</v>
          </cell>
          <cell r="DA52" t="str">
            <v>华北大区</v>
          </cell>
          <cell r="DB52" t="str">
            <v>中关村管委会系统云迁移</v>
          </cell>
        </row>
        <row r="53">
          <cell r="CZ53" t="str">
            <v>HB21</v>
          </cell>
          <cell r="DA53" t="str">
            <v>华北大区</v>
          </cell>
          <cell r="DB53" t="str">
            <v>杨凌智慧大厅项目</v>
          </cell>
        </row>
        <row r="54">
          <cell r="CZ54" t="str">
            <v>HB22</v>
          </cell>
          <cell r="DA54" t="str">
            <v>华北大区</v>
          </cell>
          <cell r="DB54" t="str">
            <v>杨凌智慧城管项目</v>
          </cell>
        </row>
        <row r="55">
          <cell r="CZ55" t="str">
            <v>HB23</v>
          </cell>
          <cell r="DA55" t="str">
            <v>华北大区</v>
          </cell>
          <cell r="DB55" t="str">
            <v>北京市延庆区环保局供货类指挥中心建设项目</v>
          </cell>
        </row>
        <row r="56">
          <cell r="CZ56" t="str">
            <v>HB24</v>
          </cell>
          <cell r="DA56" t="str">
            <v>华北大区</v>
          </cell>
          <cell r="DB56" t="str">
            <v>2019年度海淀区政务云平台购买服务项目服务阶段证明</v>
          </cell>
        </row>
        <row r="57">
          <cell r="CZ57" t="str">
            <v>HB25</v>
          </cell>
          <cell r="DA57" t="str">
            <v>华北大区</v>
          </cell>
          <cell r="DB57" t="str">
            <v>海淀区政务云备份中心2019至2020基础运维服务阶段证明项目</v>
          </cell>
        </row>
        <row r="58">
          <cell r="CZ58" t="str">
            <v>HB26</v>
          </cell>
          <cell r="DA58" t="str">
            <v>华北大区</v>
          </cell>
          <cell r="DB58" t="str">
            <v>海淀区智慧大脑</v>
          </cell>
        </row>
        <row r="59">
          <cell r="CZ59" t="str">
            <v>HB27</v>
          </cell>
          <cell r="DA59" t="str">
            <v>华北大区</v>
          </cell>
          <cell r="DB59" t="str">
            <v>雄安容东片区智慧环保</v>
          </cell>
        </row>
        <row r="60">
          <cell r="CZ60" t="str">
            <v>HB28</v>
          </cell>
          <cell r="DA60" t="str">
            <v>华北大区</v>
          </cell>
          <cell r="DB60" t="str">
            <v>雄安容东片区智慧物流</v>
          </cell>
        </row>
        <row r="61">
          <cell r="CZ61" t="str">
            <v>HB29</v>
          </cell>
          <cell r="DA61" t="str">
            <v>华北大区</v>
          </cell>
          <cell r="DB61" t="str">
            <v>国家广电总局政务一体化项目</v>
          </cell>
        </row>
        <row r="62">
          <cell r="CZ62" t="str">
            <v>HB30</v>
          </cell>
          <cell r="DA62" t="str">
            <v>华北大区</v>
          </cell>
          <cell r="DB62" t="str">
            <v>延庆智慧环保PPP项目-增加部分</v>
          </cell>
        </row>
        <row r="63">
          <cell r="CZ63" t="str">
            <v>HB31</v>
          </cell>
          <cell r="DA63" t="str">
            <v>华北大区</v>
          </cell>
          <cell r="DB63" t="str">
            <v>新乡市获嘉县智慧城市</v>
          </cell>
        </row>
        <row r="64">
          <cell r="CZ64" t="str">
            <v>HB32</v>
          </cell>
          <cell r="DA64" t="str">
            <v>华北大区</v>
          </cell>
          <cell r="DB64" t="str">
            <v>武汉市（等保测评+OA）监狱项目</v>
          </cell>
        </row>
        <row r="65">
          <cell r="CZ65" t="str">
            <v>HB33</v>
          </cell>
          <cell r="DA65" t="str">
            <v>华北大区</v>
          </cell>
          <cell r="DB65" t="str">
            <v>延庆区智慧旅游项目</v>
          </cell>
        </row>
        <row r="66">
          <cell r="CZ66" t="str">
            <v>HB34</v>
          </cell>
          <cell r="DA66" t="str">
            <v>华北大区</v>
          </cell>
          <cell r="DB66" t="str">
            <v>联通河南分公司新兴ICT业务政务行业综合解决方案项目</v>
          </cell>
        </row>
        <row r="67">
          <cell r="CZ67" t="str">
            <v>HB35</v>
          </cell>
          <cell r="DA67" t="str">
            <v>华北大区</v>
          </cell>
          <cell r="DB67" t="str">
            <v>延庆区子站周边空气质量精细化管理支撑项目</v>
          </cell>
        </row>
        <row r="68">
          <cell r="CZ68" t="str">
            <v>HB36</v>
          </cell>
          <cell r="DA68" t="str">
            <v>华北大区</v>
          </cell>
          <cell r="DB68" t="str">
            <v>雄安出入境政务服务大厅</v>
          </cell>
        </row>
        <row r="69">
          <cell r="CZ69" t="str">
            <v>HD01</v>
          </cell>
          <cell r="DA69" t="str">
            <v>华东大区</v>
          </cell>
          <cell r="DB69" t="str">
            <v>苏州智慧水利工程</v>
          </cell>
        </row>
        <row r="70">
          <cell r="CZ70" t="str">
            <v>HD02</v>
          </cell>
          <cell r="DA70" t="str">
            <v>华东大区</v>
          </cell>
          <cell r="DB70" t="str">
            <v>铜山智慧教育</v>
          </cell>
        </row>
        <row r="71">
          <cell r="CZ71" t="str">
            <v>HD03</v>
          </cell>
          <cell r="DA71" t="str">
            <v>华东大区</v>
          </cell>
          <cell r="DB71" t="str">
            <v>连云港智慧徐圩石化园区(项目集)</v>
          </cell>
        </row>
        <row r="72">
          <cell r="CZ72" t="str">
            <v>HD04</v>
          </cell>
          <cell r="DA72" t="str">
            <v>华东大区</v>
          </cell>
          <cell r="DB72" t="str">
            <v>江苏省政务大数据一期</v>
          </cell>
        </row>
        <row r="73">
          <cell r="CZ73" t="str">
            <v>HD05</v>
          </cell>
          <cell r="DA73" t="str">
            <v>华东大区</v>
          </cell>
          <cell r="DB73" t="str">
            <v>苏州工业园区智慧水利</v>
          </cell>
        </row>
        <row r="74">
          <cell r="CZ74" t="str">
            <v>HD06</v>
          </cell>
          <cell r="DA74" t="str">
            <v>华东大区</v>
          </cell>
          <cell r="DB74" t="str">
            <v>云上扬州数据中心</v>
          </cell>
        </row>
        <row r="75">
          <cell r="CZ75" t="str">
            <v>HD07</v>
          </cell>
          <cell r="DA75" t="str">
            <v>华东大区</v>
          </cell>
          <cell r="DB75" t="str">
            <v>苏州市政务云及政务大数据</v>
          </cell>
        </row>
        <row r="76">
          <cell r="CZ76" t="str">
            <v>HD08</v>
          </cell>
          <cell r="DA76" t="str">
            <v>华东大区</v>
          </cell>
          <cell r="DB76" t="str">
            <v>张家港智慧停车</v>
          </cell>
        </row>
        <row r="77">
          <cell r="CZ77" t="str">
            <v>HD09</v>
          </cell>
          <cell r="DA77" t="str">
            <v>华东大区</v>
          </cell>
          <cell r="DB77" t="str">
            <v>张家港智慧水利（含河长制）</v>
          </cell>
        </row>
        <row r="78">
          <cell r="CZ78" t="str">
            <v>HD10</v>
          </cell>
          <cell r="DA78" t="str">
            <v>华东大区</v>
          </cell>
          <cell r="DB78" t="str">
            <v>吴江政务大数据二期</v>
          </cell>
        </row>
        <row r="79">
          <cell r="CZ79" t="str">
            <v>HD12</v>
          </cell>
          <cell r="DA79" t="str">
            <v>华东大区</v>
          </cell>
          <cell r="DB79" t="str">
            <v>南通智慧停车</v>
          </cell>
        </row>
        <row r="80">
          <cell r="CZ80" t="str">
            <v>HD13</v>
          </cell>
          <cell r="DA80" t="str">
            <v>华东大区</v>
          </cell>
          <cell r="DB80" t="str">
            <v>徐州信息资源枢纽服务（二期）升级改造</v>
          </cell>
        </row>
        <row r="81">
          <cell r="CZ81" t="str">
            <v>HD14</v>
          </cell>
          <cell r="DA81" t="str">
            <v>华东大区</v>
          </cell>
          <cell r="DB81" t="str">
            <v>张家港体育大数据</v>
          </cell>
        </row>
        <row r="82">
          <cell r="CZ82" t="str">
            <v>HD15</v>
          </cell>
          <cell r="DA82" t="str">
            <v>华东大区</v>
          </cell>
          <cell r="DB82" t="str">
            <v>铜山政务大数据</v>
          </cell>
        </row>
        <row r="83">
          <cell r="CZ83" t="str">
            <v>HD17</v>
          </cell>
          <cell r="DA83" t="str">
            <v>华东大区</v>
          </cell>
          <cell r="DB83" t="str">
            <v>FY19张家港人力资源和社会保障局市民卡服务阶段证明外包项目</v>
          </cell>
        </row>
        <row r="84">
          <cell r="CZ84" t="str">
            <v>HD18</v>
          </cell>
          <cell r="DA84" t="str">
            <v>华东大区</v>
          </cell>
          <cell r="DB84" t="str">
            <v>江苏旅游职业技术学院扬州非遗文化展厅技术开发</v>
          </cell>
        </row>
        <row r="85">
          <cell r="CZ85" t="str">
            <v>HD19</v>
          </cell>
          <cell r="DA85" t="str">
            <v>华东大区</v>
          </cell>
          <cell r="DB85" t="str">
            <v>扬州智慧养老软件开发</v>
          </cell>
        </row>
        <row r="86">
          <cell r="CZ86" t="str">
            <v>HD21</v>
          </cell>
          <cell r="DA86" t="str">
            <v>华东大区</v>
          </cell>
          <cell r="DB86" t="str">
            <v>萧山大数据</v>
          </cell>
        </row>
        <row r="87">
          <cell r="CZ87" t="str">
            <v>HN01</v>
          </cell>
          <cell r="DA87" t="str">
            <v>华南大区</v>
          </cell>
          <cell r="DB87" t="str">
            <v>龙岩智慧教育</v>
          </cell>
        </row>
        <row r="88">
          <cell r="CZ88" t="str">
            <v>HN02</v>
          </cell>
          <cell r="DA88" t="str">
            <v>华南大区</v>
          </cell>
          <cell r="DB88" t="str">
            <v>2018年智慧武平升级改造项目服务类采购项目</v>
          </cell>
        </row>
        <row r="89">
          <cell r="CZ89" t="str">
            <v>HN03</v>
          </cell>
          <cell r="DA89" t="str">
            <v>华南大区</v>
          </cell>
          <cell r="DB89" t="str">
            <v>智慧武平升级改造项目硬件采购供货项目</v>
          </cell>
        </row>
        <row r="90">
          <cell r="CZ90" t="str">
            <v>HN04</v>
          </cell>
          <cell r="DA90" t="str">
            <v>华南大区</v>
          </cell>
          <cell r="DB90" t="str">
            <v>智慧武平升级改造项目运维服务收益期项目</v>
          </cell>
        </row>
        <row r="91">
          <cell r="CZ91" t="str">
            <v>HN05</v>
          </cell>
          <cell r="DA91" t="str">
            <v>华南大区</v>
          </cell>
          <cell r="DB91" t="str">
            <v>龙岩市行政服务中心通用审批系统含网上办事大厅提升改造软件开发项目</v>
          </cell>
        </row>
        <row r="92">
          <cell r="CZ92" t="str">
            <v>HN06</v>
          </cell>
          <cell r="DA92" t="str">
            <v>华南大区</v>
          </cell>
          <cell r="DB92" t="str">
            <v>精准扶贫（二期)运营</v>
          </cell>
        </row>
        <row r="93">
          <cell r="CZ93" t="str">
            <v>HN10</v>
          </cell>
          <cell r="DA93" t="str">
            <v>华南大区</v>
          </cell>
          <cell r="DB93" t="str">
            <v>禅城区数据共享平台二期项目</v>
          </cell>
        </row>
        <row r="94">
          <cell r="CZ94" t="str">
            <v>HN12</v>
          </cell>
          <cell r="DA94" t="str">
            <v>华南大区</v>
          </cell>
          <cell r="DB94" t="str">
            <v>佛山市社保局微信公众号升级项目</v>
          </cell>
        </row>
        <row r="95">
          <cell r="CZ95" t="str">
            <v>HN13</v>
          </cell>
          <cell r="DA95" t="str">
            <v>华南大区</v>
          </cell>
          <cell r="DB95" t="str">
            <v>广州之窗商务港智慧展厅集成服务阶段证明项目</v>
          </cell>
        </row>
        <row r="96">
          <cell r="CZ96" t="str">
            <v>HN14</v>
          </cell>
          <cell r="DA96" t="str">
            <v>华南大区</v>
          </cell>
          <cell r="DB96" t="str">
            <v>盐田市民服务平台运营项目</v>
          </cell>
        </row>
        <row r="97">
          <cell r="CZ97" t="str">
            <v>HN15</v>
          </cell>
          <cell r="DA97" t="str">
            <v>华南大区</v>
          </cell>
          <cell r="DB97" t="str">
            <v>盐田城市运行管理平台</v>
          </cell>
        </row>
        <row r="98">
          <cell r="CZ98" t="str">
            <v>HN17</v>
          </cell>
          <cell r="DA98" t="str">
            <v>华南大区</v>
          </cell>
          <cell r="DB98" t="str">
            <v>佛山市数据协同共享系统项目</v>
          </cell>
        </row>
        <row r="99">
          <cell r="CZ99" t="str">
            <v>HN18</v>
          </cell>
          <cell r="DA99" t="str">
            <v>华南大区</v>
          </cell>
          <cell r="DB99" t="str">
            <v>佛山市政府决策分析展示系统</v>
          </cell>
        </row>
        <row r="100">
          <cell r="CZ100" t="str">
            <v>HN19</v>
          </cell>
          <cell r="DA100" t="str">
            <v>华南大区</v>
          </cell>
          <cell r="DB100" t="str">
            <v>云浮市智慧城管二期</v>
          </cell>
        </row>
        <row r="101">
          <cell r="CZ101" t="str">
            <v>HN24</v>
          </cell>
          <cell r="DA101" t="str">
            <v>华南大区</v>
          </cell>
          <cell r="DB101" t="str">
            <v>盐田区统一身份认证系统</v>
          </cell>
        </row>
        <row r="102">
          <cell r="CZ102" t="str">
            <v>HN26</v>
          </cell>
          <cell r="DA102" t="str">
            <v>华南大区</v>
          </cell>
          <cell r="DB102" t="str">
            <v>漳州市数据汇聚共享服务平台（二期）</v>
          </cell>
        </row>
        <row r="103">
          <cell r="CZ103" t="str">
            <v>HN30</v>
          </cell>
          <cell r="DA103" t="str">
            <v>华南大区</v>
          </cell>
          <cell r="DB103" t="str">
            <v>漳州市网上公共服务平台（漳州通）</v>
          </cell>
        </row>
        <row r="104">
          <cell r="CZ104" t="str">
            <v>HN31</v>
          </cell>
          <cell r="DA104" t="str">
            <v>华南大区</v>
          </cell>
          <cell r="DB104" t="str">
            <v>智慧上杭项目</v>
          </cell>
        </row>
        <row r="105">
          <cell r="CZ105" t="str">
            <v>HN33</v>
          </cell>
          <cell r="DA105" t="str">
            <v>华南大区</v>
          </cell>
          <cell r="DB105" t="str">
            <v>福建智慧三明</v>
          </cell>
        </row>
        <row r="106">
          <cell r="CZ106" t="str">
            <v>HN34</v>
          </cell>
          <cell r="DA106" t="str">
            <v>华南大区</v>
          </cell>
          <cell r="DB106" t="str">
            <v>佛山法人库建设项目</v>
          </cell>
        </row>
        <row r="107">
          <cell r="CZ107" t="str">
            <v>HN39</v>
          </cell>
          <cell r="DA107" t="str">
            <v>华南大区</v>
          </cell>
          <cell r="DB107" t="str">
            <v>数字广东</v>
          </cell>
        </row>
        <row r="108">
          <cell r="CZ108" t="str">
            <v>HN40</v>
          </cell>
          <cell r="DA108" t="str">
            <v>华南大区</v>
          </cell>
          <cell r="DB108" t="str">
            <v>龙岩移动全流程网上办事平台项目网上办事服务平台模块技术服务阶段证明</v>
          </cell>
        </row>
        <row r="109">
          <cell r="CZ109" t="str">
            <v>HN41</v>
          </cell>
          <cell r="DA109" t="str">
            <v>华南大区</v>
          </cell>
          <cell r="DB109" t="str">
            <v>龙岩移动全流程网上办事平台项目网上办事服务平台维保服务期服务到款项目</v>
          </cell>
        </row>
        <row r="110">
          <cell r="CZ110" t="str">
            <v>HN42</v>
          </cell>
          <cell r="DA110" t="str">
            <v>华南大区</v>
          </cell>
          <cell r="DB110" t="str">
            <v>龙岩市教育局网上招生报名及积分制管理系统软件开发项目</v>
          </cell>
        </row>
        <row r="111">
          <cell r="CZ111" t="str">
            <v>HN43</v>
          </cell>
          <cell r="DA111" t="str">
            <v>华南大区</v>
          </cell>
          <cell r="DB111" t="str">
            <v>龙岩市新罗区综治网格化信息系统软件开发项目</v>
          </cell>
        </row>
        <row r="112">
          <cell r="CZ112" t="str">
            <v>HN44</v>
          </cell>
          <cell r="DA112" t="str">
            <v>华南大区</v>
          </cell>
          <cell r="DB112" t="str">
            <v>福州市中小企业服务平台</v>
          </cell>
        </row>
        <row r="113">
          <cell r="CZ113" t="str">
            <v>XN001</v>
          </cell>
          <cell r="DA113" t="str">
            <v>西南大区</v>
          </cell>
          <cell r="DB113" t="str">
            <v>贵阳市白云区政务服务到款项目</v>
          </cell>
        </row>
        <row r="114">
          <cell r="CZ114" t="str">
            <v>XN002</v>
          </cell>
          <cell r="DA114" t="str">
            <v>西南大区</v>
          </cell>
          <cell r="DB114" t="str">
            <v>贵阳市招考网微信公众号托管运维服务阶段证明项目</v>
          </cell>
        </row>
        <row r="115">
          <cell r="CZ115" t="str">
            <v>XN003</v>
          </cell>
          <cell r="DA115" t="str">
            <v>西南大区</v>
          </cell>
          <cell r="DB115" t="str">
            <v>智慧金秀一期</v>
          </cell>
        </row>
        <row r="116">
          <cell r="CZ116" t="str">
            <v>XN004</v>
          </cell>
          <cell r="DA116" t="str">
            <v>西南大区</v>
          </cell>
          <cell r="DB116" t="str">
            <v>贵阳市义务教育入学服务接入筑民生APP建设服务项目</v>
          </cell>
        </row>
        <row r="117">
          <cell r="CZ117" t="str">
            <v>XN005</v>
          </cell>
          <cell r="DA117" t="str">
            <v>西南大区</v>
          </cell>
          <cell r="DB117" t="str">
            <v>六盘水凉都云信息平台</v>
          </cell>
        </row>
        <row r="118">
          <cell r="CZ118" t="str">
            <v>XN006</v>
          </cell>
          <cell r="DA118" t="str">
            <v>西南大区</v>
          </cell>
          <cell r="DB118" t="str">
            <v>铜仁市大数据支撑平台</v>
          </cell>
        </row>
        <row r="119">
          <cell r="CZ119" t="str">
            <v>XN007</v>
          </cell>
          <cell r="DA119" t="str">
            <v>西南大区</v>
          </cell>
          <cell r="DB119" t="str">
            <v>安顺市可信共享</v>
          </cell>
        </row>
        <row r="120">
          <cell r="CZ120" t="str">
            <v>XN008</v>
          </cell>
          <cell r="DA120" t="str">
            <v>西南大区</v>
          </cell>
          <cell r="DB120" t="str">
            <v>安顺市政务云</v>
          </cell>
        </row>
        <row r="121">
          <cell r="CZ121" t="str">
            <v>XN009</v>
          </cell>
          <cell r="DA121" t="str">
            <v>西南大区</v>
          </cell>
          <cell r="DB121" t="str">
            <v>贵阳市住房公积金管理中心-线上服务接入软件开发</v>
          </cell>
        </row>
        <row r="122">
          <cell r="CZ122" t="str">
            <v>XN010</v>
          </cell>
          <cell r="DA122" t="str">
            <v>西南大区</v>
          </cell>
          <cell r="DB122" t="str">
            <v>筑民生二期</v>
          </cell>
        </row>
        <row r="123">
          <cell r="CZ123" t="str">
            <v>XN011</v>
          </cell>
          <cell r="DA123" t="str">
            <v>西南大区</v>
          </cell>
          <cell r="DB123" t="str">
            <v>智慧体育</v>
          </cell>
        </row>
        <row r="124">
          <cell r="CZ124" t="str">
            <v>XN013</v>
          </cell>
          <cell r="DA124" t="str">
            <v>西南大区</v>
          </cell>
          <cell r="DB124" t="str">
            <v>稀土大数据平台</v>
          </cell>
        </row>
        <row r="125">
          <cell r="CZ125" t="str">
            <v>XN014</v>
          </cell>
          <cell r="DA125" t="str">
            <v>西南大区</v>
          </cell>
          <cell r="DB125" t="str">
            <v>赣南脐橙大数据平台</v>
          </cell>
        </row>
        <row r="126">
          <cell r="CZ126" t="str">
            <v>XN015</v>
          </cell>
          <cell r="DA126" t="str">
            <v>西南大区</v>
          </cell>
          <cell r="DB126" t="str">
            <v>六盘水教育局项目</v>
          </cell>
        </row>
        <row r="127">
          <cell r="CZ127" t="str">
            <v>XN016</v>
          </cell>
          <cell r="DA127" t="str">
            <v>西南大区</v>
          </cell>
          <cell r="DB127" t="str">
            <v>贵州长江水资源保护</v>
          </cell>
        </row>
        <row r="128">
          <cell r="CZ128" t="str">
            <v>XN017</v>
          </cell>
          <cell r="DA128" t="str">
            <v>西南大区</v>
          </cell>
          <cell r="DB128" t="str">
            <v>重庆长江水资源保护</v>
          </cell>
        </row>
        <row r="129">
          <cell r="CZ129" t="str">
            <v>XN018</v>
          </cell>
          <cell r="DA129" t="str">
            <v>西南大区</v>
          </cell>
          <cell r="DB129" t="str">
            <v>贵州省“厕所革命”</v>
          </cell>
        </row>
        <row r="130">
          <cell r="CZ130" t="str">
            <v>XN019</v>
          </cell>
          <cell r="DA130" t="str">
            <v>西南大区</v>
          </cell>
          <cell r="DB130" t="str">
            <v>六枝教育项目</v>
          </cell>
        </row>
        <row r="131">
          <cell r="CZ131" t="str">
            <v>XN020</v>
          </cell>
          <cell r="DA131" t="str">
            <v>西南大区</v>
          </cell>
          <cell r="DB131" t="str">
            <v>赣州智慧教育</v>
          </cell>
        </row>
        <row r="132">
          <cell r="CZ132" t="str">
            <v>XN024</v>
          </cell>
          <cell r="DA132" t="str">
            <v>西南大区</v>
          </cell>
          <cell r="DB132" t="str">
            <v>贵阳市住房公积金管理中心-运营服务</v>
          </cell>
        </row>
        <row r="133">
          <cell r="CZ133" t="str">
            <v>XN025</v>
          </cell>
          <cell r="DA133" t="str">
            <v>西南大区</v>
          </cell>
          <cell r="DB133" t="str">
            <v>贵阳市住房公积金管理中心-运维服务</v>
          </cell>
        </row>
        <row r="134">
          <cell r="CZ134" t="str">
            <v>XN026</v>
          </cell>
          <cell r="DA134" t="str">
            <v>西南大区</v>
          </cell>
          <cell r="DB134" t="str">
            <v>重庆两江新区教育局新生预报名系统</v>
          </cell>
        </row>
        <row r="135">
          <cell r="CZ135" t="str">
            <v>XN027</v>
          </cell>
          <cell r="DA135" t="str">
            <v>西南大区</v>
          </cell>
          <cell r="DB135" t="str">
            <v>重庆两江新区公租房</v>
          </cell>
        </row>
        <row r="136">
          <cell r="CZ136" t="str">
            <v>XN028</v>
          </cell>
          <cell r="DA136" t="str">
            <v>西南大区</v>
          </cell>
          <cell r="DB136" t="str">
            <v>罗甸精准扶贫一张图</v>
          </cell>
        </row>
        <row r="137">
          <cell r="CZ137" t="str">
            <v>XN029</v>
          </cell>
          <cell r="DA137" t="str">
            <v>西南大区</v>
          </cell>
          <cell r="DB137" t="str">
            <v>成都公共租赁住房项目</v>
          </cell>
        </row>
        <row r="138">
          <cell r="CZ138" t="str">
            <v>XN030</v>
          </cell>
          <cell r="DA138" t="str">
            <v>西南大区</v>
          </cell>
          <cell r="DB138" t="str">
            <v>贵州省水资源综合管理平台</v>
          </cell>
        </row>
        <row r="139">
          <cell r="CZ139" t="str">
            <v>XN031</v>
          </cell>
          <cell r="DA139" t="str">
            <v>西南大区</v>
          </cell>
          <cell r="DB139" t="str">
            <v>铜仁市民平台</v>
          </cell>
        </row>
        <row r="140">
          <cell r="CZ140" t="str">
            <v>XN033</v>
          </cell>
          <cell r="DA140" t="str">
            <v>西南大区</v>
          </cell>
          <cell r="DB140" t="str">
            <v>贵阳市住房公积金管理中心-人脸识别技术支持</v>
          </cell>
        </row>
        <row r="141">
          <cell r="CZ141" t="str">
            <v>XN034</v>
          </cell>
          <cell r="DA141" t="str">
            <v>西南大区</v>
          </cell>
          <cell r="DB141" t="str">
            <v>贵阳市发改委统一登录管理</v>
          </cell>
        </row>
        <row r="142">
          <cell r="CZ142" t="str">
            <v>XN035</v>
          </cell>
          <cell r="DA142" t="str">
            <v>西南大区</v>
          </cell>
          <cell r="DB142" t="str">
            <v>智慧园区（两江新区）</v>
          </cell>
        </row>
        <row r="143">
          <cell r="CZ143" t="str">
            <v>XN036</v>
          </cell>
          <cell r="DA143" t="str">
            <v>西南大区</v>
          </cell>
          <cell r="DB143" t="str">
            <v>什邡综治项目</v>
          </cell>
        </row>
        <row r="144">
          <cell r="CZ144" t="str">
            <v>XN037</v>
          </cell>
          <cell r="DA144" t="str">
            <v>西南大区</v>
          </cell>
          <cell r="DB144" t="str">
            <v>绮结河乡村振兴</v>
          </cell>
        </row>
        <row r="145">
          <cell r="CZ145" t="str">
            <v>XN038</v>
          </cell>
          <cell r="DA145" t="str">
            <v>西南大区</v>
          </cell>
          <cell r="DB145" t="str">
            <v>六盘水农业云</v>
          </cell>
        </row>
        <row r="146">
          <cell r="CZ146" t="str">
            <v>XN039</v>
          </cell>
          <cell r="DA146" t="str">
            <v>西南大区</v>
          </cell>
          <cell r="DB146" t="str">
            <v>两江新区停车诱导系统工程</v>
          </cell>
        </row>
        <row r="147">
          <cell r="CZ147" t="str">
            <v>HBH01</v>
          </cell>
          <cell r="DA147" t="str">
            <v>环渤海大区</v>
          </cell>
          <cell r="DB147" t="str">
            <v>邯郸市成安县新区管委会智慧如意公园项目一次性软件开发</v>
          </cell>
        </row>
        <row r="148">
          <cell r="CZ148" t="str">
            <v>HBH02</v>
          </cell>
          <cell r="DA148" t="str">
            <v>环渤海大区</v>
          </cell>
          <cell r="DB148" t="str">
            <v>邯郸市成安县智慧城市</v>
          </cell>
        </row>
        <row r="149">
          <cell r="CZ149" t="str">
            <v>HBH03</v>
          </cell>
          <cell r="DA149" t="str">
            <v>环渤海大区</v>
          </cell>
          <cell r="DB149" t="str">
            <v>唐山智慧城市总集成商</v>
          </cell>
        </row>
        <row r="150">
          <cell r="CZ150" t="str">
            <v>HBH04</v>
          </cell>
          <cell r="DA150" t="str">
            <v>环渤海大区</v>
          </cell>
          <cell r="DB150" t="str">
            <v>唐山企业服务平台补贴</v>
          </cell>
        </row>
        <row r="151">
          <cell r="CZ151" t="str">
            <v>HBH05</v>
          </cell>
          <cell r="DA151" t="str">
            <v>环渤海大区</v>
          </cell>
          <cell r="DB151" t="str">
            <v>唐山跨境电商</v>
          </cell>
        </row>
        <row r="152">
          <cell r="CZ152" t="str">
            <v>HBH06</v>
          </cell>
          <cell r="DA152" t="str">
            <v>环渤海大区</v>
          </cell>
          <cell r="DB152" t="str">
            <v>唐山市企业上云应用服务补贴</v>
          </cell>
        </row>
        <row r="153">
          <cell r="CZ153" t="str">
            <v>HBH07</v>
          </cell>
          <cell r="DA153" t="str">
            <v>环渤海大区</v>
          </cell>
          <cell r="DB153" t="str">
            <v>秦皇岛智慧交通</v>
          </cell>
        </row>
        <row r="154">
          <cell r="CZ154" t="str">
            <v>HBH08</v>
          </cell>
          <cell r="DA154" t="str">
            <v>环渤海大区</v>
          </cell>
          <cell r="DB154" t="str">
            <v>吉林市工业云平台</v>
          </cell>
        </row>
        <row r="155">
          <cell r="CZ155" t="str">
            <v>HBH09</v>
          </cell>
          <cell r="DA155" t="str">
            <v>环渤海大区</v>
          </cell>
          <cell r="DB155" t="str">
            <v>吉林省经济运行监测预警平台</v>
          </cell>
        </row>
        <row r="156">
          <cell r="CZ156" t="str">
            <v>HBH10</v>
          </cell>
          <cell r="DA156" t="str">
            <v>环渤海大区</v>
          </cell>
          <cell r="DB156" t="str">
            <v>长春新区双创科技街区</v>
          </cell>
        </row>
        <row r="157">
          <cell r="CZ157" t="str">
            <v>HBH11</v>
          </cell>
          <cell r="DA157" t="str">
            <v>环渤海大区</v>
          </cell>
          <cell r="DB157" t="str">
            <v>长春经开区智能制造谷</v>
          </cell>
        </row>
        <row r="158">
          <cell r="CZ158" t="str">
            <v>HBH12</v>
          </cell>
          <cell r="DA158" t="str">
            <v>环渤海大区</v>
          </cell>
          <cell r="DB158" t="str">
            <v>吉视传媒云ERP</v>
          </cell>
        </row>
        <row r="159">
          <cell r="CZ159" t="str">
            <v>HBH13</v>
          </cell>
          <cell r="DA159" t="str">
            <v>环渤海大区</v>
          </cell>
          <cell r="DB159" t="str">
            <v>吉林省物联网Sigfox示范项目</v>
          </cell>
        </row>
        <row r="160">
          <cell r="CZ160" t="str">
            <v>HBH14</v>
          </cell>
          <cell r="DA160" t="str">
            <v>环渤海大区</v>
          </cell>
          <cell r="DB160" t="str">
            <v>吉林市“数字城市”一期</v>
          </cell>
        </row>
        <row r="161">
          <cell r="CZ161" t="str">
            <v>HBH15</v>
          </cell>
          <cell r="DA161" t="str">
            <v>环渤海大区</v>
          </cell>
          <cell r="DB161" t="str">
            <v>长春净月区双创升级平台</v>
          </cell>
        </row>
        <row r="162">
          <cell r="CZ162" t="str">
            <v>HBH16</v>
          </cell>
          <cell r="DA162" t="str">
            <v>环渤海大区</v>
          </cell>
          <cell r="DB162" t="str">
            <v>长春市民生服务平台</v>
          </cell>
        </row>
        <row r="163">
          <cell r="CZ163" t="str">
            <v>HBH17</v>
          </cell>
          <cell r="DA163" t="str">
            <v>环渤海大区</v>
          </cell>
          <cell r="DB163" t="str">
            <v>吉林省大数据局数据中心建设项目</v>
          </cell>
        </row>
        <row r="164">
          <cell r="CZ164" t="str">
            <v>HBH18</v>
          </cell>
          <cell r="DA164" t="str">
            <v>环渤海大区</v>
          </cell>
          <cell r="DB164" t="str">
            <v>长春新区智慧停车项目</v>
          </cell>
        </row>
        <row r="165">
          <cell r="CZ165" t="str">
            <v>HBH19</v>
          </cell>
          <cell r="DA165" t="str">
            <v>环渤海大区</v>
          </cell>
          <cell r="DB165" t="str">
            <v>数字长春</v>
          </cell>
        </row>
        <row r="166">
          <cell r="CZ166" t="str">
            <v>HBH20</v>
          </cell>
          <cell r="DA166" t="str">
            <v>环渤海大区</v>
          </cell>
          <cell r="DB166" t="str">
            <v>辽宁省智慧体育项目</v>
          </cell>
        </row>
        <row r="167">
          <cell r="CZ167" t="str">
            <v>HBH21</v>
          </cell>
          <cell r="DA167" t="str">
            <v>环渤海大区</v>
          </cell>
          <cell r="DB167" t="str">
            <v>长春兴隆综保区共享仓项目</v>
          </cell>
        </row>
        <row r="168">
          <cell r="CZ168" t="str">
            <v>HBH22</v>
          </cell>
          <cell r="DA168" t="str">
            <v>环渤海大区</v>
          </cell>
          <cell r="DB168" t="str">
            <v>长春汽配城共享仓项目</v>
          </cell>
        </row>
        <row r="169">
          <cell r="CZ169" t="str">
            <v>HBH23</v>
          </cell>
          <cell r="DA169" t="str">
            <v>环渤海大区</v>
          </cell>
          <cell r="DB169" t="str">
            <v>庄河智慧城市项目（教育）</v>
          </cell>
        </row>
        <row r="170">
          <cell r="CZ170" t="str">
            <v>HBH24</v>
          </cell>
          <cell r="DA170" t="str">
            <v>环渤海大区</v>
          </cell>
          <cell r="DB170" t="str">
            <v>大连智慧城市项目</v>
          </cell>
        </row>
        <row r="171">
          <cell r="CZ171" t="str">
            <v>HBH25</v>
          </cell>
          <cell r="DA171" t="str">
            <v>环渤海大区</v>
          </cell>
          <cell r="DB171" t="str">
            <v>长春新区“数字新区”二期</v>
          </cell>
        </row>
        <row r="172">
          <cell r="CZ172" t="str">
            <v>HBH26</v>
          </cell>
          <cell r="DA172" t="str">
            <v>环渤海大区</v>
          </cell>
          <cell r="DB172" t="str">
            <v>抚顺智慧城市-政务大数据共享交换平台</v>
          </cell>
        </row>
        <row r="173">
          <cell r="CZ173" t="str">
            <v>HBH27</v>
          </cell>
          <cell r="DA173" t="str">
            <v>环渤海大区</v>
          </cell>
          <cell r="DB173" t="str">
            <v>抚顺工业运行预警监控与服务平台</v>
          </cell>
        </row>
        <row r="174">
          <cell r="CZ174" t="str">
            <v>HBH28</v>
          </cell>
          <cell r="DA174" t="str">
            <v>环渤海大区</v>
          </cell>
          <cell r="DB174" t="str">
            <v>抚顺虚拟市民卡</v>
          </cell>
        </row>
        <row r="175">
          <cell r="CZ175" t="str">
            <v>HBH30</v>
          </cell>
          <cell r="DA175" t="str">
            <v>环渤海大区</v>
          </cell>
          <cell r="DB175" t="str">
            <v>抚顺征信平台</v>
          </cell>
        </row>
        <row r="176">
          <cell r="CZ176" t="str">
            <v>HBH31</v>
          </cell>
          <cell r="DA176" t="str">
            <v>环渤海大区</v>
          </cell>
          <cell r="DB176" t="str">
            <v>本溪市市民卡运维项目</v>
          </cell>
        </row>
        <row r="177">
          <cell r="CZ177" t="str">
            <v>HBH32</v>
          </cell>
          <cell r="DA177" t="str">
            <v>环渤海大区</v>
          </cell>
          <cell r="DB177" t="str">
            <v>京东雪亮工程项目</v>
          </cell>
        </row>
        <row r="178">
          <cell r="CZ178" t="str">
            <v>HBH33</v>
          </cell>
          <cell r="DA178" t="str">
            <v>环渤海大区</v>
          </cell>
          <cell r="DB178" t="str">
            <v>南昌智慧监狱项目</v>
          </cell>
        </row>
        <row r="179">
          <cell r="CZ179" t="str">
            <v>HBH34</v>
          </cell>
          <cell r="DA179" t="str">
            <v>环渤海大区</v>
          </cell>
          <cell r="DB179" t="str">
            <v>智慧东丽综合治理平台-张贵庄街道硬件</v>
          </cell>
        </row>
        <row r="180">
          <cell r="CZ180" t="str">
            <v>HBH35</v>
          </cell>
          <cell r="DA180" t="str">
            <v>环渤海大区</v>
          </cell>
          <cell r="DB180" t="str">
            <v>智慧东丽综合治理平台-丰年街道硬件</v>
          </cell>
        </row>
        <row r="181">
          <cell r="CZ181" t="str">
            <v>HBH36</v>
          </cell>
          <cell r="DA181" t="str">
            <v>环渤海大区</v>
          </cell>
          <cell r="DB181" t="str">
            <v>武汉维护</v>
          </cell>
        </row>
        <row r="182">
          <cell r="CZ182" t="str">
            <v>HBH37</v>
          </cell>
          <cell r="DA182" t="str">
            <v>环渤海大区</v>
          </cell>
          <cell r="DB182" t="str">
            <v>智慧东丽综合治理平台-综治管理中心硬件</v>
          </cell>
        </row>
        <row r="183">
          <cell r="CZ183" t="str">
            <v>HBH38</v>
          </cell>
          <cell r="DA183" t="str">
            <v>环渤海大区</v>
          </cell>
          <cell r="DB183" t="str">
            <v>天津公安局智慧博物馆-软件</v>
          </cell>
        </row>
        <row r="184">
          <cell r="CZ184" t="str">
            <v>HBH40</v>
          </cell>
          <cell r="DA184" t="str">
            <v>环渤海大区</v>
          </cell>
          <cell r="DB184" t="str">
            <v>天津公安局智慧博物馆-硬件</v>
          </cell>
        </row>
        <row r="185">
          <cell r="CZ185" t="str">
            <v>HBH42</v>
          </cell>
          <cell r="DA185" t="str">
            <v>环渤海大区</v>
          </cell>
          <cell r="DB185" t="str">
            <v>天津市津南区及荣程钢铁民族文化大数据</v>
          </cell>
        </row>
        <row r="186">
          <cell r="CZ186" t="str">
            <v>HBH43</v>
          </cell>
          <cell r="DA186" t="str">
            <v>环渤海大区</v>
          </cell>
          <cell r="DB186" t="str">
            <v>天津大学数据中心</v>
          </cell>
        </row>
        <row r="187">
          <cell r="CZ187" t="str">
            <v>HBH44</v>
          </cell>
          <cell r="DA187" t="str">
            <v>环渤海大区</v>
          </cell>
          <cell r="DB187" t="str">
            <v>威海职业学院智慧校园一期</v>
          </cell>
        </row>
        <row r="188">
          <cell r="CZ188" t="str">
            <v>HBH45</v>
          </cell>
          <cell r="DA188" t="str">
            <v>环渤海大区</v>
          </cell>
          <cell r="DB188" t="str">
            <v>淄川IOC项目</v>
          </cell>
        </row>
        <row r="189">
          <cell r="CZ189" t="str">
            <v>HBH47</v>
          </cell>
          <cell r="DA189" t="str">
            <v>环渤海大区</v>
          </cell>
          <cell r="DB189" t="str">
            <v>文登市民网二期</v>
          </cell>
        </row>
        <row r="190">
          <cell r="CZ190" t="str">
            <v>HBH48</v>
          </cell>
          <cell r="DA190" t="str">
            <v>环渤海大区</v>
          </cell>
          <cell r="DB190" t="str">
            <v>乳山市民网二期</v>
          </cell>
        </row>
        <row r="191">
          <cell r="CZ191" t="str">
            <v>HBH49</v>
          </cell>
          <cell r="DA191" t="str">
            <v>环渤海大区</v>
          </cell>
          <cell r="DB191" t="str">
            <v>乳山农业大数据应用</v>
          </cell>
        </row>
        <row r="192">
          <cell r="CZ192" t="str">
            <v>HBH51</v>
          </cell>
          <cell r="DA192" t="str">
            <v>环渤海大区</v>
          </cell>
          <cell r="DB192" t="str">
            <v>威海公共文化大数据服务平台</v>
          </cell>
        </row>
        <row r="193">
          <cell r="CZ193" t="str">
            <v>HBH52</v>
          </cell>
          <cell r="DA193" t="str">
            <v>环渤海大区</v>
          </cell>
          <cell r="DB193" t="str">
            <v>潍坊市城市大脑项目</v>
          </cell>
        </row>
        <row r="194">
          <cell r="CZ194" t="str">
            <v>HBH53</v>
          </cell>
          <cell r="DA194" t="str">
            <v>环渤海大区</v>
          </cell>
          <cell r="DB194" t="str">
            <v>日照智慧旅游</v>
          </cell>
        </row>
        <row r="195">
          <cell r="CZ195" t="str">
            <v>HBH54</v>
          </cell>
          <cell r="DA195" t="str">
            <v>环渤海大区</v>
          </cell>
          <cell r="DB195" t="str">
            <v>青岛黄岛未来城项目</v>
          </cell>
        </row>
        <row r="196">
          <cell r="CZ196" t="str">
            <v>HBH55</v>
          </cell>
          <cell r="DA196" t="str">
            <v>环渤海大区</v>
          </cell>
          <cell r="DB196" t="str">
            <v>威海市民网续签</v>
          </cell>
        </row>
        <row r="197">
          <cell r="CZ197" t="str">
            <v>HBH56</v>
          </cell>
          <cell r="DA197" t="str">
            <v>环渤海大区</v>
          </cell>
          <cell r="DB197" t="str">
            <v>聊城市民网建设及运营</v>
          </cell>
        </row>
        <row r="198">
          <cell r="CZ198" t="str">
            <v>HBH57</v>
          </cell>
          <cell r="DA198" t="str">
            <v>环渤海大区</v>
          </cell>
          <cell r="DB198" t="str">
            <v>山东高速公路智慧交通（商机关闭）</v>
          </cell>
        </row>
        <row r="199">
          <cell r="CZ199" t="str">
            <v>HBH58</v>
          </cell>
          <cell r="DA199" t="str">
            <v>环渤海大区</v>
          </cell>
          <cell r="DB199" t="str">
            <v>威海职业学院智慧校园二期</v>
          </cell>
        </row>
        <row r="200">
          <cell r="CZ200" t="str">
            <v>HBH59</v>
          </cell>
          <cell r="DA200" t="str">
            <v>环渤海大区</v>
          </cell>
          <cell r="DB200" t="str">
            <v>潍坊潍城区智能服务大厅</v>
          </cell>
        </row>
        <row r="201">
          <cell r="CZ201" t="str">
            <v>HBH60</v>
          </cell>
          <cell r="DA201" t="str">
            <v>环渤海大区</v>
          </cell>
          <cell r="DB201" t="str">
            <v>淄博经开区智慧园区平台建设</v>
          </cell>
        </row>
        <row r="202">
          <cell r="CZ202" t="str">
            <v>HBH61</v>
          </cell>
          <cell r="DA202" t="str">
            <v>环渤海大区</v>
          </cell>
          <cell r="DB202" t="str">
            <v>烟台发改信用二期</v>
          </cell>
        </row>
        <row r="203">
          <cell r="CZ203" t="str">
            <v>HBH62</v>
          </cell>
          <cell r="DA203" t="str">
            <v>环渤海大区</v>
          </cell>
          <cell r="DB203" t="str">
            <v>威海工业大数据</v>
          </cell>
        </row>
        <row r="204">
          <cell r="CZ204" t="str">
            <v>HBH63</v>
          </cell>
          <cell r="DA204" t="str">
            <v>环渤海大区</v>
          </cell>
          <cell r="DB204" t="str">
            <v>大连金普新区智慧城市项目</v>
          </cell>
        </row>
        <row r="205">
          <cell r="CZ205" t="str">
            <v>HBH64</v>
          </cell>
          <cell r="DA205" t="str">
            <v>环渤海大区</v>
          </cell>
          <cell r="DB205" t="str">
            <v>唐山智慧火车站</v>
          </cell>
        </row>
        <row r="206">
          <cell r="CZ206" t="str">
            <v>HBH65</v>
          </cell>
          <cell r="DA206" t="str">
            <v>环渤海大区</v>
          </cell>
          <cell r="DB206" t="str">
            <v>天钢集团钢铁产业大数据</v>
          </cell>
        </row>
        <row r="207">
          <cell r="CZ207" t="str">
            <v>HBH67</v>
          </cell>
          <cell r="DA207" t="str">
            <v>环渤海大区</v>
          </cell>
          <cell r="DB207" t="str">
            <v>吉林省溯源食品工业互联网项目</v>
          </cell>
        </row>
        <row r="208">
          <cell r="CZ208" t="str">
            <v>HBH68</v>
          </cell>
          <cell r="DA208" t="str">
            <v>环渤海大区</v>
          </cell>
          <cell r="DB208" t="str">
            <v>吉林省物联网展厅项目</v>
          </cell>
        </row>
        <row r="209">
          <cell r="CZ209" t="str">
            <v>HBH69</v>
          </cell>
          <cell r="DA209" t="str">
            <v>环渤海大区</v>
          </cell>
          <cell r="DB209" t="str">
            <v>吉林省农委大数据平台</v>
          </cell>
        </row>
        <row r="210">
          <cell r="CZ210" t="str">
            <v>HBH70</v>
          </cell>
          <cell r="DA210" t="str">
            <v>环渤海大区</v>
          </cell>
          <cell r="DB210" t="str">
            <v>吉林省应急指挥系统</v>
          </cell>
        </row>
        <row r="211">
          <cell r="CZ211" t="str">
            <v>HBH71</v>
          </cell>
          <cell r="DA211" t="str">
            <v>环渤海大区</v>
          </cell>
          <cell r="DB211" t="str">
            <v>红旗小镇信息化项目</v>
          </cell>
        </row>
        <row r="212">
          <cell r="CZ212" t="str">
            <v>HBH72</v>
          </cell>
          <cell r="DA212" t="str">
            <v>环渤海大区</v>
          </cell>
          <cell r="DB212" t="str">
            <v>智慧东丽综合治理平台-综治管理中心软件开发</v>
          </cell>
        </row>
        <row r="213">
          <cell r="CZ213" t="str">
            <v>HBH73</v>
          </cell>
          <cell r="DA213" t="str">
            <v>环渤海大区</v>
          </cell>
          <cell r="DB213" t="str">
            <v>南开区网格化管理平台软</v>
          </cell>
        </row>
        <row r="214">
          <cell r="CZ214" t="str">
            <v>HBH74</v>
          </cell>
          <cell r="DA214" t="str">
            <v>环渤海大区</v>
          </cell>
          <cell r="DB214" t="str">
            <v>南开区网格化管理平台硬</v>
          </cell>
        </row>
        <row r="215">
          <cell r="CZ215" t="str">
            <v>HBH75</v>
          </cell>
          <cell r="DA215" t="str">
            <v>环渤海大区</v>
          </cell>
          <cell r="DB215" t="str">
            <v>南开区经济监控平台</v>
          </cell>
        </row>
        <row r="216">
          <cell r="CZ216" t="str">
            <v>HBH76</v>
          </cell>
          <cell r="DA216" t="str">
            <v>环渤海大区</v>
          </cell>
          <cell r="DB216" t="str">
            <v>南开区企业服务平台</v>
          </cell>
        </row>
        <row r="217">
          <cell r="CZ217" t="str">
            <v>HBH77</v>
          </cell>
          <cell r="DA217" t="str">
            <v>环渤海大区</v>
          </cell>
          <cell r="DB217" t="str">
            <v>南开区政务OA</v>
          </cell>
        </row>
        <row r="218">
          <cell r="CZ218" t="str">
            <v>HBH78</v>
          </cell>
          <cell r="DA218" t="str">
            <v>环渤海大区</v>
          </cell>
          <cell r="DB218" t="str">
            <v>南开区智能停车硬件</v>
          </cell>
        </row>
        <row r="219">
          <cell r="CZ219" t="str">
            <v>HBH79</v>
          </cell>
          <cell r="DA219" t="str">
            <v>环渤海大区</v>
          </cell>
          <cell r="DB219" t="str">
            <v>南开区智能停车软件</v>
          </cell>
        </row>
        <row r="220">
          <cell r="CZ220" t="str">
            <v>HBH80</v>
          </cell>
          <cell r="DA220" t="str">
            <v>环渤海大区</v>
          </cell>
          <cell r="DB220" t="str">
            <v>南开区一网通</v>
          </cell>
        </row>
        <row r="221">
          <cell r="CZ221" t="str">
            <v>HBH81</v>
          </cell>
          <cell r="DA221" t="str">
            <v>环渤海大区</v>
          </cell>
          <cell r="DB221" t="str">
            <v>大连智慧社区养老服务平台（新增商机）</v>
          </cell>
        </row>
        <row r="222">
          <cell r="CZ222" t="str">
            <v>HBH82</v>
          </cell>
          <cell r="DA222" t="str">
            <v>环渤海大区</v>
          </cell>
          <cell r="DB222" t="str">
            <v>一馆一平台（一期硬件）（新增商机）</v>
          </cell>
        </row>
        <row r="223">
          <cell r="CZ223" t="str">
            <v>HBH82</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A1" t="str">
            <v>病假</v>
          </cell>
        </row>
        <row r="2">
          <cell r="A2" t="str">
            <v>事假</v>
          </cell>
        </row>
        <row r="3">
          <cell r="A3" t="str">
            <v>会议</v>
          </cell>
        </row>
        <row r="4">
          <cell r="A4" t="str">
            <v>学习</v>
          </cell>
        </row>
        <row r="5">
          <cell r="A5" t="str">
            <v>其他</v>
          </cell>
        </row>
        <row r="6">
          <cell r="A6" t="str">
            <v>年假</v>
          </cell>
        </row>
        <row r="7">
          <cell r="A7" t="str">
            <v>XB01</v>
          </cell>
          <cell r="B7" t="str">
            <v>西北大区</v>
          </cell>
          <cell r="C7" t="str">
            <v>甘肃省智慧消防数据共享交换平台</v>
          </cell>
        </row>
        <row r="8">
          <cell r="A8" t="str">
            <v>XB03</v>
          </cell>
          <cell r="B8" t="str">
            <v>西北大区</v>
          </cell>
          <cell r="C8" t="str">
            <v>洛阳智慧消防项目</v>
          </cell>
        </row>
        <row r="9">
          <cell r="A9" t="str">
            <v>XB04</v>
          </cell>
          <cell r="B9" t="str">
            <v>西北大区</v>
          </cell>
          <cell r="C9" t="str">
            <v>西安市医疗健康（影像）大数据中心</v>
          </cell>
        </row>
        <row r="10">
          <cell r="A10" t="str">
            <v>XB05</v>
          </cell>
          <cell r="B10" t="str">
            <v>西北大区</v>
          </cell>
          <cell r="C10" t="str">
            <v>宝鸡市12345呼叫平台项目</v>
          </cell>
        </row>
        <row r="11">
          <cell r="A11" t="str">
            <v>XB06</v>
          </cell>
          <cell r="B11" t="str">
            <v>西北大区</v>
          </cell>
          <cell r="C11" t="str">
            <v>宝鸡市应急指挥中心建设项目（二期）</v>
          </cell>
        </row>
        <row r="12">
          <cell r="A12" t="str">
            <v>XB07</v>
          </cell>
          <cell r="B12" t="str">
            <v>西北大区</v>
          </cell>
          <cell r="C12" t="str">
            <v>西安“最多跑次”项目-宏观经济库项目</v>
          </cell>
        </row>
        <row r="13">
          <cell r="A13" t="str">
            <v>XB08</v>
          </cell>
          <cell r="B13" t="str">
            <v>西北大区</v>
          </cell>
          <cell r="C13" t="str">
            <v>青海省信用信息共享平台一期四阶段项目</v>
          </cell>
        </row>
        <row r="14">
          <cell r="A14" t="str">
            <v>XB09</v>
          </cell>
          <cell r="B14" t="str">
            <v>西北大区</v>
          </cell>
          <cell r="C14" t="str">
            <v>三江源大数据中心</v>
          </cell>
        </row>
        <row r="15">
          <cell r="A15" t="str">
            <v>XB10</v>
          </cell>
          <cell r="B15" t="str">
            <v>西北大区</v>
          </cell>
          <cell r="C15" t="str">
            <v>洛阳地铁物资管理平台项目</v>
          </cell>
        </row>
        <row r="16">
          <cell r="A16" t="str">
            <v>XB11</v>
          </cell>
          <cell r="B16" t="str">
            <v>西北大区</v>
          </cell>
          <cell r="C16" t="str">
            <v>洛阳地铁智慧应急（含消防）项目</v>
          </cell>
        </row>
        <row r="17">
          <cell r="A17" t="str">
            <v>XB12</v>
          </cell>
          <cell r="B17" t="str">
            <v>西北大区</v>
          </cell>
          <cell r="C17" t="str">
            <v>铜陵市城市地下智慧管网项目</v>
          </cell>
        </row>
        <row r="18">
          <cell r="A18" t="str">
            <v>XB13</v>
          </cell>
          <cell r="B18" t="str">
            <v>西北大区</v>
          </cell>
          <cell r="C18" t="str">
            <v>宝鸡市智慧水务项目</v>
          </cell>
        </row>
        <row r="19">
          <cell r="A19" t="str">
            <v>XB14</v>
          </cell>
          <cell r="B19" t="str">
            <v>西北大区</v>
          </cell>
          <cell r="C19" t="str">
            <v>郑州市智慧水务项目（3.5亿）</v>
          </cell>
        </row>
        <row r="20">
          <cell r="A20" t="str">
            <v>XB15</v>
          </cell>
          <cell r="B20" t="str">
            <v>西北大区</v>
          </cell>
          <cell r="C20" t="str">
            <v>许昌市智慧消防项目</v>
          </cell>
        </row>
        <row r="21">
          <cell r="A21" t="str">
            <v>XB16</v>
          </cell>
          <cell r="B21" t="str">
            <v>西北大区</v>
          </cell>
          <cell r="C21" t="str">
            <v>重庆九龙坡智慧管网项目</v>
          </cell>
        </row>
        <row r="22">
          <cell r="A22" t="str">
            <v>HYXS01</v>
          </cell>
          <cell r="B22" t="str">
            <v>行业销售部</v>
          </cell>
          <cell r="C22" t="str">
            <v>青海省海南藏族自治州贵德县新型智慧城市建设总集项目</v>
          </cell>
        </row>
        <row r="23">
          <cell r="A23" t="str">
            <v>HYXS02</v>
          </cell>
          <cell r="B23" t="str">
            <v>行业销售部</v>
          </cell>
          <cell r="C23" t="str">
            <v>智慧陵水</v>
          </cell>
        </row>
        <row r="24">
          <cell r="A24" t="str">
            <v>HYXS03</v>
          </cell>
          <cell r="B24" t="str">
            <v>行业销售部</v>
          </cell>
          <cell r="C24" t="str">
            <v>湖南省怀化市麻阳县智慧党建综合服务平台</v>
          </cell>
        </row>
        <row r="25">
          <cell r="A25" t="str">
            <v>HYXS04</v>
          </cell>
          <cell r="B25" t="str">
            <v>行业销售部</v>
          </cell>
          <cell r="C25" t="str">
            <v>湖南怀化会同县智慧党建综合服务平台软件开发项目</v>
          </cell>
        </row>
        <row r="26">
          <cell r="A26" t="str">
            <v>HYXS05</v>
          </cell>
          <cell r="B26" t="str">
            <v>行业销售部</v>
          </cell>
          <cell r="C26" t="str">
            <v>深圳智慧南山项目</v>
          </cell>
        </row>
        <row r="27">
          <cell r="A27" t="str">
            <v>HYXS06</v>
          </cell>
          <cell r="B27" t="str">
            <v>行业销售部</v>
          </cell>
          <cell r="C27" t="str">
            <v>惠州智慧环保项目</v>
          </cell>
        </row>
        <row r="28">
          <cell r="A28" t="str">
            <v>HYXS07</v>
          </cell>
          <cell r="B28" t="str">
            <v>行业销售部</v>
          </cell>
          <cell r="C28" t="str">
            <v>山东莱芜高新区医疗产业园智慧园区项目</v>
          </cell>
        </row>
        <row r="29">
          <cell r="A29" t="str">
            <v>HYXS08</v>
          </cell>
          <cell r="B29" t="str">
            <v>行业销售部</v>
          </cell>
          <cell r="C29" t="str">
            <v>湖南怀化鹤城区智慧党建综合服务平台供货项目</v>
          </cell>
        </row>
        <row r="30">
          <cell r="A30" t="str">
            <v>HYXS09</v>
          </cell>
          <cell r="B30" t="str">
            <v>行业销售部</v>
          </cell>
          <cell r="C30" t="str">
            <v>云南省智慧环保项目</v>
          </cell>
        </row>
        <row r="31">
          <cell r="A31" t="str">
            <v>HB01</v>
          </cell>
          <cell r="B31" t="str">
            <v>华北大区</v>
          </cell>
          <cell r="C31" t="str">
            <v>延庆区大数据</v>
          </cell>
        </row>
        <row r="32">
          <cell r="A32" t="str">
            <v>HB02</v>
          </cell>
          <cell r="B32" t="str">
            <v>华北大区</v>
          </cell>
          <cell r="C32" t="str">
            <v>延庆区智慧环保二期</v>
          </cell>
        </row>
        <row r="33">
          <cell r="A33" t="str">
            <v>HB03</v>
          </cell>
          <cell r="B33" t="str">
            <v>华北大区</v>
          </cell>
          <cell r="C33" t="str">
            <v>武汉智慧园区项目</v>
          </cell>
        </row>
        <row r="34">
          <cell r="A34" t="str">
            <v>HB04</v>
          </cell>
          <cell r="B34" t="str">
            <v>华北大区</v>
          </cell>
          <cell r="C34" t="str">
            <v>海淀流管三期项目（海淀政务外网扩容三期）</v>
          </cell>
        </row>
        <row r="35">
          <cell r="A35" t="str">
            <v>HB07</v>
          </cell>
          <cell r="B35" t="str">
            <v>华北大区</v>
          </cell>
          <cell r="C35" t="str">
            <v>北京顺义区信息中心大数据开发建设软件开发项目</v>
          </cell>
        </row>
        <row r="36">
          <cell r="A36" t="str">
            <v>HB08</v>
          </cell>
          <cell r="B36" t="str">
            <v>华北大区</v>
          </cell>
          <cell r="C36" t="str">
            <v>北京顺义区信息中心云平台采购供货项目</v>
          </cell>
        </row>
        <row r="37">
          <cell r="A37" t="str">
            <v>HB09</v>
          </cell>
          <cell r="B37" t="str">
            <v>华北大区</v>
          </cell>
          <cell r="C37" t="str">
            <v>顺义区智慧城市</v>
          </cell>
        </row>
        <row r="38">
          <cell r="A38" t="str">
            <v>HB10</v>
          </cell>
          <cell r="B38" t="str">
            <v>华北大区</v>
          </cell>
          <cell r="C38" t="str">
            <v>北京市大数据目录体系建设</v>
          </cell>
        </row>
        <row r="39">
          <cell r="A39" t="str">
            <v>HB11</v>
          </cell>
          <cell r="B39" t="str">
            <v>华北大区</v>
          </cell>
          <cell r="C39" t="str">
            <v>智慧沧州综合管理指挥中心</v>
          </cell>
        </row>
        <row r="40">
          <cell r="A40" t="str">
            <v>HB12</v>
          </cell>
          <cell r="B40" t="str">
            <v>华北大区</v>
          </cell>
          <cell r="C40" t="str">
            <v>沧州大数据中心二期</v>
          </cell>
        </row>
        <row r="41">
          <cell r="A41" t="str">
            <v>HB13</v>
          </cell>
          <cell r="B41" t="str">
            <v>华北大区</v>
          </cell>
          <cell r="C41" t="str">
            <v>沧州农业大数据（智慧农业项目）</v>
          </cell>
        </row>
        <row r="42">
          <cell r="A42" t="str">
            <v>HB14</v>
          </cell>
          <cell r="B42" t="str">
            <v>华北大区</v>
          </cell>
          <cell r="C42" t="str">
            <v>中关村管委会国产化安全可靠二期软件开发</v>
          </cell>
        </row>
        <row r="43">
          <cell r="A43" t="str">
            <v>HB15</v>
          </cell>
          <cell r="B43" t="str">
            <v>华北大区</v>
          </cell>
          <cell r="C43" t="str">
            <v>中关村管委会国产化安全可靠二期硬件采购</v>
          </cell>
        </row>
        <row r="44">
          <cell r="A44" t="str">
            <v>HB16</v>
          </cell>
          <cell r="B44" t="str">
            <v>华北大区</v>
          </cell>
          <cell r="C44" t="str">
            <v>河北省共享交换平台</v>
          </cell>
        </row>
        <row r="45">
          <cell r="A45" t="str">
            <v>HB17</v>
          </cell>
          <cell r="B45" t="str">
            <v>华北大区</v>
          </cell>
          <cell r="C45" t="str">
            <v>市民服务手机端</v>
          </cell>
        </row>
        <row r="46">
          <cell r="A46" t="str">
            <v>HB18</v>
          </cell>
          <cell r="B46" t="str">
            <v>华北大区</v>
          </cell>
          <cell r="C46" t="str">
            <v>北京中油瑞飞运维服务服务阶段证明项目</v>
          </cell>
        </row>
        <row r="47">
          <cell r="A47" t="str">
            <v>HB19</v>
          </cell>
          <cell r="B47" t="str">
            <v>华北大区</v>
          </cell>
          <cell r="C47" t="str">
            <v>中关村年度信息化运维项目</v>
          </cell>
        </row>
        <row r="48">
          <cell r="A48" t="str">
            <v>HB20</v>
          </cell>
          <cell r="B48" t="str">
            <v>华北大区</v>
          </cell>
          <cell r="C48" t="str">
            <v>中关村管委会系统云迁移</v>
          </cell>
        </row>
        <row r="49">
          <cell r="A49" t="str">
            <v>HB21</v>
          </cell>
          <cell r="B49" t="str">
            <v>华北大区</v>
          </cell>
          <cell r="C49" t="str">
            <v>杨凌智慧大厅项目</v>
          </cell>
        </row>
        <row r="50">
          <cell r="A50" t="str">
            <v>HB22</v>
          </cell>
          <cell r="B50" t="str">
            <v>华北大区</v>
          </cell>
          <cell r="C50" t="str">
            <v>杨凌智慧城管项目</v>
          </cell>
        </row>
        <row r="51">
          <cell r="A51" t="str">
            <v>HB23</v>
          </cell>
          <cell r="B51" t="str">
            <v>华北大区</v>
          </cell>
          <cell r="C51" t="str">
            <v>北京市延庆区环保局供货类指挥中心建设项目</v>
          </cell>
        </row>
        <row r="52">
          <cell r="A52" t="str">
            <v>HB24</v>
          </cell>
          <cell r="B52" t="str">
            <v>华北大区</v>
          </cell>
          <cell r="C52" t="str">
            <v>2019年度海淀区政务云平台购买服务项目服务阶段证明</v>
          </cell>
        </row>
        <row r="53">
          <cell r="A53" t="str">
            <v>HB25</v>
          </cell>
          <cell r="B53" t="str">
            <v>华北大区</v>
          </cell>
          <cell r="C53" t="str">
            <v>海淀区政务云备份中心2019至2020基础运维服务阶段证明项目</v>
          </cell>
        </row>
        <row r="54">
          <cell r="A54" t="str">
            <v>HB26</v>
          </cell>
          <cell r="B54" t="str">
            <v>华北大区</v>
          </cell>
          <cell r="C54" t="str">
            <v>海淀区智慧大脑</v>
          </cell>
        </row>
        <row r="55">
          <cell r="A55" t="str">
            <v>HB27</v>
          </cell>
          <cell r="B55" t="str">
            <v>华北大区</v>
          </cell>
          <cell r="C55" t="str">
            <v>雄安容东片区智慧环保</v>
          </cell>
        </row>
        <row r="56">
          <cell r="A56" t="str">
            <v>HB28</v>
          </cell>
          <cell r="B56" t="str">
            <v>华北大区</v>
          </cell>
          <cell r="C56" t="str">
            <v>雄安容东片区智慧物流</v>
          </cell>
        </row>
        <row r="57">
          <cell r="A57" t="str">
            <v>HB29</v>
          </cell>
          <cell r="B57" t="str">
            <v>华北大区</v>
          </cell>
          <cell r="C57" t="str">
            <v>国家广电总局政务一体化项目</v>
          </cell>
        </row>
        <row r="58">
          <cell r="A58" t="str">
            <v>HB30</v>
          </cell>
          <cell r="B58" t="str">
            <v>华北大区</v>
          </cell>
          <cell r="C58" t="str">
            <v>延庆智慧环保PPP项目-增加部分</v>
          </cell>
        </row>
        <row r="59">
          <cell r="A59" t="str">
            <v>HB31</v>
          </cell>
          <cell r="B59" t="str">
            <v>华北大区</v>
          </cell>
          <cell r="C59" t="str">
            <v>新乡市获嘉县智慧城市</v>
          </cell>
        </row>
        <row r="60">
          <cell r="A60" t="str">
            <v>HB32</v>
          </cell>
          <cell r="B60" t="str">
            <v>华北大区</v>
          </cell>
          <cell r="C60" t="str">
            <v>武汉市（等保测评+OA）监狱项目</v>
          </cell>
        </row>
        <row r="61">
          <cell r="A61" t="str">
            <v>HB33</v>
          </cell>
          <cell r="B61" t="str">
            <v>华北大区</v>
          </cell>
          <cell r="C61" t="str">
            <v>延庆区智慧旅游项目</v>
          </cell>
        </row>
        <row r="62">
          <cell r="A62" t="str">
            <v>HB34</v>
          </cell>
          <cell r="B62" t="str">
            <v>华北大区</v>
          </cell>
          <cell r="C62" t="str">
            <v>联通河南分公司新兴ICT业务政务行业综合解决方案项目</v>
          </cell>
        </row>
        <row r="63">
          <cell r="A63" t="str">
            <v>HB35</v>
          </cell>
          <cell r="B63" t="str">
            <v>华北大区</v>
          </cell>
          <cell r="C63" t="str">
            <v>延庆区子站周边空气质量精细化管理支撑项目</v>
          </cell>
        </row>
        <row r="64">
          <cell r="A64" t="str">
            <v>HB36</v>
          </cell>
          <cell r="B64" t="str">
            <v>华北大区</v>
          </cell>
          <cell r="C64" t="str">
            <v>雄安出入境政务服务大厅</v>
          </cell>
        </row>
        <row r="65">
          <cell r="A65" t="str">
            <v>HD01</v>
          </cell>
          <cell r="B65" t="str">
            <v>华东大区</v>
          </cell>
          <cell r="C65" t="str">
            <v>苏州智慧水利工程</v>
          </cell>
        </row>
        <row r="66">
          <cell r="A66" t="str">
            <v>HD02</v>
          </cell>
          <cell r="B66" t="str">
            <v>华东大区</v>
          </cell>
          <cell r="C66" t="str">
            <v>铜山智慧教育</v>
          </cell>
        </row>
        <row r="67">
          <cell r="A67" t="str">
            <v>HD03</v>
          </cell>
          <cell r="B67" t="str">
            <v>华东大区</v>
          </cell>
          <cell r="C67" t="str">
            <v>连云港智慧徐圩石化园区(项目集)</v>
          </cell>
        </row>
        <row r="68">
          <cell r="A68" t="str">
            <v>HD04</v>
          </cell>
          <cell r="B68" t="str">
            <v>华东大区</v>
          </cell>
          <cell r="C68" t="str">
            <v>江苏省政务大数据一期</v>
          </cell>
        </row>
        <row r="69">
          <cell r="A69" t="str">
            <v>HD05</v>
          </cell>
          <cell r="B69" t="str">
            <v>华东大区</v>
          </cell>
          <cell r="C69" t="str">
            <v>苏州工业园区智慧水利</v>
          </cell>
        </row>
        <row r="70">
          <cell r="A70" t="str">
            <v>HD06</v>
          </cell>
          <cell r="B70" t="str">
            <v>华东大区</v>
          </cell>
          <cell r="C70" t="str">
            <v>云上扬州数据中心</v>
          </cell>
        </row>
        <row r="71">
          <cell r="A71" t="str">
            <v>HD07</v>
          </cell>
          <cell r="B71" t="str">
            <v>华东大区</v>
          </cell>
          <cell r="C71" t="str">
            <v>苏州市政务云及政务大数据</v>
          </cell>
        </row>
        <row r="72">
          <cell r="A72" t="str">
            <v>HD08</v>
          </cell>
          <cell r="B72" t="str">
            <v>华东大区</v>
          </cell>
          <cell r="C72" t="str">
            <v>张家港智慧停车</v>
          </cell>
        </row>
        <row r="73">
          <cell r="A73" t="str">
            <v>HD09</v>
          </cell>
          <cell r="B73" t="str">
            <v>华东大区</v>
          </cell>
          <cell r="C73" t="str">
            <v>张家港智慧水利（含河长制）</v>
          </cell>
        </row>
        <row r="74">
          <cell r="A74" t="str">
            <v>HD10</v>
          </cell>
          <cell r="B74" t="str">
            <v>华东大区</v>
          </cell>
          <cell r="C74" t="str">
            <v>吴江政务大数据二期</v>
          </cell>
        </row>
        <row r="75">
          <cell r="A75" t="str">
            <v>HD12</v>
          </cell>
          <cell r="B75" t="str">
            <v>华东大区</v>
          </cell>
          <cell r="C75" t="str">
            <v>南通智慧停车</v>
          </cell>
        </row>
        <row r="76">
          <cell r="A76" t="str">
            <v>HD13</v>
          </cell>
          <cell r="B76" t="str">
            <v>华东大区</v>
          </cell>
          <cell r="C76" t="str">
            <v>徐州信息资源枢纽服务（二期）升级改造</v>
          </cell>
        </row>
        <row r="77">
          <cell r="A77" t="str">
            <v>HD14</v>
          </cell>
          <cell r="B77" t="str">
            <v>华东大区</v>
          </cell>
          <cell r="C77" t="str">
            <v>张家港体育大数据</v>
          </cell>
        </row>
        <row r="78">
          <cell r="A78" t="str">
            <v>HD15</v>
          </cell>
          <cell r="B78" t="str">
            <v>华东大区</v>
          </cell>
          <cell r="C78" t="str">
            <v>铜山政务大数据</v>
          </cell>
        </row>
        <row r="79">
          <cell r="A79" t="str">
            <v>HD17</v>
          </cell>
          <cell r="B79" t="str">
            <v>华东大区</v>
          </cell>
          <cell r="C79" t="str">
            <v>FY19张家港人力资源和社会保障局市民卡服务阶段证明外包项目</v>
          </cell>
        </row>
        <row r="80">
          <cell r="A80" t="str">
            <v>HD18</v>
          </cell>
          <cell r="B80" t="str">
            <v>华东大区</v>
          </cell>
          <cell r="C80" t="str">
            <v>江苏旅游职业技术学院扬州非遗文化展厅技术开发</v>
          </cell>
        </row>
        <row r="81">
          <cell r="A81" t="str">
            <v>HD19</v>
          </cell>
          <cell r="B81" t="str">
            <v>华东大区</v>
          </cell>
          <cell r="C81" t="str">
            <v>扬州智慧养老软件开发</v>
          </cell>
        </row>
        <row r="82">
          <cell r="A82" t="str">
            <v>HD21</v>
          </cell>
          <cell r="B82" t="str">
            <v>华东大区</v>
          </cell>
          <cell r="C82" t="str">
            <v>萧山大数据</v>
          </cell>
        </row>
        <row r="83">
          <cell r="A83" t="str">
            <v>HN01</v>
          </cell>
          <cell r="B83" t="str">
            <v>华南大区</v>
          </cell>
          <cell r="C83" t="str">
            <v>龙岩智慧教育</v>
          </cell>
        </row>
        <row r="84">
          <cell r="A84" t="str">
            <v>HN02</v>
          </cell>
          <cell r="B84" t="str">
            <v>华南大区</v>
          </cell>
          <cell r="C84" t="str">
            <v>2018年智慧武平升级改造项目服务类采购项目</v>
          </cell>
        </row>
        <row r="85">
          <cell r="A85" t="str">
            <v>HN03</v>
          </cell>
          <cell r="B85" t="str">
            <v>华南大区</v>
          </cell>
          <cell r="C85" t="str">
            <v>智慧武平升级改造项目硬件采购供货项目</v>
          </cell>
        </row>
        <row r="86">
          <cell r="A86" t="str">
            <v>HN04</v>
          </cell>
          <cell r="B86" t="str">
            <v>华南大区</v>
          </cell>
          <cell r="C86" t="str">
            <v>智慧武平升级改造项目运维服务收益期项目</v>
          </cell>
        </row>
        <row r="87">
          <cell r="A87" t="str">
            <v>HN05</v>
          </cell>
          <cell r="B87" t="str">
            <v>华南大区</v>
          </cell>
          <cell r="C87" t="str">
            <v>龙岩市行政服务中心通用审批系统含网上办事大厅提升改造软件开发项目</v>
          </cell>
        </row>
        <row r="88">
          <cell r="A88" t="str">
            <v>HN06</v>
          </cell>
          <cell r="B88" t="str">
            <v>华南大区</v>
          </cell>
          <cell r="C88" t="str">
            <v>精准扶贫（二期)运营</v>
          </cell>
        </row>
        <row r="89">
          <cell r="A89" t="str">
            <v>HN10</v>
          </cell>
          <cell r="B89" t="str">
            <v>华南大区</v>
          </cell>
          <cell r="C89" t="str">
            <v>禅城区数据共享平台二期项目</v>
          </cell>
        </row>
        <row r="90">
          <cell r="A90" t="str">
            <v>HN12</v>
          </cell>
          <cell r="B90" t="str">
            <v>华南大区</v>
          </cell>
          <cell r="C90" t="str">
            <v>佛山市社保局微信公众号升级项目</v>
          </cell>
        </row>
        <row r="91">
          <cell r="A91" t="str">
            <v>HN13</v>
          </cell>
          <cell r="B91" t="str">
            <v>华南大区</v>
          </cell>
          <cell r="C91" t="str">
            <v>广州之窗商务港智慧展厅集成服务阶段证明项目</v>
          </cell>
        </row>
        <row r="92">
          <cell r="A92" t="str">
            <v>HN14</v>
          </cell>
          <cell r="B92" t="str">
            <v>华南大区</v>
          </cell>
          <cell r="C92" t="str">
            <v>盐田市民服务平台运营项目</v>
          </cell>
        </row>
        <row r="93">
          <cell r="A93" t="str">
            <v>HN15</v>
          </cell>
          <cell r="B93" t="str">
            <v>华南大区</v>
          </cell>
          <cell r="C93" t="str">
            <v>盐田城市运行管理平台</v>
          </cell>
        </row>
        <row r="94">
          <cell r="A94" t="str">
            <v>HN17</v>
          </cell>
          <cell r="B94" t="str">
            <v>华南大区</v>
          </cell>
          <cell r="C94" t="str">
            <v>佛山市数据协同共享系统项目</v>
          </cell>
        </row>
        <row r="95">
          <cell r="A95" t="str">
            <v>HN18</v>
          </cell>
          <cell r="B95" t="str">
            <v>华南大区</v>
          </cell>
          <cell r="C95" t="str">
            <v>佛山市政府决策分析展示系统</v>
          </cell>
        </row>
        <row r="96">
          <cell r="A96" t="str">
            <v>HN19</v>
          </cell>
          <cell r="B96" t="str">
            <v>华南大区</v>
          </cell>
          <cell r="C96" t="str">
            <v>云浮市智慧城管二期</v>
          </cell>
        </row>
        <row r="97">
          <cell r="A97" t="str">
            <v>HN24</v>
          </cell>
          <cell r="B97" t="str">
            <v>华南大区</v>
          </cell>
          <cell r="C97" t="str">
            <v>盐田区统一身份认证系统</v>
          </cell>
        </row>
        <row r="98">
          <cell r="A98" t="str">
            <v>HN26</v>
          </cell>
          <cell r="B98" t="str">
            <v>华南大区</v>
          </cell>
          <cell r="C98" t="str">
            <v>漳州市数据汇聚共享服务平台（二期）</v>
          </cell>
        </row>
        <row r="99">
          <cell r="A99" t="str">
            <v>HN30</v>
          </cell>
          <cell r="B99" t="str">
            <v>华南大区</v>
          </cell>
          <cell r="C99" t="str">
            <v>漳州市网上公共服务平台（漳州通）</v>
          </cell>
        </row>
        <row r="100">
          <cell r="A100" t="str">
            <v>HN31</v>
          </cell>
          <cell r="B100" t="str">
            <v>华南大区</v>
          </cell>
          <cell r="C100" t="str">
            <v>智慧上杭项目</v>
          </cell>
        </row>
        <row r="101">
          <cell r="A101" t="str">
            <v>HN33</v>
          </cell>
          <cell r="B101" t="str">
            <v>华南大区</v>
          </cell>
          <cell r="C101" t="str">
            <v>福建智慧三明</v>
          </cell>
        </row>
        <row r="102">
          <cell r="A102" t="str">
            <v>HN34</v>
          </cell>
          <cell r="B102" t="str">
            <v>华南大区</v>
          </cell>
          <cell r="C102" t="str">
            <v>佛山法人库建设项目</v>
          </cell>
        </row>
        <row r="103">
          <cell r="A103" t="str">
            <v>HN39</v>
          </cell>
          <cell r="B103" t="str">
            <v>华南大区</v>
          </cell>
          <cell r="C103" t="str">
            <v>数字广东</v>
          </cell>
        </row>
        <row r="104">
          <cell r="A104" t="str">
            <v>HN40</v>
          </cell>
          <cell r="B104" t="str">
            <v>华南大区</v>
          </cell>
          <cell r="C104" t="str">
            <v>龙岩移动全流程网上办事平台项目网上办事服务平台模块技术服务阶段证明</v>
          </cell>
        </row>
        <row r="105">
          <cell r="A105" t="str">
            <v>HN41</v>
          </cell>
          <cell r="B105" t="str">
            <v>华南大区</v>
          </cell>
          <cell r="C105" t="str">
            <v>龙岩移动全流程网上办事平台项目网上办事服务平台维保服务期服务到款项目</v>
          </cell>
        </row>
        <row r="106">
          <cell r="A106" t="str">
            <v>HN42</v>
          </cell>
          <cell r="B106" t="str">
            <v>华南大区</v>
          </cell>
          <cell r="C106" t="str">
            <v>龙岩市教育局网上招生报名及积分制管理系统软件开发项目</v>
          </cell>
        </row>
        <row r="107">
          <cell r="A107" t="str">
            <v>HN43</v>
          </cell>
          <cell r="B107" t="str">
            <v>华南大区</v>
          </cell>
          <cell r="C107" t="str">
            <v>龙岩市新罗区综治网格化信息系统软件开发项目</v>
          </cell>
        </row>
        <row r="108">
          <cell r="A108" t="str">
            <v>HN44</v>
          </cell>
          <cell r="B108" t="str">
            <v>华南大区</v>
          </cell>
          <cell r="C108" t="str">
            <v>福州市中小企业服务平台</v>
          </cell>
        </row>
        <row r="109">
          <cell r="A109" t="str">
            <v>XN001</v>
          </cell>
          <cell r="B109" t="str">
            <v>西南大区</v>
          </cell>
          <cell r="C109" t="str">
            <v>贵阳市白云区政务服务到款项目</v>
          </cell>
        </row>
        <row r="110">
          <cell r="A110" t="str">
            <v>XN002</v>
          </cell>
          <cell r="B110" t="str">
            <v>西南大区</v>
          </cell>
          <cell r="C110" t="str">
            <v>贵阳市招考网微信公众号托管运维服务阶段证明项目</v>
          </cell>
        </row>
        <row r="111">
          <cell r="A111" t="str">
            <v>XN003</v>
          </cell>
          <cell r="B111" t="str">
            <v>西南大区</v>
          </cell>
          <cell r="C111" t="str">
            <v>智慧金秀一期</v>
          </cell>
        </row>
        <row r="112">
          <cell r="A112" t="str">
            <v>XN004</v>
          </cell>
          <cell r="B112" t="str">
            <v>西南大区</v>
          </cell>
          <cell r="C112" t="str">
            <v>贵阳市义务教育入学服务接入筑民生APP建设服务项目</v>
          </cell>
        </row>
        <row r="113">
          <cell r="A113" t="str">
            <v>XN005</v>
          </cell>
          <cell r="B113" t="str">
            <v>西南大区</v>
          </cell>
          <cell r="C113" t="str">
            <v>六盘水凉都云信息平台</v>
          </cell>
        </row>
        <row r="114">
          <cell r="A114" t="str">
            <v>XN006</v>
          </cell>
          <cell r="B114" t="str">
            <v>西南大区</v>
          </cell>
          <cell r="C114" t="str">
            <v>铜仁市大数据支撑平台</v>
          </cell>
        </row>
        <row r="115">
          <cell r="A115" t="str">
            <v>XN007</v>
          </cell>
          <cell r="B115" t="str">
            <v>西南大区</v>
          </cell>
          <cell r="C115" t="str">
            <v>安顺市可信共享</v>
          </cell>
        </row>
        <row r="116">
          <cell r="A116" t="str">
            <v>XN008</v>
          </cell>
          <cell r="B116" t="str">
            <v>西南大区</v>
          </cell>
          <cell r="C116" t="str">
            <v>安顺市政务云</v>
          </cell>
        </row>
        <row r="117">
          <cell r="A117" t="str">
            <v>XN009</v>
          </cell>
          <cell r="B117" t="str">
            <v>西南大区</v>
          </cell>
          <cell r="C117" t="str">
            <v>贵阳市住房公积金管理中心-线上服务接入软件开发</v>
          </cell>
        </row>
        <row r="118">
          <cell r="A118" t="str">
            <v>XN010</v>
          </cell>
          <cell r="B118" t="str">
            <v>西南大区</v>
          </cell>
          <cell r="C118" t="str">
            <v>筑民生二期</v>
          </cell>
        </row>
        <row r="119">
          <cell r="A119" t="str">
            <v>XN011</v>
          </cell>
          <cell r="B119" t="str">
            <v>西南大区</v>
          </cell>
          <cell r="C119" t="str">
            <v>智慧体育</v>
          </cell>
        </row>
        <row r="120">
          <cell r="A120" t="str">
            <v>XN013</v>
          </cell>
          <cell r="B120" t="str">
            <v>西南大区</v>
          </cell>
          <cell r="C120" t="str">
            <v>稀土大数据平台</v>
          </cell>
        </row>
        <row r="121">
          <cell r="A121" t="str">
            <v>XN014</v>
          </cell>
          <cell r="B121" t="str">
            <v>西南大区</v>
          </cell>
          <cell r="C121" t="str">
            <v>赣南脐橙大数据平台</v>
          </cell>
        </row>
        <row r="122">
          <cell r="A122" t="str">
            <v>XN015</v>
          </cell>
          <cell r="B122" t="str">
            <v>西南大区</v>
          </cell>
          <cell r="C122" t="str">
            <v>六盘水教育局项目</v>
          </cell>
        </row>
        <row r="123">
          <cell r="A123" t="str">
            <v>XN016</v>
          </cell>
          <cell r="B123" t="str">
            <v>西南大区</v>
          </cell>
          <cell r="C123" t="str">
            <v>贵州长江水资源保护</v>
          </cell>
        </row>
        <row r="124">
          <cell r="A124" t="str">
            <v>XN017</v>
          </cell>
          <cell r="B124" t="str">
            <v>西南大区</v>
          </cell>
          <cell r="C124" t="str">
            <v>重庆长江水资源保护</v>
          </cell>
        </row>
        <row r="125">
          <cell r="A125" t="str">
            <v>XN018</v>
          </cell>
          <cell r="B125" t="str">
            <v>西南大区</v>
          </cell>
          <cell r="C125" t="str">
            <v>贵州省“厕所革命”</v>
          </cell>
        </row>
        <row r="126">
          <cell r="A126" t="str">
            <v>XN019</v>
          </cell>
          <cell r="B126" t="str">
            <v>西南大区</v>
          </cell>
          <cell r="C126" t="str">
            <v>六枝教育项目</v>
          </cell>
        </row>
        <row r="127">
          <cell r="A127" t="str">
            <v>XN020</v>
          </cell>
          <cell r="B127" t="str">
            <v>西南大区</v>
          </cell>
          <cell r="C127" t="str">
            <v>赣州智慧教育</v>
          </cell>
        </row>
        <row r="128">
          <cell r="A128" t="str">
            <v>XN024</v>
          </cell>
          <cell r="B128" t="str">
            <v>西南大区</v>
          </cell>
          <cell r="C128" t="str">
            <v>贵阳市住房公积金管理中心-运营服务</v>
          </cell>
        </row>
        <row r="129">
          <cell r="A129" t="str">
            <v>XN025</v>
          </cell>
          <cell r="B129" t="str">
            <v>西南大区</v>
          </cell>
          <cell r="C129" t="str">
            <v>贵阳市住房公积金管理中心-运维服务</v>
          </cell>
        </row>
        <row r="130">
          <cell r="A130" t="str">
            <v>XN026</v>
          </cell>
          <cell r="B130" t="str">
            <v>西南大区</v>
          </cell>
          <cell r="C130" t="str">
            <v>重庆两江新区教育局新生预报名系统</v>
          </cell>
        </row>
        <row r="131">
          <cell r="A131" t="str">
            <v>XN027</v>
          </cell>
          <cell r="B131" t="str">
            <v>西南大区</v>
          </cell>
          <cell r="C131" t="str">
            <v>重庆两江新区公租房</v>
          </cell>
        </row>
        <row r="132">
          <cell r="A132" t="str">
            <v>XN028</v>
          </cell>
          <cell r="B132" t="str">
            <v>西南大区</v>
          </cell>
          <cell r="C132" t="str">
            <v>罗甸精准扶贫一张图</v>
          </cell>
        </row>
        <row r="133">
          <cell r="A133" t="str">
            <v>XN029</v>
          </cell>
          <cell r="B133" t="str">
            <v>西南大区</v>
          </cell>
          <cell r="C133" t="str">
            <v>成都公共租赁住房项目</v>
          </cell>
        </row>
        <row r="134">
          <cell r="A134" t="str">
            <v>XN030</v>
          </cell>
          <cell r="B134" t="str">
            <v>西南大区</v>
          </cell>
          <cell r="C134" t="str">
            <v>贵州省水资源综合管理平台</v>
          </cell>
        </row>
        <row r="135">
          <cell r="A135" t="str">
            <v>XN031</v>
          </cell>
          <cell r="B135" t="str">
            <v>西南大区</v>
          </cell>
          <cell r="C135" t="str">
            <v>铜仁市民平台</v>
          </cell>
        </row>
        <row r="136">
          <cell r="A136" t="str">
            <v>XN033</v>
          </cell>
          <cell r="B136" t="str">
            <v>西南大区</v>
          </cell>
          <cell r="C136" t="str">
            <v>贵阳市住房公积金管理中心-人脸识别技术支持</v>
          </cell>
        </row>
        <row r="137">
          <cell r="A137" t="str">
            <v>XN034</v>
          </cell>
          <cell r="B137" t="str">
            <v>西南大区</v>
          </cell>
          <cell r="C137" t="str">
            <v>贵阳市发改委统一登录管理</v>
          </cell>
        </row>
        <row r="138">
          <cell r="A138" t="str">
            <v>XN035</v>
          </cell>
          <cell r="B138" t="str">
            <v>西南大区</v>
          </cell>
          <cell r="C138" t="str">
            <v>智慧园区（两江新区）</v>
          </cell>
        </row>
        <row r="139">
          <cell r="A139" t="str">
            <v>XN036</v>
          </cell>
          <cell r="B139" t="str">
            <v>西南大区</v>
          </cell>
          <cell r="C139" t="str">
            <v>什邡综治项目</v>
          </cell>
        </row>
        <row r="140">
          <cell r="A140" t="str">
            <v>XN037</v>
          </cell>
          <cell r="B140" t="str">
            <v>西南大区</v>
          </cell>
          <cell r="C140" t="str">
            <v>绮结河乡村振兴</v>
          </cell>
        </row>
        <row r="141">
          <cell r="A141" t="str">
            <v>XN038</v>
          </cell>
          <cell r="B141" t="str">
            <v>西南大区</v>
          </cell>
          <cell r="C141" t="str">
            <v>六盘水农业云</v>
          </cell>
        </row>
        <row r="142">
          <cell r="A142" t="str">
            <v>XN039</v>
          </cell>
          <cell r="B142" t="str">
            <v>西南大区</v>
          </cell>
          <cell r="C142" t="str">
            <v>两江新区停车诱导系统工程</v>
          </cell>
        </row>
        <row r="143">
          <cell r="A143" t="str">
            <v>HBH01</v>
          </cell>
          <cell r="B143" t="str">
            <v>环渤海大区</v>
          </cell>
          <cell r="C143" t="str">
            <v>邯郸市成安县新区管委会智慧如意公园项目一次性软件开发</v>
          </cell>
        </row>
        <row r="144">
          <cell r="A144" t="str">
            <v>HBH02</v>
          </cell>
          <cell r="B144" t="str">
            <v>环渤海大区</v>
          </cell>
          <cell r="C144" t="str">
            <v>邯郸市成安县智慧城市</v>
          </cell>
        </row>
        <row r="145">
          <cell r="A145" t="str">
            <v>HBH03</v>
          </cell>
          <cell r="B145" t="str">
            <v>环渤海大区</v>
          </cell>
          <cell r="C145" t="str">
            <v>唐山智慧城市总集成商</v>
          </cell>
        </row>
        <row r="146">
          <cell r="A146" t="str">
            <v>HBH04</v>
          </cell>
          <cell r="B146" t="str">
            <v>环渤海大区</v>
          </cell>
          <cell r="C146" t="str">
            <v>唐山企业服务平台补贴</v>
          </cell>
        </row>
        <row r="147">
          <cell r="A147" t="str">
            <v>HBH05</v>
          </cell>
          <cell r="B147" t="str">
            <v>环渤海大区</v>
          </cell>
          <cell r="C147" t="str">
            <v>唐山跨境电商</v>
          </cell>
        </row>
        <row r="148">
          <cell r="A148" t="str">
            <v>HBH06</v>
          </cell>
          <cell r="B148" t="str">
            <v>环渤海大区</v>
          </cell>
          <cell r="C148" t="str">
            <v>唐山市企业上云应用服务补贴</v>
          </cell>
        </row>
        <row r="149">
          <cell r="A149" t="str">
            <v>HBH07</v>
          </cell>
          <cell r="B149" t="str">
            <v>环渤海大区</v>
          </cell>
          <cell r="C149" t="str">
            <v>秦皇岛智慧交通</v>
          </cell>
        </row>
        <row r="150">
          <cell r="A150" t="str">
            <v>HBH08</v>
          </cell>
          <cell r="B150" t="str">
            <v>环渤海大区</v>
          </cell>
          <cell r="C150" t="str">
            <v>吉林市工业云平台</v>
          </cell>
        </row>
        <row r="151">
          <cell r="A151" t="str">
            <v>HBH09</v>
          </cell>
          <cell r="B151" t="str">
            <v>环渤海大区</v>
          </cell>
          <cell r="C151" t="str">
            <v>吉林省经济运行监测预警平台</v>
          </cell>
        </row>
        <row r="152">
          <cell r="A152" t="str">
            <v>HBH10</v>
          </cell>
          <cell r="B152" t="str">
            <v>环渤海大区</v>
          </cell>
          <cell r="C152" t="str">
            <v>长春新区双创科技街区</v>
          </cell>
        </row>
        <row r="153">
          <cell r="A153" t="str">
            <v>HBH11</v>
          </cell>
          <cell r="B153" t="str">
            <v>环渤海大区</v>
          </cell>
          <cell r="C153" t="str">
            <v>长春经开区智能制造谷</v>
          </cell>
        </row>
        <row r="154">
          <cell r="A154" t="str">
            <v>HBH12</v>
          </cell>
          <cell r="B154" t="str">
            <v>环渤海大区</v>
          </cell>
          <cell r="C154" t="str">
            <v>吉视传媒云ERP</v>
          </cell>
        </row>
        <row r="155">
          <cell r="A155" t="str">
            <v>HBH13</v>
          </cell>
          <cell r="B155" t="str">
            <v>环渤海大区</v>
          </cell>
          <cell r="C155" t="str">
            <v>吉林省物联网Sigfox示范项目</v>
          </cell>
        </row>
        <row r="156">
          <cell r="A156" t="str">
            <v>HBH14</v>
          </cell>
          <cell r="B156" t="str">
            <v>环渤海大区</v>
          </cell>
          <cell r="C156" t="str">
            <v>吉林市“数字城市”一期</v>
          </cell>
        </row>
        <row r="157">
          <cell r="A157" t="str">
            <v>HBH15</v>
          </cell>
          <cell r="B157" t="str">
            <v>环渤海大区</v>
          </cell>
          <cell r="C157" t="str">
            <v>长春净月区双创升级平台</v>
          </cell>
        </row>
        <row r="158">
          <cell r="A158" t="str">
            <v>HBH16</v>
          </cell>
          <cell r="B158" t="str">
            <v>环渤海大区</v>
          </cell>
          <cell r="C158" t="str">
            <v>长春市民生服务平台</v>
          </cell>
        </row>
        <row r="159">
          <cell r="A159" t="str">
            <v>HBH17</v>
          </cell>
          <cell r="B159" t="str">
            <v>环渤海大区</v>
          </cell>
          <cell r="C159" t="str">
            <v>吉林省大数据局数据中心建设项目</v>
          </cell>
        </row>
        <row r="160">
          <cell r="A160" t="str">
            <v>HBH18</v>
          </cell>
          <cell r="B160" t="str">
            <v>环渤海大区</v>
          </cell>
          <cell r="C160" t="str">
            <v>长春新区智慧停车项目</v>
          </cell>
        </row>
        <row r="161">
          <cell r="A161" t="str">
            <v>HBH19</v>
          </cell>
          <cell r="B161" t="str">
            <v>环渤海大区</v>
          </cell>
          <cell r="C161" t="str">
            <v>数字长春</v>
          </cell>
        </row>
        <row r="162">
          <cell r="A162" t="str">
            <v>HBH20</v>
          </cell>
          <cell r="B162" t="str">
            <v>环渤海大区</v>
          </cell>
          <cell r="C162" t="str">
            <v>辽宁省智慧体育项目</v>
          </cell>
        </row>
        <row r="163">
          <cell r="A163" t="str">
            <v>HBH21</v>
          </cell>
          <cell r="B163" t="str">
            <v>环渤海大区</v>
          </cell>
          <cell r="C163" t="str">
            <v>长春兴隆综保区共享仓项目</v>
          </cell>
        </row>
        <row r="164">
          <cell r="A164" t="str">
            <v>HBH22</v>
          </cell>
          <cell r="B164" t="str">
            <v>环渤海大区</v>
          </cell>
          <cell r="C164" t="str">
            <v>长春汽配城共享仓项目</v>
          </cell>
        </row>
        <row r="165">
          <cell r="A165" t="str">
            <v>HBH23</v>
          </cell>
          <cell r="B165" t="str">
            <v>环渤海大区</v>
          </cell>
          <cell r="C165" t="str">
            <v>庄河智慧城市项目（教育）</v>
          </cell>
        </row>
        <row r="166">
          <cell r="A166" t="str">
            <v>HBH24</v>
          </cell>
          <cell r="B166" t="str">
            <v>环渤海大区</v>
          </cell>
          <cell r="C166" t="str">
            <v>大连智慧城市项目</v>
          </cell>
        </row>
        <row r="167">
          <cell r="A167" t="str">
            <v>HBH25</v>
          </cell>
          <cell r="B167" t="str">
            <v>环渤海大区</v>
          </cell>
          <cell r="C167" t="str">
            <v>长春新区“数字新区”二期</v>
          </cell>
        </row>
        <row r="168">
          <cell r="A168" t="str">
            <v>HBH26</v>
          </cell>
          <cell r="B168" t="str">
            <v>环渤海大区</v>
          </cell>
          <cell r="C168" t="str">
            <v>抚顺智慧城市-政务大数据共享交换平台</v>
          </cell>
        </row>
        <row r="169">
          <cell r="A169" t="str">
            <v>HBH27</v>
          </cell>
          <cell r="B169" t="str">
            <v>环渤海大区</v>
          </cell>
          <cell r="C169" t="str">
            <v>抚顺工业运行预警监控与服务平台</v>
          </cell>
        </row>
        <row r="170">
          <cell r="A170" t="str">
            <v>HBH28</v>
          </cell>
          <cell r="B170" t="str">
            <v>环渤海大区</v>
          </cell>
          <cell r="C170" t="str">
            <v>抚顺虚拟市民卡</v>
          </cell>
        </row>
        <row r="171">
          <cell r="A171" t="str">
            <v>HBH30</v>
          </cell>
          <cell r="B171" t="str">
            <v>环渤海大区</v>
          </cell>
          <cell r="C171" t="str">
            <v>抚顺征信平台</v>
          </cell>
        </row>
        <row r="172">
          <cell r="A172" t="str">
            <v>HBH31</v>
          </cell>
          <cell r="B172" t="str">
            <v>环渤海大区</v>
          </cell>
          <cell r="C172" t="str">
            <v>本溪市市民卡运维项目</v>
          </cell>
        </row>
        <row r="173">
          <cell r="A173" t="str">
            <v>HBH32</v>
          </cell>
          <cell r="B173" t="str">
            <v>环渤海大区</v>
          </cell>
          <cell r="C173" t="str">
            <v>京东雪亮工程项目</v>
          </cell>
        </row>
        <row r="174">
          <cell r="A174" t="str">
            <v>HBH33</v>
          </cell>
          <cell r="B174" t="str">
            <v>环渤海大区</v>
          </cell>
          <cell r="C174" t="str">
            <v>南昌智慧监狱项目</v>
          </cell>
        </row>
        <row r="175">
          <cell r="A175" t="str">
            <v>HBH34</v>
          </cell>
          <cell r="B175" t="str">
            <v>环渤海大区</v>
          </cell>
          <cell r="C175" t="str">
            <v>智慧东丽综合治理平台-张贵庄街道硬件</v>
          </cell>
        </row>
        <row r="176">
          <cell r="A176" t="str">
            <v>HBH35</v>
          </cell>
          <cell r="B176" t="str">
            <v>环渤海大区</v>
          </cell>
          <cell r="C176" t="str">
            <v>智慧东丽综合治理平台-丰年街道硬件</v>
          </cell>
        </row>
        <row r="177">
          <cell r="A177" t="str">
            <v>HBH36</v>
          </cell>
          <cell r="B177" t="str">
            <v>环渤海大区</v>
          </cell>
          <cell r="C177" t="str">
            <v>武汉维护</v>
          </cell>
        </row>
        <row r="178">
          <cell r="A178" t="str">
            <v>HBH37</v>
          </cell>
          <cell r="B178" t="str">
            <v>环渤海大区</v>
          </cell>
          <cell r="C178" t="str">
            <v>智慧东丽综合治理平台-综治管理中心硬件</v>
          </cell>
        </row>
        <row r="179">
          <cell r="A179" t="str">
            <v>HBH38</v>
          </cell>
          <cell r="B179" t="str">
            <v>环渤海大区</v>
          </cell>
          <cell r="C179" t="str">
            <v>天津公安局智慧博物馆-软件</v>
          </cell>
        </row>
        <row r="180">
          <cell r="A180" t="str">
            <v>HBH40</v>
          </cell>
          <cell r="B180" t="str">
            <v>环渤海大区</v>
          </cell>
          <cell r="C180" t="str">
            <v>天津公安局智慧博物馆-硬件</v>
          </cell>
        </row>
        <row r="181">
          <cell r="A181" t="str">
            <v>HBH42</v>
          </cell>
          <cell r="B181" t="str">
            <v>环渤海大区</v>
          </cell>
          <cell r="C181" t="str">
            <v>天津市津南区及荣程钢铁民族文化大数据</v>
          </cell>
        </row>
        <row r="182">
          <cell r="A182" t="str">
            <v>HBH43</v>
          </cell>
          <cell r="B182" t="str">
            <v>环渤海大区</v>
          </cell>
          <cell r="C182" t="str">
            <v>天津大学数据中心</v>
          </cell>
        </row>
        <row r="183">
          <cell r="A183" t="str">
            <v>HBH44</v>
          </cell>
          <cell r="B183" t="str">
            <v>环渤海大区</v>
          </cell>
          <cell r="C183" t="str">
            <v>威海职业学院智慧校园一期</v>
          </cell>
        </row>
        <row r="184">
          <cell r="A184" t="str">
            <v>HBH45</v>
          </cell>
          <cell r="B184" t="str">
            <v>环渤海大区</v>
          </cell>
          <cell r="C184" t="str">
            <v>淄川IOC项目</v>
          </cell>
        </row>
        <row r="185">
          <cell r="A185" t="str">
            <v>HBH47</v>
          </cell>
          <cell r="B185" t="str">
            <v>环渤海大区</v>
          </cell>
          <cell r="C185" t="str">
            <v>文登市民网二期</v>
          </cell>
        </row>
        <row r="186">
          <cell r="A186" t="str">
            <v>HBH48</v>
          </cell>
          <cell r="B186" t="str">
            <v>环渤海大区</v>
          </cell>
          <cell r="C186" t="str">
            <v>乳山市民网二期</v>
          </cell>
        </row>
        <row r="187">
          <cell r="A187" t="str">
            <v>HBH49</v>
          </cell>
          <cell r="B187" t="str">
            <v>环渤海大区</v>
          </cell>
          <cell r="C187" t="str">
            <v>乳山农业大数据应用</v>
          </cell>
        </row>
        <row r="188">
          <cell r="A188" t="str">
            <v>HBH51</v>
          </cell>
          <cell r="B188" t="str">
            <v>环渤海大区</v>
          </cell>
          <cell r="C188" t="str">
            <v>威海公共文化大数据服务平台</v>
          </cell>
        </row>
        <row r="189">
          <cell r="A189" t="str">
            <v>HBH52</v>
          </cell>
          <cell r="B189" t="str">
            <v>环渤海大区</v>
          </cell>
          <cell r="C189" t="str">
            <v>潍坊市城市大脑项目</v>
          </cell>
        </row>
        <row r="190">
          <cell r="A190" t="str">
            <v>HBH53</v>
          </cell>
          <cell r="B190" t="str">
            <v>环渤海大区</v>
          </cell>
          <cell r="C190" t="str">
            <v>日照智慧旅游</v>
          </cell>
        </row>
        <row r="191">
          <cell r="A191" t="str">
            <v>HBH54</v>
          </cell>
          <cell r="B191" t="str">
            <v>环渤海大区</v>
          </cell>
          <cell r="C191" t="str">
            <v>青岛黄岛未来城项目</v>
          </cell>
        </row>
        <row r="192">
          <cell r="A192" t="str">
            <v>HBH55</v>
          </cell>
          <cell r="B192" t="str">
            <v>环渤海大区</v>
          </cell>
          <cell r="C192" t="str">
            <v>威海市民网续签</v>
          </cell>
        </row>
        <row r="193">
          <cell r="A193" t="str">
            <v>HBH56</v>
          </cell>
          <cell r="B193" t="str">
            <v>环渤海大区</v>
          </cell>
          <cell r="C193" t="str">
            <v>聊城市民网建设及运营</v>
          </cell>
        </row>
        <row r="194">
          <cell r="A194" t="str">
            <v>HBH57</v>
          </cell>
          <cell r="B194" t="str">
            <v>环渤海大区</v>
          </cell>
          <cell r="C194" t="str">
            <v>山东高速公路智慧交通（商机关闭）</v>
          </cell>
        </row>
        <row r="195">
          <cell r="A195" t="str">
            <v>HBH58</v>
          </cell>
          <cell r="B195" t="str">
            <v>环渤海大区</v>
          </cell>
          <cell r="C195" t="str">
            <v>威海职业学院智慧校园二期</v>
          </cell>
        </row>
        <row r="196">
          <cell r="A196" t="str">
            <v>HBH59</v>
          </cell>
          <cell r="B196" t="str">
            <v>环渤海大区</v>
          </cell>
          <cell r="C196" t="str">
            <v>潍坊潍城区智能服务大厅</v>
          </cell>
        </row>
        <row r="197">
          <cell r="A197" t="str">
            <v>HBH60</v>
          </cell>
          <cell r="B197" t="str">
            <v>环渤海大区</v>
          </cell>
          <cell r="C197" t="str">
            <v>淄博经开区智慧园区平台建设</v>
          </cell>
        </row>
        <row r="198">
          <cell r="A198" t="str">
            <v>HBH61</v>
          </cell>
          <cell r="B198" t="str">
            <v>环渤海大区</v>
          </cell>
          <cell r="C198" t="str">
            <v>烟台发改信用二期</v>
          </cell>
        </row>
        <row r="199">
          <cell r="A199" t="str">
            <v>HBH62</v>
          </cell>
          <cell r="B199" t="str">
            <v>环渤海大区</v>
          </cell>
          <cell r="C199" t="str">
            <v>威海工业大数据</v>
          </cell>
        </row>
        <row r="200">
          <cell r="A200" t="str">
            <v>HBH63</v>
          </cell>
          <cell r="B200" t="str">
            <v>环渤海大区</v>
          </cell>
          <cell r="C200" t="str">
            <v>大连金普新区智慧城市项目</v>
          </cell>
        </row>
        <row r="201">
          <cell r="A201" t="str">
            <v>HBH64</v>
          </cell>
          <cell r="B201" t="str">
            <v>环渤海大区</v>
          </cell>
          <cell r="C201" t="str">
            <v>唐山智慧火车站</v>
          </cell>
        </row>
        <row r="202">
          <cell r="A202" t="str">
            <v>HBH65</v>
          </cell>
          <cell r="B202" t="str">
            <v>环渤海大区</v>
          </cell>
          <cell r="C202" t="str">
            <v>天钢集团钢铁产业大数据</v>
          </cell>
        </row>
        <row r="203">
          <cell r="A203" t="str">
            <v>HBH67</v>
          </cell>
          <cell r="B203" t="str">
            <v>环渤海大区</v>
          </cell>
          <cell r="C203" t="str">
            <v>吉林省溯源食品工业互联网项目</v>
          </cell>
        </row>
        <row r="204">
          <cell r="A204" t="str">
            <v>HBH68</v>
          </cell>
          <cell r="B204" t="str">
            <v>环渤海大区</v>
          </cell>
          <cell r="C204" t="str">
            <v>吉林省物联网展厅项目</v>
          </cell>
        </row>
        <row r="205">
          <cell r="A205" t="str">
            <v>HBH69</v>
          </cell>
          <cell r="B205" t="str">
            <v>环渤海大区</v>
          </cell>
          <cell r="C205" t="str">
            <v>吉林省农委大数据平台</v>
          </cell>
        </row>
        <row r="206">
          <cell r="A206" t="str">
            <v>HBH70</v>
          </cell>
          <cell r="B206" t="str">
            <v>环渤海大区</v>
          </cell>
          <cell r="C206" t="str">
            <v>吉林省应急指挥系统</v>
          </cell>
        </row>
        <row r="207">
          <cell r="A207" t="str">
            <v>HBH71</v>
          </cell>
          <cell r="B207" t="str">
            <v>环渤海大区</v>
          </cell>
          <cell r="C207" t="str">
            <v>红旗小镇信息化项目</v>
          </cell>
        </row>
        <row r="208">
          <cell r="A208" t="str">
            <v>HBH72</v>
          </cell>
          <cell r="B208" t="str">
            <v>环渤海大区</v>
          </cell>
          <cell r="C208" t="str">
            <v>智慧东丽综合治理平台-综治管理中心软件开发</v>
          </cell>
        </row>
        <row r="209">
          <cell r="A209" t="str">
            <v>HBH73</v>
          </cell>
          <cell r="B209" t="str">
            <v>环渤海大区</v>
          </cell>
          <cell r="C209" t="str">
            <v>南开区网格化管理平台软</v>
          </cell>
        </row>
        <row r="210">
          <cell r="A210" t="str">
            <v>HBH74</v>
          </cell>
          <cell r="B210" t="str">
            <v>环渤海大区</v>
          </cell>
          <cell r="C210" t="str">
            <v>南开区网格化管理平台硬</v>
          </cell>
        </row>
        <row r="211">
          <cell r="A211" t="str">
            <v>HBH75</v>
          </cell>
          <cell r="B211" t="str">
            <v>环渤海大区</v>
          </cell>
          <cell r="C211" t="str">
            <v>南开区经济监控平台</v>
          </cell>
        </row>
        <row r="212">
          <cell r="A212" t="str">
            <v>HBH76</v>
          </cell>
          <cell r="B212" t="str">
            <v>环渤海大区</v>
          </cell>
          <cell r="C212" t="str">
            <v>南开区企业服务平台</v>
          </cell>
        </row>
        <row r="213">
          <cell r="A213" t="str">
            <v>HBH77</v>
          </cell>
          <cell r="B213" t="str">
            <v>环渤海大区</v>
          </cell>
          <cell r="C213" t="str">
            <v>南开区政务OA</v>
          </cell>
        </row>
        <row r="214">
          <cell r="A214" t="str">
            <v>HBH78</v>
          </cell>
          <cell r="B214" t="str">
            <v>环渤海大区</v>
          </cell>
          <cell r="C214" t="str">
            <v>南开区智能停车硬件</v>
          </cell>
        </row>
        <row r="215">
          <cell r="A215" t="str">
            <v>HBH79</v>
          </cell>
          <cell r="B215" t="str">
            <v>环渤海大区</v>
          </cell>
          <cell r="C215" t="str">
            <v>南开区智能停车软件</v>
          </cell>
        </row>
        <row r="216">
          <cell r="A216" t="str">
            <v>HBH80</v>
          </cell>
          <cell r="B216" t="str">
            <v>环渤海大区</v>
          </cell>
          <cell r="C216" t="str">
            <v>南开区一网通</v>
          </cell>
        </row>
        <row r="217">
          <cell r="A217" t="str">
            <v>HBH81</v>
          </cell>
          <cell r="B217" t="str">
            <v>环渤海大区</v>
          </cell>
          <cell r="C217" t="str">
            <v>大连智慧社区养老服务平台（新增商机）</v>
          </cell>
        </row>
        <row r="218">
          <cell r="A218" t="str">
            <v>HBH82</v>
          </cell>
          <cell r="B218" t="str">
            <v>环渤海大区</v>
          </cell>
          <cell r="C218" t="str">
            <v>一馆一平台（一期硬件）（新增商机）</v>
          </cell>
        </row>
        <row r="219">
          <cell r="A219" t="str">
            <v>HBH82</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7">
          <cell r="CY7" t="str">
            <v>病假</v>
          </cell>
        </row>
        <row r="8">
          <cell r="CY8" t="str">
            <v>事假</v>
          </cell>
        </row>
        <row r="9">
          <cell r="CY9" t="str">
            <v>会议</v>
          </cell>
        </row>
        <row r="10">
          <cell r="CY10" t="str">
            <v>学习</v>
          </cell>
        </row>
        <row r="11">
          <cell r="CY11" t="str">
            <v>其他</v>
          </cell>
        </row>
        <row r="12">
          <cell r="CY12" t="str">
            <v>年假</v>
          </cell>
        </row>
        <row r="17">
          <cell r="CY17" t="str">
            <v>HYXS01</v>
          </cell>
          <cell r="CZ17" t="str">
            <v>行业销售部</v>
          </cell>
          <cell r="DA17" t="str">
            <v>青海省海南藏族自治州贵德县新型智慧城市建设总集项目</v>
          </cell>
        </row>
        <row r="18">
          <cell r="CY18" t="str">
            <v>HYXS02</v>
          </cell>
          <cell r="CZ18" t="str">
            <v>行业销售部</v>
          </cell>
          <cell r="DA18" t="str">
            <v>智慧陵水</v>
          </cell>
        </row>
        <row r="19">
          <cell r="CY19" t="str">
            <v>HYXS07</v>
          </cell>
          <cell r="CZ19" t="str">
            <v>行业销售部</v>
          </cell>
          <cell r="DA19" t="str">
            <v>山东莱芜高新区医疗产业园智慧园区项目</v>
          </cell>
        </row>
        <row r="20">
          <cell r="CY20" t="str">
            <v>HYXS03</v>
          </cell>
          <cell r="CZ20" t="str">
            <v>行业销售部</v>
          </cell>
          <cell r="DA20" t="str">
            <v>湖南省怀化市麻阳县智慧党建综合服务平台</v>
          </cell>
        </row>
        <row r="21">
          <cell r="CY21" t="str">
            <v>HYXS04</v>
          </cell>
          <cell r="CZ21" t="str">
            <v>行业销售部</v>
          </cell>
          <cell r="DA21" t="str">
            <v>湖南怀化会同县智慧党建综合服务平台软件开发项目</v>
          </cell>
        </row>
        <row r="22">
          <cell r="CY22" t="str">
            <v>HYXS08</v>
          </cell>
          <cell r="CZ22" t="str">
            <v>行业销售部</v>
          </cell>
          <cell r="DA22" t="str">
            <v>湖南怀化鹤城区智慧党建综合服务平台供货项目</v>
          </cell>
        </row>
        <row r="23">
          <cell r="CY23" t="str">
            <v>HYXS10</v>
          </cell>
          <cell r="CZ23" t="str">
            <v>行业销售部</v>
          </cell>
          <cell r="DA23" t="str">
            <v>云南省全民健康集成服务项目</v>
          </cell>
        </row>
        <row r="24">
          <cell r="CY24" t="str">
            <v>HYXS11</v>
          </cell>
          <cell r="CZ24" t="str">
            <v>行业销售部</v>
          </cell>
          <cell r="DA24" t="str">
            <v>湖南怀化洪江区智慧党建综合服务平台项目</v>
          </cell>
        </row>
        <row r="25">
          <cell r="CY25" t="str">
            <v>HYXS12</v>
          </cell>
          <cell r="CZ25" t="str">
            <v>行业销售部</v>
          </cell>
          <cell r="DA25" t="str">
            <v>佛山西江新城智慧园区项目</v>
          </cell>
        </row>
        <row r="26">
          <cell r="CY26" t="str">
            <v>HYSX13</v>
          </cell>
          <cell r="CZ26" t="str">
            <v>行业销售部</v>
          </cell>
          <cell r="DA26" t="str">
            <v>茂名高新区智慧园区项目</v>
          </cell>
        </row>
        <row r="27">
          <cell r="CY27" t="str">
            <v>HYSX14</v>
          </cell>
          <cell r="CZ27" t="str">
            <v>行业销售部</v>
          </cell>
          <cell r="DA27" t="str">
            <v>中交建广州之窗商务港二期智慧园区项目</v>
          </cell>
        </row>
        <row r="28">
          <cell r="CY28" t="str">
            <v>HN10</v>
          </cell>
          <cell r="CZ28" t="str">
            <v>华南大区</v>
          </cell>
          <cell r="DA28" t="str">
            <v>禅城区数据共享平台二期项目</v>
          </cell>
        </row>
        <row r="29">
          <cell r="CY29" t="str">
            <v>HN12</v>
          </cell>
          <cell r="CZ29" t="str">
            <v>华南大区</v>
          </cell>
          <cell r="DA29" t="str">
            <v>佛山市社保局微信公众号升级项目</v>
          </cell>
        </row>
        <row r="30">
          <cell r="CY30" t="str">
            <v>HN17</v>
          </cell>
          <cell r="CZ30" t="str">
            <v>华南大区</v>
          </cell>
          <cell r="DA30" t="str">
            <v>佛山市数据协同共享系统项目</v>
          </cell>
        </row>
        <row r="31">
          <cell r="CY31" t="str">
            <v>HN18</v>
          </cell>
          <cell r="CZ31" t="str">
            <v>华南大区</v>
          </cell>
          <cell r="DA31" t="str">
            <v>佛山市政府决策分析展示系统</v>
          </cell>
        </row>
        <row r="32">
          <cell r="CY32" t="str">
            <v>HN19</v>
          </cell>
          <cell r="CZ32" t="str">
            <v>华南大区</v>
          </cell>
          <cell r="DA32" t="str">
            <v>云浮市智慧城管二期</v>
          </cell>
        </row>
        <row r="33">
          <cell r="CY33" t="str">
            <v>HN34</v>
          </cell>
          <cell r="CZ33" t="str">
            <v>华南大区</v>
          </cell>
          <cell r="DA33" t="str">
            <v>佛山市经济运行一体化平台建设软件开发项目</v>
          </cell>
        </row>
        <row r="34">
          <cell r="CY34" t="str">
            <v>HN49</v>
          </cell>
          <cell r="CZ34" t="str">
            <v>华南大区</v>
          </cell>
          <cell r="DA34" t="str">
            <v>佛山市政府政务云机房集成项目</v>
          </cell>
        </row>
        <row r="35">
          <cell r="CY35" t="str">
            <v>HN53</v>
          </cell>
          <cell r="CZ35" t="str">
            <v>华南大区</v>
          </cell>
          <cell r="DA35" t="str">
            <v>长沙市望城区新型智慧城市建设项目</v>
          </cell>
        </row>
        <row r="36">
          <cell r="CY36" t="str">
            <v>HN54</v>
          </cell>
          <cell r="CZ36" t="str">
            <v>华南大区</v>
          </cell>
          <cell r="DA36" t="str">
            <v>惠州智慧政法系统平台</v>
          </cell>
        </row>
        <row r="37">
          <cell r="CY37" t="str">
            <v>HN56</v>
          </cell>
          <cell r="CZ37" t="str">
            <v>华南大区</v>
          </cell>
          <cell r="DA37" t="str">
            <v>茂名市高新区智慧园区系统</v>
          </cell>
        </row>
        <row r="38">
          <cell r="CY38" t="str">
            <v>HN57</v>
          </cell>
          <cell r="CZ38" t="str">
            <v>华南大区</v>
          </cell>
          <cell r="DA38" t="str">
            <v>深圳南山区智慧城市</v>
          </cell>
        </row>
        <row r="39">
          <cell r="CY39" t="str">
            <v>HN58</v>
          </cell>
          <cell r="CZ39" t="str">
            <v>华南大区</v>
          </cell>
          <cell r="DA39" t="str">
            <v>深圳龙华区公共服务平台</v>
          </cell>
        </row>
        <row r="40">
          <cell r="CY40" t="str">
            <v>HN59</v>
          </cell>
          <cell r="CZ40" t="str">
            <v>华南大区</v>
          </cell>
          <cell r="DA40" t="str">
            <v>深圳龙华区智慧消防</v>
          </cell>
        </row>
        <row r="41">
          <cell r="CY41" t="str">
            <v>HN60</v>
          </cell>
          <cell r="CZ41" t="str">
            <v>华南大区</v>
          </cell>
          <cell r="DA41" t="str">
            <v>惠州市智慧水务</v>
          </cell>
        </row>
        <row r="42">
          <cell r="CY42" t="str">
            <v>HD01</v>
          </cell>
          <cell r="CZ42" t="str">
            <v>华东大区</v>
          </cell>
          <cell r="DA42" t="str">
            <v>苏州智慧水利工程</v>
          </cell>
        </row>
        <row r="43">
          <cell r="CY43" t="str">
            <v>HD02</v>
          </cell>
          <cell r="CZ43" t="str">
            <v>华东大区</v>
          </cell>
          <cell r="DA43" t="str">
            <v>铜山智慧教育</v>
          </cell>
        </row>
        <row r="44">
          <cell r="CY44" t="str">
            <v>HD03</v>
          </cell>
          <cell r="CZ44" t="str">
            <v>华东大区</v>
          </cell>
          <cell r="DA44" t="str">
            <v>连云港智慧徐圩石化园区(项目集)</v>
          </cell>
        </row>
        <row r="45">
          <cell r="CY45" t="str">
            <v>HD05</v>
          </cell>
          <cell r="CZ45" t="str">
            <v>华东大区</v>
          </cell>
          <cell r="DA45" t="str">
            <v>苏州工业园区智慧水利</v>
          </cell>
        </row>
        <row r="46">
          <cell r="CY46" t="str">
            <v>HD08</v>
          </cell>
          <cell r="CZ46" t="str">
            <v>华东大区</v>
          </cell>
          <cell r="DA46" t="str">
            <v>张家港智慧停车</v>
          </cell>
        </row>
        <row r="47">
          <cell r="CY47" t="str">
            <v>HD10</v>
          </cell>
          <cell r="CZ47" t="str">
            <v>华东大区</v>
          </cell>
          <cell r="DA47" t="str">
            <v>吴江政务大数据二期</v>
          </cell>
        </row>
        <row r="48">
          <cell r="CY48" t="str">
            <v>HD13</v>
          </cell>
          <cell r="CZ48" t="str">
            <v>华东大区</v>
          </cell>
          <cell r="DA48" t="str">
            <v>徐州信息资源枢纽服务（二期）升级改造</v>
          </cell>
        </row>
        <row r="49">
          <cell r="CY49" t="str">
            <v>HD14</v>
          </cell>
          <cell r="CZ49" t="str">
            <v>华东大区</v>
          </cell>
          <cell r="DA49" t="str">
            <v>张家港体育大数据</v>
          </cell>
        </row>
        <row r="50">
          <cell r="CY50" t="str">
            <v>HD15</v>
          </cell>
          <cell r="CZ50" t="str">
            <v>华东大区</v>
          </cell>
          <cell r="DA50" t="str">
            <v>铜山政务大数据</v>
          </cell>
        </row>
        <row r="51">
          <cell r="CY51" t="str">
            <v>HD17</v>
          </cell>
          <cell r="CZ51" t="str">
            <v>华东大区</v>
          </cell>
          <cell r="DA51" t="str">
            <v>FY19张家港人力资源和社会保障局市民卡服务外包项目</v>
          </cell>
        </row>
        <row r="52">
          <cell r="CY52" t="str">
            <v>HD18</v>
          </cell>
          <cell r="CZ52" t="str">
            <v>华东大区</v>
          </cell>
          <cell r="DA52" t="str">
            <v>江苏旅游职业技术学院扬州非遗文化展厅技术开发</v>
          </cell>
        </row>
        <row r="53">
          <cell r="CY53" t="str">
            <v>HD21</v>
          </cell>
          <cell r="CZ53" t="str">
            <v>华东大区</v>
          </cell>
          <cell r="DA53" t="str">
            <v>萧山大数据</v>
          </cell>
        </row>
        <row r="54">
          <cell r="CY54" t="str">
            <v>HD22</v>
          </cell>
          <cell r="CZ54" t="str">
            <v>华东大区</v>
          </cell>
          <cell r="DA54" t="str">
            <v>华为青浦研发基地智慧园区建设项目</v>
          </cell>
        </row>
        <row r="55">
          <cell r="CY55" t="str">
            <v>HD23</v>
          </cell>
          <cell r="CZ55" t="str">
            <v>华东大区</v>
          </cell>
          <cell r="DA55" t="str">
            <v>张家港智能分单系统</v>
          </cell>
        </row>
        <row r="56">
          <cell r="CY56" t="str">
            <v>HD24</v>
          </cell>
          <cell r="CZ56" t="str">
            <v>华东大区</v>
          </cell>
          <cell r="DA56" t="str">
            <v>睢宁智慧园区一期</v>
          </cell>
        </row>
        <row r="57">
          <cell r="CY57" t="str">
            <v>HD25</v>
          </cell>
          <cell r="CZ57" t="str">
            <v>华东大区</v>
          </cell>
          <cell r="DA57" t="str">
            <v>徐州信用大数据市县一体化展示</v>
          </cell>
        </row>
        <row r="58">
          <cell r="CY58" t="str">
            <v>HD26</v>
          </cell>
          <cell r="CZ58" t="str">
            <v>华东大区</v>
          </cell>
          <cell r="DA58" t="str">
            <v>张家港市民卡民生大数据</v>
          </cell>
        </row>
        <row r="59">
          <cell r="CY59" t="str">
            <v>HD27</v>
          </cell>
          <cell r="CZ59" t="str">
            <v>华东大区</v>
          </cell>
          <cell r="DA59" t="str">
            <v>徐州大数据业务部门场景化应用</v>
          </cell>
        </row>
        <row r="60">
          <cell r="CY60" t="str">
            <v>HD28</v>
          </cell>
          <cell r="CZ60" t="str">
            <v>华东大区</v>
          </cell>
          <cell r="DA60" t="str">
            <v>徐州农业大数据展示</v>
          </cell>
        </row>
        <row r="61">
          <cell r="CY61" t="str">
            <v>HD29</v>
          </cell>
          <cell r="CZ61" t="str">
            <v>华东大区</v>
          </cell>
          <cell r="DA61" t="str">
            <v>江苏省信用平台二期建设项目</v>
          </cell>
        </row>
        <row r="62">
          <cell r="CY62" t="str">
            <v>HD31</v>
          </cell>
          <cell r="CZ62" t="str">
            <v>华东大区</v>
          </cell>
          <cell r="DA62" t="str">
            <v>杭州富阳行政服务中心大数据二期软件</v>
          </cell>
        </row>
        <row r="63">
          <cell r="CY63" t="str">
            <v>HD34</v>
          </cell>
          <cell r="CZ63" t="str">
            <v>华东大区</v>
          </cell>
          <cell r="DA63" t="str">
            <v>南昌市智慧城市大脑一期</v>
          </cell>
        </row>
        <row r="64">
          <cell r="CY64" t="str">
            <v>HD36</v>
          </cell>
          <cell r="CZ64" t="str">
            <v>华东大区</v>
          </cell>
          <cell r="DA64" t="str">
            <v>吉安井开区智慧园区</v>
          </cell>
        </row>
        <row r="65">
          <cell r="CY65" t="str">
            <v>HD37</v>
          </cell>
          <cell r="CZ65" t="str">
            <v>华东大区</v>
          </cell>
          <cell r="DA65" t="str">
            <v>台州市公安局雪亮工程供货-黄岩</v>
          </cell>
        </row>
        <row r="66">
          <cell r="CY66" t="str">
            <v>HD38</v>
          </cell>
          <cell r="CZ66" t="str">
            <v>华东大区</v>
          </cell>
          <cell r="DA66" t="str">
            <v>台州市公安局雪亮工程供货-温岭</v>
          </cell>
        </row>
        <row r="67">
          <cell r="CY67" t="str">
            <v>HD39</v>
          </cell>
          <cell r="CZ67" t="str">
            <v>华东大区</v>
          </cell>
          <cell r="DA67" t="str">
            <v>杭州萧山国际机场三期供货项目</v>
          </cell>
        </row>
        <row r="68">
          <cell r="CY68" t="str">
            <v>HD40</v>
          </cell>
          <cell r="CZ68" t="str">
            <v>华东大区</v>
          </cell>
          <cell r="DA68" t="str">
            <v>丽水移动智慧旅游</v>
          </cell>
        </row>
        <row r="69">
          <cell r="CY69" t="str">
            <v>HD42</v>
          </cell>
          <cell r="CZ69" t="str">
            <v>华东大区</v>
          </cell>
          <cell r="DA69" t="str">
            <v>南昌市智慧城市大脑二期</v>
          </cell>
        </row>
        <row r="70">
          <cell r="CY70" t="str">
            <v>HD43</v>
          </cell>
          <cell r="CZ70" t="str">
            <v>华东大区</v>
          </cell>
          <cell r="DA70" t="str">
            <v>信用江苏网站“信用贯标及示范企业专栏”建设项目</v>
          </cell>
        </row>
        <row r="71">
          <cell r="CY71" t="str">
            <v>HD44</v>
          </cell>
          <cell r="CZ71" t="str">
            <v>华东大区</v>
          </cell>
          <cell r="DA71" t="str">
            <v>张家港市智慧城市大数据枢纽</v>
          </cell>
        </row>
        <row r="72">
          <cell r="CY72" t="str">
            <v>HD45</v>
          </cell>
          <cell r="CZ72" t="str">
            <v>华东大区</v>
          </cell>
          <cell r="DA72" t="str">
            <v>张家港市新政务云计算中心建设</v>
          </cell>
        </row>
        <row r="73">
          <cell r="CY73" t="str">
            <v>HD46</v>
          </cell>
          <cell r="CZ73" t="str">
            <v>华东大区</v>
          </cell>
          <cell r="DA73" t="str">
            <v>南通中央创新区新一代信息技术产业，人工智能产业园</v>
          </cell>
        </row>
        <row r="74">
          <cell r="CY74" t="str">
            <v>HD47</v>
          </cell>
          <cell r="CZ74" t="str">
            <v>华东大区</v>
          </cell>
          <cell r="DA74" t="str">
            <v>青浦政务大数据</v>
          </cell>
        </row>
        <row r="75">
          <cell r="CY75" t="str">
            <v>HD48</v>
          </cell>
          <cell r="CZ75" t="str">
            <v>华东大区</v>
          </cell>
          <cell r="DA75" t="str">
            <v>安徽宿州大健康产业科技生态园区咨询规划</v>
          </cell>
        </row>
        <row r="76">
          <cell r="CY76" t="str">
            <v>HD49</v>
          </cell>
          <cell r="CZ76" t="str">
            <v>华东大区</v>
          </cell>
          <cell r="DA76" t="str">
            <v>奉贤"三块地"信息档案大数据项目</v>
          </cell>
        </row>
        <row r="77">
          <cell r="CY77" t="str">
            <v>HD50</v>
          </cell>
          <cell r="CZ77" t="str">
            <v>华东大区</v>
          </cell>
          <cell r="DA77" t="str">
            <v>青浦朱家角特色小镇智慧停车</v>
          </cell>
        </row>
        <row r="78">
          <cell r="CY78" t="str">
            <v>HD51</v>
          </cell>
          <cell r="CZ78" t="str">
            <v>华东大区</v>
          </cell>
          <cell r="DA78" t="str">
            <v>安徽马鞍山综合保税区智慧园区</v>
          </cell>
        </row>
        <row r="79">
          <cell r="CY79" t="str">
            <v>HD52</v>
          </cell>
          <cell r="CZ79" t="str">
            <v>华东大区</v>
          </cell>
          <cell r="DA79" t="str">
            <v>温州市城镇污水排污管网平台项目</v>
          </cell>
        </row>
        <row r="80">
          <cell r="CY80" t="str">
            <v>HD53</v>
          </cell>
          <cell r="CZ80" t="str">
            <v>华东大区</v>
          </cell>
          <cell r="DA80" t="str">
            <v>常熟市民卡升级改造项目</v>
          </cell>
        </row>
        <row r="81">
          <cell r="CY81" t="str">
            <v>HD54</v>
          </cell>
          <cell r="CZ81" t="str">
            <v>华东大区</v>
          </cell>
          <cell r="DA81" t="str">
            <v>张家港市智慧市政巡查管理系统（微信版）项目</v>
          </cell>
        </row>
        <row r="82">
          <cell r="CY82" t="str">
            <v>HD55</v>
          </cell>
          <cell r="CZ82" t="str">
            <v>华东大区</v>
          </cell>
          <cell r="DA82" t="str">
            <v>盱眙县智慧城市</v>
          </cell>
        </row>
        <row r="83">
          <cell r="CY83" t="str">
            <v>HD56</v>
          </cell>
          <cell r="CZ83" t="str">
            <v>华东大区</v>
          </cell>
          <cell r="DA83" t="str">
            <v>台州市视联网系统采购项目</v>
          </cell>
        </row>
        <row r="84">
          <cell r="CY84" t="str">
            <v>HD57</v>
          </cell>
          <cell r="CZ84" t="str">
            <v>华东大区</v>
          </cell>
          <cell r="DA84" t="str">
            <v>浙江省绿色环保机房改造工程</v>
          </cell>
        </row>
        <row r="85">
          <cell r="CY85" t="str">
            <v>HD58</v>
          </cell>
          <cell r="CZ85" t="str">
            <v>华东大区</v>
          </cell>
          <cell r="DA85" t="str">
            <v>安徽马鞍山新型智慧城市第一阶段项目</v>
          </cell>
        </row>
        <row r="86">
          <cell r="CY86" t="str">
            <v>HB01</v>
          </cell>
          <cell r="CZ86" t="str">
            <v>华北大区</v>
          </cell>
          <cell r="DA86" t="str">
            <v>延庆区大数据</v>
          </cell>
        </row>
        <row r="87">
          <cell r="CY87" t="str">
            <v>HB02</v>
          </cell>
          <cell r="CZ87" t="str">
            <v>华北大区</v>
          </cell>
          <cell r="DA87" t="str">
            <v>延庆区智慧环保二期</v>
          </cell>
        </row>
        <row r="88">
          <cell r="CY88" t="str">
            <v>HB03</v>
          </cell>
          <cell r="CZ88" t="str">
            <v>华北大区</v>
          </cell>
          <cell r="DA88" t="str">
            <v>武汉智慧园区项目</v>
          </cell>
        </row>
        <row r="89">
          <cell r="CY89" t="str">
            <v>HB04</v>
          </cell>
          <cell r="CZ89" t="str">
            <v>华北大区</v>
          </cell>
          <cell r="DA89" t="str">
            <v>海淀流管三期项目（海淀政务外网扩容三期）</v>
          </cell>
        </row>
        <row r="90">
          <cell r="CY90" t="str">
            <v>HB11</v>
          </cell>
          <cell r="CZ90" t="str">
            <v>华北大区</v>
          </cell>
          <cell r="DA90" t="str">
            <v>智慧沧州综合管理指挥中心</v>
          </cell>
        </row>
        <row r="91">
          <cell r="CY91" t="str">
            <v>HB12</v>
          </cell>
          <cell r="CZ91" t="str">
            <v>华北大区</v>
          </cell>
          <cell r="DA91" t="str">
            <v>沧州大数据中心二期</v>
          </cell>
        </row>
        <row r="92">
          <cell r="CY92" t="str">
            <v>HB13</v>
          </cell>
          <cell r="CZ92" t="str">
            <v>华北大区</v>
          </cell>
          <cell r="DA92" t="str">
            <v>沧州农业大数据（智慧农业项目）</v>
          </cell>
        </row>
        <row r="93">
          <cell r="CY93" t="str">
            <v>HB14</v>
          </cell>
          <cell r="CZ93" t="str">
            <v>华北大区</v>
          </cell>
          <cell r="DA93" t="str">
            <v>中关村管委会国产化安全可靠二期软件开发</v>
          </cell>
        </row>
        <row r="94">
          <cell r="CY94" t="str">
            <v>HB15</v>
          </cell>
          <cell r="CZ94" t="str">
            <v>华北大区</v>
          </cell>
          <cell r="DA94" t="str">
            <v>中关村管委会国产化安全可靠二期硬件采购</v>
          </cell>
        </row>
        <row r="95">
          <cell r="CY95" t="str">
            <v>HB16</v>
          </cell>
          <cell r="CZ95" t="str">
            <v>华北大区</v>
          </cell>
          <cell r="DA95" t="str">
            <v>河北省共享交换平台</v>
          </cell>
        </row>
        <row r="96">
          <cell r="CY96" t="str">
            <v>HB18</v>
          </cell>
          <cell r="CZ96" t="str">
            <v>华北大区</v>
          </cell>
          <cell r="DA96" t="str">
            <v>北京中油瑞飞运维服务服务阶段证明项目</v>
          </cell>
        </row>
        <row r="97">
          <cell r="CY97" t="str">
            <v>HB19</v>
          </cell>
          <cell r="CZ97" t="str">
            <v>华北大区</v>
          </cell>
          <cell r="DA97" t="str">
            <v>中关村年度信息化运维项目</v>
          </cell>
        </row>
        <row r="98">
          <cell r="CY98" t="str">
            <v>HB20</v>
          </cell>
          <cell r="CZ98" t="str">
            <v>华北大区</v>
          </cell>
          <cell r="DA98" t="str">
            <v>中关村管委会系统云迁移</v>
          </cell>
        </row>
        <row r="99">
          <cell r="CY99" t="str">
            <v>HB23</v>
          </cell>
          <cell r="CZ99" t="str">
            <v>华北大区</v>
          </cell>
          <cell r="DA99" t="str">
            <v>北京市延庆区环保局供货类指挥中心建设项目</v>
          </cell>
        </row>
        <row r="100">
          <cell r="CY100" t="str">
            <v>HB24</v>
          </cell>
          <cell r="CZ100" t="str">
            <v>华北大区</v>
          </cell>
          <cell r="DA100" t="str">
            <v>2019年度海淀区政务云平台购买服务项目服务阶段证明</v>
          </cell>
        </row>
        <row r="101">
          <cell r="CY101" t="str">
            <v>HB25</v>
          </cell>
          <cell r="CZ101" t="str">
            <v>华北大区</v>
          </cell>
          <cell r="DA101" t="str">
            <v>海淀区政务云备份中心2019至2020基础运维服务阶段证明项目</v>
          </cell>
        </row>
        <row r="102">
          <cell r="CY102" t="str">
            <v>HB26</v>
          </cell>
          <cell r="CZ102" t="str">
            <v>华北大区</v>
          </cell>
          <cell r="DA102" t="str">
            <v>海淀区智慧大脑</v>
          </cell>
        </row>
        <row r="103">
          <cell r="CY103" t="str">
            <v>HB27</v>
          </cell>
          <cell r="CZ103" t="str">
            <v>华北大区</v>
          </cell>
          <cell r="DA103" t="str">
            <v>雄安容东片区智慧环保</v>
          </cell>
        </row>
        <row r="104">
          <cell r="CY104" t="str">
            <v>HB28</v>
          </cell>
          <cell r="CZ104" t="str">
            <v>华北大区</v>
          </cell>
          <cell r="DA104" t="str">
            <v>雄安容东片区智慧物流</v>
          </cell>
        </row>
        <row r="105">
          <cell r="CY105" t="str">
            <v>HB29</v>
          </cell>
          <cell r="CZ105" t="str">
            <v>华北大区</v>
          </cell>
          <cell r="DA105" t="str">
            <v>国家广电总局政务一体化项目</v>
          </cell>
        </row>
        <row r="106">
          <cell r="CY106" t="str">
            <v>HB31</v>
          </cell>
          <cell r="CZ106" t="str">
            <v>华北大区</v>
          </cell>
          <cell r="DA106" t="str">
            <v>新乡市获嘉县智慧城市</v>
          </cell>
        </row>
        <row r="107">
          <cell r="CY107" t="str">
            <v>HB32</v>
          </cell>
          <cell r="CZ107" t="str">
            <v>华北大区</v>
          </cell>
          <cell r="DA107" t="str">
            <v>武汉市（等保测评+OA）监狱项目</v>
          </cell>
        </row>
        <row r="108">
          <cell r="CY108" t="str">
            <v>HB34</v>
          </cell>
          <cell r="CZ108" t="str">
            <v>华北大区</v>
          </cell>
          <cell r="DA108" t="str">
            <v>联通河南分公司新兴ICT业务政务行业综合解决方案项目</v>
          </cell>
        </row>
        <row r="109">
          <cell r="CY109" t="str">
            <v>HB36</v>
          </cell>
          <cell r="CZ109" t="str">
            <v>华北大区</v>
          </cell>
          <cell r="DA109" t="str">
            <v>雄安出入境政务服务大厅</v>
          </cell>
        </row>
        <row r="110">
          <cell r="CY110" t="str">
            <v>HB37</v>
          </cell>
          <cell r="CZ110" t="str">
            <v>华北大区</v>
          </cell>
          <cell r="DA110" t="str">
            <v>沧州市时空云平台项目</v>
          </cell>
        </row>
        <row r="111">
          <cell r="CY111" t="str">
            <v>HB38</v>
          </cell>
          <cell r="CZ111" t="str">
            <v>华北大区</v>
          </cell>
          <cell r="DA111" t="str">
            <v xml:space="preserve">智慧沧州APP            </v>
          </cell>
        </row>
        <row r="112">
          <cell r="CY112" t="str">
            <v>HB39</v>
          </cell>
          <cell r="CZ112" t="str">
            <v>华北大区</v>
          </cell>
          <cell r="DA112" t="str">
            <v>北京中油瑞飞IT运维管理平台标准软件产品服务阶段证明项目</v>
          </cell>
        </row>
        <row r="113">
          <cell r="CY113" t="str">
            <v>HB41</v>
          </cell>
          <cell r="CZ113" t="str">
            <v>华北大区</v>
          </cell>
          <cell r="DA113" t="str">
            <v>北京市延庆区智慧社区项目</v>
          </cell>
        </row>
        <row r="114">
          <cell r="CY114" t="str">
            <v>HB42</v>
          </cell>
          <cell r="CZ114" t="str">
            <v>华北大区</v>
          </cell>
          <cell r="DA114" t="str">
            <v>北京市中关村延庆园智慧园区项目</v>
          </cell>
        </row>
        <row r="115">
          <cell r="CY115" t="str">
            <v>HB43</v>
          </cell>
          <cell r="CZ115" t="str">
            <v>华北大区</v>
          </cell>
          <cell r="DA115" t="str">
            <v>中国电信北京公司2019至2020海淀政务云驻场运维支撑服务项目</v>
          </cell>
        </row>
        <row r="116">
          <cell r="CY116" t="str">
            <v>HB44</v>
          </cell>
          <cell r="CZ116" t="str">
            <v>华北大区</v>
          </cell>
          <cell r="DA116" t="str">
            <v>大兴区大数据项目</v>
          </cell>
        </row>
        <row r="117">
          <cell r="CY117" t="str">
            <v>HB45</v>
          </cell>
          <cell r="CZ117" t="str">
            <v>华北大区</v>
          </cell>
          <cell r="DA117" t="str">
            <v>大兴区智慧生态项目</v>
          </cell>
        </row>
        <row r="118">
          <cell r="CY118" t="str">
            <v>HB46</v>
          </cell>
          <cell r="CZ118" t="str">
            <v>华北大区</v>
          </cell>
          <cell r="DA118" t="str">
            <v>临汾市智慧环保项目</v>
          </cell>
        </row>
        <row r="119">
          <cell r="CY119" t="str">
            <v>HB47</v>
          </cell>
          <cell r="CZ119" t="str">
            <v>华北大区</v>
          </cell>
          <cell r="DA119" t="str">
            <v>开封市智慧城市项目</v>
          </cell>
        </row>
        <row r="120">
          <cell r="CY120" t="str">
            <v>HB48</v>
          </cell>
          <cell r="CZ120" t="str">
            <v>华北大区</v>
          </cell>
          <cell r="DA120" t="str">
            <v>中关村软件园智慧园区项目</v>
          </cell>
        </row>
        <row r="121">
          <cell r="CY121" t="str">
            <v>HB49</v>
          </cell>
          <cell r="CZ121" t="str">
            <v>华北大区</v>
          </cell>
          <cell r="DA121" t="str">
            <v>投资山西信息服务平台二期</v>
          </cell>
        </row>
        <row r="122">
          <cell r="CY122" t="str">
            <v>HB50</v>
          </cell>
          <cell r="CZ122" t="str">
            <v>华北大区</v>
          </cell>
          <cell r="DA122" t="str">
            <v>杨凌智慧大厅建设项目</v>
          </cell>
        </row>
        <row r="123">
          <cell r="CY123" t="str">
            <v>HB51</v>
          </cell>
          <cell r="CZ123" t="str">
            <v>华北大区</v>
          </cell>
          <cell r="DA123" t="str">
            <v>北京市亦庄区智慧园区项目</v>
          </cell>
        </row>
        <row r="124">
          <cell r="CY124" t="str">
            <v>HB52</v>
          </cell>
          <cell r="CZ124" t="str">
            <v>华北大区</v>
          </cell>
          <cell r="DA124" t="str">
            <v>湖北省恩施城市管理平台项目</v>
          </cell>
        </row>
        <row r="125">
          <cell r="CY125" t="str">
            <v>HB53</v>
          </cell>
          <cell r="CZ125" t="str">
            <v>华北大区</v>
          </cell>
          <cell r="DA125" t="str">
            <v>湖北省恩施市城市运营指挥中心</v>
          </cell>
        </row>
        <row r="126">
          <cell r="CY126" t="str">
            <v>HB54</v>
          </cell>
          <cell r="CZ126" t="str">
            <v>华北大区</v>
          </cell>
          <cell r="DA126" t="str">
            <v>河北省石家庄市桥西区顶层规划项目</v>
          </cell>
        </row>
        <row r="127">
          <cell r="CY127" t="str">
            <v>HB55</v>
          </cell>
          <cell r="CZ127" t="str">
            <v>华北大区</v>
          </cell>
          <cell r="DA127" t="str">
            <v>延庆区八达岭镇协同办公项目</v>
          </cell>
        </row>
        <row r="128">
          <cell r="CY128" t="str">
            <v>HB56</v>
          </cell>
          <cell r="CZ128" t="str">
            <v>华北大区</v>
          </cell>
          <cell r="DA128" t="str">
            <v>武汉市东西湖区智慧园区PPP项目</v>
          </cell>
        </row>
        <row r="129">
          <cell r="CY129" t="str">
            <v>HB57</v>
          </cell>
          <cell r="CZ129" t="str">
            <v>华北大区</v>
          </cell>
          <cell r="DA129" t="str">
            <v>延庆政府公共信息及“一号一窗一网”平台建设项目</v>
          </cell>
        </row>
        <row r="130">
          <cell r="CY130" t="str">
            <v>HB58</v>
          </cell>
          <cell r="CZ130" t="str">
            <v>华北大区</v>
          </cell>
          <cell r="DA130" t="str">
            <v>延庆八达岭镇政府OA项目</v>
          </cell>
        </row>
        <row r="131">
          <cell r="CY131" t="str">
            <v>HB59</v>
          </cell>
          <cell r="CZ131" t="str">
            <v>华北大区</v>
          </cell>
          <cell r="DA131" t="str">
            <v>延庆人保局考试系统</v>
          </cell>
        </row>
        <row r="132">
          <cell r="CY132" t="str">
            <v>HB60</v>
          </cell>
          <cell r="CZ132" t="str">
            <v>华北大区</v>
          </cell>
          <cell r="DA132" t="str">
            <v>中国石油中央厨房项目</v>
          </cell>
        </row>
        <row r="133">
          <cell r="CY133" t="str">
            <v>HB61</v>
          </cell>
          <cell r="CZ133" t="str">
            <v>华北大区</v>
          </cell>
          <cell r="DA133" t="str">
            <v>中关村展示中心双创展陈改造升级项目</v>
          </cell>
        </row>
        <row r="134">
          <cell r="CY134" t="str">
            <v>HB62</v>
          </cell>
          <cell r="CZ134" t="str">
            <v>华北大区</v>
          </cell>
          <cell r="DA134" t="str">
            <v>史家教育集团智慧教学项目</v>
          </cell>
        </row>
        <row r="135">
          <cell r="CY135" t="str">
            <v>HB63</v>
          </cell>
          <cell r="CZ135" t="str">
            <v>华北大区</v>
          </cell>
          <cell r="DA135" t="str">
            <v>沧州大数据中心运营</v>
          </cell>
        </row>
        <row r="136">
          <cell r="CY136" t="str">
            <v>HB64</v>
          </cell>
          <cell r="CZ136" t="str">
            <v>华北大区</v>
          </cell>
          <cell r="DA136" t="str">
            <v>中关村管委会安可项目年度运维</v>
          </cell>
        </row>
        <row r="137">
          <cell r="CY137" t="str">
            <v>HB65</v>
          </cell>
          <cell r="CZ137" t="str">
            <v>华北大区</v>
          </cell>
          <cell r="DA137" t="str">
            <v>湖北省武汉市江汉区燕云daas</v>
          </cell>
        </row>
        <row r="138">
          <cell r="CY138" t="str">
            <v>HB67</v>
          </cell>
          <cell r="CZ138" t="str">
            <v>华北大区</v>
          </cell>
          <cell r="DA138" t="str">
            <v>昆仑信托POC测试服务阶段证明项目</v>
          </cell>
        </row>
        <row r="139">
          <cell r="CY139" t="str">
            <v>HB68</v>
          </cell>
          <cell r="CZ139" t="str">
            <v>华北大区</v>
          </cell>
          <cell r="DA139" t="str">
            <v>湖北省公安厅大数据中心项目</v>
          </cell>
        </row>
        <row r="140">
          <cell r="CY140" t="str">
            <v>HB69</v>
          </cell>
          <cell r="CZ140" t="str">
            <v>华北大区</v>
          </cell>
          <cell r="DA140" t="str">
            <v>山西省石楼县智慧停车项目</v>
          </cell>
        </row>
        <row r="141">
          <cell r="CY141" t="str">
            <v>HB70</v>
          </cell>
          <cell r="CZ141" t="str">
            <v>华北大区</v>
          </cell>
          <cell r="DA141" t="str">
            <v>海淀区政务云平台（2020）购买服务项目服务阶段证明</v>
          </cell>
        </row>
        <row r="142">
          <cell r="CY142" t="str">
            <v>HB71</v>
          </cell>
          <cell r="CZ142" t="str">
            <v>华北大区</v>
          </cell>
          <cell r="DA142" t="str">
            <v>临汾市智慧停车项目</v>
          </cell>
        </row>
        <row r="143">
          <cell r="CY143" t="str">
            <v>HB72</v>
          </cell>
          <cell r="CZ143" t="str">
            <v>华北大区</v>
          </cell>
          <cell r="DA143" t="str">
            <v>延庆智慧环保建设项目</v>
          </cell>
        </row>
        <row r="144">
          <cell r="CY144" t="str">
            <v>HB73</v>
          </cell>
          <cell r="CZ144" t="str">
            <v>华北大区</v>
          </cell>
          <cell r="DA144" t="str">
            <v>房山区经信委大数据项目</v>
          </cell>
        </row>
        <row r="145">
          <cell r="CY145" t="str">
            <v>HB74</v>
          </cell>
          <cell r="CZ145" t="str">
            <v>华北大区</v>
          </cell>
          <cell r="DA145" t="str">
            <v>遂宁大数据局燕云DASS项目</v>
          </cell>
        </row>
        <row r="146">
          <cell r="CY146" t="str">
            <v>HB75</v>
          </cell>
          <cell r="CZ146" t="str">
            <v>华北大区</v>
          </cell>
          <cell r="DA146" t="str">
            <v>山东省滨州交通信号控制系统升级项目</v>
          </cell>
        </row>
        <row r="147">
          <cell r="CY147" t="str">
            <v>HB76</v>
          </cell>
          <cell r="CZ147" t="str">
            <v>华北大区</v>
          </cell>
          <cell r="DA147" t="str">
            <v>河北省邯郸市第十三中学分校校园信息化项目</v>
          </cell>
        </row>
        <row r="148">
          <cell r="CY148" t="str">
            <v>XN001</v>
          </cell>
          <cell r="CZ148" t="str">
            <v>西部大区</v>
          </cell>
          <cell r="DA148" t="str">
            <v>贵阳市白云区政务服务到款项目</v>
          </cell>
        </row>
        <row r="149">
          <cell r="CY149" t="str">
            <v>XN003</v>
          </cell>
          <cell r="CZ149" t="str">
            <v>西部大区</v>
          </cell>
          <cell r="DA149" t="str">
            <v>智慧金秀一期</v>
          </cell>
        </row>
        <row r="150">
          <cell r="CY150" t="str">
            <v>XN004</v>
          </cell>
          <cell r="CZ150" t="str">
            <v>西部大区</v>
          </cell>
          <cell r="DA150" t="str">
            <v>贵阳市义务教育入学服务接入筑民生APP建设服务项目</v>
          </cell>
        </row>
        <row r="151">
          <cell r="CY151" t="str">
            <v>XN009</v>
          </cell>
          <cell r="CZ151" t="str">
            <v>西部大区</v>
          </cell>
          <cell r="DA151" t="str">
            <v>贵阳市公积金筑民生人脸识别及平台推广项目</v>
          </cell>
        </row>
        <row r="152">
          <cell r="CY152" t="str">
            <v>XN010</v>
          </cell>
          <cell r="CZ152" t="str">
            <v>西部大区</v>
          </cell>
          <cell r="DA152" t="str">
            <v>筑民生二期</v>
          </cell>
        </row>
        <row r="153">
          <cell r="CY153" t="str">
            <v>XN011</v>
          </cell>
          <cell r="CZ153" t="str">
            <v>西部大区</v>
          </cell>
          <cell r="DA153" t="str">
            <v>智慧体育</v>
          </cell>
        </row>
        <row r="154">
          <cell r="CY154" t="str">
            <v>XN016</v>
          </cell>
          <cell r="CZ154" t="str">
            <v>西部大区</v>
          </cell>
          <cell r="DA154" t="str">
            <v>贵州长江水资源保护</v>
          </cell>
        </row>
        <row r="155">
          <cell r="CY155" t="str">
            <v>XN017</v>
          </cell>
          <cell r="CZ155" t="str">
            <v>西部大区</v>
          </cell>
          <cell r="DA155" t="str">
            <v>重庆长江水资源保护</v>
          </cell>
        </row>
        <row r="156">
          <cell r="CY156" t="str">
            <v>XN018</v>
          </cell>
          <cell r="CZ156" t="str">
            <v>西部大区</v>
          </cell>
          <cell r="DA156" t="str">
            <v>贵州省“厕所革命”</v>
          </cell>
        </row>
        <row r="157">
          <cell r="CY157" t="str">
            <v>XN028</v>
          </cell>
          <cell r="CZ157" t="str">
            <v>西部大区</v>
          </cell>
          <cell r="DA157" t="str">
            <v>贵州省罗甸县脱贫攻坚一张图软件开发项目</v>
          </cell>
        </row>
        <row r="158">
          <cell r="CY158" t="str">
            <v>XN037</v>
          </cell>
          <cell r="CZ158" t="str">
            <v>西部大区</v>
          </cell>
          <cell r="DA158" t="str">
            <v>绮结河乡村振兴</v>
          </cell>
        </row>
        <row r="159">
          <cell r="CY159" t="str">
            <v>XN043</v>
          </cell>
          <cell r="CZ159" t="str">
            <v>西部大区</v>
          </cell>
          <cell r="DA159" t="str">
            <v>黔南州雪亮工程</v>
          </cell>
        </row>
        <row r="160">
          <cell r="CY160" t="str">
            <v>XN044</v>
          </cell>
          <cell r="CZ160" t="str">
            <v>西部大区</v>
          </cell>
          <cell r="DA160" t="str">
            <v>重庆市高新区智慧园区基础信息化建设项目</v>
          </cell>
        </row>
        <row r="161">
          <cell r="CY161" t="str">
            <v>XN046</v>
          </cell>
          <cell r="CZ161" t="str">
            <v>西部大区</v>
          </cell>
          <cell r="DA161" t="str">
            <v>泸州市融媒体平台项目（一市四县）</v>
          </cell>
        </row>
        <row r="162">
          <cell r="CY162" t="str">
            <v>XN047</v>
          </cell>
          <cell r="CZ162" t="str">
            <v>西部大区</v>
          </cell>
          <cell r="DA162" t="str">
            <v>宜宾市融媒体平台项目（一市八县）</v>
          </cell>
        </row>
        <row r="163">
          <cell r="CY163" t="str">
            <v>XN048</v>
          </cell>
          <cell r="CZ163" t="str">
            <v>西部大区</v>
          </cell>
          <cell r="DA163" t="str">
            <v>内江市隆昌县融媒体平台项目（含指挥大厅）</v>
          </cell>
        </row>
        <row r="164">
          <cell r="CY164" t="str">
            <v>XN049</v>
          </cell>
          <cell r="CZ164" t="str">
            <v>西部大区</v>
          </cell>
          <cell r="DA164" t="str">
            <v>凉山州乡村振兴</v>
          </cell>
        </row>
        <row r="165">
          <cell r="CY165" t="str">
            <v>XN050</v>
          </cell>
          <cell r="CZ165" t="str">
            <v>西部大区</v>
          </cell>
          <cell r="DA165" t="str">
            <v>云南乡村振兴</v>
          </cell>
        </row>
        <row r="166">
          <cell r="CY166" t="str">
            <v>XN051</v>
          </cell>
          <cell r="CZ166" t="str">
            <v>西部大区</v>
          </cell>
          <cell r="DA166" t="str">
            <v>国家电网永川分公司泛在物联网项目（燕云DASS）</v>
          </cell>
        </row>
        <row r="167">
          <cell r="CY167" t="str">
            <v>XN052</v>
          </cell>
          <cell r="CZ167" t="str">
            <v>西部大区</v>
          </cell>
          <cell r="DA167" t="str">
            <v>社区网格数据管理应用平台</v>
          </cell>
        </row>
        <row r="168">
          <cell r="CY168" t="str">
            <v>XN053</v>
          </cell>
          <cell r="CZ168" t="str">
            <v>西部大区</v>
          </cell>
          <cell r="DA168" t="str">
            <v>合川区智慧园区（华为总集）</v>
          </cell>
        </row>
        <row r="169">
          <cell r="CY169" t="str">
            <v>XN054</v>
          </cell>
          <cell r="CZ169" t="str">
            <v>西部大区</v>
          </cell>
          <cell r="DA169" t="str">
            <v>璧山区智慧园区（华为总集）</v>
          </cell>
        </row>
        <row r="170">
          <cell r="CY170" t="str">
            <v>XN055</v>
          </cell>
          <cell r="CZ170" t="str">
            <v>西部大区</v>
          </cell>
          <cell r="DA170" t="str">
            <v>广元市智慧教育二期</v>
          </cell>
        </row>
        <row r="171">
          <cell r="CY171" t="str">
            <v>XN057</v>
          </cell>
          <cell r="CZ171" t="str">
            <v>西部大区</v>
          </cell>
          <cell r="DA171" t="str">
            <v>贵阳市蔬菜基地信息中心</v>
          </cell>
        </row>
        <row r="172">
          <cell r="CY172" t="str">
            <v>XB01</v>
          </cell>
          <cell r="CZ172" t="str">
            <v>西部大区</v>
          </cell>
          <cell r="DA172" t="str">
            <v>甘肃省智慧消防数据共享交换平台（燕云Dass)</v>
          </cell>
        </row>
        <row r="173">
          <cell r="CY173" t="str">
            <v>XB04</v>
          </cell>
          <cell r="CZ173" t="str">
            <v>西部大区</v>
          </cell>
          <cell r="DA173" t="str">
            <v>西安市医疗健康（影像）大数据中心</v>
          </cell>
        </row>
        <row r="174">
          <cell r="CY174" t="str">
            <v>XB05</v>
          </cell>
          <cell r="CZ174" t="str">
            <v>西部大区</v>
          </cell>
          <cell r="DA174" t="str">
            <v>宝鸡市12345呼叫平台项目</v>
          </cell>
        </row>
        <row r="175">
          <cell r="CY175" t="str">
            <v>XB06</v>
          </cell>
          <cell r="CZ175" t="str">
            <v>西部大区</v>
          </cell>
          <cell r="DA175" t="str">
            <v>宝鸡市应急指挥中心建设项目（二期）</v>
          </cell>
        </row>
        <row r="176">
          <cell r="CY176" t="str">
            <v>XB09</v>
          </cell>
          <cell r="CZ176" t="str">
            <v>西部大区</v>
          </cell>
          <cell r="DA176" t="str">
            <v>三江源大数据中心</v>
          </cell>
        </row>
        <row r="177">
          <cell r="CY177" t="str">
            <v>XB10</v>
          </cell>
          <cell r="CZ177" t="str">
            <v>西部大区</v>
          </cell>
          <cell r="DA177" t="str">
            <v>洛阳地铁物资管理平台项目</v>
          </cell>
        </row>
        <row r="178">
          <cell r="CY178" t="str">
            <v>XB11</v>
          </cell>
          <cell r="CZ178" t="str">
            <v>西部大区</v>
          </cell>
          <cell r="DA178" t="str">
            <v>洛阳地铁智慧应急（含消防）项目</v>
          </cell>
        </row>
        <row r="179">
          <cell r="CY179" t="str">
            <v>XB12</v>
          </cell>
          <cell r="CZ179" t="str">
            <v>西部大区</v>
          </cell>
          <cell r="DA179" t="str">
            <v>铜陵市城市地下智慧管网项目</v>
          </cell>
        </row>
        <row r="180">
          <cell r="CY180" t="str">
            <v>XB17</v>
          </cell>
          <cell r="CZ180" t="str">
            <v>西部大区</v>
          </cell>
          <cell r="DA180" t="str">
            <v>武威智慧农业公共普惠平台软件开发项目</v>
          </cell>
        </row>
        <row r="181">
          <cell r="CY181" t="str">
            <v>XB18</v>
          </cell>
          <cell r="CZ181" t="str">
            <v>西部大区</v>
          </cell>
          <cell r="DA181" t="str">
            <v>西咸新区统一物联网管理平台</v>
          </cell>
        </row>
        <row r="182">
          <cell r="CY182" t="str">
            <v>XB19</v>
          </cell>
          <cell r="CZ182" t="str">
            <v>西部大区</v>
          </cell>
          <cell r="DA182" t="str">
            <v>西咸新区智慧城市发展集团西咸智慧城市大脑软件开发</v>
          </cell>
        </row>
        <row r="183">
          <cell r="CY183" t="str">
            <v>XB20</v>
          </cell>
          <cell r="CZ183" t="str">
            <v>西部大区</v>
          </cell>
          <cell r="DA183" t="str">
            <v>西咸新区数据共享交换平台</v>
          </cell>
        </row>
        <row r="184">
          <cell r="CY184" t="str">
            <v>XB24</v>
          </cell>
          <cell r="CZ184" t="str">
            <v>西部大区</v>
          </cell>
          <cell r="DA184" t="str">
            <v>武威“城市通”（E龙岩、筑民生模式）</v>
          </cell>
        </row>
        <row r="185">
          <cell r="CY185" t="str">
            <v>XB25</v>
          </cell>
          <cell r="CZ185" t="str">
            <v>西部大区</v>
          </cell>
          <cell r="DA185" t="str">
            <v>铜陵市数据交换和共享平台燕云DAAS软件开发项目</v>
          </cell>
        </row>
        <row r="186">
          <cell r="CY186" t="str">
            <v>XB26</v>
          </cell>
          <cell r="CZ186" t="str">
            <v>西部大区</v>
          </cell>
          <cell r="DA186" t="str">
            <v>陕西财政厅财政云建设项目燕云Daas软件开发项目</v>
          </cell>
        </row>
        <row r="187">
          <cell r="CY187" t="str">
            <v>XB27</v>
          </cell>
          <cell r="CZ187" t="str">
            <v>西部大区</v>
          </cell>
          <cell r="DA187" t="str">
            <v>空军军医大学燕云Daas软件开发项目</v>
          </cell>
        </row>
        <row r="188">
          <cell r="CY188" t="str">
            <v>XB29</v>
          </cell>
          <cell r="CZ188" t="str">
            <v>西部大区</v>
          </cell>
          <cell r="DA188" t="str">
            <v>青海省经信委燕云DaaS平台</v>
          </cell>
        </row>
        <row r="189">
          <cell r="CY189" t="str">
            <v>XB30</v>
          </cell>
          <cell r="CZ189" t="str">
            <v>西部大区</v>
          </cell>
          <cell r="DA189" t="str">
            <v>重庆市九龙坡区智慧地管网地下管廓展厅项目</v>
          </cell>
        </row>
        <row r="190">
          <cell r="CY190" t="str">
            <v>XB31</v>
          </cell>
          <cell r="CZ190" t="str">
            <v>西部大区</v>
          </cell>
          <cell r="DA190" t="str">
            <v>洛阳市智慧地下管网项目</v>
          </cell>
        </row>
        <row r="191">
          <cell r="CY191" t="str">
            <v>XB32</v>
          </cell>
          <cell r="CZ191" t="str">
            <v>西部大区</v>
          </cell>
          <cell r="DA191" t="str">
            <v>神木市智慧城市城市一卡通平台</v>
          </cell>
        </row>
        <row r="192">
          <cell r="CY192" t="str">
            <v>XB33</v>
          </cell>
          <cell r="CZ192" t="str">
            <v>西部大区</v>
          </cell>
          <cell r="DA192" t="str">
            <v>神木市智慧城市智慧农业平台</v>
          </cell>
        </row>
        <row r="193">
          <cell r="CY193" t="str">
            <v>XB35</v>
          </cell>
          <cell r="CZ193" t="str">
            <v>西部大区</v>
          </cell>
          <cell r="DA193" t="str">
            <v>西咸新区DCOne项目</v>
          </cell>
        </row>
        <row r="194">
          <cell r="CY194" t="str">
            <v>XB36</v>
          </cell>
          <cell r="CZ194" t="str">
            <v>西部大区</v>
          </cell>
          <cell r="DA194" t="str">
            <v>宝鸡市DCOne项目</v>
          </cell>
        </row>
        <row r="195">
          <cell r="CY195" t="str">
            <v>XB39</v>
          </cell>
          <cell r="CZ195" t="str">
            <v>西部大区</v>
          </cell>
          <cell r="DA195" t="str">
            <v>宝鸡市燕云DaaS项目</v>
          </cell>
        </row>
        <row r="196">
          <cell r="CY196" t="str">
            <v>HN01</v>
          </cell>
          <cell r="CZ196" t="str">
            <v>福建销售部</v>
          </cell>
          <cell r="DA196" t="str">
            <v>龙岩智慧教育</v>
          </cell>
        </row>
        <row r="197">
          <cell r="CY197" t="str">
            <v>HN02</v>
          </cell>
          <cell r="CZ197" t="str">
            <v>福建销售部</v>
          </cell>
          <cell r="DA197" t="str">
            <v>2018年智慧武平升级改造项目服务类采购项目</v>
          </cell>
        </row>
        <row r="198">
          <cell r="CY198" t="str">
            <v>HN03</v>
          </cell>
          <cell r="CZ198" t="str">
            <v>福建销售部</v>
          </cell>
          <cell r="DA198" t="str">
            <v>智慧武平升级改造项目硬件采购供货项目</v>
          </cell>
        </row>
        <row r="199">
          <cell r="CY199" t="str">
            <v>HN04</v>
          </cell>
          <cell r="CZ199" t="str">
            <v>福建销售部</v>
          </cell>
          <cell r="DA199" t="str">
            <v>智慧武平升级改造项目运维服务收益期项目</v>
          </cell>
        </row>
        <row r="200">
          <cell r="CY200" t="str">
            <v>HN05</v>
          </cell>
          <cell r="CZ200" t="str">
            <v>福建销售部</v>
          </cell>
          <cell r="DA200" t="str">
            <v>龙岩市行政服务中心通用审批系统含网上办事大厅提升改造软件开发项目</v>
          </cell>
        </row>
        <row r="201">
          <cell r="CY201" t="str">
            <v>HN06</v>
          </cell>
          <cell r="CZ201" t="str">
            <v>福建销售部</v>
          </cell>
          <cell r="DA201" t="str">
            <v>精准扶贫（二期)运营</v>
          </cell>
        </row>
        <row r="202">
          <cell r="CY202" t="str">
            <v>HN26</v>
          </cell>
          <cell r="CZ202" t="str">
            <v>福建销售部</v>
          </cell>
          <cell r="DA202" t="str">
            <v>漳州市数据汇聚共享服务平台（二期）</v>
          </cell>
        </row>
        <row r="203">
          <cell r="CY203" t="str">
            <v>HN30</v>
          </cell>
          <cell r="CZ203" t="str">
            <v>福建销售部</v>
          </cell>
          <cell r="DA203" t="str">
            <v>漳州市网上公共服务平台（漳州通）</v>
          </cell>
        </row>
        <row r="204">
          <cell r="CY204" t="str">
            <v>HN33</v>
          </cell>
          <cell r="CZ204" t="str">
            <v>福建销售部</v>
          </cell>
          <cell r="DA204" t="str">
            <v>三明市网上公共服务平台e三明软件开发项目（燕云DaaS）</v>
          </cell>
        </row>
        <row r="205">
          <cell r="CY205" t="str">
            <v>HN40</v>
          </cell>
          <cell r="CZ205" t="str">
            <v>福建销售部</v>
          </cell>
          <cell r="DA205" t="str">
            <v>龙岩移动全流程网上办事平台项目网上办事服务平台模块技术服务阶段证明</v>
          </cell>
        </row>
        <row r="206">
          <cell r="CY206" t="str">
            <v>HN41</v>
          </cell>
          <cell r="CZ206" t="str">
            <v>福建销售部</v>
          </cell>
          <cell r="DA206" t="str">
            <v>龙岩移动全流程网上办事平台项目网上办事服务平台维保服务期服务到款项目</v>
          </cell>
        </row>
        <row r="207">
          <cell r="CY207" t="str">
            <v>HN42</v>
          </cell>
          <cell r="CZ207" t="str">
            <v>福建销售部</v>
          </cell>
          <cell r="DA207" t="str">
            <v>龙岩市教育局网上招生报名及积分制管理系统软件开发项目</v>
          </cell>
        </row>
        <row r="208">
          <cell r="CY208" t="str">
            <v>HN43</v>
          </cell>
          <cell r="CZ208" t="str">
            <v>福建销售部</v>
          </cell>
          <cell r="DA208" t="str">
            <v>龙岩市新罗区综治网格化信息系统软件开发项目</v>
          </cell>
        </row>
        <row r="209">
          <cell r="CY209" t="str">
            <v>HN44</v>
          </cell>
          <cell r="CZ209" t="str">
            <v>福建销售部</v>
          </cell>
          <cell r="DA209" t="str">
            <v>福州市中小企业服务平台</v>
          </cell>
        </row>
        <row r="210">
          <cell r="CY210" t="str">
            <v>HN45</v>
          </cell>
          <cell r="CZ210" t="str">
            <v>福建销售部</v>
          </cell>
          <cell r="DA210" t="str">
            <v>龙岩市中国工商银行统一支付平台项目</v>
          </cell>
        </row>
        <row r="211">
          <cell r="CY211" t="str">
            <v>HN46</v>
          </cell>
          <cell r="CZ211" t="str">
            <v>福建销售部</v>
          </cell>
          <cell r="DA211" t="str">
            <v>龙岩市中国工商银行统一支付平台硬件采购项目</v>
          </cell>
        </row>
        <row r="212">
          <cell r="CY212" t="str">
            <v>HN50</v>
          </cell>
          <cell r="CZ212" t="str">
            <v>福建销售部</v>
          </cell>
          <cell r="DA212" t="str">
            <v>龙岩智慧监狱</v>
          </cell>
        </row>
        <row r="213">
          <cell r="CY213" t="str">
            <v>HN51</v>
          </cell>
          <cell r="CZ213" t="str">
            <v>福建销售部</v>
          </cell>
          <cell r="DA213" t="str">
            <v>龙岩智慧医疗</v>
          </cell>
        </row>
        <row r="214">
          <cell r="CY214" t="str">
            <v>FJ01</v>
          </cell>
          <cell r="CZ214" t="str">
            <v>福建销售部</v>
          </cell>
          <cell r="DA214" t="str">
            <v>三明市汇聚共享交换平台</v>
          </cell>
        </row>
        <row r="215">
          <cell r="CY215" t="str">
            <v>FJ02</v>
          </cell>
          <cell r="CZ215" t="str">
            <v>福建销售部</v>
          </cell>
          <cell r="DA215" t="str">
            <v>三明市数据中心机房</v>
          </cell>
        </row>
        <row r="216">
          <cell r="CY216" t="str">
            <v>FJ03</v>
          </cell>
          <cell r="CZ216" t="str">
            <v>福建销售部</v>
          </cell>
          <cell r="DA216" t="str">
            <v>龙岩市数字经济产业园</v>
          </cell>
        </row>
        <row r="217">
          <cell r="CY217" t="str">
            <v>FJ04</v>
          </cell>
          <cell r="CZ217" t="str">
            <v>福建销售部</v>
          </cell>
          <cell r="DA217" t="str">
            <v>智慧武平民生服务系统运营服务服务类采购项目</v>
          </cell>
        </row>
        <row r="218">
          <cell r="CY218" t="str">
            <v>HBH01</v>
          </cell>
          <cell r="CZ218" t="str">
            <v>环渤海大区</v>
          </cell>
          <cell r="DA218" t="str">
            <v>邯郸市成安县新区管委会智慧如意公园项目一次性软件开发</v>
          </cell>
        </row>
        <row r="219">
          <cell r="CY219" t="str">
            <v>HBH02</v>
          </cell>
          <cell r="CZ219" t="str">
            <v>环渤海大区</v>
          </cell>
          <cell r="DA219" t="str">
            <v>邯郸市成安县智慧城市</v>
          </cell>
        </row>
        <row r="220">
          <cell r="CY220" t="str">
            <v>HBH03</v>
          </cell>
          <cell r="CZ220" t="str">
            <v>环渤海大区</v>
          </cell>
          <cell r="DA220" t="str">
            <v>唐山智慧城市总集成商</v>
          </cell>
        </row>
        <row r="221">
          <cell r="CY221" t="str">
            <v>HBH04</v>
          </cell>
          <cell r="CZ221" t="str">
            <v>环渤海大区</v>
          </cell>
          <cell r="DA221" t="str">
            <v>唐山小微企业平台运营补贴</v>
          </cell>
        </row>
        <row r="222">
          <cell r="CY222" t="str">
            <v>HBH05</v>
          </cell>
          <cell r="CZ222" t="str">
            <v>环渤海大区</v>
          </cell>
          <cell r="DA222" t="str">
            <v>唐山跨境电商</v>
          </cell>
        </row>
        <row r="223">
          <cell r="CY223" t="str">
            <v>HBH06</v>
          </cell>
          <cell r="CZ223" t="str">
            <v>环渤海大区</v>
          </cell>
          <cell r="DA223" t="str">
            <v>唐山市企业上云应用服务补贴</v>
          </cell>
        </row>
        <row r="224">
          <cell r="CY224" t="str">
            <v>HBH07</v>
          </cell>
          <cell r="CZ224" t="str">
            <v>环渤海大区</v>
          </cell>
          <cell r="DA224" t="str">
            <v>秦皇岛智慧交通</v>
          </cell>
        </row>
        <row r="225">
          <cell r="CY225" t="str">
            <v>HBH10</v>
          </cell>
          <cell r="CZ225" t="str">
            <v>环渤海大区</v>
          </cell>
          <cell r="DA225" t="str">
            <v>长春新区双创科技街区</v>
          </cell>
        </row>
        <row r="226">
          <cell r="CY226" t="str">
            <v>HBH11</v>
          </cell>
          <cell r="CZ226" t="str">
            <v>环渤海大区</v>
          </cell>
          <cell r="DA226" t="str">
            <v>长春经开区智能制造谷</v>
          </cell>
        </row>
        <row r="227">
          <cell r="CY227" t="str">
            <v>HBH13</v>
          </cell>
          <cell r="CZ227" t="str">
            <v>环渤海大区</v>
          </cell>
          <cell r="DA227" t="str">
            <v>吉林省物联网Sigfox示范项目</v>
          </cell>
        </row>
        <row r="228">
          <cell r="CY228" t="str">
            <v>HBH15</v>
          </cell>
          <cell r="CZ228" t="str">
            <v>环渤海大区</v>
          </cell>
          <cell r="DA228" t="str">
            <v>长春净月区双创升级平台</v>
          </cell>
        </row>
        <row r="229">
          <cell r="CY229" t="str">
            <v>HBH17</v>
          </cell>
          <cell r="CZ229" t="str">
            <v>环渤海大区</v>
          </cell>
          <cell r="DA229" t="str">
            <v>吉林省大数据局数据中心建设项目</v>
          </cell>
        </row>
        <row r="230">
          <cell r="CY230" t="str">
            <v>HBH20</v>
          </cell>
          <cell r="CZ230" t="str">
            <v>环渤海大区</v>
          </cell>
          <cell r="DA230" t="str">
            <v>辽宁省智慧体育项目</v>
          </cell>
        </row>
        <row r="231">
          <cell r="CY231" t="str">
            <v>HBH23</v>
          </cell>
          <cell r="CZ231" t="str">
            <v>环渤海大区</v>
          </cell>
          <cell r="DA231" t="str">
            <v>庄河智慧城市项目（教育）</v>
          </cell>
        </row>
        <row r="232">
          <cell r="CY232" t="str">
            <v>HBH25</v>
          </cell>
          <cell r="CZ232" t="str">
            <v>环渤海大区</v>
          </cell>
          <cell r="DA232" t="str">
            <v>长春新区“数字新区”二期</v>
          </cell>
        </row>
        <row r="233">
          <cell r="CY233" t="str">
            <v>HBH26</v>
          </cell>
          <cell r="CZ233" t="str">
            <v>环渤海大区</v>
          </cell>
          <cell r="DA233" t="str">
            <v>抚顺智慧城市-政务大数据共享交换平台</v>
          </cell>
        </row>
        <row r="234">
          <cell r="CY234" t="str">
            <v>HBH27</v>
          </cell>
          <cell r="CZ234" t="str">
            <v>环渤海大区</v>
          </cell>
          <cell r="DA234" t="str">
            <v>抚顺工业运行预警监控与服务平台</v>
          </cell>
        </row>
        <row r="235">
          <cell r="CY235" t="str">
            <v>HBH28</v>
          </cell>
          <cell r="CZ235" t="str">
            <v>环渤海大区</v>
          </cell>
          <cell r="DA235" t="str">
            <v>抚顺虚拟市民卡</v>
          </cell>
        </row>
        <row r="236">
          <cell r="CY236" t="str">
            <v>HBH30</v>
          </cell>
          <cell r="CZ236" t="str">
            <v>环渤海大区</v>
          </cell>
          <cell r="DA236" t="str">
            <v>抚顺征信平台</v>
          </cell>
        </row>
        <row r="237">
          <cell r="CY237" t="str">
            <v>HBH31</v>
          </cell>
          <cell r="CZ237" t="str">
            <v>环渤海大区</v>
          </cell>
          <cell r="DA237" t="str">
            <v>本溪市市民卡运维项目</v>
          </cell>
        </row>
        <row r="238">
          <cell r="CY238" t="str">
            <v>HBH33</v>
          </cell>
          <cell r="CZ238" t="str">
            <v>环渤海大区</v>
          </cell>
          <cell r="DA238" t="str">
            <v>南昌智慧监狱项目</v>
          </cell>
        </row>
        <row r="239">
          <cell r="CY239" t="str">
            <v>HBH34</v>
          </cell>
          <cell r="CZ239" t="str">
            <v>环渤海大区</v>
          </cell>
          <cell r="DA239" t="str">
            <v>智慧东丽综合治理平台-张贵庄街道硬件</v>
          </cell>
        </row>
        <row r="240">
          <cell r="CY240" t="str">
            <v>HBH35</v>
          </cell>
          <cell r="CZ240" t="str">
            <v>环渤海大区</v>
          </cell>
          <cell r="DA240" t="str">
            <v>智慧东丽综合治理平台-丰年街道硬件</v>
          </cell>
        </row>
        <row r="241">
          <cell r="CY241" t="str">
            <v>HBH37</v>
          </cell>
          <cell r="CZ241" t="str">
            <v>环渤海大区</v>
          </cell>
          <cell r="DA241" t="str">
            <v>智慧东丽综合治理平台-综治管理中心硬件</v>
          </cell>
        </row>
        <row r="242">
          <cell r="CY242" t="str">
            <v>HBH43</v>
          </cell>
          <cell r="CZ242" t="str">
            <v>环渤海大区</v>
          </cell>
          <cell r="DA242" t="str">
            <v>天津大学数据中心</v>
          </cell>
        </row>
        <row r="243">
          <cell r="CY243" t="str">
            <v>HBH45</v>
          </cell>
          <cell r="CZ243" t="str">
            <v>环渤海大区</v>
          </cell>
          <cell r="DA243" t="str">
            <v>淄川IOC项目</v>
          </cell>
        </row>
        <row r="244">
          <cell r="CY244" t="str">
            <v>HBH47</v>
          </cell>
          <cell r="CZ244" t="str">
            <v>环渤海大区</v>
          </cell>
          <cell r="DA244" t="str">
            <v>文登市民网二期</v>
          </cell>
        </row>
        <row r="245">
          <cell r="CY245" t="str">
            <v>HBH48</v>
          </cell>
          <cell r="CZ245" t="str">
            <v>环渤海大区</v>
          </cell>
          <cell r="DA245" t="str">
            <v>乳山市民网运维项目</v>
          </cell>
        </row>
        <row r="246">
          <cell r="CY246" t="str">
            <v>HBH51</v>
          </cell>
          <cell r="CZ246" t="str">
            <v>环渤海大区</v>
          </cell>
          <cell r="DA246" t="str">
            <v>威海智慧文化二期</v>
          </cell>
        </row>
        <row r="247">
          <cell r="CY247" t="str">
            <v>HBH52</v>
          </cell>
          <cell r="CZ247" t="str">
            <v>环渤海大区</v>
          </cell>
          <cell r="DA247" t="str">
            <v>潍坊市城市大脑项目</v>
          </cell>
        </row>
        <row r="248">
          <cell r="CY248" t="str">
            <v>HBH55</v>
          </cell>
          <cell r="CZ248" t="str">
            <v>环渤海大区</v>
          </cell>
          <cell r="DA248" t="str">
            <v>威海市民网续签</v>
          </cell>
        </row>
        <row r="249">
          <cell r="CY249" t="str">
            <v>HBH57</v>
          </cell>
          <cell r="CZ249" t="str">
            <v>环渤海大区</v>
          </cell>
          <cell r="DA249" t="str">
            <v>山东高速公路智慧高速</v>
          </cell>
        </row>
        <row r="250">
          <cell r="CY250" t="str">
            <v>HBH58</v>
          </cell>
          <cell r="CZ250" t="str">
            <v>环渤海大区</v>
          </cell>
          <cell r="DA250" t="str">
            <v>威海职业学院智慧校园二期</v>
          </cell>
        </row>
        <row r="251">
          <cell r="CY251" t="str">
            <v>HBH60</v>
          </cell>
          <cell r="CZ251" t="str">
            <v>环渤海大区</v>
          </cell>
          <cell r="DA251" t="str">
            <v>淄博经开区IOC项目</v>
          </cell>
        </row>
        <row r="252">
          <cell r="CY252" t="str">
            <v>HBH62</v>
          </cell>
          <cell r="CZ252" t="str">
            <v>环渤海大区</v>
          </cell>
          <cell r="DA252" t="str">
            <v>威海工业大数据</v>
          </cell>
        </row>
        <row r="253">
          <cell r="CY253" t="str">
            <v>HBH63</v>
          </cell>
          <cell r="CZ253" t="str">
            <v>环渤海大区</v>
          </cell>
          <cell r="DA253" t="str">
            <v>大连金普新区智慧城市项目</v>
          </cell>
        </row>
        <row r="254">
          <cell r="CY254" t="str">
            <v>HBH64</v>
          </cell>
          <cell r="CZ254" t="str">
            <v>环渤海大区</v>
          </cell>
          <cell r="DA254" t="str">
            <v>唐山智慧火车站</v>
          </cell>
        </row>
        <row r="255">
          <cell r="CY255" t="str">
            <v>HBH67</v>
          </cell>
          <cell r="CZ255" t="str">
            <v>环渤海大区</v>
          </cell>
          <cell r="DA255" t="str">
            <v>吉林省溯源食品工业互联网项目（建设）</v>
          </cell>
        </row>
        <row r="256">
          <cell r="CY256" t="str">
            <v>HBH68</v>
          </cell>
          <cell r="CZ256" t="str">
            <v>环渤海大区</v>
          </cell>
          <cell r="DA256" t="str">
            <v>长春市规划馆物联网改造项目</v>
          </cell>
        </row>
        <row r="257">
          <cell r="CY257" t="str">
            <v>HBH69</v>
          </cell>
          <cell r="CZ257" t="str">
            <v>环渤海大区</v>
          </cell>
          <cell r="DA257" t="str">
            <v>长春市农业大数据平台</v>
          </cell>
        </row>
        <row r="258">
          <cell r="CY258" t="str">
            <v>HBH70</v>
          </cell>
          <cell r="CZ258" t="str">
            <v>环渤海大区</v>
          </cell>
          <cell r="DA258" t="str">
            <v>吉林省应急指挥系统平台</v>
          </cell>
        </row>
        <row r="259">
          <cell r="CY259" t="str">
            <v>HBH71</v>
          </cell>
          <cell r="CZ259" t="str">
            <v>环渤海大区</v>
          </cell>
          <cell r="DA259" t="str">
            <v>长春红旗小镇项目</v>
          </cell>
        </row>
        <row r="260">
          <cell r="CY260" t="str">
            <v>HBH72</v>
          </cell>
          <cell r="CZ260" t="str">
            <v>环渤海大区</v>
          </cell>
          <cell r="DA260" t="str">
            <v>智慧东丽综合治理平台-综治管理中心软件开发</v>
          </cell>
        </row>
        <row r="261">
          <cell r="CY261" t="str">
            <v>HBH73</v>
          </cell>
          <cell r="CZ261" t="str">
            <v>环渤海大区</v>
          </cell>
          <cell r="DA261" t="str">
            <v xml:space="preserve">天津市南开区区一体化社会治理信息化平台 </v>
          </cell>
        </row>
        <row r="262">
          <cell r="CY262" t="str">
            <v>HBH77</v>
          </cell>
          <cell r="CZ262" t="str">
            <v>环渤海大区</v>
          </cell>
          <cell r="DA262" t="str">
            <v>南开区政务OA</v>
          </cell>
        </row>
        <row r="263">
          <cell r="CY263" t="str">
            <v>HBH78</v>
          </cell>
          <cell r="CZ263" t="str">
            <v>环渤海大区</v>
          </cell>
          <cell r="DA263" t="str">
            <v>南开区智能停车项目</v>
          </cell>
        </row>
        <row r="264">
          <cell r="CY264" t="str">
            <v>HBH80</v>
          </cell>
          <cell r="CZ264" t="str">
            <v>环渤海大区</v>
          </cell>
          <cell r="DA264" t="str">
            <v>南开区一网通</v>
          </cell>
        </row>
        <row r="265">
          <cell r="CY265" t="str">
            <v>HBH81</v>
          </cell>
          <cell r="CZ265" t="str">
            <v>环渤海大区</v>
          </cell>
          <cell r="DA265" t="str">
            <v>大连智慧社区养老服务平台</v>
          </cell>
        </row>
        <row r="266">
          <cell r="CY266" t="str">
            <v>HBH82</v>
          </cell>
          <cell r="CZ266" t="str">
            <v>环渤海大区</v>
          </cell>
          <cell r="DA266" t="str">
            <v>抚顺一馆一平台（硬件）</v>
          </cell>
        </row>
        <row r="267">
          <cell r="CY267" t="str">
            <v>HBH83</v>
          </cell>
          <cell r="CZ267" t="str">
            <v>环渤海大区</v>
          </cell>
          <cell r="DA267" t="str">
            <v>企业智能云服务项目</v>
          </cell>
        </row>
        <row r="268">
          <cell r="CY268" t="str">
            <v>HBH84</v>
          </cell>
          <cell r="CZ268" t="str">
            <v>环渤海大区</v>
          </cell>
          <cell r="DA268" t="str">
            <v>枣庄市大数据局互联网+政务服务系统开发项目</v>
          </cell>
        </row>
        <row r="269">
          <cell r="CY269" t="str">
            <v>HBH85</v>
          </cell>
          <cell r="CZ269" t="str">
            <v>环渤海大区</v>
          </cell>
          <cell r="DA269" t="str">
            <v>昌邑市智慧城市系统开发项目</v>
          </cell>
        </row>
        <row r="270">
          <cell r="CY270" t="str">
            <v>HBH86</v>
          </cell>
          <cell r="CZ270" t="str">
            <v>环渤海大区</v>
          </cell>
          <cell r="DA270" t="str">
            <v>京东集团IOC战略框架协议</v>
          </cell>
        </row>
        <row r="271">
          <cell r="CY271" t="str">
            <v>HBH87</v>
          </cell>
          <cell r="CZ271" t="str">
            <v>环渤海大区</v>
          </cell>
          <cell r="DA271" t="str">
            <v>肃宁县城市运行管理平台</v>
          </cell>
        </row>
        <row r="272">
          <cell r="CY272" t="str">
            <v>HBH89</v>
          </cell>
          <cell r="CZ272" t="str">
            <v>环渤海大区</v>
          </cell>
          <cell r="DA272" t="str">
            <v>智慧长白山项目（一期）</v>
          </cell>
        </row>
        <row r="273">
          <cell r="CY273" t="str">
            <v>HBH91</v>
          </cell>
          <cell r="CZ273" t="str">
            <v>环渤海大区</v>
          </cell>
          <cell r="DA273" t="str">
            <v>吉林省智能制造与工业企业上云项目</v>
          </cell>
        </row>
        <row r="274">
          <cell r="CY274" t="str">
            <v>HBH92</v>
          </cell>
          <cell r="CZ274" t="str">
            <v>环渤海大区</v>
          </cell>
          <cell r="DA274" t="str">
            <v xml:space="preserve">科技部物联网+智慧城市项目补贴申请 </v>
          </cell>
        </row>
        <row r="275">
          <cell r="CY275" t="str">
            <v>HBH93</v>
          </cell>
          <cell r="CZ275" t="str">
            <v>环渤海大区</v>
          </cell>
          <cell r="DA275" t="str">
            <v>长春市物联网产业发展咨询规划项目</v>
          </cell>
        </row>
        <row r="276">
          <cell r="CY276" t="str">
            <v>HBH94</v>
          </cell>
          <cell r="CZ276" t="str">
            <v>环渤海大区</v>
          </cell>
          <cell r="DA276" t="str">
            <v>吉林省溯源食品工业互联网项目（咨询）</v>
          </cell>
        </row>
        <row r="277">
          <cell r="CY277" t="str">
            <v>HBH95</v>
          </cell>
          <cell r="CZ277" t="str">
            <v>环渤海大区</v>
          </cell>
          <cell r="DA277" t="str">
            <v>吉林省及长春市智慧养老</v>
          </cell>
        </row>
        <row r="278">
          <cell r="CY278" t="str">
            <v>HBH96</v>
          </cell>
          <cell r="CZ278" t="str">
            <v>环渤海大区</v>
          </cell>
          <cell r="DA278" t="str">
            <v>红旗汽车车联网项目</v>
          </cell>
        </row>
        <row r="279">
          <cell r="CY279" t="str">
            <v>HBH97</v>
          </cell>
          <cell r="CZ279" t="str">
            <v>环渤海大区</v>
          </cell>
          <cell r="DA279" t="str">
            <v>松原智慧城市相关项目</v>
          </cell>
        </row>
        <row r="280">
          <cell r="CY280" t="str">
            <v>HBH98</v>
          </cell>
          <cell r="CZ280" t="str">
            <v>环渤海大区</v>
          </cell>
          <cell r="DA280" t="str">
            <v>智慧粮仓</v>
          </cell>
        </row>
        <row r="281">
          <cell r="CY281" t="str">
            <v>HBH99</v>
          </cell>
          <cell r="CZ281" t="str">
            <v>环渤海大区</v>
          </cell>
          <cell r="DA281" t="str">
            <v>北京市朝阳区小武基社区安全管控平台项目</v>
          </cell>
        </row>
        <row r="282">
          <cell r="CY282" t="str">
            <v>HBH100</v>
          </cell>
          <cell r="CZ282" t="str">
            <v>环渤海大区</v>
          </cell>
          <cell r="DA282" t="str">
            <v>河北省涿州市看守所智能化改造项目</v>
          </cell>
        </row>
        <row r="283">
          <cell r="CY283" t="str">
            <v>HBH101</v>
          </cell>
          <cell r="CZ283" t="str">
            <v>环渤海大区</v>
          </cell>
          <cell r="DA283" t="str">
            <v>吉视传媒人工智能云平台硬件采购项目（暂停）</v>
          </cell>
        </row>
        <row r="284">
          <cell r="CY284" t="str">
            <v>HBH102</v>
          </cell>
          <cell r="CZ284" t="str">
            <v>环渤海大区</v>
          </cell>
          <cell r="DA284" t="str">
            <v>抚顺一馆一平台（软件）</v>
          </cell>
        </row>
        <row r="285">
          <cell r="CY285" t="str">
            <v>HBH103</v>
          </cell>
          <cell r="CZ285" t="str">
            <v>环渤海大区</v>
          </cell>
          <cell r="DA285" t="str">
            <v xml:space="preserve">科技部互联网+政务项目资金申请（天津） </v>
          </cell>
        </row>
        <row r="286">
          <cell r="CY286" t="str">
            <v>HBH104</v>
          </cell>
          <cell r="CZ286" t="str">
            <v>环渤海大区</v>
          </cell>
          <cell r="DA286" t="str">
            <v>天津航空口岸大通关基地信息化集成项目</v>
          </cell>
        </row>
        <row r="287">
          <cell r="CY287" t="str">
            <v>HBH105</v>
          </cell>
          <cell r="CZ287" t="str">
            <v>环渤海大区</v>
          </cell>
          <cell r="DA287" t="str">
            <v>天津津南区智慧城市</v>
          </cell>
        </row>
        <row r="288">
          <cell r="CY288" t="str">
            <v>HBH107</v>
          </cell>
          <cell r="CZ288" t="str">
            <v>环渤海大区</v>
          </cell>
          <cell r="DA288" t="str">
            <v>天津南开区数据共享交换平台</v>
          </cell>
        </row>
        <row r="289">
          <cell r="CY289" t="str">
            <v>HBH108</v>
          </cell>
          <cell r="CZ289" t="str">
            <v>环渤海大区</v>
          </cell>
          <cell r="DA289" t="str">
            <v>抚顺市工会会员服务</v>
          </cell>
        </row>
        <row r="290">
          <cell r="CY290" t="str">
            <v>HBH109</v>
          </cell>
          <cell r="CZ290" t="str">
            <v>环渤海大区</v>
          </cell>
          <cell r="DA290" t="str">
            <v>辽阳市白塔区城市运行服务</v>
          </cell>
        </row>
        <row r="291">
          <cell r="CY291" t="str">
            <v>HBH110</v>
          </cell>
          <cell r="CZ291" t="str">
            <v>环渤海大区</v>
          </cell>
          <cell r="DA291" t="str">
            <v>济钢四新产业园项目</v>
          </cell>
        </row>
        <row r="292">
          <cell r="CY292" t="str">
            <v>HBH111</v>
          </cell>
          <cell r="CZ292" t="str">
            <v>环渤海大区</v>
          </cell>
          <cell r="DA292" t="str">
            <v>吉林省科技部试点申请</v>
          </cell>
        </row>
        <row r="293">
          <cell r="CY293" t="str">
            <v>HBH112</v>
          </cell>
          <cell r="CZ293" t="str">
            <v>环渤海大区</v>
          </cell>
          <cell r="DA293" t="str">
            <v>本溪市云数据中心扩容</v>
          </cell>
        </row>
        <row r="294">
          <cell r="CY294" t="str">
            <v>HBH113</v>
          </cell>
          <cell r="CZ294" t="str">
            <v>环渤海大区</v>
          </cell>
          <cell r="DA294" t="str">
            <v>本溪市一体化在线政务服务平台</v>
          </cell>
        </row>
        <row r="295">
          <cell r="CY295" t="str">
            <v>HBH114</v>
          </cell>
          <cell r="CZ295" t="str">
            <v>环渤海大区</v>
          </cell>
          <cell r="DA295" t="str">
            <v>本溪市财政局机房改造工程（电气）</v>
          </cell>
        </row>
        <row r="296">
          <cell r="CY296" t="str">
            <v>HBH115</v>
          </cell>
          <cell r="CZ296" t="str">
            <v>环渤海大区</v>
          </cell>
          <cell r="DA296" t="str">
            <v>本溪市明厨亮灶运营项目</v>
          </cell>
        </row>
        <row r="297">
          <cell r="CY297" t="str">
            <v>HBH116</v>
          </cell>
          <cell r="CZ297" t="str">
            <v>环渤海大区</v>
          </cell>
          <cell r="DA297" t="str">
            <v>本溪市泵房视频监控安装</v>
          </cell>
        </row>
        <row r="298">
          <cell r="CY298" t="str">
            <v>HBH117</v>
          </cell>
          <cell r="CZ298" t="str">
            <v>环渤海大区</v>
          </cell>
          <cell r="DA298" t="str">
            <v>本溪市智慧水务二期</v>
          </cell>
        </row>
        <row r="299">
          <cell r="CY299" t="str">
            <v>HBH118</v>
          </cell>
          <cell r="CZ299" t="str">
            <v>环渤海大区</v>
          </cell>
          <cell r="DA299" t="str">
            <v>本溪市视频监控管理工程</v>
          </cell>
        </row>
        <row r="300">
          <cell r="CY300" t="str">
            <v>HBH120</v>
          </cell>
          <cell r="CZ300" t="str">
            <v>环渤海大区</v>
          </cell>
          <cell r="DA300" t="str">
            <v>聊城政务云二期</v>
          </cell>
        </row>
        <row r="301">
          <cell r="CY301" t="str">
            <v>HBH121</v>
          </cell>
          <cell r="CZ301" t="str">
            <v>环渤海大区</v>
          </cell>
          <cell r="DA301" t="str">
            <v>天津南开区科技企业监测分析与综合服务平台</v>
          </cell>
        </row>
        <row r="302">
          <cell r="CY302" t="str">
            <v>HBH122</v>
          </cell>
          <cell r="CZ302" t="str">
            <v>环渤海大区</v>
          </cell>
          <cell r="DA302" t="str">
            <v>秦皇岛政务数据交换共享平台</v>
          </cell>
        </row>
        <row r="303">
          <cell r="CY303" t="str">
            <v>HBH123</v>
          </cell>
          <cell r="CZ303" t="str">
            <v>环渤海大区</v>
          </cell>
          <cell r="DA303" t="str">
            <v>邯郸市肥乡县数据交换平台</v>
          </cell>
        </row>
        <row r="304">
          <cell r="CY304" t="str">
            <v>HBH124</v>
          </cell>
          <cell r="CZ304" t="str">
            <v>环渤海大区</v>
          </cell>
          <cell r="DA304" t="str">
            <v>邯郸市肥乡县市民综合服务平台</v>
          </cell>
        </row>
        <row r="305">
          <cell r="CY305" t="str">
            <v>HBH125</v>
          </cell>
          <cell r="CZ305" t="str">
            <v>环渤海大区</v>
          </cell>
          <cell r="DA305" t="str">
            <v>邯郸市肥乡县融媒体</v>
          </cell>
        </row>
        <row r="306">
          <cell r="CY306" t="str">
            <v>HBH126</v>
          </cell>
          <cell r="CZ306" t="str">
            <v>环渤海大区</v>
          </cell>
          <cell r="DA306" t="str">
            <v>邯郸市鸡泽县农业大数据</v>
          </cell>
        </row>
        <row r="307">
          <cell r="CY307" t="str">
            <v>HBH127</v>
          </cell>
          <cell r="CZ307" t="str">
            <v>环渤海大区</v>
          </cell>
          <cell r="DA307" t="str">
            <v>邯郸市鸡泽县智慧物流</v>
          </cell>
        </row>
        <row r="308">
          <cell r="CY308" t="str">
            <v>HBH128</v>
          </cell>
          <cell r="CZ308" t="str">
            <v>环渤海大区</v>
          </cell>
          <cell r="DA308" t="str">
            <v>抚顺市税源大数据</v>
          </cell>
        </row>
        <row r="309">
          <cell r="CY309" t="str">
            <v>HBH129</v>
          </cell>
          <cell r="CZ309" t="str">
            <v>环渤海大区</v>
          </cell>
          <cell r="DA309" t="str">
            <v>抚顺市应急指挥平台</v>
          </cell>
        </row>
        <row r="310">
          <cell r="CY310" t="str">
            <v>HBH130</v>
          </cell>
          <cell r="CZ310" t="str">
            <v>环渤海大区</v>
          </cell>
          <cell r="DA310" t="str">
            <v>抚顺市政法委社会综治网格化平台</v>
          </cell>
        </row>
        <row r="311">
          <cell r="CY311" t="str">
            <v>HBH131</v>
          </cell>
          <cell r="CZ311" t="str">
            <v>环渤海大区</v>
          </cell>
          <cell r="DA311" t="str">
            <v>盘锦市公共信息服务平台</v>
          </cell>
        </row>
        <row r="312">
          <cell r="CY312" t="str">
            <v>HBH132</v>
          </cell>
          <cell r="CZ312" t="str">
            <v>环渤海大区</v>
          </cell>
          <cell r="DA312" t="str">
            <v>潍坊市工业互联网</v>
          </cell>
        </row>
        <row r="313">
          <cell r="CY313" t="str">
            <v>HBH133</v>
          </cell>
          <cell r="CZ313" t="str">
            <v>环渤海大区</v>
          </cell>
          <cell r="DA313" t="str">
            <v>潍坊市农业大数据</v>
          </cell>
        </row>
        <row r="314">
          <cell r="CY314" t="str">
            <v>HBH134</v>
          </cell>
          <cell r="CZ314" t="str">
            <v>环渤海大区</v>
          </cell>
          <cell r="DA314" t="str">
            <v>吉林祥云大数据平台建设项目（二期）</v>
          </cell>
        </row>
        <row r="315">
          <cell r="CY315" t="str">
            <v>HBH135</v>
          </cell>
          <cell r="CZ315" t="str">
            <v>环渤海大区</v>
          </cell>
          <cell r="DA315" t="str">
            <v>长春新区“数字新区”一期项目软件（1.08亿）</v>
          </cell>
        </row>
        <row r="316">
          <cell r="CY316" t="str">
            <v>HBH136</v>
          </cell>
          <cell r="CZ316" t="str">
            <v>环渤海大区</v>
          </cell>
          <cell r="DA316" t="str">
            <v>长春新区“数字新区”一期项目硬件（1.08亿）</v>
          </cell>
        </row>
        <row r="317">
          <cell r="CY317" t="str">
            <v>HBH137</v>
          </cell>
          <cell r="CZ317" t="str">
            <v>环渤海大区</v>
          </cell>
          <cell r="DA317" t="str">
            <v>新乐市智慧城市（新增商机）</v>
          </cell>
        </row>
        <row r="318">
          <cell r="CY318" t="str">
            <v>HBH138</v>
          </cell>
          <cell r="CZ318" t="str">
            <v>环渤海大区</v>
          </cell>
          <cell r="DA318" t="str">
            <v>大连城市公共信用平台（软件）</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梁铮"/>
      <sheetName val="事项列表范围"/>
    </sheetNames>
    <sheetDataSet>
      <sheetData sheetId="0" refreshError="1"/>
      <sheetData sheetId="1" refreshError="1"/>
      <sheetData sheetId="2" refreshError="1">
        <row r="1">
          <cell r="CZ1" t="str">
            <v>病假</v>
          </cell>
        </row>
        <row r="2">
          <cell r="CZ2" t="str">
            <v>事假</v>
          </cell>
        </row>
        <row r="3">
          <cell r="CZ3" t="str">
            <v>会议</v>
          </cell>
        </row>
        <row r="4">
          <cell r="CZ4" t="str">
            <v>学习</v>
          </cell>
        </row>
        <row r="5">
          <cell r="CZ5" t="str">
            <v>其他</v>
          </cell>
        </row>
        <row r="6">
          <cell r="CZ6" t="str">
            <v>年假</v>
          </cell>
        </row>
        <row r="11">
          <cell r="CZ11" t="str">
            <v>XB01</v>
          </cell>
          <cell r="DA11" t="str">
            <v>西北大区</v>
          </cell>
          <cell r="DB11" t="str">
            <v>甘肃省智慧消防数据共享交换平台</v>
          </cell>
        </row>
        <row r="12">
          <cell r="CZ12" t="str">
            <v>XB03</v>
          </cell>
          <cell r="DA12" t="str">
            <v>西北大区</v>
          </cell>
          <cell r="DB12" t="str">
            <v>洛阳智慧消防项目</v>
          </cell>
        </row>
        <row r="13">
          <cell r="CZ13" t="str">
            <v>XB04</v>
          </cell>
          <cell r="DA13" t="str">
            <v>西北大区</v>
          </cell>
          <cell r="DB13" t="str">
            <v>西安市医疗健康（影像）大数据中心</v>
          </cell>
        </row>
        <row r="14">
          <cell r="CZ14" t="str">
            <v>XB05</v>
          </cell>
          <cell r="DA14" t="str">
            <v>西北大区</v>
          </cell>
          <cell r="DB14" t="str">
            <v>宝鸡市12345呼叫平台项目</v>
          </cell>
        </row>
        <row r="15">
          <cell r="CZ15" t="str">
            <v>XB06</v>
          </cell>
          <cell r="DA15" t="str">
            <v>西北大区</v>
          </cell>
          <cell r="DB15" t="str">
            <v>宝鸡市应急指挥中心建设项目（二期）</v>
          </cell>
        </row>
        <row r="16">
          <cell r="CZ16" t="str">
            <v>XB07</v>
          </cell>
          <cell r="DA16" t="str">
            <v>西北大区</v>
          </cell>
          <cell r="DB16" t="str">
            <v>西安“最多跑次”项目-宏观经济库项目</v>
          </cell>
        </row>
        <row r="17">
          <cell r="CZ17" t="str">
            <v>XB08</v>
          </cell>
          <cell r="DA17" t="str">
            <v>西北大区</v>
          </cell>
          <cell r="DB17" t="str">
            <v>青海省信用信息共享平台一期四阶段项目</v>
          </cell>
        </row>
        <row r="18">
          <cell r="CZ18" t="str">
            <v>XB09</v>
          </cell>
          <cell r="DA18" t="str">
            <v>西北大区</v>
          </cell>
          <cell r="DB18" t="str">
            <v>三江源大数据中心</v>
          </cell>
        </row>
        <row r="19">
          <cell r="CZ19" t="str">
            <v>XB10</v>
          </cell>
          <cell r="DA19" t="str">
            <v>西北大区</v>
          </cell>
          <cell r="DB19" t="str">
            <v>洛阳地铁物资管理平台项目</v>
          </cell>
        </row>
        <row r="20">
          <cell r="CZ20" t="str">
            <v>XB11</v>
          </cell>
          <cell r="DA20" t="str">
            <v>西北大区</v>
          </cell>
          <cell r="DB20" t="str">
            <v>洛阳地铁智慧应急（含消防）项目</v>
          </cell>
        </row>
        <row r="21">
          <cell r="CZ21" t="str">
            <v>XB12</v>
          </cell>
          <cell r="DA21" t="str">
            <v>西北大区</v>
          </cell>
          <cell r="DB21" t="str">
            <v>铜陵市城市地下智慧管网项目</v>
          </cell>
        </row>
        <row r="22">
          <cell r="CZ22" t="str">
            <v>XB13</v>
          </cell>
          <cell r="DA22" t="str">
            <v>西北大区</v>
          </cell>
          <cell r="DB22" t="str">
            <v>宝鸡市智慧水务项目</v>
          </cell>
        </row>
        <row r="23">
          <cell r="CZ23" t="str">
            <v>XB14</v>
          </cell>
          <cell r="DA23" t="str">
            <v>西北大区</v>
          </cell>
          <cell r="DB23" t="str">
            <v>郑州市智慧水务项目（3.5亿）</v>
          </cell>
        </row>
        <row r="24">
          <cell r="CZ24" t="str">
            <v>XB15</v>
          </cell>
          <cell r="DA24" t="str">
            <v>西北大区</v>
          </cell>
          <cell r="DB24" t="str">
            <v>许昌市智慧消防项目</v>
          </cell>
        </row>
        <row r="25">
          <cell r="CZ25" t="str">
            <v>XB16</v>
          </cell>
          <cell r="DA25" t="str">
            <v>西北大区</v>
          </cell>
          <cell r="DB25" t="str">
            <v>重庆九龙坡智慧管网项目</v>
          </cell>
        </row>
        <row r="26">
          <cell r="CZ26" t="str">
            <v>HYXS01</v>
          </cell>
          <cell r="DA26" t="str">
            <v>行业销售部</v>
          </cell>
          <cell r="DB26" t="str">
            <v>青海省海南藏族自治州贵德县新型智慧城市建设总集项目</v>
          </cell>
        </row>
        <row r="27">
          <cell r="CZ27" t="str">
            <v>HYXS02</v>
          </cell>
          <cell r="DA27" t="str">
            <v>行业销售部</v>
          </cell>
          <cell r="DB27" t="str">
            <v>智慧陵水</v>
          </cell>
        </row>
        <row r="28">
          <cell r="CZ28" t="str">
            <v>HYXS03</v>
          </cell>
          <cell r="DA28" t="str">
            <v>行业销售部</v>
          </cell>
          <cell r="DB28" t="str">
            <v>湖南省怀化市麻阳县智慧党建综合服务平台</v>
          </cell>
        </row>
        <row r="29">
          <cell r="CZ29" t="str">
            <v>HYXS04</v>
          </cell>
          <cell r="DA29" t="str">
            <v>行业销售部</v>
          </cell>
          <cell r="DB29" t="str">
            <v>湖南怀化会同县智慧党建综合服务平台软件开发项目</v>
          </cell>
        </row>
        <row r="30">
          <cell r="CZ30" t="str">
            <v>HYXS05</v>
          </cell>
          <cell r="DA30" t="str">
            <v>行业销售部</v>
          </cell>
          <cell r="DB30" t="str">
            <v>深圳智慧南山项目</v>
          </cell>
        </row>
        <row r="31">
          <cell r="CZ31" t="str">
            <v>HYXS06</v>
          </cell>
          <cell r="DA31" t="str">
            <v>行业销售部</v>
          </cell>
          <cell r="DB31" t="str">
            <v>惠州智慧环保项目</v>
          </cell>
        </row>
        <row r="32">
          <cell r="CZ32" t="str">
            <v>HYXS07</v>
          </cell>
          <cell r="DA32" t="str">
            <v>行业销售部</v>
          </cell>
          <cell r="DB32" t="str">
            <v>山东莱芜高新区医疗产业园智慧园区项目</v>
          </cell>
        </row>
        <row r="33">
          <cell r="CZ33" t="str">
            <v>HYXS08</v>
          </cell>
          <cell r="DA33" t="str">
            <v>行业销售部</v>
          </cell>
          <cell r="DB33" t="str">
            <v>湖南怀化鹤城区智慧党建综合服务平台供货项目</v>
          </cell>
        </row>
        <row r="34">
          <cell r="CZ34" t="str">
            <v>HYXS09</v>
          </cell>
          <cell r="DA34" t="str">
            <v>行业销售部</v>
          </cell>
          <cell r="DB34" t="str">
            <v>云南省智慧环保项目</v>
          </cell>
        </row>
        <row r="35">
          <cell r="CZ35" t="str">
            <v>HB01</v>
          </cell>
          <cell r="DA35" t="str">
            <v>华北大区</v>
          </cell>
          <cell r="DB35" t="str">
            <v>延庆区大数据</v>
          </cell>
        </row>
        <row r="36">
          <cell r="CZ36" t="str">
            <v>HB02</v>
          </cell>
          <cell r="DA36" t="str">
            <v>华北大区</v>
          </cell>
          <cell r="DB36" t="str">
            <v>延庆区智慧环保二期</v>
          </cell>
        </row>
        <row r="37">
          <cell r="CZ37" t="str">
            <v>HB03</v>
          </cell>
          <cell r="DA37" t="str">
            <v>华北大区</v>
          </cell>
          <cell r="DB37" t="str">
            <v>武汉智慧园区项目</v>
          </cell>
        </row>
        <row r="38">
          <cell r="CZ38" t="str">
            <v>HB04</v>
          </cell>
          <cell r="DA38" t="str">
            <v>华北大区</v>
          </cell>
          <cell r="DB38" t="str">
            <v>海淀流管三期项目（海淀政务外网扩容三期）</v>
          </cell>
        </row>
        <row r="39">
          <cell r="CZ39" t="str">
            <v>HB07</v>
          </cell>
          <cell r="DA39" t="str">
            <v>华北大区</v>
          </cell>
          <cell r="DB39" t="str">
            <v>北京顺义区信息中心大数据开发建设软件开发项目</v>
          </cell>
        </row>
        <row r="40">
          <cell r="CZ40" t="str">
            <v>HB08</v>
          </cell>
          <cell r="DA40" t="str">
            <v>华北大区</v>
          </cell>
          <cell r="DB40" t="str">
            <v>北京顺义区信息中心云平台采购供货项目</v>
          </cell>
        </row>
        <row r="41">
          <cell r="CZ41" t="str">
            <v>HB09</v>
          </cell>
          <cell r="DA41" t="str">
            <v>华北大区</v>
          </cell>
          <cell r="DB41" t="str">
            <v>顺义区智慧城市</v>
          </cell>
        </row>
        <row r="42">
          <cell r="CZ42" t="str">
            <v>HB10</v>
          </cell>
          <cell r="DA42" t="str">
            <v>华北大区</v>
          </cell>
          <cell r="DB42" t="str">
            <v>北京市大数据目录体系建设</v>
          </cell>
        </row>
        <row r="43">
          <cell r="CZ43" t="str">
            <v>HB11</v>
          </cell>
          <cell r="DA43" t="str">
            <v>华北大区</v>
          </cell>
          <cell r="DB43" t="str">
            <v>智慧沧州综合管理指挥中心</v>
          </cell>
        </row>
        <row r="44">
          <cell r="CZ44" t="str">
            <v>HB12</v>
          </cell>
          <cell r="DA44" t="str">
            <v>华北大区</v>
          </cell>
          <cell r="DB44" t="str">
            <v>沧州大数据中心二期</v>
          </cell>
        </row>
        <row r="45">
          <cell r="CZ45" t="str">
            <v>HB13</v>
          </cell>
          <cell r="DA45" t="str">
            <v>华北大区</v>
          </cell>
          <cell r="DB45" t="str">
            <v>沧州农业大数据（智慧农业项目）</v>
          </cell>
        </row>
        <row r="46">
          <cell r="CZ46" t="str">
            <v>HB14</v>
          </cell>
          <cell r="DA46" t="str">
            <v>华北大区</v>
          </cell>
          <cell r="DB46" t="str">
            <v>中关村管委会国产化安全可靠二期软件开发</v>
          </cell>
        </row>
        <row r="47">
          <cell r="CZ47" t="str">
            <v>HB15</v>
          </cell>
          <cell r="DA47" t="str">
            <v>华北大区</v>
          </cell>
          <cell r="DB47" t="str">
            <v>中关村管委会国产化安全可靠二期硬件采购</v>
          </cell>
        </row>
        <row r="48">
          <cell r="CZ48" t="str">
            <v>HB16</v>
          </cell>
          <cell r="DA48" t="str">
            <v>华北大区</v>
          </cell>
          <cell r="DB48" t="str">
            <v>河北省共享交换平台</v>
          </cell>
        </row>
        <row r="49">
          <cell r="CZ49" t="str">
            <v>HB17</v>
          </cell>
          <cell r="DA49" t="str">
            <v>华北大区</v>
          </cell>
          <cell r="DB49" t="str">
            <v>市民服务手机端</v>
          </cell>
        </row>
        <row r="50">
          <cell r="CZ50" t="str">
            <v>HB18</v>
          </cell>
          <cell r="DA50" t="str">
            <v>华北大区</v>
          </cell>
          <cell r="DB50" t="str">
            <v>北京中油瑞飞运维服务服务阶段证明项目</v>
          </cell>
        </row>
        <row r="51">
          <cell r="CZ51" t="str">
            <v>HB19</v>
          </cell>
          <cell r="DA51" t="str">
            <v>华北大区</v>
          </cell>
          <cell r="DB51" t="str">
            <v>中关村年度信息化运维项目</v>
          </cell>
        </row>
        <row r="52">
          <cell r="CZ52" t="str">
            <v>HB20</v>
          </cell>
          <cell r="DA52" t="str">
            <v>华北大区</v>
          </cell>
          <cell r="DB52" t="str">
            <v>中关村管委会系统云迁移</v>
          </cell>
        </row>
        <row r="53">
          <cell r="CZ53" t="str">
            <v>HB21</v>
          </cell>
          <cell r="DA53" t="str">
            <v>华北大区</v>
          </cell>
          <cell r="DB53" t="str">
            <v>杨凌智慧大厅项目</v>
          </cell>
        </row>
        <row r="54">
          <cell r="CZ54" t="str">
            <v>HB22</v>
          </cell>
          <cell r="DA54" t="str">
            <v>华北大区</v>
          </cell>
          <cell r="DB54" t="str">
            <v>杨凌智慧城管项目</v>
          </cell>
        </row>
        <row r="55">
          <cell r="CZ55" t="str">
            <v>HB23</v>
          </cell>
          <cell r="DA55" t="str">
            <v>华北大区</v>
          </cell>
          <cell r="DB55" t="str">
            <v>北京市延庆区环保局供货类指挥中心建设项目</v>
          </cell>
        </row>
        <row r="56">
          <cell r="CZ56" t="str">
            <v>HB24</v>
          </cell>
          <cell r="DA56" t="str">
            <v>华北大区</v>
          </cell>
          <cell r="DB56" t="str">
            <v>2019年度海淀区政务云平台购买服务项目服务阶段证明</v>
          </cell>
        </row>
        <row r="57">
          <cell r="CZ57" t="str">
            <v>HB25</v>
          </cell>
          <cell r="DA57" t="str">
            <v>华北大区</v>
          </cell>
          <cell r="DB57" t="str">
            <v>海淀区政务云备份中心2019至2020基础运维服务阶段证明项目</v>
          </cell>
        </row>
        <row r="58">
          <cell r="CZ58" t="str">
            <v>HB26</v>
          </cell>
          <cell r="DA58" t="str">
            <v>华北大区</v>
          </cell>
          <cell r="DB58" t="str">
            <v>海淀区智慧大脑</v>
          </cell>
        </row>
        <row r="59">
          <cell r="CZ59" t="str">
            <v>HB27</v>
          </cell>
          <cell r="DA59" t="str">
            <v>华北大区</v>
          </cell>
          <cell r="DB59" t="str">
            <v>雄安容东片区智慧环保</v>
          </cell>
        </row>
        <row r="60">
          <cell r="CZ60" t="str">
            <v>HB28</v>
          </cell>
          <cell r="DA60" t="str">
            <v>华北大区</v>
          </cell>
          <cell r="DB60" t="str">
            <v>雄安容东片区智慧物流</v>
          </cell>
        </row>
        <row r="61">
          <cell r="CZ61" t="str">
            <v>HB29</v>
          </cell>
          <cell r="DA61" t="str">
            <v>华北大区</v>
          </cell>
          <cell r="DB61" t="str">
            <v>国家广电总局政务一体化项目</v>
          </cell>
        </row>
        <row r="62">
          <cell r="CZ62" t="str">
            <v>HB30</v>
          </cell>
          <cell r="DA62" t="str">
            <v>华北大区</v>
          </cell>
          <cell r="DB62" t="str">
            <v>延庆智慧环保PPP项目-增加部分</v>
          </cell>
        </row>
        <row r="63">
          <cell r="CZ63" t="str">
            <v>HB31</v>
          </cell>
          <cell r="DA63" t="str">
            <v>华北大区</v>
          </cell>
          <cell r="DB63" t="str">
            <v>新乡市获嘉县智慧城市</v>
          </cell>
        </row>
        <row r="64">
          <cell r="CZ64" t="str">
            <v>HB32</v>
          </cell>
          <cell r="DA64" t="str">
            <v>华北大区</v>
          </cell>
          <cell r="DB64" t="str">
            <v>武汉市（等保测评+OA）监狱项目</v>
          </cell>
        </row>
        <row r="65">
          <cell r="CZ65" t="str">
            <v>HB33</v>
          </cell>
          <cell r="DA65" t="str">
            <v>华北大区</v>
          </cell>
          <cell r="DB65" t="str">
            <v>延庆区智慧旅游项目</v>
          </cell>
        </row>
        <row r="66">
          <cell r="CZ66" t="str">
            <v>HB34</v>
          </cell>
          <cell r="DA66" t="str">
            <v>华北大区</v>
          </cell>
          <cell r="DB66" t="str">
            <v>联通河南分公司新兴ICT业务政务行业综合解决方案项目</v>
          </cell>
        </row>
        <row r="67">
          <cell r="CZ67" t="str">
            <v>HB35</v>
          </cell>
          <cell r="DA67" t="str">
            <v>华北大区</v>
          </cell>
          <cell r="DB67" t="str">
            <v>延庆区子站周边空气质量精细化管理支撑项目</v>
          </cell>
        </row>
        <row r="68">
          <cell r="CZ68" t="str">
            <v>HB36</v>
          </cell>
          <cell r="DA68" t="str">
            <v>华北大区</v>
          </cell>
          <cell r="DB68" t="str">
            <v>雄安出入境政务服务大厅</v>
          </cell>
        </row>
        <row r="69">
          <cell r="CZ69" t="str">
            <v>HD01</v>
          </cell>
          <cell r="DA69" t="str">
            <v>华东大区</v>
          </cell>
          <cell r="DB69" t="str">
            <v>苏州智慧水利工程</v>
          </cell>
        </row>
        <row r="70">
          <cell r="CZ70" t="str">
            <v>HD02</v>
          </cell>
          <cell r="DA70" t="str">
            <v>华东大区</v>
          </cell>
          <cell r="DB70" t="str">
            <v>铜山智慧教育</v>
          </cell>
        </row>
        <row r="71">
          <cell r="CZ71" t="str">
            <v>HD03</v>
          </cell>
          <cell r="DA71" t="str">
            <v>华东大区</v>
          </cell>
          <cell r="DB71" t="str">
            <v>连云港智慧徐圩石化园区(项目集)</v>
          </cell>
        </row>
        <row r="72">
          <cell r="CZ72" t="str">
            <v>HD04</v>
          </cell>
          <cell r="DA72" t="str">
            <v>华东大区</v>
          </cell>
          <cell r="DB72" t="str">
            <v>江苏省政务大数据一期</v>
          </cell>
        </row>
        <row r="73">
          <cell r="CZ73" t="str">
            <v>HD05</v>
          </cell>
          <cell r="DA73" t="str">
            <v>华东大区</v>
          </cell>
          <cell r="DB73" t="str">
            <v>苏州工业园区智慧水利</v>
          </cell>
        </row>
        <row r="74">
          <cell r="CZ74" t="str">
            <v>HD06</v>
          </cell>
          <cell r="DA74" t="str">
            <v>华东大区</v>
          </cell>
          <cell r="DB74" t="str">
            <v>云上扬州数据中心</v>
          </cell>
        </row>
        <row r="75">
          <cell r="CZ75" t="str">
            <v>HD07</v>
          </cell>
          <cell r="DA75" t="str">
            <v>华东大区</v>
          </cell>
          <cell r="DB75" t="str">
            <v>苏州市政务云及政务大数据</v>
          </cell>
        </row>
        <row r="76">
          <cell r="CZ76" t="str">
            <v>HD08</v>
          </cell>
          <cell r="DA76" t="str">
            <v>华东大区</v>
          </cell>
          <cell r="DB76" t="str">
            <v>张家港智慧停车</v>
          </cell>
        </row>
        <row r="77">
          <cell r="CZ77" t="str">
            <v>HD09</v>
          </cell>
          <cell r="DA77" t="str">
            <v>华东大区</v>
          </cell>
          <cell r="DB77" t="str">
            <v>张家港智慧水利（含河长制）</v>
          </cell>
        </row>
        <row r="78">
          <cell r="CZ78" t="str">
            <v>HD10</v>
          </cell>
          <cell r="DA78" t="str">
            <v>华东大区</v>
          </cell>
          <cell r="DB78" t="str">
            <v>吴江政务大数据二期</v>
          </cell>
        </row>
        <row r="79">
          <cell r="CZ79" t="str">
            <v>HD12</v>
          </cell>
          <cell r="DA79" t="str">
            <v>华东大区</v>
          </cell>
          <cell r="DB79" t="str">
            <v>南通智慧停车</v>
          </cell>
        </row>
        <row r="80">
          <cell r="CZ80" t="str">
            <v>HD13</v>
          </cell>
          <cell r="DA80" t="str">
            <v>华东大区</v>
          </cell>
          <cell r="DB80" t="str">
            <v>徐州信息资源枢纽服务（二期）升级改造</v>
          </cell>
        </row>
        <row r="81">
          <cell r="CZ81" t="str">
            <v>HD14</v>
          </cell>
          <cell r="DA81" t="str">
            <v>华东大区</v>
          </cell>
          <cell r="DB81" t="str">
            <v>张家港体育大数据</v>
          </cell>
        </row>
        <row r="82">
          <cell r="CZ82" t="str">
            <v>HD15</v>
          </cell>
          <cell r="DA82" t="str">
            <v>华东大区</v>
          </cell>
          <cell r="DB82" t="str">
            <v>铜山政务大数据</v>
          </cell>
        </row>
        <row r="83">
          <cell r="CZ83" t="str">
            <v>HD17</v>
          </cell>
          <cell r="DA83" t="str">
            <v>华东大区</v>
          </cell>
          <cell r="DB83" t="str">
            <v>FY19张家港人力资源和社会保障局市民卡服务阶段证明外包项目</v>
          </cell>
        </row>
        <row r="84">
          <cell r="CZ84" t="str">
            <v>HD18</v>
          </cell>
          <cell r="DA84" t="str">
            <v>华东大区</v>
          </cell>
          <cell r="DB84" t="str">
            <v>江苏旅游职业技术学院扬州非遗文化展厅技术开发</v>
          </cell>
        </row>
        <row r="85">
          <cell r="CZ85" t="str">
            <v>HD19</v>
          </cell>
          <cell r="DA85" t="str">
            <v>华东大区</v>
          </cell>
          <cell r="DB85" t="str">
            <v>扬州智慧养老软件开发</v>
          </cell>
        </row>
        <row r="86">
          <cell r="CZ86" t="str">
            <v>HD21</v>
          </cell>
          <cell r="DA86" t="str">
            <v>华东大区</v>
          </cell>
          <cell r="DB86" t="str">
            <v>萧山大数据</v>
          </cell>
        </row>
        <row r="87">
          <cell r="CZ87" t="str">
            <v>HN01</v>
          </cell>
          <cell r="DA87" t="str">
            <v>华南大区</v>
          </cell>
          <cell r="DB87" t="str">
            <v>龙岩智慧教育</v>
          </cell>
        </row>
        <row r="88">
          <cell r="CZ88" t="str">
            <v>HN02</v>
          </cell>
          <cell r="DA88" t="str">
            <v>华南大区</v>
          </cell>
          <cell r="DB88" t="str">
            <v>2018年智慧武平升级改造项目服务类采购项目</v>
          </cell>
        </row>
        <row r="89">
          <cell r="CZ89" t="str">
            <v>HN03</v>
          </cell>
          <cell r="DA89" t="str">
            <v>华南大区</v>
          </cell>
          <cell r="DB89" t="str">
            <v>智慧武平升级改造项目硬件采购供货项目</v>
          </cell>
        </row>
        <row r="90">
          <cell r="CZ90" t="str">
            <v>HN04</v>
          </cell>
          <cell r="DA90" t="str">
            <v>华南大区</v>
          </cell>
          <cell r="DB90" t="str">
            <v>智慧武平升级改造项目运维服务收益期项目</v>
          </cell>
        </row>
        <row r="91">
          <cell r="CZ91" t="str">
            <v>HN05</v>
          </cell>
          <cell r="DA91" t="str">
            <v>华南大区</v>
          </cell>
          <cell r="DB91" t="str">
            <v>龙岩市行政服务中心通用审批系统含网上办事大厅提升改造软件开发项目</v>
          </cell>
        </row>
        <row r="92">
          <cell r="CZ92" t="str">
            <v>HN06</v>
          </cell>
          <cell r="DA92" t="str">
            <v>华南大区</v>
          </cell>
          <cell r="DB92" t="str">
            <v>精准扶贫（二期)运营</v>
          </cell>
        </row>
        <row r="93">
          <cell r="CZ93" t="str">
            <v>HN10</v>
          </cell>
          <cell r="DA93" t="str">
            <v>华南大区</v>
          </cell>
          <cell r="DB93" t="str">
            <v>禅城区数据共享平台二期项目</v>
          </cell>
        </row>
        <row r="94">
          <cell r="CZ94" t="str">
            <v>HN12</v>
          </cell>
          <cell r="DA94" t="str">
            <v>华南大区</v>
          </cell>
          <cell r="DB94" t="str">
            <v>佛山市社保局微信公众号升级项目</v>
          </cell>
        </row>
        <row r="95">
          <cell r="CZ95" t="str">
            <v>HN13</v>
          </cell>
          <cell r="DA95" t="str">
            <v>华南大区</v>
          </cell>
          <cell r="DB95" t="str">
            <v>广州之窗商务港智慧展厅集成服务阶段证明项目</v>
          </cell>
        </row>
        <row r="96">
          <cell r="CZ96" t="str">
            <v>HN14</v>
          </cell>
          <cell r="DA96" t="str">
            <v>华南大区</v>
          </cell>
          <cell r="DB96" t="str">
            <v>盐田市民服务平台运营项目</v>
          </cell>
        </row>
        <row r="97">
          <cell r="CZ97" t="str">
            <v>HN15</v>
          </cell>
          <cell r="DA97" t="str">
            <v>华南大区</v>
          </cell>
          <cell r="DB97" t="str">
            <v>盐田城市运行管理平台</v>
          </cell>
        </row>
        <row r="98">
          <cell r="CZ98" t="str">
            <v>HN17</v>
          </cell>
          <cell r="DA98" t="str">
            <v>华南大区</v>
          </cell>
          <cell r="DB98" t="str">
            <v>佛山市数据协同共享系统项目</v>
          </cell>
        </row>
        <row r="99">
          <cell r="CZ99" t="str">
            <v>HN18</v>
          </cell>
          <cell r="DA99" t="str">
            <v>华南大区</v>
          </cell>
          <cell r="DB99" t="str">
            <v>佛山市政府决策分析展示系统</v>
          </cell>
        </row>
        <row r="100">
          <cell r="CZ100" t="str">
            <v>HN19</v>
          </cell>
          <cell r="DA100" t="str">
            <v>华南大区</v>
          </cell>
          <cell r="DB100" t="str">
            <v>云浮市智慧城管二期</v>
          </cell>
        </row>
        <row r="101">
          <cell r="CZ101" t="str">
            <v>HN24</v>
          </cell>
          <cell r="DA101" t="str">
            <v>华南大区</v>
          </cell>
          <cell r="DB101" t="str">
            <v>盐田区统一身份认证系统</v>
          </cell>
        </row>
        <row r="102">
          <cell r="CZ102" t="str">
            <v>HN26</v>
          </cell>
          <cell r="DA102" t="str">
            <v>华南大区</v>
          </cell>
          <cell r="DB102" t="str">
            <v>漳州市数据汇聚共享服务平台（二期）</v>
          </cell>
        </row>
        <row r="103">
          <cell r="CZ103" t="str">
            <v>HN30</v>
          </cell>
          <cell r="DA103" t="str">
            <v>华南大区</v>
          </cell>
          <cell r="DB103" t="str">
            <v>漳州市网上公共服务平台（漳州通）</v>
          </cell>
        </row>
        <row r="104">
          <cell r="CZ104" t="str">
            <v>HN31</v>
          </cell>
          <cell r="DA104" t="str">
            <v>华南大区</v>
          </cell>
          <cell r="DB104" t="str">
            <v>智慧上杭项目</v>
          </cell>
        </row>
        <row r="105">
          <cell r="CZ105" t="str">
            <v>HN33</v>
          </cell>
          <cell r="DA105" t="str">
            <v>华南大区</v>
          </cell>
          <cell r="DB105" t="str">
            <v>福建智慧三明</v>
          </cell>
        </row>
        <row r="106">
          <cell r="CZ106" t="str">
            <v>HN34</v>
          </cell>
          <cell r="DA106" t="str">
            <v>华南大区</v>
          </cell>
          <cell r="DB106" t="str">
            <v>佛山法人库建设项目</v>
          </cell>
        </row>
        <row r="107">
          <cell r="CZ107" t="str">
            <v>HN39</v>
          </cell>
          <cell r="DA107" t="str">
            <v>华南大区</v>
          </cell>
          <cell r="DB107" t="str">
            <v>数字广东</v>
          </cell>
        </row>
        <row r="108">
          <cell r="CZ108" t="str">
            <v>HN40</v>
          </cell>
          <cell r="DA108" t="str">
            <v>华南大区</v>
          </cell>
          <cell r="DB108" t="str">
            <v>龙岩移动全流程网上办事平台项目网上办事服务平台模块技术服务阶段证明</v>
          </cell>
        </row>
        <row r="109">
          <cell r="CZ109" t="str">
            <v>HN41</v>
          </cell>
          <cell r="DA109" t="str">
            <v>华南大区</v>
          </cell>
          <cell r="DB109" t="str">
            <v>龙岩移动全流程网上办事平台项目网上办事服务平台维保服务期服务到款项目</v>
          </cell>
        </row>
        <row r="110">
          <cell r="CZ110" t="str">
            <v>HN42</v>
          </cell>
          <cell r="DA110" t="str">
            <v>华南大区</v>
          </cell>
          <cell r="DB110" t="str">
            <v>龙岩市教育局网上招生报名及积分制管理系统软件开发项目</v>
          </cell>
        </row>
        <row r="111">
          <cell r="CZ111" t="str">
            <v>HN43</v>
          </cell>
          <cell r="DA111" t="str">
            <v>华南大区</v>
          </cell>
          <cell r="DB111" t="str">
            <v>龙岩市新罗区综治网格化信息系统软件开发项目</v>
          </cell>
        </row>
        <row r="112">
          <cell r="CZ112" t="str">
            <v>HN44</v>
          </cell>
          <cell r="DA112" t="str">
            <v>华南大区</v>
          </cell>
          <cell r="DB112" t="str">
            <v>福州市中小企业服务平台</v>
          </cell>
        </row>
        <row r="113">
          <cell r="CZ113" t="str">
            <v>XN001</v>
          </cell>
          <cell r="DA113" t="str">
            <v>西南大区</v>
          </cell>
          <cell r="DB113" t="str">
            <v>贵阳市白云区政务服务到款项目</v>
          </cell>
        </row>
        <row r="114">
          <cell r="CZ114" t="str">
            <v>XN002</v>
          </cell>
          <cell r="DA114" t="str">
            <v>西南大区</v>
          </cell>
          <cell r="DB114" t="str">
            <v>贵阳市招考网微信公众号托管运维服务阶段证明项目</v>
          </cell>
        </row>
        <row r="115">
          <cell r="CZ115" t="str">
            <v>XN003</v>
          </cell>
          <cell r="DA115" t="str">
            <v>西南大区</v>
          </cell>
          <cell r="DB115" t="str">
            <v>智慧金秀一期</v>
          </cell>
        </row>
        <row r="116">
          <cell r="CZ116" t="str">
            <v>XN004</v>
          </cell>
          <cell r="DA116" t="str">
            <v>西南大区</v>
          </cell>
          <cell r="DB116" t="str">
            <v>贵阳市义务教育入学服务接入筑民生APP建设服务项目</v>
          </cell>
        </row>
        <row r="117">
          <cell r="CZ117" t="str">
            <v>XN005</v>
          </cell>
          <cell r="DA117" t="str">
            <v>西南大区</v>
          </cell>
          <cell r="DB117" t="str">
            <v>六盘水凉都云信息平台</v>
          </cell>
        </row>
        <row r="118">
          <cell r="CZ118" t="str">
            <v>XN006</v>
          </cell>
          <cell r="DA118" t="str">
            <v>西南大区</v>
          </cell>
          <cell r="DB118" t="str">
            <v>铜仁市大数据支撑平台</v>
          </cell>
        </row>
        <row r="119">
          <cell r="CZ119" t="str">
            <v>XN007</v>
          </cell>
          <cell r="DA119" t="str">
            <v>西南大区</v>
          </cell>
          <cell r="DB119" t="str">
            <v>安顺市可信共享</v>
          </cell>
        </row>
        <row r="120">
          <cell r="CZ120" t="str">
            <v>XN008</v>
          </cell>
          <cell r="DA120" t="str">
            <v>西南大区</v>
          </cell>
          <cell r="DB120" t="str">
            <v>安顺市政务云</v>
          </cell>
        </row>
        <row r="121">
          <cell r="CZ121" t="str">
            <v>XN009</v>
          </cell>
          <cell r="DA121" t="str">
            <v>西南大区</v>
          </cell>
          <cell r="DB121" t="str">
            <v>贵阳市住房公积金管理中心-线上服务接入软件开发</v>
          </cell>
        </row>
        <row r="122">
          <cell r="CZ122" t="str">
            <v>XN010</v>
          </cell>
          <cell r="DA122" t="str">
            <v>西南大区</v>
          </cell>
          <cell r="DB122" t="str">
            <v>筑民生二期</v>
          </cell>
        </row>
        <row r="123">
          <cell r="CZ123" t="str">
            <v>XN011</v>
          </cell>
          <cell r="DA123" t="str">
            <v>西南大区</v>
          </cell>
          <cell r="DB123" t="str">
            <v>智慧体育</v>
          </cell>
        </row>
        <row r="124">
          <cell r="CZ124" t="str">
            <v>XN013</v>
          </cell>
          <cell r="DA124" t="str">
            <v>西南大区</v>
          </cell>
          <cell r="DB124" t="str">
            <v>稀土大数据平台</v>
          </cell>
        </row>
        <row r="125">
          <cell r="CZ125" t="str">
            <v>XN014</v>
          </cell>
          <cell r="DA125" t="str">
            <v>西南大区</v>
          </cell>
          <cell r="DB125" t="str">
            <v>赣南脐橙大数据平台</v>
          </cell>
        </row>
        <row r="126">
          <cell r="CZ126" t="str">
            <v>XN015</v>
          </cell>
          <cell r="DA126" t="str">
            <v>西南大区</v>
          </cell>
          <cell r="DB126" t="str">
            <v>六盘水教育局项目</v>
          </cell>
        </row>
        <row r="127">
          <cell r="CZ127" t="str">
            <v>XN016</v>
          </cell>
          <cell r="DA127" t="str">
            <v>西南大区</v>
          </cell>
          <cell r="DB127" t="str">
            <v>贵州长江水资源保护</v>
          </cell>
        </row>
        <row r="128">
          <cell r="CZ128" t="str">
            <v>XN017</v>
          </cell>
          <cell r="DA128" t="str">
            <v>西南大区</v>
          </cell>
          <cell r="DB128" t="str">
            <v>重庆长江水资源保护</v>
          </cell>
        </row>
        <row r="129">
          <cell r="CZ129" t="str">
            <v>XN018</v>
          </cell>
          <cell r="DA129" t="str">
            <v>西南大区</v>
          </cell>
          <cell r="DB129" t="str">
            <v>贵州省“厕所革命”</v>
          </cell>
        </row>
        <row r="130">
          <cell r="CZ130" t="str">
            <v>XN019</v>
          </cell>
          <cell r="DA130" t="str">
            <v>西南大区</v>
          </cell>
          <cell r="DB130" t="str">
            <v>六枝教育项目</v>
          </cell>
        </row>
        <row r="131">
          <cell r="CZ131" t="str">
            <v>XN020</v>
          </cell>
          <cell r="DA131" t="str">
            <v>西南大区</v>
          </cell>
          <cell r="DB131" t="str">
            <v>赣州智慧教育</v>
          </cell>
        </row>
        <row r="132">
          <cell r="CZ132" t="str">
            <v>XN024</v>
          </cell>
          <cell r="DA132" t="str">
            <v>西南大区</v>
          </cell>
          <cell r="DB132" t="str">
            <v>贵阳市住房公积金管理中心-运营服务</v>
          </cell>
        </row>
        <row r="133">
          <cell r="CZ133" t="str">
            <v>XN025</v>
          </cell>
          <cell r="DA133" t="str">
            <v>西南大区</v>
          </cell>
          <cell r="DB133" t="str">
            <v>贵阳市住房公积金管理中心-运维服务</v>
          </cell>
        </row>
        <row r="134">
          <cell r="CZ134" t="str">
            <v>XN026</v>
          </cell>
          <cell r="DA134" t="str">
            <v>西南大区</v>
          </cell>
          <cell r="DB134" t="str">
            <v>重庆两江新区教育局新生预报名系统</v>
          </cell>
        </row>
        <row r="135">
          <cell r="CZ135" t="str">
            <v>XN027</v>
          </cell>
          <cell r="DA135" t="str">
            <v>西南大区</v>
          </cell>
          <cell r="DB135" t="str">
            <v>重庆两江新区公租房</v>
          </cell>
        </row>
        <row r="136">
          <cell r="CZ136" t="str">
            <v>XN028</v>
          </cell>
          <cell r="DA136" t="str">
            <v>西南大区</v>
          </cell>
          <cell r="DB136" t="str">
            <v>罗甸精准扶贫一张图</v>
          </cell>
        </row>
        <row r="137">
          <cell r="CZ137" t="str">
            <v>XN029</v>
          </cell>
          <cell r="DA137" t="str">
            <v>西南大区</v>
          </cell>
          <cell r="DB137" t="str">
            <v>成都公共租赁住房项目</v>
          </cell>
        </row>
        <row r="138">
          <cell r="CZ138" t="str">
            <v>XN030</v>
          </cell>
          <cell r="DA138" t="str">
            <v>西南大区</v>
          </cell>
          <cell r="DB138" t="str">
            <v>贵州省水资源综合管理平台</v>
          </cell>
        </row>
        <row r="139">
          <cell r="CZ139" t="str">
            <v>XN031</v>
          </cell>
          <cell r="DA139" t="str">
            <v>西南大区</v>
          </cell>
          <cell r="DB139" t="str">
            <v>铜仁市民平台</v>
          </cell>
        </row>
        <row r="140">
          <cell r="CZ140" t="str">
            <v>XN033</v>
          </cell>
          <cell r="DA140" t="str">
            <v>西南大区</v>
          </cell>
          <cell r="DB140" t="str">
            <v>贵阳市住房公积金管理中心-人脸识别技术支持</v>
          </cell>
        </row>
        <row r="141">
          <cell r="CZ141" t="str">
            <v>XN034</v>
          </cell>
          <cell r="DA141" t="str">
            <v>西南大区</v>
          </cell>
          <cell r="DB141" t="str">
            <v>贵阳市发改委统一登录管理</v>
          </cell>
        </row>
        <row r="142">
          <cell r="CZ142" t="str">
            <v>XN035</v>
          </cell>
          <cell r="DA142" t="str">
            <v>西南大区</v>
          </cell>
          <cell r="DB142" t="str">
            <v>智慧园区（两江新区）</v>
          </cell>
        </row>
        <row r="143">
          <cell r="CZ143" t="str">
            <v>XN036</v>
          </cell>
          <cell r="DA143" t="str">
            <v>西南大区</v>
          </cell>
          <cell r="DB143" t="str">
            <v>什邡综治项目</v>
          </cell>
        </row>
        <row r="144">
          <cell r="CZ144" t="str">
            <v>XN037</v>
          </cell>
          <cell r="DA144" t="str">
            <v>西南大区</v>
          </cell>
          <cell r="DB144" t="str">
            <v>绮结河乡村振兴</v>
          </cell>
        </row>
        <row r="145">
          <cell r="CZ145" t="str">
            <v>XN038</v>
          </cell>
          <cell r="DA145" t="str">
            <v>西南大区</v>
          </cell>
          <cell r="DB145" t="str">
            <v>六盘水农业云</v>
          </cell>
        </row>
        <row r="146">
          <cell r="CZ146" t="str">
            <v>XN039</v>
          </cell>
          <cell r="DA146" t="str">
            <v>西南大区</v>
          </cell>
          <cell r="DB146" t="str">
            <v>两江新区停车诱导系统工程</v>
          </cell>
        </row>
        <row r="147">
          <cell r="CZ147" t="str">
            <v>HBH01</v>
          </cell>
          <cell r="DA147" t="str">
            <v>环渤海大区</v>
          </cell>
          <cell r="DB147" t="str">
            <v>邯郸市成安县新区管委会智慧如意公园项目一次性软件开发</v>
          </cell>
        </row>
        <row r="148">
          <cell r="CZ148" t="str">
            <v>HBH02</v>
          </cell>
          <cell r="DA148" t="str">
            <v>环渤海大区</v>
          </cell>
          <cell r="DB148" t="str">
            <v>邯郸市成安县智慧城市</v>
          </cell>
        </row>
        <row r="149">
          <cell r="CZ149" t="str">
            <v>HBH03</v>
          </cell>
          <cell r="DA149" t="str">
            <v>环渤海大区</v>
          </cell>
          <cell r="DB149" t="str">
            <v>唐山智慧城市总集成商</v>
          </cell>
        </row>
        <row r="150">
          <cell r="CZ150" t="str">
            <v>HBH04</v>
          </cell>
          <cell r="DA150" t="str">
            <v>环渤海大区</v>
          </cell>
          <cell r="DB150" t="str">
            <v>唐山企业服务平台补贴</v>
          </cell>
        </row>
        <row r="151">
          <cell r="CZ151" t="str">
            <v>HBH05</v>
          </cell>
          <cell r="DA151" t="str">
            <v>环渤海大区</v>
          </cell>
          <cell r="DB151" t="str">
            <v>唐山跨境电商</v>
          </cell>
        </row>
        <row r="152">
          <cell r="CZ152" t="str">
            <v>HBH06</v>
          </cell>
          <cell r="DA152" t="str">
            <v>环渤海大区</v>
          </cell>
          <cell r="DB152" t="str">
            <v>唐山市企业上云应用服务补贴</v>
          </cell>
        </row>
        <row r="153">
          <cell r="CZ153" t="str">
            <v>HBH07</v>
          </cell>
          <cell r="DA153" t="str">
            <v>环渤海大区</v>
          </cell>
          <cell r="DB153" t="str">
            <v>秦皇岛智慧交通</v>
          </cell>
        </row>
        <row r="154">
          <cell r="CZ154" t="str">
            <v>HBH08</v>
          </cell>
          <cell r="DA154" t="str">
            <v>环渤海大区</v>
          </cell>
          <cell r="DB154" t="str">
            <v>吉林市工业云平台</v>
          </cell>
        </row>
        <row r="155">
          <cell r="CZ155" t="str">
            <v>HBH09</v>
          </cell>
          <cell r="DA155" t="str">
            <v>环渤海大区</v>
          </cell>
          <cell r="DB155" t="str">
            <v>吉林省经济运行监测预警平台</v>
          </cell>
        </row>
        <row r="156">
          <cell r="CZ156" t="str">
            <v>HBH10</v>
          </cell>
          <cell r="DA156" t="str">
            <v>环渤海大区</v>
          </cell>
          <cell r="DB156" t="str">
            <v>长春新区双创科技街区</v>
          </cell>
        </row>
        <row r="157">
          <cell r="CZ157" t="str">
            <v>HBH11</v>
          </cell>
          <cell r="DA157" t="str">
            <v>环渤海大区</v>
          </cell>
          <cell r="DB157" t="str">
            <v>长春经开区智能制造谷</v>
          </cell>
        </row>
        <row r="158">
          <cell r="CZ158" t="str">
            <v>HBH12</v>
          </cell>
          <cell r="DA158" t="str">
            <v>环渤海大区</v>
          </cell>
          <cell r="DB158" t="str">
            <v>吉视传媒云ERP</v>
          </cell>
        </row>
        <row r="159">
          <cell r="CZ159" t="str">
            <v>HBH13</v>
          </cell>
          <cell r="DA159" t="str">
            <v>环渤海大区</v>
          </cell>
          <cell r="DB159" t="str">
            <v>吉林省物联网Sigfox示范项目</v>
          </cell>
        </row>
        <row r="160">
          <cell r="CZ160" t="str">
            <v>HBH14</v>
          </cell>
          <cell r="DA160" t="str">
            <v>环渤海大区</v>
          </cell>
          <cell r="DB160" t="str">
            <v>吉林市“数字城市”一期</v>
          </cell>
        </row>
        <row r="161">
          <cell r="CZ161" t="str">
            <v>HBH15</v>
          </cell>
          <cell r="DA161" t="str">
            <v>环渤海大区</v>
          </cell>
          <cell r="DB161" t="str">
            <v>长春净月区双创升级平台</v>
          </cell>
        </row>
        <row r="162">
          <cell r="CZ162" t="str">
            <v>HBH16</v>
          </cell>
          <cell r="DA162" t="str">
            <v>环渤海大区</v>
          </cell>
          <cell r="DB162" t="str">
            <v>长春市民生服务平台</v>
          </cell>
        </row>
        <row r="163">
          <cell r="CZ163" t="str">
            <v>HBH17</v>
          </cell>
          <cell r="DA163" t="str">
            <v>环渤海大区</v>
          </cell>
          <cell r="DB163" t="str">
            <v>吉林省大数据局数据中心建设项目</v>
          </cell>
        </row>
        <row r="164">
          <cell r="CZ164" t="str">
            <v>HBH18</v>
          </cell>
          <cell r="DA164" t="str">
            <v>环渤海大区</v>
          </cell>
          <cell r="DB164" t="str">
            <v>长春新区智慧停车项目</v>
          </cell>
        </row>
        <row r="165">
          <cell r="CZ165" t="str">
            <v>HBH19</v>
          </cell>
          <cell r="DA165" t="str">
            <v>环渤海大区</v>
          </cell>
          <cell r="DB165" t="str">
            <v>数字长春</v>
          </cell>
        </row>
        <row r="166">
          <cell r="CZ166" t="str">
            <v>HBH20</v>
          </cell>
          <cell r="DA166" t="str">
            <v>环渤海大区</v>
          </cell>
          <cell r="DB166" t="str">
            <v>辽宁省智慧体育项目</v>
          </cell>
        </row>
        <row r="167">
          <cell r="CZ167" t="str">
            <v>HBH21</v>
          </cell>
          <cell r="DA167" t="str">
            <v>环渤海大区</v>
          </cell>
          <cell r="DB167" t="str">
            <v>长春兴隆综保区共享仓项目</v>
          </cell>
        </row>
        <row r="168">
          <cell r="CZ168" t="str">
            <v>HBH22</v>
          </cell>
          <cell r="DA168" t="str">
            <v>环渤海大区</v>
          </cell>
          <cell r="DB168" t="str">
            <v>长春汽配城共享仓项目</v>
          </cell>
        </row>
        <row r="169">
          <cell r="CZ169" t="str">
            <v>HBH23</v>
          </cell>
          <cell r="DA169" t="str">
            <v>环渤海大区</v>
          </cell>
          <cell r="DB169" t="str">
            <v>庄河智慧城市项目（教育）</v>
          </cell>
        </row>
        <row r="170">
          <cell r="CZ170" t="str">
            <v>HBH24</v>
          </cell>
          <cell r="DA170" t="str">
            <v>环渤海大区</v>
          </cell>
          <cell r="DB170" t="str">
            <v>大连智慧城市项目</v>
          </cell>
        </row>
        <row r="171">
          <cell r="CZ171" t="str">
            <v>HBH25</v>
          </cell>
          <cell r="DA171" t="str">
            <v>环渤海大区</v>
          </cell>
          <cell r="DB171" t="str">
            <v>长春新区“数字新区”二期</v>
          </cell>
        </row>
        <row r="172">
          <cell r="CZ172" t="str">
            <v>HBH26</v>
          </cell>
          <cell r="DA172" t="str">
            <v>环渤海大区</v>
          </cell>
          <cell r="DB172" t="str">
            <v>抚顺智慧城市-政务大数据共享交换平台</v>
          </cell>
        </row>
        <row r="173">
          <cell r="CZ173" t="str">
            <v>HBH27</v>
          </cell>
          <cell r="DA173" t="str">
            <v>环渤海大区</v>
          </cell>
          <cell r="DB173" t="str">
            <v>抚顺工业运行预警监控与服务平台</v>
          </cell>
        </row>
        <row r="174">
          <cell r="CZ174" t="str">
            <v>HBH28</v>
          </cell>
          <cell r="DA174" t="str">
            <v>环渤海大区</v>
          </cell>
          <cell r="DB174" t="str">
            <v>抚顺虚拟市民卡</v>
          </cell>
        </row>
        <row r="175">
          <cell r="CZ175" t="str">
            <v>HBH30</v>
          </cell>
          <cell r="DA175" t="str">
            <v>环渤海大区</v>
          </cell>
          <cell r="DB175" t="str">
            <v>抚顺征信平台</v>
          </cell>
        </row>
        <row r="176">
          <cell r="CZ176" t="str">
            <v>HBH31</v>
          </cell>
          <cell r="DA176" t="str">
            <v>环渤海大区</v>
          </cell>
          <cell r="DB176" t="str">
            <v>本溪市市民卡运维项目</v>
          </cell>
        </row>
        <row r="177">
          <cell r="CZ177" t="str">
            <v>HBH32</v>
          </cell>
          <cell r="DA177" t="str">
            <v>环渤海大区</v>
          </cell>
          <cell r="DB177" t="str">
            <v>京东雪亮工程项目</v>
          </cell>
        </row>
        <row r="178">
          <cell r="CZ178" t="str">
            <v>HBH33</v>
          </cell>
          <cell r="DA178" t="str">
            <v>环渤海大区</v>
          </cell>
          <cell r="DB178" t="str">
            <v>南昌智慧监狱项目</v>
          </cell>
        </row>
        <row r="179">
          <cell r="CZ179" t="str">
            <v>HBH34</v>
          </cell>
          <cell r="DA179" t="str">
            <v>环渤海大区</v>
          </cell>
          <cell r="DB179" t="str">
            <v>智慧东丽综合治理平台-张贵庄街道硬件</v>
          </cell>
        </row>
        <row r="180">
          <cell r="CZ180" t="str">
            <v>HBH35</v>
          </cell>
          <cell r="DA180" t="str">
            <v>环渤海大区</v>
          </cell>
          <cell r="DB180" t="str">
            <v>智慧东丽综合治理平台-丰年街道硬件</v>
          </cell>
        </row>
        <row r="181">
          <cell r="CZ181" t="str">
            <v>HBH36</v>
          </cell>
          <cell r="DA181" t="str">
            <v>环渤海大区</v>
          </cell>
          <cell r="DB181" t="str">
            <v>武汉维护</v>
          </cell>
        </row>
        <row r="182">
          <cell r="CZ182" t="str">
            <v>HBH37</v>
          </cell>
          <cell r="DA182" t="str">
            <v>环渤海大区</v>
          </cell>
          <cell r="DB182" t="str">
            <v>智慧东丽综合治理平台-综治管理中心硬件</v>
          </cell>
        </row>
        <row r="183">
          <cell r="CZ183" t="str">
            <v>HBH38</v>
          </cell>
          <cell r="DA183" t="str">
            <v>环渤海大区</v>
          </cell>
          <cell r="DB183" t="str">
            <v>天津公安局智慧博物馆-软件</v>
          </cell>
        </row>
        <row r="184">
          <cell r="CZ184" t="str">
            <v>HBH40</v>
          </cell>
          <cell r="DA184" t="str">
            <v>环渤海大区</v>
          </cell>
          <cell r="DB184" t="str">
            <v>天津公安局智慧博物馆-硬件</v>
          </cell>
        </row>
        <row r="185">
          <cell r="CZ185" t="str">
            <v>HBH42</v>
          </cell>
          <cell r="DA185" t="str">
            <v>环渤海大区</v>
          </cell>
          <cell r="DB185" t="str">
            <v>天津市津南区及荣程钢铁民族文化大数据</v>
          </cell>
        </row>
        <row r="186">
          <cell r="CZ186" t="str">
            <v>HBH43</v>
          </cell>
          <cell r="DA186" t="str">
            <v>环渤海大区</v>
          </cell>
          <cell r="DB186" t="str">
            <v>天津大学数据中心</v>
          </cell>
        </row>
        <row r="187">
          <cell r="CZ187" t="str">
            <v>HBH44</v>
          </cell>
          <cell r="DA187" t="str">
            <v>环渤海大区</v>
          </cell>
          <cell r="DB187" t="str">
            <v>威海职业学院智慧校园一期</v>
          </cell>
        </row>
        <row r="188">
          <cell r="CZ188" t="str">
            <v>HBH45</v>
          </cell>
          <cell r="DA188" t="str">
            <v>环渤海大区</v>
          </cell>
          <cell r="DB188" t="str">
            <v>淄川IOC项目</v>
          </cell>
        </row>
        <row r="189">
          <cell r="CZ189" t="str">
            <v>HBH47</v>
          </cell>
          <cell r="DA189" t="str">
            <v>环渤海大区</v>
          </cell>
          <cell r="DB189" t="str">
            <v>文登市民网二期</v>
          </cell>
        </row>
        <row r="190">
          <cell r="CZ190" t="str">
            <v>HBH48</v>
          </cell>
          <cell r="DA190" t="str">
            <v>环渤海大区</v>
          </cell>
          <cell r="DB190" t="str">
            <v>乳山市民网二期</v>
          </cell>
        </row>
        <row r="191">
          <cell r="CZ191" t="str">
            <v>HBH49</v>
          </cell>
          <cell r="DA191" t="str">
            <v>环渤海大区</v>
          </cell>
          <cell r="DB191" t="str">
            <v>乳山农业大数据应用</v>
          </cell>
        </row>
        <row r="192">
          <cell r="CZ192" t="str">
            <v>HBH51</v>
          </cell>
          <cell r="DA192" t="str">
            <v>环渤海大区</v>
          </cell>
          <cell r="DB192" t="str">
            <v>威海公共文化大数据服务平台</v>
          </cell>
        </row>
        <row r="193">
          <cell r="CZ193" t="str">
            <v>HBH52</v>
          </cell>
          <cell r="DA193" t="str">
            <v>环渤海大区</v>
          </cell>
          <cell r="DB193" t="str">
            <v>潍坊市城市大脑项目</v>
          </cell>
        </row>
        <row r="194">
          <cell r="CZ194" t="str">
            <v>HBH53</v>
          </cell>
          <cell r="DA194" t="str">
            <v>环渤海大区</v>
          </cell>
          <cell r="DB194" t="str">
            <v>日照智慧旅游</v>
          </cell>
        </row>
        <row r="195">
          <cell r="CZ195" t="str">
            <v>HBH54</v>
          </cell>
          <cell r="DA195" t="str">
            <v>环渤海大区</v>
          </cell>
          <cell r="DB195" t="str">
            <v>青岛黄岛未来城项目</v>
          </cell>
        </row>
        <row r="196">
          <cell r="CZ196" t="str">
            <v>HBH55</v>
          </cell>
          <cell r="DA196" t="str">
            <v>环渤海大区</v>
          </cell>
          <cell r="DB196" t="str">
            <v>威海市民网续签</v>
          </cell>
        </row>
        <row r="197">
          <cell r="CZ197" t="str">
            <v>HBH56</v>
          </cell>
          <cell r="DA197" t="str">
            <v>环渤海大区</v>
          </cell>
          <cell r="DB197" t="str">
            <v>聊城市民网建设及运营</v>
          </cell>
        </row>
        <row r="198">
          <cell r="CZ198" t="str">
            <v>HBH57</v>
          </cell>
          <cell r="DA198" t="str">
            <v>环渤海大区</v>
          </cell>
          <cell r="DB198" t="str">
            <v>山东高速公路智慧交通（商机关闭）</v>
          </cell>
        </row>
        <row r="199">
          <cell r="CZ199" t="str">
            <v>HBH58</v>
          </cell>
          <cell r="DA199" t="str">
            <v>环渤海大区</v>
          </cell>
          <cell r="DB199" t="str">
            <v>威海职业学院智慧校园二期</v>
          </cell>
        </row>
        <row r="200">
          <cell r="CZ200" t="str">
            <v>HBH59</v>
          </cell>
          <cell r="DA200" t="str">
            <v>环渤海大区</v>
          </cell>
          <cell r="DB200" t="str">
            <v>潍坊潍城区智能服务大厅</v>
          </cell>
        </row>
        <row r="201">
          <cell r="CZ201" t="str">
            <v>HBH60</v>
          </cell>
          <cell r="DA201" t="str">
            <v>环渤海大区</v>
          </cell>
          <cell r="DB201" t="str">
            <v>淄博经开区智慧园区平台建设</v>
          </cell>
        </row>
        <row r="202">
          <cell r="CZ202" t="str">
            <v>HBH61</v>
          </cell>
          <cell r="DA202" t="str">
            <v>环渤海大区</v>
          </cell>
          <cell r="DB202" t="str">
            <v>烟台发改信用二期</v>
          </cell>
        </row>
        <row r="203">
          <cell r="CZ203" t="str">
            <v>HBH62</v>
          </cell>
          <cell r="DA203" t="str">
            <v>环渤海大区</v>
          </cell>
          <cell r="DB203" t="str">
            <v>威海工业大数据</v>
          </cell>
        </row>
        <row r="204">
          <cell r="CZ204" t="str">
            <v>HBH63</v>
          </cell>
          <cell r="DA204" t="str">
            <v>环渤海大区</v>
          </cell>
          <cell r="DB204" t="str">
            <v>大连金普新区智慧城市项目</v>
          </cell>
        </row>
        <row r="205">
          <cell r="CZ205" t="str">
            <v>HBH64</v>
          </cell>
          <cell r="DA205" t="str">
            <v>环渤海大区</v>
          </cell>
          <cell r="DB205" t="str">
            <v>唐山智慧火车站</v>
          </cell>
        </row>
        <row r="206">
          <cell r="CZ206" t="str">
            <v>HBH65</v>
          </cell>
          <cell r="DA206" t="str">
            <v>环渤海大区</v>
          </cell>
          <cell r="DB206" t="str">
            <v>天钢集团钢铁产业大数据</v>
          </cell>
        </row>
        <row r="207">
          <cell r="CZ207" t="str">
            <v>HBH67</v>
          </cell>
          <cell r="DA207" t="str">
            <v>环渤海大区</v>
          </cell>
          <cell r="DB207" t="str">
            <v>吉林省溯源食品工业互联网项目</v>
          </cell>
        </row>
        <row r="208">
          <cell r="CZ208" t="str">
            <v>HBH68</v>
          </cell>
          <cell r="DA208" t="str">
            <v>环渤海大区</v>
          </cell>
          <cell r="DB208" t="str">
            <v>吉林省物联网展厅项目</v>
          </cell>
        </row>
        <row r="209">
          <cell r="CZ209" t="str">
            <v>HBH69</v>
          </cell>
          <cell r="DA209" t="str">
            <v>环渤海大区</v>
          </cell>
          <cell r="DB209" t="str">
            <v>吉林省农委大数据平台</v>
          </cell>
        </row>
        <row r="210">
          <cell r="CZ210" t="str">
            <v>HBH70</v>
          </cell>
          <cell r="DA210" t="str">
            <v>环渤海大区</v>
          </cell>
          <cell r="DB210" t="str">
            <v>吉林省应急指挥系统</v>
          </cell>
        </row>
        <row r="211">
          <cell r="CZ211" t="str">
            <v>HBH71</v>
          </cell>
          <cell r="DA211" t="str">
            <v>环渤海大区</v>
          </cell>
          <cell r="DB211" t="str">
            <v>红旗小镇信息化项目</v>
          </cell>
        </row>
        <row r="212">
          <cell r="CZ212" t="str">
            <v>HBH72</v>
          </cell>
          <cell r="DA212" t="str">
            <v>环渤海大区</v>
          </cell>
          <cell r="DB212" t="str">
            <v>智慧东丽综合治理平台-综治管理中心软件开发</v>
          </cell>
        </row>
        <row r="213">
          <cell r="CZ213" t="str">
            <v>HBH73</v>
          </cell>
          <cell r="DA213" t="str">
            <v>环渤海大区</v>
          </cell>
          <cell r="DB213" t="str">
            <v>南开区网格化管理平台软</v>
          </cell>
        </row>
        <row r="214">
          <cell r="CZ214" t="str">
            <v>HBH74</v>
          </cell>
          <cell r="DA214" t="str">
            <v>环渤海大区</v>
          </cell>
          <cell r="DB214" t="str">
            <v>南开区网格化管理平台硬</v>
          </cell>
        </row>
        <row r="215">
          <cell r="CZ215" t="str">
            <v>HBH75</v>
          </cell>
          <cell r="DA215" t="str">
            <v>环渤海大区</v>
          </cell>
          <cell r="DB215" t="str">
            <v>南开区经济监控平台</v>
          </cell>
        </row>
        <row r="216">
          <cell r="CZ216" t="str">
            <v>HBH76</v>
          </cell>
          <cell r="DA216" t="str">
            <v>环渤海大区</v>
          </cell>
          <cell r="DB216" t="str">
            <v>南开区企业服务平台</v>
          </cell>
        </row>
        <row r="217">
          <cell r="CZ217" t="str">
            <v>HBH77</v>
          </cell>
          <cell r="DA217" t="str">
            <v>环渤海大区</v>
          </cell>
          <cell r="DB217" t="str">
            <v>南开区政务OA</v>
          </cell>
        </row>
        <row r="218">
          <cell r="CZ218" t="str">
            <v>HBH78</v>
          </cell>
          <cell r="DA218" t="str">
            <v>环渤海大区</v>
          </cell>
          <cell r="DB218" t="str">
            <v>南开区智能停车硬件</v>
          </cell>
        </row>
        <row r="219">
          <cell r="CZ219" t="str">
            <v>HBH79</v>
          </cell>
          <cell r="DA219" t="str">
            <v>环渤海大区</v>
          </cell>
          <cell r="DB219" t="str">
            <v>南开区智能停车软件</v>
          </cell>
        </row>
        <row r="220">
          <cell r="CZ220" t="str">
            <v>HBH80</v>
          </cell>
          <cell r="DA220" t="str">
            <v>环渤海大区</v>
          </cell>
          <cell r="DB220" t="str">
            <v>南开区一网通</v>
          </cell>
        </row>
        <row r="221">
          <cell r="CZ221" t="str">
            <v>HBH81</v>
          </cell>
          <cell r="DA221" t="str">
            <v>环渤海大区</v>
          </cell>
          <cell r="DB221" t="str">
            <v>大连智慧社区养老服务平台（新增商机）</v>
          </cell>
        </row>
        <row r="222">
          <cell r="CZ222" t="str">
            <v>HBH82</v>
          </cell>
          <cell r="DA222" t="str">
            <v>环渤海大区</v>
          </cell>
          <cell r="DB222" t="str">
            <v>一馆一平台（一期硬件）（新增商机）</v>
          </cell>
        </row>
        <row r="223">
          <cell r="CZ223" t="str">
            <v>HBH82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黄旭伟"/>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振官"/>
      <sheetName val="事项列表范围"/>
    </sheetNames>
    <sheetDataSet>
      <sheetData sheetId="0" refreshError="1"/>
      <sheetData sheetId="1" refreshError="1"/>
      <sheetData sheetId="2" refreshError="1">
        <row r="1">
          <cell r="CZ1" t="str">
            <v>病假</v>
          </cell>
        </row>
        <row r="2">
          <cell r="CZ2" t="str">
            <v>事假</v>
          </cell>
        </row>
        <row r="3">
          <cell r="CZ3" t="str">
            <v>会议</v>
          </cell>
        </row>
        <row r="4">
          <cell r="CZ4" t="str">
            <v>学习</v>
          </cell>
        </row>
        <row r="5">
          <cell r="CZ5" t="str">
            <v>其他</v>
          </cell>
        </row>
        <row r="6">
          <cell r="CZ6" t="str">
            <v>年假</v>
          </cell>
        </row>
        <row r="11">
          <cell r="CZ11" t="str">
            <v>XB01</v>
          </cell>
          <cell r="DA11" t="str">
            <v>西北大区</v>
          </cell>
          <cell r="DB11" t="str">
            <v>甘肃省智慧消防数据共享交换平台</v>
          </cell>
        </row>
        <row r="12">
          <cell r="CZ12" t="str">
            <v>XB03</v>
          </cell>
          <cell r="DA12" t="str">
            <v>西北大区</v>
          </cell>
          <cell r="DB12" t="str">
            <v>洛阳智慧消防项目</v>
          </cell>
        </row>
        <row r="13">
          <cell r="CZ13" t="str">
            <v>XB04</v>
          </cell>
          <cell r="DA13" t="str">
            <v>西北大区</v>
          </cell>
          <cell r="DB13" t="str">
            <v>西安市医疗健康（影像）大数据中心</v>
          </cell>
        </row>
        <row r="14">
          <cell r="CZ14" t="str">
            <v>XB05</v>
          </cell>
          <cell r="DA14" t="str">
            <v>西北大区</v>
          </cell>
          <cell r="DB14" t="str">
            <v>宝鸡市12345呼叫平台项目</v>
          </cell>
        </row>
        <row r="15">
          <cell r="CZ15" t="str">
            <v>XB06</v>
          </cell>
          <cell r="DA15" t="str">
            <v>西北大区</v>
          </cell>
          <cell r="DB15" t="str">
            <v>宝鸡市应急指挥中心建设项目（二期）</v>
          </cell>
        </row>
        <row r="16">
          <cell r="CZ16" t="str">
            <v>XB07</v>
          </cell>
          <cell r="DA16" t="str">
            <v>西北大区</v>
          </cell>
          <cell r="DB16" t="str">
            <v>西安“最多跑次”项目-宏观经济库项目</v>
          </cell>
        </row>
        <row r="17">
          <cell r="CZ17" t="str">
            <v>XB08</v>
          </cell>
          <cell r="DA17" t="str">
            <v>西北大区</v>
          </cell>
          <cell r="DB17" t="str">
            <v>青海省信用信息共享平台一期四阶段项目</v>
          </cell>
        </row>
        <row r="18">
          <cell r="CZ18" t="str">
            <v>XB09</v>
          </cell>
          <cell r="DA18" t="str">
            <v>西北大区</v>
          </cell>
          <cell r="DB18" t="str">
            <v>三江源大数据中心</v>
          </cell>
        </row>
        <row r="19">
          <cell r="CZ19" t="str">
            <v>XB10</v>
          </cell>
          <cell r="DA19" t="str">
            <v>西北大区</v>
          </cell>
          <cell r="DB19" t="str">
            <v>洛阳地铁物资管理平台项目</v>
          </cell>
        </row>
        <row r="20">
          <cell r="CZ20" t="str">
            <v>XB11</v>
          </cell>
          <cell r="DA20" t="str">
            <v>西北大区</v>
          </cell>
          <cell r="DB20" t="str">
            <v>洛阳地铁智慧应急（含消防）项目</v>
          </cell>
        </row>
        <row r="21">
          <cell r="CZ21" t="str">
            <v>XB12</v>
          </cell>
          <cell r="DA21" t="str">
            <v>西北大区</v>
          </cell>
          <cell r="DB21" t="str">
            <v>铜陵市城市地下智慧管网项目</v>
          </cell>
        </row>
        <row r="22">
          <cell r="CZ22" t="str">
            <v>XB13</v>
          </cell>
          <cell r="DA22" t="str">
            <v>西北大区</v>
          </cell>
          <cell r="DB22" t="str">
            <v>宝鸡市智慧水务项目</v>
          </cell>
        </row>
        <row r="23">
          <cell r="CZ23" t="str">
            <v>XB14</v>
          </cell>
          <cell r="DA23" t="str">
            <v>西北大区</v>
          </cell>
          <cell r="DB23" t="str">
            <v>郑州市智慧水务项目（3.5亿）</v>
          </cell>
        </row>
        <row r="24">
          <cell r="CZ24" t="str">
            <v>XB15</v>
          </cell>
          <cell r="DA24" t="str">
            <v>西北大区</v>
          </cell>
          <cell r="DB24" t="str">
            <v>许昌市智慧消防项目</v>
          </cell>
        </row>
        <row r="25">
          <cell r="CZ25" t="str">
            <v>XB16</v>
          </cell>
          <cell r="DA25" t="str">
            <v>西北大区</v>
          </cell>
          <cell r="DB25" t="str">
            <v>重庆九龙坡智慧管网项目</v>
          </cell>
        </row>
        <row r="26">
          <cell r="CZ26" t="str">
            <v>HYXS01</v>
          </cell>
          <cell r="DA26" t="str">
            <v>行业销售部</v>
          </cell>
          <cell r="DB26" t="str">
            <v>青海省海南藏族自治州贵德县新型智慧城市建设总集项目</v>
          </cell>
        </row>
        <row r="27">
          <cell r="CZ27" t="str">
            <v>HYXS02</v>
          </cell>
          <cell r="DA27" t="str">
            <v>行业销售部</v>
          </cell>
          <cell r="DB27" t="str">
            <v>智慧陵水</v>
          </cell>
        </row>
        <row r="28">
          <cell r="CZ28" t="str">
            <v>HYXS03</v>
          </cell>
          <cell r="DA28" t="str">
            <v>行业销售部</v>
          </cell>
          <cell r="DB28" t="str">
            <v>湖南省怀化市麻阳县智慧党建综合服务平台</v>
          </cell>
        </row>
        <row r="29">
          <cell r="CZ29" t="str">
            <v>HYXS04</v>
          </cell>
          <cell r="DA29" t="str">
            <v>行业销售部</v>
          </cell>
          <cell r="DB29" t="str">
            <v>湖南怀化会同县智慧党建综合服务平台软件开发项目</v>
          </cell>
        </row>
        <row r="30">
          <cell r="CZ30" t="str">
            <v>HYXS05</v>
          </cell>
          <cell r="DA30" t="str">
            <v>行业销售部</v>
          </cell>
          <cell r="DB30" t="str">
            <v>深圳智慧南山项目</v>
          </cell>
        </row>
        <row r="31">
          <cell r="CZ31" t="str">
            <v>HYXS06</v>
          </cell>
          <cell r="DA31" t="str">
            <v>行业销售部</v>
          </cell>
          <cell r="DB31" t="str">
            <v>惠州智慧环保项目</v>
          </cell>
        </row>
        <row r="32">
          <cell r="CZ32" t="str">
            <v>HYXS07</v>
          </cell>
          <cell r="DA32" t="str">
            <v>行业销售部</v>
          </cell>
          <cell r="DB32" t="str">
            <v>山东莱芜高新区医疗产业园智慧园区项目</v>
          </cell>
        </row>
        <row r="33">
          <cell r="CZ33" t="str">
            <v>HYXS08</v>
          </cell>
          <cell r="DA33" t="str">
            <v>行业销售部</v>
          </cell>
          <cell r="DB33" t="str">
            <v>湖南怀化鹤城区智慧党建综合服务平台供货项目</v>
          </cell>
        </row>
        <row r="34">
          <cell r="CZ34" t="str">
            <v>HYXS09</v>
          </cell>
          <cell r="DA34" t="str">
            <v>行业销售部</v>
          </cell>
          <cell r="DB34" t="str">
            <v>云南省智慧环保项目</v>
          </cell>
        </row>
        <row r="35">
          <cell r="CZ35" t="str">
            <v>HB01</v>
          </cell>
          <cell r="DA35" t="str">
            <v>华北大区</v>
          </cell>
          <cell r="DB35" t="str">
            <v>延庆区大数据</v>
          </cell>
        </row>
        <row r="36">
          <cell r="CZ36" t="str">
            <v>HB02</v>
          </cell>
          <cell r="DA36" t="str">
            <v>华北大区</v>
          </cell>
          <cell r="DB36" t="str">
            <v>延庆区智慧环保二期</v>
          </cell>
        </row>
        <row r="37">
          <cell r="CZ37" t="str">
            <v>HB03</v>
          </cell>
          <cell r="DA37" t="str">
            <v>华北大区</v>
          </cell>
          <cell r="DB37" t="str">
            <v>武汉智慧园区项目</v>
          </cell>
        </row>
        <row r="38">
          <cell r="CZ38" t="str">
            <v>HB04</v>
          </cell>
          <cell r="DA38" t="str">
            <v>华北大区</v>
          </cell>
          <cell r="DB38" t="str">
            <v>海淀流管三期项目（海淀政务外网扩容三期）</v>
          </cell>
        </row>
        <row r="39">
          <cell r="CZ39" t="str">
            <v>HB07</v>
          </cell>
          <cell r="DA39" t="str">
            <v>华北大区</v>
          </cell>
          <cell r="DB39" t="str">
            <v>北京顺义区信息中心大数据开发建设软件开发项目</v>
          </cell>
        </row>
        <row r="40">
          <cell r="CZ40" t="str">
            <v>HB08</v>
          </cell>
          <cell r="DA40" t="str">
            <v>华北大区</v>
          </cell>
          <cell r="DB40" t="str">
            <v>北京顺义区信息中心云平台采购供货项目</v>
          </cell>
        </row>
        <row r="41">
          <cell r="CZ41" t="str">
            <v>HB09</v>
          </cell>
          <cell r="DA41" t="str">
            <v>华北大区</v>
          </cell>
          <cell r="DB41" t="str">
            <v>顺义区智慧城市</v>
          </cell>
        </row>
        <row r="42">
          <cell r="CZ42" t="str">
            <v>HB10</v>
          </cell>
          <cell r="DA42" t="str">
            <v>华北大区</v>
          </cell>
          <cell r="DB42" t="str">
            <v>北京市大数据目录体系建设</v>
          </cell>
        </row>
        <row r="43">
          <cell r="CZ43" t="str">
            <v>HB11</v>
          </cell>
          <cell r="DA43" t="str">
            <v>华北大区</v>
          </cell>
          <cell r="DB43" t="str">
            <v>智慧沧州综合管理指挥中心</v>
          </cell>
        </row>
        <row r="44">
          <cell r="CZ44" t="str">
            <v>HB12</v>
          </cell>
          <cell r="DA44" t="str">
            <v>华北大区</v>
          </cell>
          <cell r="DB44" t="str">
            <v>沧州大数据中心二期</v>
          </cell>
        </row>
        <row r="45">
          <cell r="CZ45" t="str">
            <v>HB13</v>
          </cell>
          <cell r="DA45" t="str">
            <v>华北大区</v>
          </cell>
          <cell r="DB45" t="str">
            <v>沧州农业大数据（智慧农业项目）</v>
          </cell>
        </row>
        <row r="46">
          <cell r="CZ46" t="str">
            <v>HB14</v>
          </cell>
          <cell r="DA46" t="str">
            <v>华北大区</v>
          </cell>
          <cell r="DB46" t="str">
            <v>中关村管委会国产化安全可靠二期软件开发</v>
          </cell>
        </row>
        <row r="47">
          <cell r="CZ47" t="str">
            <v>HB15</v>
          </cell>
          <cell r="DA47" t="str">
            <v>华北大区</v>
          </cell>
          <cell r="DB47" t="str">
            <v>中关村管委会国产化安全可靠二期硬件采购</v>
          </cell>
        </row>
        <row r="48">
          <cell r="CZ48" t="str">
            <v>HB16</v>
          </cell>
          <cell r="DA48" t="str">
            <v>华北大区</v>
          </cell>
          <cell r="DB48" t="str">
            <v>河北省共享交换平台</v>
          </cell>
        </row>
        <row r="49">
          <cell r="CZ49" t="str">
            <v>HB17</v>
          </cell>
          <cell r="DA49" t="str">
            <v>华北大区</v>
          </cell>
          <cell r="DB49" t="str">
            <v>市民服务手机端</v>
          </cell>
        </row>
        <row r="50">
          <cell r="CZ50" t="str">
            <v>HB18</v>
          </cell>
          <cell r="DA50" t="str">
            <v>华北大区</v>
          </cell>
          <cell r="DB50" t="str">
            <v>北京中油瑞飞运维服务服务阶段证明项目</v>
          </cell>
        </row>
        <row r="51">
          <cell r="CZ51" t="str">
            <v>HB19</v>
          </cell>
          <cell r="DA51" t="str">
            <v>华北大区</v>
          </cell>
          <cell r="DB51" t="str">
            <v>中关村年度信息化运维项目</v>
          </cell>
        </row>
        <row r="52">
          <cell r="CZ52" t="str">
            <v>HB20</v>
          </cell>
          <cell r="DA52" t="str">
            <v>华北大区</v>
          </cell>
          <cell r="DB52" t="str">
            <v>中关村管委会系统云迁移</v>
          </cell>
        </row>
        <row r="53">
          <cell r="CZ53" t="str">
            <v>HB21</v>
          </cell>
          <cell r="DA53" t="str">
            <v>华北大区</v>
          </cell>
          <cell r="DB53" t="str">
            <v>杨凌智慧大厅项目</v>
          </cell>
        </row>
        <row r="54">
          <cell r="CZ54" t="str">
            <v>HB22</v>
          </cell>
          <cell r="DA54" t="str">
            <v>华北大区</v>
          </cell>
          <cell r="DB54" t="str">
            <v>杨凌智慧城管项目</v>
          </cell>
        </row>
        <row r="55">
          <cell r="CZ55" t="str">
            <v>HB23</v>
          </cell>
          <cell r="DA55" t="str">
            <v>华北大区</v>
          </cell>
          <cell r="DB55" t="str">
            <v>北京市延庆区环保局供货类指挥中心建设项目</v>
          </cell>
        </row>
        <row r="56">
          <cell r="CZ56" t="str">
            <v>HB24</v>
          </cell>
          <cell r="DA56" t="str">
            <v>华北大区</v>
          </cell>
          <cell r="DB56" t="str">
            <v>2019年度海淀区政务云平台购买服务项目服务阶段证明</v>
          </cell>
        </row>
        <row r="57">
          <cell r="CZ57" t="str">
            <v>HB25</v>
          </cell>
          <cell r="DA57" t="str">
            <v>华北大区</v>
          </cell>
          <cell r="DB57" t="str">
            <v>海淀区政务云备份中心2019至2020基础运维服务阶段证明项目</v>
          </cell>
        </row>
        <row r="58">
          <cell r="CZ58" t="str">
            <v>HB26</v>
          </cell>
          <cell r="DA58" t="str">
            <v>华北大区</v>
          </cell>
          <cell r="DB58" t="str">
            <v>海淀区智慧大脑</v>
          </cell>
        </row>
        <row r="59">
          <cell r="CZ59" t="str">
            <v>HB27</v>
          </cell>
          <cell r="DA59" t="str">
            <v>华北大区</v>
          </cell>
          <cell r="DB59" t="str">
            <v>雄安容东片区智慧环保</v>
          </cell>
        </row>
        <row r="60">
          <cell r="CZ60" t="str">
            <v>HB28</v>
          </cell>
          <cell r="DA60" t="str">
            <v>华北大区</v>
          </cell>
          <cell r="DB60" t="str">
            <v>雄安容东片区智慧物流</v>
          </cell>
        </row>
        <row r="61">
          <cell r="CZ61" t="str">
            <v>HB29</v>
          </cell>
          <cell r="DA61" t="str">
            <v>华北大区</v>
          </cell>
          <cell r="DB61" t="str">
            <v>国家广电总局政务一体化项目</v>
          </cell>
        </row>
        <row r="62">
          <cell r="CZ62" t="str">
            <v>HB30</v>
          </cell>
          <cell r="DA62" t="str">
            <v>华北大区</v>
          </cell>
          <cell r="DB62" t="str">
            <v>延庆智慧环保PPP项目-增加部分</v>
          </cell>
        </row>
        <row r="63">
          <cell r="CZ63" t="str">
            <v>HB31</v>
          </cell>
          <cell r="DA63" t="str">
            <v>华北大区</v>
          </cell>
          <cell r="DB63" t="str">
            <v>新乡市获嘉县智慧城市</v>
          </cell>
        </row>
        <row r="64">
          <cell r="CZ64" t="str">
            <v>HB32</v>
          </cell>
          <cell r="DA64" t="str">
            <v>华北大区</v>
          </cell>
          <cell r="DB64" t="str">
            <v>武汉市（等保测评+OA）监狱项目</v>
          </cell>
        </row>
        <row r="65">
          <cell r="CZ65" t="str">
            <v>HB33</v>
          </cell>
          <cell r="DA65" t="str">
            <v>华北大区</v>
          </cell>
          <cell r="DB65" t="str">
            <v>延庆区智慧旅游项目</v>
          </cell>
        </row>
        <row r="66">
          <cell r="CZ66" t="str">
            <v>HB34</v>
          </cell>
          <cell r="DA66" t="str">
            <v>华北大区</v>
          </cell>
          <cell r="DB66" t="str">
            <v>联通河南分公司新兴ICT业务政务行业综合解决方案项目</v>
          </cell>
        </row>
        <row r="67">
          <cell r="CZ67" t="str">
            <v>HB35</v>
          </cell>
          <cell r="DA67" t="str">
            <v>华北大区</v>
          </cell>
          <cell r="DB67" t="str">
            <v>延庆区子站周边空气质量精细化管理支撑项目</v>
          </cell>
        </row>
        <row r="68">
          <cell r="CZ68" t="str">
            <v>HB36</v>
          </cell>
          <cell r="DA68" t="str">
            <v>华北大区</v>
          </cell>
          <cell r="DB68" t="str">
            <v>雄安出入境政务服务大厅</v>
          </cell>
        </row>
        <row r="69">
          <cell r="CZ69" t="str">
            <v>HD01</v>
          </cell>
          <cell r="DA69" t="str">
            <v>华东大区</v>
          </cell>
          <cell r="DB69" t="str">
            <v>苏州智慧水利工程</v>
          </cell>
        </row>
        <row r="70">
          <cell r="CZ70" t="str">
            <v>HD02</v>
          </cell>
          <cell r="DA70" t="str">
            <v>华东大区</v>
          </cell>
          <cell r="DB70" t="str">
            <v>铜山智慧教育</v>
          </cell>
        </row>
        <row r="71">
          <cell r="CZ71" t="str">
            <v>HD03</v>
          </cell>
          <cell r="DA71" t="str">
            <v>华东大区</v>
          </cell>
          <cell r="DB71" t="str">
            <v>连云港智慧徐圩石化园区(项目集)</v>
          </cell>
        </row>
        <row r="72">
          <cell r="CZ72" t="str">
            <v>HD04</v>
          </cell>
          <cell r="DA72" t="str">
            <v>华东大区</v>
          </cell>
          <cell r="DB72" t="str">
            <v>江苏省政务大数据一期</v>
          </cell>
        </row>
        <row r="73">
          <cell r="CZ73" t="str">
            <v>HD05</v>
          </cell>
          <cell r="DA73" t="str">
            <v>华东大区</v>
          </cell>
          <cell r="DB73" t="str">
            <v>苏州工业园区智慧水利</v>
          </cell>
        </row>
        <row r="74">
          <cell r="CZ74" t="str">
            <v>HD06</v>
          </cell>
          <cell r="DA74" t="str">
            <v>华东大区</v>
          </cell>
          <cell r="DB74" t="str">
            <v>云上扬州数据中心</v>
          </cell>
        </row>
        <row r="75">
          <cell r="CZ75" t="str">
            <v>HD07</v>
          </cell>
          <cell r="DA75" t="str">
            <v>华东大区</v>
          </cell>
          <cell r="DB75" t="str">
            <v>苏州市政务云及政务大数据</v>
          </cell>
        </row>
        <row r="76">
          <cell r="CZ76" t="str">
            <v>HD08</v>
          </cell>
          <cell r="DA76" t="str">
            <v>华东大区</v>
          </cell>
          <cell r="DB76" t="str">
            <v>张家港智慧停车</v>
          </cell>
        </row>
        <row r="77">
          <cell r="CZ77" t="str">
            <v>HD09</v>
          </cell>
          <cell r="DA77" t="str">
            <v>华东大区</v>
          </cell>
          <cell r="DB77" t="str">
            <v>张家港智慧水利（含河长制）</v>
          </cell>
        </row>
        <row r="78">
          <cell r="CZ78" t="str">
            <v>HD10</v>
          </cell>
          <cell r="DA78" t="str">
            <v>华东大区</v>
          </cell>
          <cell r="DB78" t="str">
            <v>吴江政务大数据二期</v>
          </cell>
        </row>
        <row r="79">
          <cell r="CZ79" t="str">
            <v>HD12</v>
          </cell>
          <cell r="DA79" t="str">
            <v>华东大区</v>
          </cell>
          <cell r="DB79" t="str">
            <v>南通智慧停车</v>
          </cell>
        </row>
        <row r="80">
          <cell r="CZ80" t="str">
            <v>HD13</v>
          </cell>
          <cell r="DA80" t="str">
            <v>华东大区</v>
          </cell>
          <cell r="DB80" t="str">
            <v>徐州信息资源枢纽服务（二期）升级改造</v>
          </cell>
        </row>
        <row r="81">
          <cell r="CZ81" t="str">
            <v>HD14</v>
          </cell>
          <cell r="DA81" t="str">
            <v>华东大区</v>
          </cell>
          <cell r="DB81" t="str">
            <v>张家港体育大数据</v>
          </cell>
        </row>
        <row r="82">
          <cell r="CZ82" t="str">
            <v>HD15</v>
          </cell>
          <cell r="DA82" t="str">
            <v>华东大区</v>
          </cell>
          <cell r="DB82" t="str">
            <v>铜山政务大数据</v>
          </cell>
        </row>
        <row r="83">
          <cell r="CZ83" t="str">
            <v>HD17</v>
          </cell>
          <cell r="DA83" t="str">
            <v>华东大区</v>
          </cell>
          <cell r="DB83" t="str">
            <v>FY19张家港人力资源和社会保障局市民卡服务阶段证明外包项目</v>
          </cell>
        </row>
        <row r="84">
          <cell r="CZ84" t="str">
            <v>HD18</v>
          </cell>
          <cell r="DA84" t="str">
            <v>华东大区</v>
          </cell>
          <cell r="DB84" t="str">
            <v>江苏旅游职业技术学院扬州非遗文化展厅技术开发</v>
          </cell>
        </row>
        <row r="85">
          <cell r="CZ85" t="str">
            <v>HD19</v>
          </cell>
          <cell r="DA85" t="str">
            <v>华东大区</v>
          </cell>
          <cell r="DB85" t="str">
            <v>扬州智慧养老软件开发</v>
          </cell>
        </row>
        <row r="86">
          <cell r="CZ86" t="str">
            <v>HD21</v>
          </cell>
          <cell r="DA86" t="str">
            <v>华东大区</v>
          </cell>
          <cell r="DB86" t="str">
            <v>萧山大数据</v>
          </cell>
        </row>
        <row r="87">
          <cell r="CZ87" t="str">
            <v>HN01</v>
          </cell>
          <cell r="DA87" t="str">
            <v>华南大区</v>
          </cell>
          <cell r="DB87" t="str">
            <v>龙岩智慧教育</v>
          </cell>
        </row>
        <row r="88">
          <cell r="CZ88" t="str">
            <v>HN02</v>
          </cell>
          <cell r="DA88" t="str">
            <v>华南大区</v>
          </cell>
          <cell r="DB88" t="str">
            <v>2018年智慧武平升级改造项目服务类采购项目</v>
          </cell>
        </row>
        <row r="89">
          <cell r="CZ89" t="str">
            <v>HN03</v>
          </cell>
          <cell r="DA89" t="str">
            <v>华南大区</v>
          </cell>
          <cell r="DB89" t="str">
            <v>智慧武平升级改造项目硬件采购供货项目</v>
          </cell>
        </row>
        <row r="90">
          <cell r="CZ90" t="str">
            <v>HN04</v>
          </cell>
          <cell r="DA90" t="str">
            <v>华南大区</v>
          </cell>
          <cell r="DB90" t="str">
            <v>智慧武平升级改造项目运维服务收益期项目</v>
          </cell>
        </row>
        <row r="91">
          <cell r="CZ91" t="str">
            <v>HN05</v>
          </cell>
          <cell r="DA91" t="str">
            <v>华南大区</v>
          </cell>
          <cell r="DB91" t="str">
            <v>龙岩市行政服务中心通用审批系统含网上办事大厅提升改造软件开发项目</v>
          </cell>
        </row>
        <row r="92">
          <cell r="CZ92" t="str">
            <v>HN06</v>
          </cell>
          <cell r="DA92" t="str">
            <v>华南大区</v>
          </cell>
          <cell r="DB92" t="str">
            <v>精准扶贫（二期)运营</v>
          </cell>
        </row>
        <row r="93">
          <cell r="CZ93" t="str">
            <v>HN10</v>
          </cell>
          <cell r="DA93" t="str">
            <v>华南大区</v>
          </cell>
          <cell r="DB93" t="str">
            <v>禅城区数据共享平台二期项目</v>
          </cell>
        </row>
        <row r="94">
          <cell r="CZ94" t="str">
            <v>HN12</v>
          </cell>
          <cell r="DA94" t="str">
            <v>华南大区</v>
          </cell>
          <cell r="DB94" t="str">
            <v>佛山市社保局微信公众号升级项目</v>
          </cell>
        </row>
        <row r="95">
          <cell r="CZ95" t="str">
            <v>HN13</v>
          </cell>
          <cell r="DA95" t="str">
            <v>华南大区</v>
          </cell>
          <cell r="DB95" t="str">
            <v>广州之窗商务港智慧展厅集成服务阶段证明项目</v>
          </cell>
        </row>
        <row r="96">
          <cell r="CZ96" t="str">
            <v>HN14</v>
          </cell>
          <cell r="DA96" t="str">
            <v>华南大区</v>
          </cell>
          <cell r="DB96" t="str">
            <v>盐田市民服务平台运营项目</v>
          </cell>
        </row>
        <row r="97">
          <cell r="CZ97" t="str">
            <v>HN15</v>
          </cell>
          <cell r="DA97" t="str">
            <v>华南大区</v>
          </cell>
          <cell r="DB97" t="str">
            <v>盐田城市运行管理平台</v>
          </cell>
        </row>
        <row r="98">
          <cell r="CZ98" t="str">
            <v>HN17</v>
          </cell>
          <cell r="DA98" t="str">
            <v>华南大区</v>
          </cell>
          <cell r="DB98" t="str">
            <v>佛山市数据协同共享系统项目</v>
          </cell>
        </row>
        <row r="99">
          <cell r="CZ99" t="str">
            <v>HN18</v>
          </cell>
          <cell r="DA99" t="str">
            <v>华南大区</v>
          </cell>
          <cell r="DB99" t="str">
            <v>佛山市政府决策分析展示系统</v>
          </cell>
        </row>
        <row r="100">
          <cell r="CZ100" t="str">
            <v>HN19</v>
          </cell>
          <cell r="DA100" t="str">
            <v>华南大区</v>
          </cell>
          <cell r="DB100" t="str">
            <v>云浮市智慧城管二期</v>
          </cell>
        </row>
        <row r="101">
          <cell r="CZ101" t="str">
            <v>HN24</v>
          </cell>
          <cell r="DA101" t="str">
            <v>华南大区</v>
          </cell>
          <cell r="DB101" t="str">
            <v>盐田区统一身份认证系统</v>
          </cell>
        </row>
        <row r="102">
          <cell r="CZ102" t="str">
            <v>HN26</v>
          </cell>
          <cell r="DA102" t="str">
            <v>华南大区</v>
          </cell>
          <cell r="DB102" t="str">
            <v>漳州市数据汇聚共享服务平台（二期）</v>
          </cell>
        </row>
        <row r="103">
          <cell r="CZ103" t="str">
            <v>HN30</v>
          </cell>
          <cell r="DA103" t="str">
            <v>华南大区</v>
          </cell>
          <cell r="DB103" t="str">
            <v>漳州市网上公共服务平台（漳州通）</v>
          </cell>
        </row>
        <row r="104">
          <cell r="CZ104" t="str">
            <v>HN31</v>
          </cell>
          <cell r="DA104" t="str">
            <v>华南大区</v>
          </cell>
          <cell r="DB104" t="str">
            <v>智慧上杭项目</v>
          </cell>
        </row>
        <row r="105">
          <cell r="CZ105" t="str">
            <v>HN33</v>
          </cell>
          <cell r="DA105" t="str">
            <v>华南大区</v>
          </cell>
          <cell r="DB105" t="str">
            <v>福建智慧三明</v>
          </cell>
        </row>
        <row r="106">
          <cell r="CZ106" t="str">
            <v>HN34</v>
          </cell>
          <cell r="DA106" t="str">
            <v>华南大区</v>
          </cell>
          <cell r="DB106" t="str">
            <v>佛山法人库建设项目</v>
          </cell>
        </row>
        <row r="107">
          <cell r="CZ107" t="str">
            <v>HN39</v>
          </cell>
          <cell r="DA107" t="str">
            <v>华南大区</v>
          </cell>
          <cell r="DB107" t="str">
            <v>数字广东</v>
          </cell>
        </row>
        <row r="108">
          <cell r="CZ108" t="str">
            <v>HN40</v>
          </cell>
          <cell r="DA108" t="str">
            <v>华南大区</v>
          </cell>
          <cell r="DB108" t="str">
            <v>龙岩移动全流程网上办事平台项目网上办事服务平台模块技术服务阶段证明</v>
          </cell>
        </row>
        <row r="109">
          <cell r="CZ109" t="str">
            <v>HN41</v>
          </cell>
          <cell r="DA109" t="str">
            <v>华南大区</v>
          </cell>
          <cell r="DB109" t="str">
            <v>龙岩移动全流程网上办事平台项目网上办事服务平台维保服务期服务到款项目</v>
          </cell>
        </row>
        <row r="110">
          <cell r="CZ110" t="str">
            <v>HN42</v>
          </cell>
          <cell r="DA110" t="str">
            <v>华南大区</v>
          </cell>
          <cell r="DB110" t="str">
            <v>龙岩市教育局网上招生报名及积分制管理系统软件开发项目</v>
          </cell>
        </row>
        <row r="111">
          <cell r="CZ111" t="str">
            <v>HN43</v>
          </cell>
          <cell r="DA111" t="str">
            <v>华南大区</v>
          </cell>
          <cell r="DB111" t="str">
            <v>龙岩市新罗区综治网格化信息系统软件开发项目</v>
          </cell>
        </row>
        <row r="112">
          <cell r="CZ112" t="str">
            <v>HN44</v>
          </cell>
          <cell r="DA112" t="str">
            <v>华南大区</v>
          </cell>
          <cell r="DB112" t="str">
            <v>福州市中小企业服务平台</v>
          </cell>
        </row>
        <row r="113">
          <cell r="CZ113" t="str">
            <v>XN001</v>
          </cell>
          <cell r="DA113" t="str">
            <v>西南大区</v>
          </cell>
          <cell r="DB113" t="str">
            <v>贵阳市白云区政务服务到款项目</v>
          </cell>
        </row>
        <row r="114">
          <cell r="CZ114" t="str">
            <v>XN002</v>
          </cell>
          <cell r="DA114" t="str">
            <v>西南大区</v>
          </cell>
          <cell r="DB114" t="str">
            <v>贵阳市招考网微信公众号托管运维服务阶段证明项目</v>
          </cell>
        </row>
        <row r="115">
          <cell r="CZ115" t="str">
            <v>XN003</v>
          </cell>
          <cell r="DA115" t="str">
            <v>西南大区</v>
          </cell>
          <cell r="DB115" t="str">
            <v>智慧金秀一期</v>
          </cell>
        </row>
        <row r="116">
          <cell r="CZ116" t="str">
            <v>XN004</v>
          </cell>
          <cell r="DA116" t="str">
            <v>西南大区</v>
          </cell>
          <cell r="DB116" t="str">
            <v>贵阳市义务教育入学服务接入筑民生APP建设服务项目</v>
          </cell>
        </row>
        <row r="117">
          <cell r="CZ117" t="str">
            <v>XN005</v>
          </cell>
          <cell r="DA117" t="str">
            <v>西南大区</v>
          </cell>
          <cell r="DB117" t="str">
            <v>六盘水凉都云信息平台</v>
          </cell>
        </row>
        <row r="118">
          <cell r="CZ118" t="str">
            <v>XN006</v>
          </cell>
          <cell r="DA118" t="str">
            <v>西南大区</v>
          </cell>
          <cell r="DB118" t="str">
            <v>铜仁市大数据支撑平台</v>
          </cell>
        </row>
        <row r="119">
          <cell r="CZ119" t="str">
            <v>XN007</v>
          </cell>
          <cell r="DA119" t="str">
            <v>西南大区</v>
          </cell>
          <cell r="DB119" t="str">
            <v>安顺市可信共享</v>
          </cell>
        </row>
        <row r="120">
          <cell r="CZ120" t="str">
            <v>XN008</v>
          </cell>
          <cell r="DA120" t="str">
            <v>西南大区</v>
          </cell>
          <cell r="DB120" t="str">
            <v>安顺市政务云</v>
          </cell>
        </row>
        <row r="121">
          <cell r="CZ121" t="str">
            <v>XN009</v>
          </cell>
          <cell r="DA121" t="str">
            <v>西南大区</v>
          </cell>
          <cell r="DB121" t="str">
            <v>贵阳市住房公积金管理中心-线上服务接入软件开发</v>
          </cell>
        </row>
        <row r="122">
          <cell r="CZ122" t="str">
            <v>XN010</v>
          </cell>
          <cell r="DA122" t="str">
            <v>西南大区</v>
          </cell>
          <cell r="DB122" t="str">
            <v>筑民生二期</v>
          </cell>
        </row>
        <row r="123">
          <cell r="CZ123" t="str">
            <v>XN011</v>
          </cell>
          <cell r="DA123" t="str">
            <v>西南大区</v>
          </cell>
          <cell r="DB123" t="str">
            <v>智慧体育</v>
          </cell>
        </row>
        <row r="124">
          <cell r="CZ124" t="str">
            <v>XN013</v>
          </cell>
          <cell r="DA124" t="str">
            <v>西南大区</v>
          </cell>
          <cell r="DB124" t="str">
            <v>稀土大数据平台</v>
          </cell>
        </row>
        <row r="125">
          <cell r="CZ125" t="str">
            <v>XN014</v>
          </cell>
          <cell r="DA125" t="str">
            <v>西南大区</v>
          </cell>
          <cell r="DB125" t="str">
            <v>赣南脐橙大数据平台</v>
          </cell>
        </row>
        <row r="126">
          <cell r="CZ126" t="str">
            <v>XN015</v>
          </cell>
          <cell r="DA126" t="str">
            <v>西南大区</v>
          </cell>
          <cell r="DB126" t="str">
            <v>六盘水教育局项目</v>
          </cell>
        </row>
        <row r="127">
          <cell r="CZ127" t="str">
            <v>XN016</v>
          </cell>
          <cell r="DA127" t="str">
            <v>西南大区</v>
          </cell>
          <cell r="DB127" t="str">
            <v>贵州长江水资源保护</v>
          </cell>
        </row>
        <row r="128">
          <cell r="CZ128" t="str">
            <v>XN017</v>
          </cell>
          <cell r="DA128" t="str">
            <v>西南大区</v>
          </cell>
          <cell r="DB128" t="str">
            <v>重庆长江水资源保护</v>
          </cell>
        </row>
        <row r="129">
          <cell r="CZ129" t="str">
            <v>XN018</v>
          </cell>
          <cell r="DA129" t="str">
            <v>西南大区</v>
          </cell>
          <cell r="DB129" t="str">
            <v>贵州省“厕所革命”</v>
          </cell>
        </row>
        <row r="130">
          <cell r="CZ130" t="str">
            <v>XN019</v>
          </cell>
          <cell r="DA130" t="str">
            <v>西南大区</v>
          </cell>
          <cell r="DB130" t="str">
            <v>六枝教育项目</v>
          </cell>
        </row>
        <row r="131">
          <cell r="CZ131" t="str">
            <v>XN020</v>
          </cell>
          <cell r="DA131" t="str">
            <v>西南大区</v>
          </cell>
          <cell r="DB131" t="str">
            <v>赣州智慧教育</v>
          </cell>
        </row>
        <row r="132">
          <cell r="CZ132" t="str">
            <v>XN024</v>
          </cell>
          <cell r="DA132" t="str">
            <v>西南大区</v>
          </cell>
          <cell r="DB132" t="str">
            <v>贵阳市住房公积金管理中心-运营服务</v>
          </cell>
        </row>
        <row r="133">
          <cell r="CZ133" t="str">
            <v>XN025</v>
          </cell>
          <cell r="DA133" t="str">
            <v>西南大区</v>
          </cell>
          <cell r="DB133" t="str">
            <v>贵阳市住房公积金管理中心-运维服务</v>
          </cell>
        </row>
        <row r="134">
          <cell r="CZ134" t="str">
            <v>XN026</v>
          </cell>
          <cell r="DA134" t="str">
            <v>西南大区</v>
          </cell>
          <cell r="DB134" t="str">
            <v>重庆两江新区教育局新生预报名系统</v>
          </cell>
        </row>
        <row r="135">
          <cell r="CZ135" t="str">
            <v>XN027</v>
          </cell>
          <cell r="DA135" t="str">
            <v>西南大区</v>
          </cell>
          <cell r="DB135" t="str">
            <v>重庆两江新区公租房</v>
          </cell>
        </row>
        <row r="136">
          <cell r="CZ136" t="str">
            <v>XN028</v>
          </cell>
          <cell r="DA136" t="str">
            <v>西南大区</v>
          </cell>
          <cell r="DB136" t="str">
            <v>罗甸精准扶贫一张图</v>
          </cell>
        </row>
        <row r="137">
          <cell r="CZ137" t="str">
            <v>XN029</v>
          </cell>
          <cell r="DA137" t="str">
            <v>西南大区</v>
          </cell>
          <cell r="DB137" t="str">
            <v>成都公共租赁住房项目</v>
          </cell>
        </row>
        <row r="138">
          <cell r="CZ138" t="str">
            <v>XN030</v>
          </cell>
          <cell r="DA138" t="str">
            <v>西南大区</v>
          </cell>
          <cell r="DB138" t="str">
            <v>贵州省水资源综合管理平台</v>
          </cell>
        </row>
        <row r="139">
          <cell r="CZ139" t="str">
            <v>XN031</v>
          </cell>
          <cell r="DA139" t="str">
            <v>西南大区</v>
          </cell>
          <cell r="DB139" t="str">
            <v>铜仁市民平台</v>
          </cell>
        </row>
        <row r="140">
          <cell r="CZ140" t="str">
            <v>XN033</v>
          </cell>
          <cell r="DA140" t="str">
            <v>西南大区</v>
          </cell>
          <cell r="DB140" t="str">
            <v>贵阳市住房公积金管理中心-人脸识别技术支持</v>
          </cell>
        </row>
        <row r="141">
          <cell r="CZ141" t="str">
            <v>XN034</v>
          </cell>
          <cell r="DA141" t="str">
            <v>西南大区</v>
          </cell>
          <cell r="DB141" t="str">
            <v>贵阳市发改委统一登录管理</v>
          </cell>
        </row>
        <row r="142">
          <cell r="CZ142" t="str">
            <v>XN035</v>
          </cell>
          <cell r="DA142" t="str">
            <v>西南大区</v>
          </cell>
          <cell r="DB142" t="str">
            <v>智慧园区（两江新区）</v>
          </cell>
        </row>
        <row r="143">
          <cell r="CZ143" t="str">
            <v>XN036</v>
          </cell>
          <cell r="DA143" t="str">
            <v>西南大区</v>
          </cell>
          <cell r="DB143" t="str">
            <v>什邡综治项目</v>
          </cell>
        </row>
        <row r="144">
          <cell r="CZ144" t="str">
            <v>XN037</v>
          </cell>
          <cell r="DA144" t="str">
            <v>西南大区</v>
          </cell>
          <cell r="DB144" t="str">
            <v>绮结河乡村振兴</v>
          </cell>
        </row>
        <row r="145">
          <cell r="CZ145" t="str">
            <v>XN038</v>
          </cell>
          <cell r="DA145" t="str">
            <v>西南大区</v>
          </cell>
          <cell r="DB145" t="str">
            <v>六盘水农业云</v>
          </cell>
        </row>
        <row r="146">
          <cell r="CZ146" t="str">
            <v>XN039</v>
          </cell>
          <cell r="DA146" t="str">
            <v>西南大区</v>
          </cell>
          <cell r="DB146" t="str">
            <v>两江新区停车诱导系统工程</v>
          </cell>
        </row>
        <row r="147">
          <cell r="CZ147" t="str">
            <v>HBH01</v>
          </cell>
          <cell r="DA147" t="str">
            <v>环渤海大区</v>
          </cell>
          <cell r="DB147" t="str">
            <v>邯郸市成安县新区管委会智慧如意公园项目一次性软件开发</v>
          </cell>
        </row>
        <row r="148">
          <cell r="CZ148" t="str">
            <v>HBH02</v>
          </cell>
          <cell r="DA148" t="str">
            <v>环渤海大区</v>
          </cell>
          <cell r="DB148" t="str">
            <v>邯郸市成安县智慧城市</v>
          </cell>
        </row>
        <row r="149">
          <cell r="CZ149" t="str">
            <v>HBH03</v>
          </cell>
          <cell r="DA149" t="str">
            <v>环渤海大区</v>
          </cell>
          <cell r="DB149" t="str">
            <v>唐山智慧城市总集成商</v>
          </cell>
        </row>
        <row r="150">
          <cell r="CZ150" t="str">
            <v>HBH04</v>
          </cell>
          <cell r="DA150" t="str">
            <v>环渤海大区</v>
          </cell>
          <cell r="DB150" t="str">
            <v>唐山企业服务平台补贴</v>
          </cell>
        </row>
        <row r="151">
          <cell r="CZ151" t="str">
            <v>HBH05</v>
          </cell>
          <cell r="DA151" t="str">
            <v>环渤海大区</v>
          </cell>
          <cell r="DB151" t="str">
            <v>唐山跨境电商</v>
          </cell>
        </row>
        <row r="152">
          <cell r="CZ152" t="str">
            <v>HBH06</v>
          </cell>
          <cell r="DA152" t="str">
            <v>环渤海大区</v>
          </cell>
          <cell r="DB152" t="str">
            <v>唐山市企业上云应用服务补贴</v>
          </cell>
        </row>
        <row r="153">
          <cell r="CZ153" t="str">
            <v>HBH07</v>
          </cell>
          <cell r="DA153" t="str">
            <v>环渤海大区</v>
          </cell>
          <cell r="DB153" t="str">
            <v>秦皇岛智慧交通</v>
          </cell>
        </row>
        <row r="154">
          <cell r="CZ154" t="str">
            <v>HBH08</v>
          </cell>
          <cell r="DA154" t="str">
            <v>环渤海大区</v>
          </cell>
          <cell r="DB154" t="str">
            <v>吉林市工业云平台</v>
          </cell>
        </row>
        <row r="155">
          <cell r="CZ155" t="str">
            <v>HBH09</v>
          </cell>
          <cell r="DA155" t="str">
            <v>环渤海大区</v>
          </cell>
          <cell r="DB155" t="str">
            <v>吉林省经济运行监测预警平台</v>
          </cell>
        </row>
        <row r="156">
          <cell r="CZ156" t="str">
            <v>HBH10</v>
          </cell>
          <cell r="DA156" t="str">
            <v>环渤海大区</v>
          </cell>
          <cell r="DB156" t="str">
            <v>长春新区双创科技街区</v>
          </cell>
        </row>
        <row r="157">
          <cell r="CZ157" t="str">
            <v>HBH11</v>
          </cell>
          <cell r="DA157" t="str">
            <v>环渤海大区</v>
          </cell>
          <cell r="DB157" t="str">
            <v>长春经开区智能制造谷</v>
          </cell>
        </row>
        <row r="158">
          <cell r="CZ158" t="str">
            <v>HBH12</v>
          </cell>
          <cell r="DA158" t="str">
            <v>环渤海大区</v>
          </cell>
          <cell r="DB158" t="str">
            <v>吉视传媒云ERP</v>
          </cell>
        </row>
        <row r="159">
          <cell r="CZ159" t="str">
            <v>HBH13</v>
          </cell>
          <cell r="DA159" t="str">
            <v>环渤海大区</v>
          </cell>
          <cell r="DB159" t="str">
            <v>吉林省物联网Sigfox示范项目</v>
          </cell>
        </row>
        <row r="160">
          <cell r="CZ160" t="str">
            <v>HBH14</v>
          </cell>
          <cell r="DA160" t="str">
            <v>环渤海大区</v>
          </cell>
          <cell r="DB160" t="str">
            <v>吉林市“数字城市”一期</v>
          </cell>
        </row>
        <row r="161">
          <cell r="CZ161" t="str">
            <v>HBH15</v>
          </cell>
          <cell r="DA161" t="str">
            <v>环渤海大区</v>
          </cell>
          <cell r="DB161" t="str">
            <v>长春净月区双创升级平台</v>
          </cell>
        </row>
        <row r="162">
          <cell r="CZ162" t="str">
            <v>HBH16</v>
          </cell>
          <cell r="DA162" t="str">
            <v>环渤海大区</v>
          </cell>
          <cell r="DB162" t="str">
            <v>长春市民生服务平台</v>
          </cell>
        </row>
        <row r="163">
          <cell r="CZ163" t="str">
            <v>HBH17</v>
          </cell>
          <cell r="DA163" t="str">
            <v>环渤海大区</v>
          </cell>
          <cell r="DB163" t="str">
            <v>吉林省大数据局数据中心建设项目</v>
          </cell>
        </row>
        <row r="164">
          <cell r="CZ164" t="str">
            <v>HBH18</v>
          </cell>
          <cell r="DA164" t="str">
            <v>环渤海大区</v>
          </cell>
          <cell r="DB164" t="str">
            <v>长春新区智慧停车项目</v>
          </cell>
        </row>
        <row r="165">
          <cell r="CZ165" t="str">
            <v>HBH19</v>
          </cell>
          <cell r="DA165" t="str">
            <v>环渤海大区</v>
          </cell>
          <cell r="DB165" t="str">
            <v>数字长春</v>
          </cell>
        </row>
        <row r="166">
          <cell r="CZ166" t="str">
            <v>HBH20</v>
          </cell>
          <cell r="DA166" t="str">
            <v>环渤海大区</v>
          </cell>
          <cell r="DB166" t="str">
            <v>辽宁省智慧体育项目</v>
          </cell>
        </row>
        <row r="167">
          <cell r="CZ167" t="str">
            <v>HBH21</v>
          </cell>
          <cell r="DA167" t="str">
            <v>环渤海大区</v>
          </cell>
          <cell r="DB167" t="str">
            <v>长春兴隆综保区共享仓项目</v>
          </cell>
        </row>
        <row r="168">
          <cell r="CZ168" t="str">
            <v>HBH22</v>
          </cell>
          <cell r="DA168" t="str">
            <v>环渤海大区</v>
          </cell>
          <cell r="DB168" t="str">
            <v>长春汽配城共享仓项目</v>
          </cell>
        </row>
        <row r="169">
          <cell r="CZ169" t="str">
            <v>HBH23</v>
          </cell>
          <cell r="DA169" t="str">
            <v>环渤海大区</v>
          </cell>
          <cell r="DB169" t="str">
            <v>庄河智慧城市项目（教育）</v>
          </cell>
        </row>
        <row r="170">
          <cell r="CZ170" t="str">
            <v>HBH24</v>
          </cell>
          <cell r="DA170" t="str">
            <v>环渤海大区</v>
          </cell>
          <cell r="DB170" t="str">
            <v>大连智慧城市项目</v>
          </cell>
        </row>
        <row r="171">
          <cell r="CZ171" t="str">
            <v>HBH25</v>
          </cell>
          <cell r="DA171" t="str">
            <v>环渤海大区</v>
          </cell>
          <cell r="DB171" t="str">
            <v>长春新区“数字新区”二期</v>
          </cell>
        </row>
        <row r="172">
          <cell r="CZ172" t="str">
            <v>HBH26</v>
          </cell>
          <cell r="DA172" t="str">
            <v>环渤海大区</v>
          </cell>
          <cell r="DB172" t="str">
            <v>抚顺智慧城市-政务大数据共享交换平台</v>
          </cell>
        </row>
        <row r="173">
          <cell r="CZ173" t="str">
            <v>HBH27</v>
          </cell>
          <cell r="DA173" t="str">
            <v>环渤海大区</v>
          </cell>
          <cell r="DB173" t="str">
            <v>抚顺工业运行预警监控与服务平台</v>
          </cell>
        </row>
        <row r="174">
          <cell r="CZ174" t="str">
            <v>HBH28</v>
          </cell>
          <cell r="DA174" t="str">
            <v>环渤海大区</v>
          </cell>
          <cell r="DB174" t="str">
            <v>抚顺虚拟市民卡</v>
          </cell>
        </row>
        <row r="175">
          <cell r="CZ175" t="str">
            <v>HBH30</v>
          </cell>
          <cell r="DA175" t="str">
            <v>环渤海大区</v>
          </cell>
          <cell r="DB175" t="str">
            <v>抚顺征信平台</v>
          </cell>
        </row>
        <row r="176">
          <cell r="CZ176" t="str">
            <v>HBH31</v>
          </cell>
          <cell r="DA176" t="str">
            <v>环渤海大区</v>
          </cell>
          <cell r="DB176" t="str">
            <v>本溪市市民卡运维项目</v>
          </cell>
        </row>
        <row r="177">
          <cell r="CZ177" t="str">
            <v>HBH32</v>
          </cell>
          <cell r="DA177" t="str">
            <v>环渤海大区</v>
          </cell>
          <cell r="DB177" t="str">
            <v>京东雪亮工程项目</v>
          </cell>
        </row>
        <row r="178">
          <cell r="CZ178" t="str">
            <v>HBH33</v>
          </cell>
          <cell r="DA178" t="str">
            <v>环渤海大区</v>
          </cell>
          <cell r="DB178" t="str">
            <v>南昌智慧监狱项目</v>
          </cell>
        </row>
        <row r="179">
          <cell r="CZ179" t="str">
            <v>HBH34</v>
          </cell>
          <cell r="DA179" t="str">
            <v>环渤海大区</v>
          </cell>
          <cell r="DB179" t="str">
            <v>智慧东丽综合治理平台-张贵庄街道硬件</v>
          </cell>
        </row>
        <row r="180">
          <cell r="CZ180" t="str">
            <v>HBH35</v>
          </cell>
          <cell r="DA180" t="str">
            <v>环渤海大区</v>
          </cell>
          <cell r="DB180" t="str">
            <v>智慧东丽综合治理平台-丰年街道硬件</v>
          </cell>
        </row>
        <row r="181">
          <cell r="CZ181" t="str">
            <v>HBH36</v>
          </cell>
          <cell r="DA181" t="str">
            <v>环渤海大区</v>
          </cell>
          <cell r="DB181" t="str">
            <v>武汉维护</v>
          </cell>
        </row>
        <row r="182">
          <cell r="CZ182" t="str">
            <v>HBH37</v>
          </cell>
          <cell r="DA182" t="str">
            <v>环渤海大区</v>
          </cell>
          <cell r="DB182" t="str">
            <v>智慧东丽综合治理平台-综治管理中心硬件</v>
          </cell>
        </row>
        <row r="183">
          <cell r="CZ183" t="str">
            <v>HBH38</v>
          </cell>
          <cell r="DA183" t="str">
            <v>环渤海大区</v>
          </cell>
          <cell r="DB183" t="str">
            <v>天津公安局智慧博物馆-软件</v>
          </cell>
        </row>
        <row r="184">
          <cell r="CZ184" t="str">
            <v>HBH40</v>
          </cell>
          <cell r="DA184" t="str">
            <v>环渤海大区</v>
          </cell>
          <cell r="DB184" t="str">
            <v>天津公安局智慧博物馆-硬件</v>
          </cell>
        </row>
        <row r="185">
          <cell r="CZ185" t="str">
            <v>HBH42</v>
          </cell>
          <cell r="DA185" t="str">
            <v>环渤海大区</v>
          </cell>
          <cell r="DB185" t="str">
            <v>天津市津南区及荣程钢铁民族文化大数据</v>
          </cell>
        </row>
        <row r="186">
          <cell r="CZ186" t="str">
            <v>HBH43</v>
          </cell>
          <cell r="DA186" t="str">
            <v>环渤海大区</v>
          </cell>
          <cell r="DB186" t="str">
            <v>天津大学数据中心</v>
          </cell>
        </row>
        <row r="187">
          <cell r="CZ187" t="str">
            <v>HBH44</v>
          </cell>
          <cell r="DA187" t="str">
            <v>环渤海大区</v>
          </cell>
          <cell r="DB187" t="str">
            <v>威海职业学院智慧校园一期</v>
          </cell>
        </row>
        <row r="188">
          <cell r="CZ188" t="str">
            <v>HBH45</v>
          </cell>
          <cell r="DA188" t="str">
            <v>环渤海大区</v>
          </cell>
          <cell r="DB188" t="str">
            <v>淄川IOC项目</v>
          </cell>
        </row>
        <row r="189">
          <cell r="CZ189" t="str">
            <v>HBH47</v>
          </cell>
          <cell r="DA189" t="str">
            <v>环渤海大区</v>
          </cell>
          <cell r="DB189" t="str">
            <v>文登市民网二期</v>
          </cell>
        </row>
        <row r="190">
          <cell r="CZ190" t="str">
            <v>HBH48</v>
          </cell>
          <cell r="DA190" t="str">
            <v>环渤海大区</v>
          </cell>
          <cell r="DB190" t="str">
            <v>乳山市民网二期</v>
          </cell>
        </row>
        <row r="191">
          <cell r="CZ191" t="str">
            <v>HBH49</v>
          </cell>
          <cell r="DA191" t="str">
            <v>环渤海大区</v>
          </cell>
          <cell r="DB191" t="str">
            <v>乳山农业大数据应用</v>
          </cell>
        </row>
        <row r="192">
          <cell r="CZ192" t="str">
            <v>HBH51</v>
          </cell>
          <cell r="DA192" t="str">
            <v>环渤海大区</v>
          </cell>
          <cell r="DB192" t="str">
            <v>威海公共文化大数据服务平台</v>
          </cell>
        </row>
        <row r="193">
          <cell r="CZ193" t="str">
            <v>HBH52</v>
          </cell>
          <cell r="DA193" t="str">
            <v>环渤海大区</v>
          </cell>
          <cell r="DB193" t="str">
            <v>潍坊市城市大脑项目</v>
          </cell>
        </row>
        <row r="194">
          <cell r="CZ194" t="str">
            <v>HBH53</v>
          </cell>
          <cell r="DA194" t="str">
            <v>环渤海大区</v>
          </cell>
          <cell r="DB194" t="str">
            <v>日照智慧旅游</v>
          </cell>
        </row>
        <row r="195">
          <cell r="CZ195" t="str">
            <v>HBH54</v>
          </cell>
          <cell r="DA195" t="str">
            <v>环渤海大区</v>
          </cell>
          <cell r="DB195" t="str">
            <v>青岛黄岛未来城项目</v>
          </cell>
        </row>
        <row r="196">
          <cell r="CZ196" t="str">
            <v>HBH55</v>
          </cell>
          <cell r="DA196" t="str">
            <v>环渤海大区</v>
          </cell>
          <cell r="DB196" t="str">
            <v>威海市民网续签</v>
          </cell>
        </row>
        <row r="197">
          <cell r="CZ197" t="str">
            <v>HBH56</v>
          </cell>
          <cell r="DA197" t="str">
            <v>环渤海大区</v>
          </cell>
          <cell r="DB197" t="str">
            <v>聊城市民网建设及运营</v>
          </cell>
        </row>
        <row r="198">
          <cell r="CZ198" t="str">
            <v>HBH57</v>
          </cell>
          <cell r="DA198" t="str">
            <v>环渤海大区</v>
          </cell>
          <cell r="DB198" t="str">
            <v>山东高速公路智慧交通（商机关闭）</v>
          </cell>
        </row>
        <row r="199">
          <cell r="CZ199" t="str">
            <v>HBH58</v>
          </cell>
          <cell r="DA199" t="str">
            <v>环渤海大区</v>
          </cell>
          <cell r="DB199" t="str">
            <v>威海职业学院智慧校园二期</v>
          </cell>
        </row>
        <row r="200">
          <cell r="CZ200" t="str">
            <v>HBH59</v>
          </cell>
          <cell r="DA200" t="str">
            <v>环渤海大区</v>
          </cell>
          <cell r="DB200" t="str">
            <v>潍坊潍城区智能服务大厅</v>
          </cell>
        </row>
        <row r="201">
          <cell r="CZ201" t="str">
            <v>HBH60</v>
          </cell>
          <cell r="DA201" t="str">
            <v>环渤海大区</v>
          </cell>
          <cell r="DB201" t="str">
            <v>淄博经开区智慧园区平台建设</v>
          </cell>
        </row>
        <row r="202">
          <cell r="CZ202" t="str">
            <v>HBH61</v>
          </cell>
          <cell r="DA202" t="str">
            <v>环渤海大区</v>
          </cell>
          <cell r="DB202" t="str">
            <v>烟台发改信用二期</v>
          </cell>
        </row>
        <row r="203">
          <cell r="CZ203" t="str">
            <v>HBH62</v>
          </cell>
          <cell r="DA203" t="str">
            <v>环渤海大区</v>
          </cell>
          <cell r="DB203" t="str">
            <v>威海工业大数据</v>
          </cell>
        </row>
        <row r="204">
          <cell r="CZ204" t="str">
            <v>HBH63</v>
          </cell>
          <cell r="DA204" t="str">
            <v>环渤海大区</v>
          </cell>
          <cell r="DB204" t="str">
            <v>大连金普新区智慧城市项目</v>
          </cell>
        </row>
        <row r="205">
          <cell r="CZ205" t="str">
            <v>HBH64</v>
          </cell>
          <cell r="DA205" t="str">
            <v>环渤海大区</v>
          </cell>
          <cell r="DB205" t="str">
            <v>唐山智慧火车站</v>
          </cell>
        </row>
        <row r="206">
          <cell r="CZ206" t="str">
            <v>HBH65</v>
          </cell>
          <cell r="DA206" t="str">
            <v>环渤海大区</v>
          </cell>
          <cell r="DB206" t="str">
            <v>天钢集团钢铁产业大数据</v>
          </cell>
        </row>
        <row r="207">
          <cell r="CZ207" t="str">
            <v>HBH67</v>
          </cell>
          <cell r="DA207" t="str">
            <v>环渤海大区</v>
          </cell>
          <cell r="DB207" t="str">
            <v>吉林省溯源食品工业互联网项目</v>
          </cell>
        </row>
        <row r="208">
          <cell r="CZ208" t="str">
            <v>HBH68</v>
          </cell>
          <cell r="DA208" t="str">
            <v>环渤海大区</v>
          </cell>
          <cell r="DB208" t="str">
            <v>吉林省物联网展厅项目</v>
          </cell>
        </row>
        <row r="209">
          <cell r="CZ209" t="str">
            <v>HBH69</v>
          </cell>
          <cell r="DA209" t="str">
            <v>环渤海大区</v>
          </cell>
          <cell r="DB209" t="str">
            <v>吉林省农委大数据平台</v>
          </cell>
        </row>
        <row r="210">
          <cell r="CZ210" t="str">
            <v>HBH70</v>
          </cell>
          <cell r="DA210" t="str">
            <v>环渤海大区</v>
          </cell>
          <cell r="DB210" t="str">
            <v>吉林省应急指挥系统</v>
          </cell>
        </row>
        <row r="211">
          <cell r="CZ211" t="str">
            <v>HBH71</v>
          </cell>
          <cell r="DA211" t="str">
            <v>环渤海大区</v>
          </cell>
          <cell r="DB211" t="str">
            <v>红旗小镇信息化项目</v>
          </cell>
        </row>
        <row r="212">
          <cell r="CZ212" t="str">
            <v>HBH72</v>
          </cell>
          <cell r="DA212" t="str">
            <v>环渤海大区</v>
          </cell>
          <cell r="DB212" t="str">
            <v>智慧东丽综合治理平台-综治管理中心软件开发</v>
          </cell>
        </row>
        <row r="213">
          <cell r="CZ213" t="str">
            <v>HBH73</v>
          </cell>
          <cell r="DA213" t="str">
            <v>环渤海大区</v>
          </cell>
          <cell r="DB213" t="str">
            <v>南开区网格化管理平台软</v>
          </cell>
        </row>
        <row r="214">
          <cell r="CZ214" t="str">
            <v>HBH74</v>
          </cell>
          <cell r="DA214" t="str">
            <v>环渤海大区</v>
          </cell>
          <cell r="DB214" t="str">
            <v>南开区网格化管理平台硬</v>
          </cell>
        </row>
        <row r="215">
          <cell r="CZ215" t="str">
            <v>HBH75</v>
          </cell>
          <cell r="DA215" t="str">
            <v>环渤海大区</v>
          </cell>
          <cell r="DB215" t="str">
            <v>南开区经济监控平台</v>
          </cell>
        </row>
        <row r="216">
          <cell r="CZ216" t="str">
            <v>HBH76</v>
          </cell>
          <cell r="DA216" t="str">
            <v>环渤海大区</v>
          </cell>
          <cell r="DB216" t="str">
            <v>南开区企业服务平台</v>
          </cell>
        </row>
        <row r="217">
          <cell r="CZ217" t="str">
            <v>HBH77</v>
          </cell>
          <cell r="DA217" t="str">
            <v>环渤海大区</v>
          </cell>
          <cell r="DB217" t="str">
            <v>南开区政务OA</v>
          </cell>
        </row>
        <row r="218">
          <cell r="CZ218" t="str">
            <v>HBH78</v>
          </cell>
          <cell r="DA218" t="str">
            <v>环渤海大区</v>
          </cell>
          <cell r="DB218" t="str">
            <v>南开区智能停车硬件</v>
          </cell>
        </row>
        <row r="219">
          <cell r="CZ219" t="str">
            <v>HBH79</v>
          </cell>
          <cell r="DA219" t="str">
            <v>环渤海大区</v>
          </cell>
          <cell r="DB219" t="str">
            <v>南开区智能停车软件</v>
          </cell>
        </row>
        <row r="220">
          <cell r="CZ220" t="str">
            <v>HBH80</v>
          </cell>
          <cell r="DA220" t="str">
            <v>环渤海大区</v>
          </cell>
          <cell r="DB220" t="str">
            <v>南开区一网通</v>
          </cell>
        </row>
        <row r="221">
          <cell r="CZ221" t="str">
            <v>HBH81</v>
          </cell>
          <cell r="DA221" t="str">
            <v>环渤海大区</v>
          </cell>
          <cell r="DB221" t="str">
            <v>大连智慧社区养老服务平台（新增商机）</v>
          </cell>
        </row>
        <row r="222">
          <cell r="CZ222" t="str">
            <v>HBH82</v>
          </cell>
          <cell r="DA222" t="str">
            <v>环渤海大区</v>
          </cell>
          <cell r="DB222" t="str">
            <v>一馆一平台（一期硬件）（新增商机）</v>
          </cell>
        </row>
        <row r="223">
          <cell r="CZ223" t="str">
            <v>HBH82</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振官"/>
      <sheetName val="事项列表范围"/>
    </sheetNames>
    <sheetDataSet>
      <sheetData sheetId="0" refreshError="1"/>
      <sheetData sheetId="1" refreshError="1"/>
      <sheetData sheetId="2" refreshError="1">
        <row r="7">
          <cell r="CY7" t="str">
            <v>病假</v>
          </cell>
        </row>
        <row r="8">
          <cell r="CY8" t="str">
            <v>事假</v>
          </cell>
        </row>
        <row r="9">
          <cell r="CY9" t="str">
            <v>会议</v>
          </cell>
        </row>
        <row r="10">
          <cell r="CY10" t="str">
            <v>学习</v>
          </cell>
        </row>
        <row r="11">
          <cell r="CY11" t="str">
            <v>其他</v>
          </cell>
        </row>
        <row r="12">
          <cell r="CY12" t="str">
            <v>年假</v>
          </cell>
        </row>
        <row r="17">
          <cell r="CY17" t="str">
            <v>HYXS01</v>
          </cell>
          <cell r="CZ17" t="str">
            <v>行业销售部</v>
          </cell>
          <cell r="DA17" t="str">
            <v>青海省海南藏族自治州贵德县新型智慧城市建设总集项目</v>
          </cell>
        </row>
        <row r="18">
          <cell r="CY18" t="str">
            <v>HYXS02</v>
          </cell>
          <cell r="CZ18" t="str">
            <v>行业销售部</v>
          </cell>
          <cell r="DA18" t="str">
            <v>智慧陵水</v>
          </cell>
        </row>
        <row r="19">
          <cell r="CY19" t="str">
            <v>HYXS07</v>
          </cell>
          <cell r="CZ19" t="str">
            <v>行业销售部</v>
          </cell>
          <cell r="DA19" t="str">
            <v>山东莱芜高新区医疗产业园智慧园区项目</v>
          </cell>
        </row>
        <row r="20">
          <cell r="CY20" t="str">
            <v>HYXS03</v>
          </cell>
          <cell r="CZ20" t="str">
            <v>行业销售部</v>
          </cell>
          <cell r="DA20" t="str">
            <v>湖南省怀化市麻阳县智慧党建综合服务平台</v>
          </cell>
        </row>
        <row r="21">
          <cell r="CY21" t="str">
            <v>HYXS04</v>
          </cell>
          <cell r="CZ21" t="str">
            <v>行业销售部</v>
          </cell>
          <cell r="DA21" t="str">
            <v>湖南怀化会同县智慧党建综合服务平台软件开发项目</v>
          </cell>
        </row>
        <row r="22">
          <cell r="CY22" t="str">
            <v>HYXS08</v>
          </cell>
          <cell r="CZ22" t="str">
            <v>行业销售部</v>
          </cell>
          <cell r="DA22" t="str">
            <v>湖南怀化鹤城区智慧党建综合服务平台供货项目</v>
          </cell>
        </row>
        <row r="23">
          <cell r="CY23" t="str">
            <v>HYXS10</v>
          </cell>
          <cell r="CZ23" t="str">
            <v>行业销售部</v>
          </cell>
          <cell r="DA23" t="str">
            <v>云南省全民健康集成服务项目</v>
          </cell>
        </row>
        <row r="24">
          <cell r="CY24" t="str">
            <v>HYXS11</v>
          </cell>
          <cell r="CZ24" t="str">
            <v>行业销售部</v>
          </cell>
          <cell r="DA24" t="str">
            <v>湖南怀化洪江区智慧党建综合服务平台项目</v>
          </cell>
        </row>
        <row r="25">
          <cell r="CY25" t="str">
            <v>HYXS12</v>
          </cell>
          <cell r="CZ25" t="str">
            <v>行业销售部</v>
          </cell>
          <cell r="DA25" t="str">
            <v>佛山西江新城智慧园区项目</v>
          </cell>
        </row>
        <row r="26">
          <cell r="CY26" t="str">
            <v>HYSX13</v>
          </cell>
          <cell r="CZ26" t="str">
            <v>行业销售部</v>
          </cell>
          <cell r="DA26" t="str">
            <v>茂名高新区智慧园区项目</v>
          </cell>
        </row>
        <row r="27">
          <cell r="CY27" t="str">
            <v>HYSX14</v>
          </cell>
          <cell r="CZ27" t="str">
            <v>行业销售部</v>
          </cell>
          <cell r="DA27" t="str">
            <v>中交建广州之窗商务港二期智慧园区项目</v>
          </cell>
        </row>
        <row r="28">
          <cell r="CY28" t="str">
            <v>HN10</v>
          </cell>
          <cell r="CZ28" t="str">
            <v>华南大区</v>
          </cell>
          <cell r="DA28" t="str">
            <v>禅城区数据共享平台二期项目</v>
          </cell>
        </row>
        <row r="29">
          <cell r="CY29" t="str">
            <v>HN12</v>
          </cell>
          <cell r="CZ29" t="str">
            <v>华南大区</v>
          </cell>
          <cell r="DA29" t="str">
            <v>佛山市社保局微信公众号升级项目</v>
          </cell>
        </row>
        <row r="30">
          <cell r="CY30" t="str">
            <v>HN17</v>
          </cell>
          <cell r="CZ30" t="str">
            <v>华南大区</v>
          </cell>
          <cell r="DA30" t="str">
            <v>佛山市数据协同共享系统项目</v>
          </cell>
        </row>
        <row r="31">
          <cell r="CY31" t="str">
            <v>HN18</v>
          </cell>
          <cell r="CZ31" t="str">
            <v>华南大区</v>
          </cell>
          <cell r="DA31" t="str">
            <v>佛山市政府决策分析展示系统</v>
          </cell>
        </row>
        <row r="32">
          <cell r="CY32" t="str">
            <v>HN19</v>
          </cell>
          <cell r="CZ32" t="str">
            <v>华南大区</v>
          </cell>
          <cell r="DA32" t="str">
            <v>云浮市智慧城管二期</v>
          </cell>
        </row>
        <row r="33">
          <cell r="CY33" t="str">
            <v>HN34</v>
          </cell>
          <cell r="CZ33" t="str">
            <v>华南大区</v>
          </cell>
          <cell r="DA33" t="str">
            <v>佛山市经济运行一体化平台建设软件开发项目</v>
          </cell>
        </row>
        <row r="34">
          <cell r="CY34" t="str">
            <v>HN49</v>
          </cell>
          <cell r="CZ34" t="str">
            <v>华南大区</v>
          </cell>
          <cell r="DA34" t="str">
            <v>佛山市政府政务云机房集成项目</v>
          </cell>
        </row>
        <row r="35">
          <cell r="CY35" t="str">
            <v>HN53</v>
          </cell>
          <cell r="CZ35" t="str">
            <v>华南大区</v>
          </cell>
          <cell r="DA35" t="str">
            <v>长沙市望城区新型智慧城市建设项目</v>
          </cell>
        </row>
        <row r="36">
          <cell r="CY36" t="str">
            <v>HN54</v>
          </cell>
          <cell r="CZ36" t="str">
            <v>华南大区</v>
          </cell>
          <cell r="DA36" t="str">
            <v>惠州智慧政法系统平台</v>
          </cell>
        </row>
        <row r="37">
          <cell r="CY37" t="str">
            <v>HN56</v>
          </cell>
          <cell r="CZ37" t="str">
            <v>华南大区</v>
          </cell>
          <cell r="DA37" t="str">
            <v>茂名市高新区智慧园区系统</v>
          </cell>
        </row>
        <row r="38">
          <cell r="CY38" t="str">
            <v>HN57</v>
          </cell>
          <cell r="CZ38" t="str">
            <v>华南大区</v>
          </cell>
          <cell r="DA38" t="str">
            <v>深圳南山区智慧城市</v>
          </cell>
        </row>
        <row r="39">
          <cell r="CY39" t="str">
            <v>HN58</v>
          </cell>
          <cell r="CZ39" t="str">
            <v>华南大区</v>
          </cell>
          <cell r="DA39" t="str">
            <v>深圳龙华区公共服务平台</v>
          </cell>
        </row>
        <row r="40">
          <cell r="CY40" t="str">
            <v>HN59</v>
          </cell>
          <cell r="CZ40" t="str">
            <v>华南大区</v>
          </cell>
          <cell r="DA40" t="str">
            <v>深圳龙华区智慧消防</v>
          </cell>
        </row>
        <row r="41">
          <cell r="CY41" t="str">
            <v>HN60</v>
          </cell>
          <cell r="CZ41" t="str">
            <v>华南大区</v>
          </cell>
          <cell r="DA41" t="str">
            <v>惠州市智慧水务</v>
          </cell>
        </row>
        <row r="42">
          <cell r="CY42" t="str">
            <v>HD01</v>
          </cell>
          <cell r="CZ42" t="str">
            <v>华东大区</v>
          </cell>
          <cell r="DA42" t="str">
            <v>苏州智慧水利工程</v>
          </cell>
        </row>
        <row r="43">
          <cell r="CY43" t="str">
            <v>HD02</v>
          </cell>
          <cell r="CZ43" t="str">
            <v>华东大区</v>
          </cell>
          <cell r="DA43" t="str">
            <v>铜山智慧教育</v>
          </cell>
        </row>
        <row r="44">
          <cell r="CY44" t="str">
            <v>HD03</v>
          </cell>
          <cell r="CZ44" t="str">
            <v>华东大区</v>
          </cell>
          <cell r="DA44" t="str">
            <v>连云港智慧徐圩石化园区(项目集)</v>
          </cell>
        </row>
        <row r="45">
          <cell r="CY45" t="str">
            <v>HD05</v>
          </cell>
          <cell r="CZ45" t="str">
            <v>华东大区</v>
          </cell>
          <cell r="DA45" t="str">
            <v>苏州工业园区智慧水利</v>
          </cell>
        </row>
        <row r="46">
          <cell r="CY46" t="str">
            <v>HD08</v>
          </cell>
          <cell r="CZ46" t="str">
            <v>华东大区</v>
          </cell>
          <cell r="DA46" t="str">
            <v>张家港智慧停车</v>
          </cell>
        </row>
        <row r="47">
          <cell r="CY47" t="str">
            <v>HD10</v>
          </cell>
          <cell r="CZ47" t="str">
            <v>华东大区</v>
          </cell>
          <cell r="DA47" t="str">
            <v>吴江政务大数据二期</v>
          </cell>
        </row>
        <row r="48">
          <cell r="CY48" t="str">
            <v>HD13</v>
          </cell>
          <cell r="CZ48" t="str">
            <v>华东大区</v>
          </cell>
          <cell r="DA48" t="str">
            <v>徐州信息资源枢纽服务（二期）升级改造</v>
          </cell>
        </row>
        <row r="49">
          <cell r="CY49" t="str">
            <v>HD14</v>
          </cell>
          <cell r="CZ49" t="str">
            <v>华东大区</v>
          </cell>
          <cell r="DA49" t="str">
            <v>张家港体育大数据</v>
          </cell>
        </row>
        <row r="50">
          <cell r="CY50" t="str">
            <v>HD15</v>
          </cell>
          <cell r="CZ50" t="str">
            <v>华东大区</v>
          </cell>
          <cell r="DA50" t="str">
            <v>铜山政务大数据</v>
          </cell>
        </row>
        <row r="51">
          <cell r="CY51" t="str">
            <v>HD17</v>
          </cell>
          <cell r="CZ51" t="str">
            <v>华东大区</v>
          </cell>
          <cell r="DA51" t="str">
            <v>FY19张家港人力资源和社会保障局市民卡服务外包项目</v>
          </cell>
        </row>
        <row r="52">
          <cell r="CY52" t="str">
            <v>HD18</v>
          </cell>
          <cell r="CZ52" t="str">
            <v>华东大区</v>
          </cell>
          <cell r="DA52" t="str">
            <v>江苏旅游职业技术学院扬州非遗文化展厅技术开发</v>
          </cell>
        </row>
        <row r="53">
          <cell r="CY53" t="str">
            <v>HD21</v>
          </cell>
          <cell r="CZ53" t="str">
            <v>华东大区</v>
          </cell>
          <cell r="DA53" t="str">
            <v>萧山大数据</v>
          </cell>
        </row>
        <row r="54">
          <cell r="CY54" t="str">
            <v>HD22</v>
          </cell>
          <cell r="CZ54" t="str">
            <v>华东大区</v>
          </cell>
          <cell r="DA54" t="str">
            <v>华为青浦研发基地智慧园区建设项目</v>
          </cell>
        </row>
        <row r="55">
          <cell r="CY55" t="str">
            <v>HD23</v>
          </cell>
          <cell r="CZ55" t="str">
            <v>华东大区</v>
          </cell>
          <cell r="DA55" t="str">
            <v>张家港智能分单系统</v>
          </cell>
        </row>
        <row r="56">
          <cell r="CY56" t="str">
            <v>HD24</v>
          </cell>
          <cell r="CZ56" t="str">
            <v>华东大区</v>
          </cell>
          <cell r="DA56" t="str">
            <v>睢宁智慧园区一期</v>
          </cell>
        </row>
        <row r="57">
          <cell r="CY57" t="str">
            <v>HD25</v>
          </cell>
          <cell r="CZ57" t="str">
            <v>华东大区</v>
          </cell>
          <cell r="DA57" t="str">
            <v>徐州信用大数据市县一体化展示</v>
          </cell>
        </row>
        <row r="58">
          <cell r="CY58" t="str">
            <v>HD26</v>
          </cell>
          <cell r="CZ58" t="str">
            <v>华东大区</v>
          </cell>
          <cell r="DA58" t="str">
            <v>张家港市民卡民生大数据</v>
          </cell>
        </row>
        <row r="59">
          <cell r="CY59" t="str">
            <v>HD27</v>
          </cell>
          <cell r="CZ59" t="str">
            <v>华东大区</v>
          </cell>
          <cell r="DA59" t="str">
            <v>徐州大数据业务部门场景化应用</v>
          </cell>
        </row>
        <row r="60">
          <cell r="CY60" t="str">
            <v>HD28</v>
          </cell>
          <cell r="CZ60" t="str">
            <v>华东大区</v>
          </cell>
          <cell r="DA60" t="str">
            <v>徐州农业大数据展示</v>
          </cell>
        </row>
        <row r="61">
          <cell r="CY61" t="str">
            <v>HD29</v>
          </cell>
          <cell r="CZ61" t="str">
            <v>华东大区</v>
          </cell>
          <cell r="DA61" t="str">
            <v>江苏省信用平台二期建设项目</v>
          </cell>
        </row>
        <row r="62">
          <cell r="CY62" t="str">
            <v>HD31</v>
          </cell>
          <cell r="CZ62" t="str">
            <v>华东大区</v>
          </cell>
          <cell r="DA62" t="str">
            <v>杭州富阳行政服务中心大数据二期软件</v>
          </cell>
        </row>
        <row r="63">
          <cell r="CY63" t="str">
            <v>HD34</v>
          </cell>
          <cell r="CZ63" t="str">
            <v>华东大区</v>
          </cell>
          <cell r="DA63" t="str">
            <v>南昌市智慧城市大脑一期</v>
          </cell>
        </row>
        <row r="64">
          <cell r="CY64" t="str">
            <v>HD36</v>
          </cell>
          <cell r="CZ64" t="str">
            <v>华东大区</v>
          </cell>
          <cell r="DA64" t="str">
            <v>吉安井开区智慧园区</v>
          </cell>
        </row>
        <row r="65">
          <cell r="CY65" t="str">
            <v>HD37</v>
          </cell>
          <cell r="CZ65" t="str">
            <v>华东大区</v>
          </cell>
          <cell r="DA65" t="str">
            <v>台州市公安局雪亮工程供货-黄岩</v>
          </cell>
        </row>
        <row r="66">
          <cell r="CY66" t="str">
            <v>HD38</v>
          </cell>
          <cell r="CZ66" t="str">
            <v>华东大区</v>
          </cell>
          <cell r="DA66" t="str">
            <v>台州市公安局雪亮工程供货-温岭</v>
          </cell>
        </row>
        <row r="67">
          <cell r="CY67" t="str">
            <v>HD39</v>
          </cell>
          <cell r="CZ67" t="str">
            <v>华东大区</v>
          </cell>
          <cell r="DA67" t="str">
            <v>杭州萧山国际机场三期供货项目</v>
          </cell>
        </row>
        <row r="68">
          <cell r="CY68" t="str">
            <v>HD40</v>
          </cell>
          <cell r="CZ68" t="str">
            <v>华东大区</v>
          </cell>
          <cell r="DA68" t="str">
            <v>丽水移动智慧旅游</v>
          </cell>
        </row>
        <row r="69">
          <cell r="CY69" t="str">
            <v>HD42</v>
          </cell>
          <cell r="CZ69" t="str">
            <v>华东大区</v>
          </cell>
          <cell r="DA69" t="str">
            <v>南昌市智慧城市大脑二期</v>
          </cell>
        </row>
        <row r="70">
          <cell r="CY70" t="str">
            <v>HD43</v>
          </cell>
          <cell r="CZ70" t="str">
            <v>华东大区</v>
          </cell>
          <cell r="DA70" t="str">
            <v>信用江苏网站“信用贯标及示范企业专栏”建设项目</v>
          </cell>
        </row>
        <row r="71">
          <cell r="CY71" t="str">
            <v>HD44</v>
          </cell>
          <cell r="CZ71" t="str">
            <v>华东大区</v>
          </cell>
          <cell r="DA71" t="str">
            <v>张家港市智慧城市大数据枢纽</v>
          </cell>
        </row>
        <row r="72">
          <cell r="CY72" t="str">
            <v>HD45</v>
          </cell>
          <cell r="CZ72" t="str">
            <v>华东大区</v>
          </cell>
          <cell r="DA72" t="str">
            <v>张家港市新政务云计算中心建设</v>
          </cell>
        </row>
        <row r="73">
          <cell r="CY73" t="str">
            <v>HD46</v>
          </cell>
          <cell r="CZ73" t="str">
            <v>华东大区</v>
          </cell>
          <cell r="DA73" t="str">
            <v>南通中央创新区新一代信息技术产业，人工智能产业园</v>
          </cell>
        </row>
        <row r="74">
          <cell r="CY74" t="str">
            <v>HD47</v>
          </cell>
          <cell r="CZ74" t="str">
            <v>华东大区</v>
          </cell>
          <cell r="DA74" t="str">
            <v>青浦政务大数据</v>
          </cell>
        </row>
        <row r="75">
          <cell r="CY75" t="str">
            <v>HD48</v>
          </cell>
          <cell r="CZ75" t="str">
            <v>华东大区</v>
          </cell>
          <cell r="DA75" t="str">
            <v>安徽宿州大健康产业科技生态园区咨询规划</v>
          </cell>
        </row>
        <row r="76">
          <cell r="CY76" t="str">
            <v>HD49</v>
          </cell>
          <cell r="CZ76" t="str">
            <v>华东大区</v>
          </cell>
          <cell r="DA76" t="str">
            <v>奉贤"三块地"信息档案大数据项目</v>
          </cell>
        </row>
        <row r="77">
          <cell r="CY77" t="str">
            <v>HD50</v>
          </cell>
          <cell r="CZ77" t="str">
            <v>华东大区</v>
          </cell>
          <cell r="DA77" t="str">
            <v>青浦朱家角特色小镇智慧停车</v>
          </cell>
        </row>
        <row r="78">
          <cell r="CY78" t="str">
            <v>HD51</v>
          </cell>
          <cell r="CZ78" t="str">
            <v>华东大区</v>
          </cell>
          <cell r="DA78" t="str">
            <v>安徽马鞍山综合保税区智慧园区</v>
          </cell>
        </row>
        <row r="79">
          <cell r="CY79" t="str">
            <v>HD52</v>
          </cell>
          <cell r="CZ79" t="str">
            <v>华东大区</v>
          </cell>
          <cell r="DA79" t="str">
            <v>温州市城镇污水排污管网平台项目</v>
          </cell>
        </row>
        <row r="80">
          <cell r="CY80" t="str">
            <v>HD53</v>
          </cell>
          <cell r="CZ80" t="str">
            <v>华东大区</v>
          </cell>
          <cell r="DA80" t="str">
            <v>常熟市民卡升级改造项目</v>
          </cell>
        </row>
        <row r="81">
          <cell r="CY81" t="str">
            <v>HD54</v>
          </cell>
          <cell r="CZ81" t="str">
            <v>华东大区</v>
          </cell>
          <cell r="DA81" t="str">
            <v>张家港市智慧市政巡查管理系统（微信版）项目</v>
          </cell>
        </row>
        <row r="82">
          <cell r="CY82" t="str">
            <v>HD55</v>
          </cell>
          <cell r="CZ82" t="str">
            <v>华东大区</v>
          </cell>
          <cell r="DA82" t="str">
            <v>盱眙县智慧城市</v>
          </cell>
        </row>
        <row r="83">
          <cell r="CY83" t="str">
            <v>HD56</v>
          </cell>
          <cell r="CZ83" t="str">
            <v>华东大区</v>
          </cell>
          <cell r="DA83" t="str">
            <v>台州市视联网系统采购项目</v>
          </cell>
        </row>
        <row r="84">
          <cell r="CY84" t="str">
            <v>HD57</v>
          </cell>
          <cell r="CZ84" t="str">
            <v>华东大区</v>
          </cell>
          <cell r="DA84" t="str">
            <v>浙江省绿色环保机房改造工程</v>
          </cell>
        </row>
        <row r="85">
          <cell r="CY85" t="str">
            <v>HD58</v>
          </cell>
          <cell r="CZ85" t="str">
            <v>华东大区</v>
          </cell>
          <cell r="DA85" t="str">
            <v>安徽马鞍山新型智慧城市第一阶段项目</v>
          </cell>
        </row>
        <row r="86">
          <cell r="CY86" t="str">
            <v>HB01</v>
          </cell>
          <cell r="CZ86" t="str">
            <v>华北大区</v>
          </cell>
          <cell r="DA86" t="str">
            <v>延庆区大数据</v>
          </cell>
        </row>
        <row r="87">
          <cell r="CY87" t="str">
            <v>HB02</v>
          </cell>
          <cell r="CZ87" t="str">
            <v>华北大区</v>
          </cell>
          <cell r="DA87" t="str">
            <v>延庆区智慧环保二期</v>
          </cell>
        </row>
        <row r="88">
          <cell r="CY88" t="str">
            <v>HB03</v>
          </cell>
          <cell r="CZ88" t="str">
            <v>华北大区</v>
          </cell>
          <cell r="DA88" t="str">
            <v>武汉智慧园区项目</v>
          </cell>
        </row>
        <row r="89">
          <cell r="CY89" t="str">
            <v>HB04</v>
          </cell>
          <cell r="CZ89" t="str">
            <v>华北大区</v>
          </cell>
          <cell r="DA89" t="str">
            <v>海淀流管三期项目（海淀政务外网扩容三期）</v>
          </cell>
        </row>
        <row r="90">
          <cell r="CY90" t="str">
            <v>HB11</v>
          </cell>
          <cell r="CZ90" t="str">
            <v>华北大区</v>
          </cell>
          <cell r="DA90" t="str">
            <v>智慧沧州综合管理指挥中心</v>
          </cell>
        </row>
        <row r="91">
          <cell r="CY91" t="str">
            <v>HB12</v>
          </cell>
          <cell r="CZ91" t="str">
            <v>华北大区</v>
          </cell>
          <cell r="DA91" t="str">
            <v>沧州大数据中心二期</v>
          </cell>
        </row>
        <row r="92">
          <cell r="CY92" t="str">
            <v>HB13</v>
          </cell>
          <cell r="CZ92" t="str">
            <v>华北大区</v>
          </cell>
          <cell r="DA92" t="str">
            <v>沧州农业大数据（智慧农业项目）</v>
          </cell>
        </row>
        <row r="93">
          <cell r="CY93" t="str">
            <v>HB14</v>
          </cell>
          <cell r="CZ93" t="str">
            <v>华北大区</v>
          </cell>
          <cell r="DA93" t="str">
            <v>中关村管委会国产化安全可靠二期软件开发</v>
          </cell>
        </row>
        <row r="94">
          <cell r="CY94" t="str">
            <v>HB15</v>
          </cell>
          <cell r="CZ94" t="str">
            <v>华北大区</v>
          </cell>
          <cell r="DA94" t="str">
            <v>中关村管委会国产化安全可靠二期硬件采购</v>
          </cell>
        </row>
        <row r="95">
          <cell r="CY95" t="str">
            <v>HB16</v>
          </cell>
          <cell r="CZ95" t="str">
            <v>华北大区</v>
          </cell>
          <cell r="DA95" t="str">
            <v>河北省共享交换平台</v>
          </cell>
        </row>
        <row r="96">
          <cell r="CY96" t="str">
            <v>HB18</v>
          </cell>
          <cell r="CZ96" t="str">
            <v>华北大区</v>
          </cell>
          <cell r="DA96" t="str">
            <v>北京中油瑞飞运维服务服务阶段证明项目</v>
          </cell>
        </row>
        <row r="97">
          <cell r="CY97" t="str">
            <v>HB19</v>
          </cell>
          <cell r="CZ97" t="str">
            <v>华北大区</v>
          </cell>
          <cell r="DA97" t="str">
            <v>中关村年度信息化运维项目</v>
          </cell>
        </row>
        <row r="98">
          <cell r="CY98" t="str">
            <v>HB20</v>
          </cell>
          <cell r="CZ98" t="str">
            <v>华北大区</v>
          </cell>
          <cell r="DA98" t="str">
            <v>中关村管委会系统云迁移</v>
          </cell>
        </row>
        <row r="99">
          <cell r="CY99" t="str">
            <v>HB23</v>
          </cell>
          <cell r="CZ99" t="str">
            <v>华北大区</v>
          </cell>
          <cell r="DA99" t="str">
            <v>北京市延庆区环保局供货类指挥中心建设项目</v>
          </cell>
        </row>
        <row r="100">
          <cell r="CY100" t="str">
            <v>HB24</v>
          </cell>
          <cell r="CZ100" t="str">
            <v>华北大区</v>
          </cell>
          <cell r="DA100" t="str">
            <v>2019年度海淀区政务云平台购买服务项目服务阶段证明</v>
          </cell>
        </row>
        <row r="101">
          <cell r="CY101" t="str">
            <v>HB25</v>
          </cell>
          <cell r="CZ101" t="str">
            <v>华北大区</v>
          </cell>
          <cell r="DA101" t="str">
            <v>海淀区政务云备份中心2019至2020基础运维服务阶段证明项目</v>
          </cell>
        </row>
        <row r="102">
          <cell r="CY102" t="str">
            <v>HB26</v>
          </cell>
          <cell r="CZ102" t="str">
            <v>华北大区</v>
          </cell>
          <cell r="DA102" t="str">
            <v>海淀区智慧大脑</v>
          </cell>
        </row>
        <row r="103">
          <cell r="CY103" t="str">
            <v>HB27</v>
          </cell>
          <cell r="CZ103" t="str">
            <v>华北大区</v>
          </cell>
          <cell r="DA103" t="str">
            <v>雄安容东片区智慧环保</v>
          </cell>
        </row>
        <row r="104">
          <cell r="CY104" t="str">
            <v>HB28</v>
          </cell>
          <cell r="CZ104" t="str">
            <v>华北大区</v>
          </cell>
          <cell r="DA104" t="str">
            <v>雄安容东片区智慧物流</v>
          </cell>
        </row>
        <row r="105">
          <cell r="CY105" t="str">
            <v>HB29</v>
          </cell>
          <cell r="CZ105" t="str">
            <v>华北大区</v>
          </cell>
          <cell r="DA105" t="str">
            <v>国家广电总局政务一体化项目</v>
          </cell>
        </row>
        <row r="106">
          <cell r="CY106" t="str">
            <v>HB31</v>
          </cell>
          <cell r="CZ106" t="str">
            <v>华北大区</v>
          </cell>
          <cell r="DA106" t="str">
            <v>新乡市获嘉县智慧城市</v>
          </cell>
        </row>
        <row r="107">
          <cell r="CY107" t="str">
            <v>HB32</v>
          </cell>
          <cell r="CZ107" t="str">
            <v>华北大区</v>
          </cell>
          <cell r="DA107" t="str">
            <v>武汉市（等保测评+OA）监狱项目</v>
          </cell>
        </row>
        <row r="108">
          <cell r="CY108" t="str">
            <v>HB34</v>
          </cell>
          <cell r="CZ108" t="str">
            <v>华北大区</v>
          </cell>
          <cell r="DA108" t="str">
            <v>联通河南分公司新兴ICT业务政务行业综合解决方案项目</v>
          </cell>
        </row>
        <row r="109">
          <cell r="CY109" t="str">
            <v>HB36</v>
          </cell>
          <cell r="CZ109" t="str">
            <v>华北大区</v>
          </cell>
          <cell r="DA109" t="str">
            <v>雄安出入境政务服务大厅</v>
          </cell>
        </row>
        <row r="110">
          <cell r="CY110" t="str">
            <v>HB37</v>
          </cell>
          <cell r="CZ110" t="str">
            <v>华北大区</v>
          </cell>
          <cell r="DA110" t="str">
            <v>沧州市时空云平台项目</v>
          </cell>
        </row>
        <row r="111">
          <cell r="CY111" t="str">
            <v>HB38</v>
          </cell>
          <cell r="CZ111" t="str">
            <v>华北大区</v>
          </cell>
          <cell r="DA111" t="str">
            <v xml:space="preserve">智慧沧州APP            </v>
          </cell>
        </row>
        <row r="112">
          <cell r="CY112" t="str">
            <v>HB39</v>
          </cell>
          <cell r="CZ112" t="str">
            <v>华北大区</v>
          </cell>
          <cell r="DA112" t="str">
            <v>北京中油瑞飞IT运维管理平台标准软件产品服务阶段证明项目</v>
          </cell>
        </row>
        <row r="113">
          <cell r="CY113" t="str">
            <v>HB41</v>
          </cell>
          <cell r="CZ113" t="str">
            <v>华北大区</v>
          </cell>
          <cell r="DA113" t="str">
            <v>北京市延庆区智慧社区项目</v>
          </cell>
        </row>
        <row r="114">
          <cell r="CY114" t="str">
            <v>HB42</v>
          </cell>
          <cell r="CZ114" t="str">
            <v>华北大区</v>
          </cell>
          <cell r="DA114" t="str">
            <v>北京市中关村延庆园智慧园区项目</v>
          </cell>
        </row>
        <row r="115">
          <cell r="CY115" t="str">
            <v>HB43</v>
          </cell>
          <cell r="CZ115" t="str">
            <v>华北大区</v>
          </cell>
          <cell r="DA115" t="str">
            <v>中国电信北京公司2019至2020海淀政务云驻场运维支撑服务项目</v>
          </cell>
        </row>
        <row r="116">
          <cell r="CY116" t="str">
            <v>HB44</v>
          </cell>
          <cell r="CZ116" t="str">
            <v>华北大区</v>
          </cell>
          <cell r="DA116" t="str">
            <v>大兴区大数据项目</v>
          </cell>
        </row>
        <row r="117">
          <cell r="CY117" t="str">
            <v>HB45</v>
          </cell>
          <cell r="CZ117" t="str">
            <v>华北大区</v>
          </cell>
          <cell r="DA117" t="str">
            <v>大兴区智慧生态项目</v>
          </cell>
        </row>
        <row r="118">
          <cell r="CY118" t="str">
            <v>HB46</v>
          </cell>
          <cell r="CZ118" t="str">
            <v>华北大区</v>
          </cell>
          <cell r="DA118" t="str">
            <v>临汾市智慧环保项目</v>
          </cell>
        </row>
        <row r="119">
          <cell r="CY119" t="str">
            <v>HB47</v>
          </cell>
          <cell r="CZ119" t="str">
            <v>华北大区</v>
          </cell>
          <cell r="DA119" t="str">
            <v>开封市智慧城市项目</v>
          </cell>
        </row>
        <row r="120">
          <cell r="CY120" t="str">
            <v>HB48</v>
          </cell>
          <cell r="CZ120" t="str">
            <v>华北大区</v>
          </cell>
          <cell r="DA120" t="str">
            <v>中关村软件园智慧园区项目</v>
          </cell>
        </row>
        <row r="121">
          <cell r="CY121" t="str">
            <v>HB49</v>
          </cell>
          <cell r="CZ121" t="str">
            <v>华北大区</v>
          </cell>
          <cell r="DA121" t="str">
            <v>投资山西信息服务平台二期</v>
          </cell>
        </row>
        <row r="122">
          <cell r="CY122" t="str">
            <v>HB50</v>
          </cell>
          <cell r="CZ122" t="str">
            <v>华北大区</v>
          </cell>
          <cell r="DA122" t="str">
            <v>杨凌智慧大厅建设项目</v>
          </cell>
        </row>
        <row r="123">
          <cell r="CY123" t="str">
            <v>HB51</v>
          </cell>
          <cell r="CZ123" t="str">
            <v>华北大区</v>
          </cell>
          <cell r="DA123" t="str">
            <v>北京市亦庄区智慧园区项目</v>
          </cell>
        </row>
        <row r="124">
          <cell r="CY124" t="str">
            <v>HB52</v>
          </cell>
          <cell r="CZ124" t="str">
            <v>华北大区</v>
          </cell>
          <cell r="DA124" t="str">
            <v>湖北省恩施城市管理平台项目</v>
          </cell>
        </row>
        <row r="125">
          <cell r="CY125" t="str">
            <v>HB53</v>
          </cell>
          <cell r="CZ125" t="str">
            <v>华北大区</v>
          </cell>
          <cell r="DA125" t="str">
            <v>湖北省恩施市城市运营指挥中心</v>
          </cell>
        </row>
        <row r="126">
          <cell r="CY126" t="str">
            <v>HB54</v>
          </cell>
          <cell r="CZ126" t="str">
            <v>华北大区</v>
          </cell>
          <cell r="DA126" t="str">
            <v>河北省石家庄市桥西区顶层规划项目</v>
          </cell>
        </row>
        <row r="127">
          <cell r="CY127" t="str">
            <v>HB55</v>
          </cell>
          <cell r="CZ127" t="str">
            <v>华北大区</v>
          </cell>
          <cell r="DA127" t="str">
            <v>延庆区八达岭镇协同办公项目</v>
          </cell>
        </row>
        <row r="128">
          <cell r="CY128" t="str">
            <v>HB56</v>
          </cell>
          <cell r="CZ128" t="str">
            <v>华北大区</v>
          </cell>
          <cell r="DA128" t="str">
            <v>武汉市东西湖区智慧园区PPP项目</v>
          </cell>
        </row>
        <row r="129">
          <cell r="CY129" t="str">
            <v>HB57</v>
          </cell>
          <cell r="CZ129" t="str">
            <v>华北大区</v>
          </cell>
          <cell r="DA129" t="str">
            <v>延庆政府公共信息及“一号一窗一网”平台建设项目</v>
          </cell>
        </row>
        <row r="130">
          <cell r="CY130" t="str">
            <v>HB58</v>
          </cell>
          <cell r="CZ130" t="str">
            <v>华北大区</v>
          </cell>
          <cell r="DA130" t="str">
            <v>延庆八达岭镇政府OA项目</v>
          </cell>
        </row>
        <row r="131">
          <cell r="CY131" t="str">
            <v>HB59</v>
          </cell>
          <cell r="CZ131" t="str">
            <v>华北大区</v>
          </cell>
          <cell r="DA131" t="str">
            <v>延庆人保局考试系统</v>
          </cell>
        </row>
        <row r="132">
          <cell r="CY132" t="str">
            <v>HB60</v>
          </cell>
          <cell r="CZ132" t="str">
            <v>华北大区</v>
          </cell>
          <cell r="DA132" t="str">
            <v>中国石油中央厨房项目</v>
          </cell>
        </row>
        <row r="133">
          <cell r="CY133" t="str">
            <v>HB61</v>
          </cell>
          <cell r="CZ133" t="str">
            <v>华北大区</v>
          </cell>
          <cell r="DA133" t="str">
            <v>中关村展示中心双创展陈改造升级项目</v>
          </cell>
        </row>
        <row r="134">
          <cell r="CY134" t="str">
            <v>HB62</v>
          </cell>
          <cell r="CZ134" t="str">
            <v>华北大区</v>
          </cell>
          <cell r="DA134" t="str">
            <v>史家教育集团智慧教学项目</v>
          </cell>
        </row>
        <row r="135">
          <cell r="CY135" t="str">
            <v>HB63</v>
          </cell>
          <cell r="CZ135" t="str">
            <v>华北大区</v>
          </cell>
          <cell r="DA135" t="str">
            <v>沧州大数据中心运营</v>
          </cell>
        </row>
        <row r="136">
          <cell r="CY136" t="str">
            <v>HB64</v>
          </cell>
          <cell r="CZ136" t="str">
            <v>华北大区</v>
          </cell>
          <cell r="DA136" t="str">
            <v>中关村管委会安可项目年度运维</v>
          </cell>
        </row>
        <row r="137">
          <cell r="CY137" t="str">
            <v>HB65</v>
          </cell>
          <cell r="CZ137" t="str">
            <v>华北大区</v>
          </cell>
          <cell r="DA137" t="str">
            <v>湖北省武汉市江汉区燕云daas</v>
          </cell>
        </row>
        <row r="138">
          <cell r="CY138" t="str">
            <v>HB67</v>
          </cell>
          <cell r="CZ138" t="str">
            <v>华北大区</v>
          </cell>
          <cell r="DA138" t="str">
            <v>昆仑信托POC测试服务阶段证明项目</v>
          </cell>
        </row>
        <row r="139">
          <cell r="CY139" t="str">
            <v>HB68</v>
          </cell>
          <cell r="CZ139" t="str">
            <v>华北大区</v>
          </cell>
          <cell r="DA139" t="str">
            <v>湖北省公安厅大数据中心项目</v>
          </cell>
        </row>
        <row r="140">
          <cell r="CY140" t="str">
            <v>HB69</v>
          </cell>
          <cell r="CZ140" t="str">
            <v>华北大区</v>
          </cell>
          <cell r="DA140" t="str">
            <v>山西省石楼县智慧停车项目</v>
          </cell>
        </row>
        <row r="141">
          <cell r="CY141" t="str">
            <v>HB70</v>
          </cell>
          <cell r="CZ141" t="str">
            <v>华北大区</v>
          </cell>
          <cell r="DA141" t="str">
            <v>海淀区政务云平台（2020）购买服务项目服务阶段证明</v>
          </cell>
        </row>
        <row r="142">
          <cell r="CY142" t="str">
            <v>HB71</v>
          </cell>
          <cell r="CZ142" t="str">
            <v>华北大区</v>
          </cell>
          <cell r="DA142" t="str">
            <v>临汾市智慧停车项目</v>
          </cell>
        </row>
        <row r="143">
          <cell r="CY143" t="str">
            <v>HB72</v>
          </cell>
          <cell r="CZ143" t="str">
            <v>华北大区</v>
          </cell>
          <cell r="DA143" t="str">
            <v>延庆智慧环保建设项目</v>
          </cell>
        </row>
        <row r="144">
          <cell r="CY144" t="str">
            <v>HB73</v>
          </cell>
          <cell r="CZ144" t="str">
            <v>华北大区</v>
          </cell>
          <cell r="DA144" t="str">
            <v>房山区经信委大数据项目</v>
          </cell>
        </row>
        <row r="145">
          <cell r="CY145" t="str">
            <v>HB74</v>
          </cell>
          <cell r="CZ145" t="str">
            <v>华北大区</v>
          </cell>
          <cell r="DA145" t="str">
            <v>遂宁大数据局燕云DASS项目</v>
          </cell>
        </row>
        <row r="146">
          <cell r="CY146" t="str">
            <v>HB75</v>
          </cell>
          <cell r="CZ146" t="str">
            <v>华北大区</v>
          </cell>
          <cell r="DA146" t="str">
            <v>山东省滨州交通信号控制系统升级项目</v>
          </cell>
        </row>
        <row r="147">
          <cell r="CY147" t="str">
            <v>HB76</v>
          </cell>
          <cell r="CZ147" t="str">
            <v>华北大区</v>
          </cell>
          <cell r="DA147" t="str">
            <v>河北省邯郸市第十三中学分校校园信息化项目</v>
          </cell>
        </row>
        <row r="148">
          <cell r="CY148" t="str">
            <v>XN001</v>
          </cell>
          <cell r="CZ148" t="str">
            <v>西部大区</v>
          </cell>
          <cell r="DA148" t="str">
            <v>贵阳市白云区政务服务到款项目</v>
          </cell>
        </row>
        <row r="149">
          <cell r="CY149" t="str">
            <v>XN003</v>
          </cell>
          <cell r="CZ149" t="str">
            <v>西部大区</v>
          </cell>
          <cell r="DA149" t="str">
            <v>智慧金秀一期</v>
          </cell>
        </row>
        <row r="150">
          <cell r="CY150" t="str">
            <v>XN004</v>
          </cell>
          <cell r="CZ150" t="str">
            <v>西部大区</v>
          </cell>
          <cell r="DA150" t="str">
            <v>贵阳市义务教育入学服务接入筑民生APP建设服务项目</v>
          </cell>
        </row>
        <row r="151">
          <cell r="CY151" t="str">
            <v>XN009</v>
          </cell>
          <cell r="CZ151" t="str">
            <v>西部大区</v>
          </cell>
          <cell r="DA151" t="str">
            <v>贵阳市公积金筑民生人脸识别及平台推广项目</v>
          </cell>
        </row>
        <row r="152">
          <cell r="CY152" t="str">
            <v>XN010</v>
          </cell>
          <cell r="CZ152" t="str">
            <v>西部大区</v>
          </cell>
          <cell r="DA152" t="str">
            <v>筑民生二期</v>
          </cell>
        </row>
        <row r="153">
          <cell r="CY153" t="str">
            <v>XN011</v>
          </cell>
          <cell r="CZ153" t="str">
            <v>西部大区</v>
          </cell>
          <cell r="DA153" t="str">
            <v>智慧体育</v>
          </cell>
        </row>
        <row r="154">
          <cell r="CY154" t="str">
            <v>XN016</v>
          </cell>
          <cell r="CZ154" t="str">
            <v>西部大区</v>
          </cell>
          <cell r="DA154" t="str">
            <v>贵州长江水资源保护</v>
          </cell>
        </row>
        <row r="155">
          <cell r="CY155" t="str">
            <v>XN017</v>
          </cell>
          <cell r="CZ155" t="str">
            <v>西部大区</v>
          </cell>
          <cell r="DA155" t="str">
            <v>重庆长江水资源保护</v>
          </cell>
        </row>
        <row r="156">
          <cell r="CY156" t="str">
            <v>XN018</v>
          </cell>
          <cell r="CZ156" t="str">
            <v>西部大区</v>
          </cell>
          <cell r="DA156" t="str">
            <v>贵州省“厕所革命”</v>
          </cell>
        </row>
        <row r="157">
          <cell r="CY157" t="str">
            <v>XN028</v>
          </cell>
          <cell r="CZ157" t="str">
            <v>西部大区</v>
          </cell>
          <cell r="DA157" t="str">
            <v>贵州省罗甸县脱贫攻坚一张图软件开发项目</v>
          </cell>
        </row>
        <row r="158">
          <cell r="CY158" t="str">
            <v>XN037</v>
          </cell>
          <cell r="CZ158" t="str">
            <v>西部大区</v>
          </cell>
          <cell r="DA158" t="str">
            <v>绮结河乡村振兴</v>
          </cell>
        </row>
        <row r="159">
          <cell r="CY159" t="str">
            <v>XN043</v>
          </cell>
          <cell r="CZ159" t="str">
            <v>西部大区</v>
          </cell>
          <cell r="DA159" t="str">
            <v>黔南州雪亮工程</v>
          </cell>
        </row>
        <row r="160">
          <cell r="CY160" t="str">
            <v>XN044</v>
          </cell>
          <cell r="CZ160" t="str">
            <v>西部大区</v>
          </cell>
          <cell r="DA160" t="str">
            <v>重庆市高新区智慧园区基础信息化建设项目</v>
          </cell>
        </row>
        <row r="161">
          <cell r="CY161" t="str">
            <v>XN046</v>
          </cell>
          <cell r="CZ161" t="str">
            <v>西部大区</v>
          </cell>
          <cell r="DA161" t="str">
            <v>泸州市融媒体平台项目（一市四县）</v>
          </cell>
        </row>
        <row r="162">
          <cell r="CY162" t="str">
            <v>XN047</v>
          </cell>
          <cell r="CZ162" t="str">
            <v>西部大区</v>
          </cell>
          <cell r="DA162" t="str">
            <v>宜宾市融媒体平台项目（一市八县）</v>
          </cell>
        </row>
        <row r="163">
          <cell r="CY163" t="str">
            <v>XN048</v>
          </cell>
          <cell r="CZ163" t="str">
            <v>西部大区</v>
          </cell>
          <cell r="DA163" t="str">
            <v>内江市隆昌县融媒体平台项目（含指挥大厅）</v>
          </cell>
        </row>
        <row r="164">
          <cell r="CY164" t="str">
            <v>XN049</v>
          </cell>
          <cell r="CZ164" t="str">
            <v>西部大区</v>
          </cell>
          <cell r="DA164" t="str">
            <v>凉山州乡村振兴</v>
          </cell>
        </row>
        <row r="165">
          <cell r="CY165" t="str">
            <v>XN050</v>
          </cell>
          <cell r="CZ165" t="str">
            <v>西部大区</v>
          </cell>
          <cell r="DA165" t="str">
            <v>云南乡村振兴</v>
          </cell>
        </row>
        <row r="166">
          <cell r="CY166" t="str">
            <v>XN051</v>
          </cell>
          <cell r="CZ166" t="str">
            <v>西部大区</v>
          </cell>
          <cell r="DA166" t="str">
            <v>国家电网永川分公司泛在物联网项目（燕云DASS）</v>
          </cell>
        </row>
        <row r="167">
          <cell r="CY167" t="str">
            <v>XN052</v>
          </cell>
          <cell r="CZ167" t="str">
            <v>西部大区</v>
          </cell>
          <cell r="DA167" t="str">
            <v>社区网格数据管理应用平台</v>
          </cell>
        </row>
        <row r="168">
          <cell r="CY168" t="str">
            <v>XN053</v>
          </cell>
          <cell r="CZ168" t="str">
            <v>西部大区</v>
          </cell>
          <cell r="DA168" t="str">
            <v>合川区智慧园区（华为总集）</v>
          </cell>
        </row>
        <row r="169">
          <cell r="CY169" t="str">
            <v>XN054</v>
          </cell>
          <cell r="CZ169" t="str">
            <v>西部大区</v>
          </cell>
          <cell r="DA169" t="str">
            <v>璧山区智慧园区（华为总集）</v>
          </cell>
        </row>
        <row r="170">
          <cell r="CY170" t="str">
            <v>XN055</v>
          </cell>
          <cell r="CZ170" t="str">
            <v>西部大区</v>
          </cell>
          <cell r="DA170" t="str">
            <v>广元市智慧教育二期</v>
          </cell>
        </row>
        <row r="171">
          <cell r="CY171" t="str">
            <v>XN057</v>
          </cell>
          <cell r="CZ171" t="str">
            <v>西部大区</v>
          </cell>
          <cell r="DA171" t="str">
            <v>贵阳市蔬菜基地信息中心</v>
          </cell>
        </row>
        <row r="172">
          <cell r="CY172" t="str">
            <v>XB01</v>
          </cell>
          <cell r="CZ172" t="str">
            <v>西部大区</v>
          </cell>
          <cell r="DA172" t="str">
            <v>甘肃省智慧消防数据共享交换平台（燕云Dass)</v>
          </cell>
        </row>
        <row r="173">
          <cell r="CY173" t="str">
            <v>XB04</v>
          </cell>
          <cell r="CZ173" t="str">
            <v>西部大区</v>
          </cell>
          <cell r="DA173" t="str">
            <v>西安市医疗健康（影像）大数据中心</v>
          </cell>
        </row>
        <row r="174">
          <cell r="CY174" t="str">
            <v>XB05</v>
          </cell>
          <cell r="CZ174" t="str">
            <v>西部大区</v>
          </cell>
          <cell r="DA174" t="str">
            <v>宝鸡市12345呼叫平台项目</v>
          </cell>
        </row>
        <row r="175">
          <cell r="CY175" t="str">
            <v>XB06</v>
          </cell>
          <cell r="CZ175" t="str">
            <v>西部大区</v>
          </cell>
          <cell r="DA175" t="str">
            <v>宝鸡市应急指挥中心建设项目（二期）</v>
          </cell>
        </row>
        <row r="176">
          <cell r="CY176" t="str">
            <v>XB09</v>
          </cell>
          <cell r="CZ176" t="str">
            <v>西部大区</v>
          </cell>
          <cell r="DA176" t="str">
            <v>三江源大数据中心</v>
          </cell>
        </row>
        <row r="177">
          <cell r="CY177" t="str">
            <v>XB10</v>
          </cell>
          <cell r="CZ177" t="str">
            <v>西部大区</v>
          </cell>
          <cell r="DA177" t="str">
            <v>洛阳地铁物资管理平台项目</v>
          </cell>
        </row>
        <row r="178">
          <cell r="CY178" t="str">
            <v>XB11</v>
          </cell>
          <cell r="CZ178" t="str">
            <v>西部大区</v>
          </cell>
          <cell r="DA178" t="str">
            <v>洛阳地铁智慧应急（含消防）项目</v>
          </cell>
        </row>
        <row r="179">
          <cell r="CY179" t="str">
            <v>XB12</v>
          </cell>
          <cell r="CZ179" t="str">
            <v>西部大区</v>
          </cell>
          <cell r="DA179" t="str">
            <v>铜陵市城市地下智慧管网项目</v>
          </cell>
        </row>
        <row r="180">
          <cell r="CY180" t="str">
            <v>XB17</v>
          </cell>
          <cell r="CZ180" t="str">
            <v>西部大区</v>
          </cell>
          <cell r="DA180" t="str">
            <v>武威智慧农业公共普惠平台软件开发项目</v>
          </cell>
        </row>
        <row r="181">
          <cell r="CY181" t="str">
            <v>XB18</v>
          </cell>
          <cell r="CZ181" t="str">
            <v>西部大区</v>
          </cell>
          <cell r="DA181" t="str">
            <v>西咸新区统一物联网管理平台</v>
          </cell>
        </row>
        <row r="182">
          <cell r="CY182" t="str">
            <v>XB19</v>
          </cell>
          <cell r="CZ182" t="str">
            <v>西部大区</v>
          </cell>
          <cell r="DA182" t="str">
            <v>西咸新区智慧城市发展集团西咸智慧城市大脑软件开发</v>
          </cell>
        </row>
        <row r="183">
          <cell r="CY183" t="str">
            <v>XB20</v>
          </cell>
          <cell r="CZ183" t="str">
            <v>西部大区</v>
          </cell>
          <cell r="DA183" t="str">
            <v>西咸新区数据共享交换平台</v>
          </cell>
        </row>
        <row r="184">
          <cell r="CY184" t="str">
            <v>XB24</v>
          </cell>
          <cell r="CZ184" t="str">
            <v>西部大区</v>
          </cell>
          <cell r="DA184" t="str">
            <v>武威“城市通”（E龙岩、筑民生模式）</v>
          </cell>
        </row>
        <row r="185">
          <cell r="CY185" t="str">
            <v>XB25</v>
          </cell>
          <cell r="CZ185" t="str">
            <v>西部大区</v>
          </cell>
          <cell r="DA185" t="str">
            <v>铜陵市数据交换和共享平台燕云DAAS软件开发项目</v>
          </cell>
        </row>
        <row r="186">
          <cell r="CY186" t="str">
            <v>XB26</v>
          </cell>
          <cell r="CZ186" t="str">
            <v>西部大区</v>
          </cell>
          <cell r="DA186" t="str">
            <v>陕西财政厅财政云建设项目燕云Daas软件开发项目</v>
          </cell>
        </row>
        <row r="187">
          <cell r="CY187" t="str">
            <v>XB27</v>
          </cell>
          <cell r="CZ187" t="str">
            <v>西部大区</v>
          </cell>
          <cell r="DA187" t="str">
            <v>空军军医大学燕云Daas软件开发项目</v>
          </cell>
        </row>
        <row r="188">
          <cell r="CY188" t="str">
            <v>XB29</v>
          </cell>
          <cell r="CZ188" t="str">
            <v>西部大区</v>
          </cell>
          <cell r="DA188" t="str">
            <v>青海省经信委燕云DaaS平台</v>
          </cell>
        </row>
        <row r="189">
          <cell r="CY189" t="str">
            <v>XB30</v>
          </cell>
          <cell r="CZ189" t="str">
            <v>西部大区</v>
          </cell>
          <cell r="DA189" t="str">
            <v>重庆市九龙坡区智慧地管网地下管廓展厅项目</v>
          </cell>
        </row>
        <row r="190">
          <cell r="CY190" t="str">
            <v>XB31</v>
          </cell>
          <cell r="CZ190" t="str">
            <v>西部大区</v>
          </cell>
          <cell r="DA190" t="str">
            <v>洛阳市智慧地下管网项目</v>
          </cell>
        </row>
        <row r="191">
          <cell r="CY191" t="str">
            <v>XB32</v>
          </cell>
          <cell r="CZ191" t="str">
            <v>西部大区</v>
          </cell>
          <cell r="DA191" t="str">
            <v>神木市智慧城市城市一卡通平台</v>
          </cell>
        </row>
        <row r="192">
          <cell r="CY192" t="str">
            <v>XB33</v>
          </cell>
          <cell r="CZ192" t="str">
            <v>西部大区</v>
          </cell>
          <cell r="DA192" t="str">
            <v>神木市智慧城市智慧农业平台</v>
          </cell>
        </row>
        <row r="193">
          <cell r="CY193" t="str">
            <v>XB35</v>
          </cell>
          <cell r="CZ193" t="str">
            <v>西部大区</v>
          </cell>
          <cell r="DA193" t="str">
            <v>西咸新区DCOne项目</v>
          </cell>
        </row>
        <row r="194">
          <cell r="CY194" t="str">
            <v>XB36</v>
          </cell>
          <cell r="CZ194" t="str">
            <v>西部大区</v>
          </cell>
          <cell r="DA194" t="str">
            <v>宝鸡市DCOne项目</v>
          </cell>
        </row>
        <row r="195">
          <cell r="CY195" t="str">
            <v>XB39</v>
          </cell>
          <cell r="CZ195" t="str">
            <v>西部大区</v>
          </cell>
          <cell r="DA195" t="str">
            <v>宝鸡市燕云DaaS项目</v>
          </cell>
        </row>
        <row r="196">
          <cell r="CY196" t="str">
            <v>HN01</v>
          </cell>
          <cell r="CZ196" t="str">
            <v>福建销售部</v>
          </cell>
          <cell r="DA196" t="str">
            <v>龙岩智慧教育</v>
          </cell>
        </row>
        <row r="197">
          <cell r="CY197" t="str">
            <v>HN02</v>
          </cell>
          <cell r="CZ197" t="str">
            <v>福建销售部</v>
          </cell>
          <cell r="DA197" t="str">
            <v>2018年智慧武平升级改造项目服务类采购项目</v>
          </cell>
        </row>
        <row r="198">
          <cell r="CY198" t="str">
            <v>HN03</v>
          </cell>
          <cell r="CZ198" t="str">
            <v>福建销售部</v>
          </cell>
          <cell r="DA198" t="str">
            <v>智慧武平升级改造项目硬件采购供货项目</v>
          </cell>
        </row>
        <row r="199">
          <cell r="CY199" t="str">
            <v>HN04</v>
          </cell>
          <cell r="CZ199" t="str">
            <v>福建销售部</v>
          </cell>
          <cell r="DA199" t="str">
            <v>智慧武平升级改造项目运维服务收益期项目</v>
          </cell>
        </row>
        <row r="200">
          <cell r="CY200" t="str">
            <v>HN05</v>
          </cell>
          <cell r="CZ200" t="str">
            <v>福建销售部</v>
          </cell>
          <cell r="DA200" t="str">
            <v>龙岩市行政服务中心通用审批系统含网上办事大厅提升改造软件开发项目</v>
          </cell>
        </row>
        <row r="201">
          <cell r="CY201" t="str">
            <v>HN06</v>
          </cell>
          <cell r="CZ201" t="str">
            <v>福建销售部</v>
          </cell>
          <cell r="DA201" t="str">
            <v>精准扶贫（二期)运营</v>
          </cell>
        </row>
        <row r="202">
          <cell r="CY202" t="str">
            <v>HN26</v>
          </cell>
          <cell r="CZ202" t="str">
            <v>福建销售部</v>
          </cell>
          <cell r="DA202" t="str">
            <v>漳州市数据汇聚共享服务平台（二期）</v>
          </cell>
        </row>
        <row r="203">
          <cell r="CY203" t="str">
            <v>HN30</v>
          </cell>
          <cell r="CZ203" t="str">
            <v>福建销售部</v>
          </cell>
          <cell r="DA203" t="str">
            <v>漳州市网上公共服务平台（漳州通）</v>
          </cell>
        </row>
        <row r="204">
          <cell r="CY204" t="str">
            <v>HN33</v>
          </cell>
          <cell r="CZ204" t="str">
            <v>福建销售部</v>
          </cell>
          <cell r="DA204" t="str">
            <v>三明市网上公共服务平台e三明软件开发项目（燕云DaaS）</v>
          </cell>
        </row>
        <row r="205">
          <cell r="CY205" t="str">
            <v>HN40</v>
          </cell>
          <cell r="CZ205" t="str">
            <v>福建销售部</v>
          </cell>
          <cell r="DA205" t="str">
            <v>龙岩移动全流程网上办事平台项目网上办事服务平台模块技术服务阶段证明</v>
          </cell>
        </row>
        <row r="206">
          <cell r="CY206" t="str">
            <v>HN41</v>
          </cell>
          <cell r="CZ206" t="str">
            <v>福建销售部</v>
          </cell>
          <cell r="DA206" t="str">
            <v>龙岩移动全流程网上办事平台项目网上办事服务平台维保服务期服务到款项目</v>
          </cell>
        </row>
        <row r="207">
          <cell r="CY207" t="str">
            <v>HN42</v>
          </cell>
          <cell r="CZ207" t="str">
            <v>福建销售部</v>
          </cell>
          <cell r="DA207" t="str">
            <v>龙岩市教育局网上招生报名及积分制管理系统软件开发项目</v>
          </cell>
        </row>
        <row r="208">
          <cell r="CY208" t="str">
            <v>HN43</v>
          </cell>
          <cell r="CZ208" t="str">
            <v>福建销售部</v>
          </cell>
          <cell r="DA208" t="str">
            <v>龙岩市新罗区综治网格化信息系统软件开发项目</v>
          </cell>
        </row>
        <row r="209">
          <cell r="CY209" t="str">
            <v>HN44</v>
          </cell>
          <cell r="CZ209" t="str">
            <v>福建销售部</v>
          </cell>
          <cell r="DA209" t="str">
            <v>福州市中小企业服务平台</v>
          </cell>
        </row>
        <row r="210">
          <cell r="CY210" t="str">
            <v>HN45</v>
          </cell>
          <cell r="CZ210" t="str">
            <v>福建销售部</v>
          </cell>
          <cell r="DA210" t="str">
            <v>龙岩市中国工商银行统一支付平台项目</v>
          </cell>
        </row>
        <row r="211">
          <cell r="CY211" t="str">
            <v>HN46</v>
          </cell>
          <cell r="CZ211" t="str">
            <v>福建销售部</v>
          </cell>
          <cell r="DA211" t="str">
            <v>龙岩市中国工商银行统一支付平台硬件采购项目</v>
          </cell>
        </row>
        <row r="212">
          <cell r="CY212" t="str">
            <v>HN50</v>
          </cell>
          <cell r="CZ212" t="str">
            <v>福建销售部</v>
          </cell>
          <cell r="DA212" t="str">
            <v>龙岩智慧监狱</v>
          </cell>
        </row>
        <row r="213">
          <cell r="CY213" t="str">
            <v>HN51</v>
          </cell>
          <cell r="CZ213" t="str">
            <v>福建销售部</v>
          </cell>
          <cell r="DA213" t="str">
            <v>龙岩智慧医疗</v>
          </cell>
        </row>
        <row r="214">
          <cell r="CY214" t="str">
            <v>FJ01</v>
          </cell>
          <cell r="CZ214" t="str">
            <v>福建销售部</v>
          </cell>
          <cell r="DA214" t="str">
            <v>三明市汇聚共享交换平台</v>
          </cell>
        </row>
        <row r="215">
          <cell r="CY215" t="str">
            <v>FJ02</v>
          </cell>
          <cell r="CZ215" t="str">
            <v>福建销售部</v>
          </cell>
          <cell r="DA215" t="str">
            <v>三明市数据中心机房</v>
          </cell>
        </row>
        <row r="216">
          <cell r="CY216" t="str">
            <v>FJ03</v>
          </cell>
          <cell r="CZ216" t="str">
            <v>福建销售部</v>
          </cell>
          <cell r="DA216" t="str">
            <v>龙岩市数字经济产业园</v>
          </cell>
        </row>
        <row r="217">
          <cell r="CY217" t="str">
            <v>FJ04</v>
          </cell>
          <cell r="CZ217" t="str">
            <v>福建销售部</v>
          </cell>
          <cell r="DA217" t="str">
            <v>智慧武平民生服务系统运营服务服务类采购项目</v>
          </cell>
        </row>
        <row r="218">
          <cell r="CY218" t="str">
            <v>HBH01</v>
          </cell>
          <cell r="CZ218" t="str">
            <v>环渤海大区</v>
          </cell>
          <cell r="DA218" t="str">
            <v>邯郸市成安县新区管委会智慧如意公园项目一次性软件开发</v>
          </cell>
        </row>
        <row r="219">
          <cell r="CY219" t="str">
            <v>HBH02</v>
          </cell>
          <cell r="CZ219" t="str">
            <v>环渤海大区</v>
          </cell>
          <cell r="DA219" t="str">
            <v>邯郸市成安县智慧城市</v>
          </cell>
        </row>
        <row r="220">
          <cell r="CY220" t="str">
            <v>HBH03</v>
          </cell>
          <cell r="CZ220" t="str">
            <v>环渤海大区</v>
          </cell>
          <cell r="DA220" t="str">
            <v>唐山智慧城市总集成商</v>
          </cell>
        </row>
        <row r="221">
          <cell r="CY221" t="str">
            <v>HBH04</v>
          </cell>
          <cell r="CZ221" t="str">
            <v>环渤海大区</v>
          </cell>
          <cell r="DA221" t="str">
            <v>唐山小微企业平台运营补贴</v>
          </cell>
        </row>
        <row r="222">
          <cell r="CY222" t="str">
            <v>HBH05</v>
          </cell>
          <cell r="CZ222" t="str">
            <v>环渤海大区</v>
          </cell>
          <cell r="DA222" t="str">
            <v>唐山跨境电商</v>
          </cell>
        </row>
        <row r="223">
          <cell r="CY223" t="str">
            <v>HBH06</v>
          </cell>
          <cell r="CZ223" t="str">
            <v>环渤海大区</v>
          </cell>
          <cell r="DA223" t="str">
            <v>唐山市企业上云应用服务补贴</v>
          </cell>
        </row>
        <row r="224">
          <cell r="CY224" t="str">
            <v>HBH07</v>
          </cell>
          <cell r="CZ224" t="str">
            <v>环渤海大区</v>
          </cell>
          <cell r="DA224" t="str">
            <v>秦皇岛智慧交通</v>
          </cell>
        </row>
        <row r="225">
          <cell r="CY225" t="str">
            <v>HBH10</v>
          </cell>
          <cell r="CZ225" t="str">
            <v>环渤海大区</v>
          </cell>
          <cell r="DA225" t="str">
            <v>长春新区双创科技街区</v>
          </cell>
        </row>
        <row r="226">
          <cell r="CY226" t="str">
            <v>HBH11</v>
          </cell>
          <cell r="CZ226" t="str">
            <v>环渤海大区</v>
          </cell>
          <cell r="DA226" t="str">
            <v>长春经开区智能制造谷</v>
          </cell>
        </row>
        <row r="227">
          <cell r="CY227" t="str">
            <v>HBH13</v>
          </cell>
          <cell r="CZ227" t="str">
            <v>环渤海大区</v>
          </cell>
          <cell r="DA227" t="str">
            <v>吉林省物联网Sigfox示范项目</v>
          </cell>
        </row>
        <row r="228">
          <cell r="CY228" t="str">
            <v>HBH15</v>
          </cell>
          <cell r="CZ228" t="str">
            <v>环渤海大区</v>
          </cell>
          <cell r="DA228" t="str">
            <v>长春净月区双创升级平台</v>
          </cell>
        </row>
        <row r="229">
          <cell r="CY229" t="str">
            <v>HBH17</v>
          </cell>
          <cell r="CZ229" t="str">
            <v>环渤海大区</v>
          </cell>
          <cell r="DA229" t="str">
            <v>吉林省大数据局数据中心建设项目</v>
          </cell>
        </row>
        <row r="230">
          <cell r="CY230" t="str">
            <v>HBH20</v>
          </cell>
          <cell r="CZ230" t="str">
            <v>环渤海大区</v>
          </cell>
          <cell r="DA230" t="str">
            <v>辽宁省智慧体育项目</v>
          </cell>
        </row>
        <row r="231">
          <cell r="CY231" t="str">
            <v>HBH23</v>
          </cell>
          <cell r="CZ231" t="str">
            <v>环渤海大区</v>
          </cell>
          <cell r="DA231" t="str">
            <v>庄河智慧城市项目（教育）</v>
          </cell>
        </row>
        <row r="232">
          <cell r="CY232" t="str">
            <v>HBH25</v>
          </cell>
          <cell r="CZ232" t="str">
            <v>环渤海大区</v>
          </cell>
          <cell r="DA232" t="str">
            <v>长春新区“数字新区”二期</v>
          </cell>
        </row>
        <row r="233">
          <cell r="CY233" t="str">
            <v>HBH26</v>
          </cell>
          <cell r="CZ233" t="str">
            <v>环渤海大区</v>
          </cell>
          <cell r="DA233" t="str">
            <v>抚顺智慧城市-政务大数据共享交换平台</v>
          </cell>
        </row>
        <row r="234">
          <cell r="CY234" t="str">
            <v>HBH27</v>
          </cell>
          <cell r="CZ234" t="str">
            <v>环渤海大区</v>
          </cell>
          <cell r="DA234" t="str">
            <v>抚顺工业运行预警监控与服务平台</v>
          </cell>
        </row>
        <row r="235">
          <cell r="CY235" t="str">
            <v>HBH28</v>
          </cell>
          <cell r="CZ235" t="str">
            <v>环渤海大区</v>
          </cell>
          <cell r="DA235" t="str">
            <v>抚顺虚拟市民卡</v>
          </cell>
        </row>
        <row r="236">
          <cell r="CY236" t="str">
            <v>HBH30</v>
          </cell>
          <cell r="CZ236" t="str">
            <v>环渤海大区</v>
          </cell>
          <cell r="DA236" t="str">
            <v>抚顺征信平台</v>
          </cell>
        </row>
        <row r="237">
          <cell r="CY237" t="str">
            <v>HBH31</v>
          </cell>
          <cell r="CZ237" t="str">
            <v>环渤海大区</v>
          </cell>
          <cell r="DA237" t="str">
            <v>本溪市市民卡运维项目</v>
          </cell>
        </row>
        <row r="238">
          <cell r="CY238" t="str">
            <v>HBH33</v>
          </cell>
          <cell r="CZ238" t="str">
            <v>环渤海大区</v>
          </cell>
          <cell r="DA238" t="str">
            <v>南昌智慧监狱项目</v>
          </cell>
        </row>
        <row r="239">
          <cell r="CY239" t="str">
            <v>HBH34</v>
          </cell>
          <cell r="CZ239" t="str">
            <v>环渤海大区</v>
          </cell>
          <cell r="DA239" t="str">
            <v>智慧东丽综合治理平台-张贵庄街道硬件</v>
          </cell>
        </row>
        <row r="240">
          <cell r="CY240" t="str">
            <v>HBH35</v>
          </cell>
          <cell r="CZ240" t="str">
            <v>环渤海大区</v>
          </cell>
          <cell r="DA240" t="str">
            <v>智慧东丽综合治理平台-丰年街道硬件</v>
          </cell>
        </row>
        <row r="241">
          <cell r="CY241" t="str">
            <v>HBH37</v>
          </cell>
          <cell r="CZ241" t="str">
            <v>环渤海大区</v>
          </cell>
          <cell r="DA241" t="str">
            <v>智慧东丽综合治理平台-综治管理中心硬件</v>
          </cell>
        </row>
        <row r="242">
          <cell r="CY242" t="str">
            <v>HBH43</v>
          </cell>
          <cell r="CZ242" t="str">
            <v>环渤海大区</v>
          </cell>
          <cell r="DA242" t="str">
            <v>天津大学数据中心</v>
          </cell>
        </row>
        <row r="243">
          <cell r="CY243" t="str">
            <v>HBH45</v>
          </cell>
          <cell r="CZ243" t="str">
            <v>环渤海大区</v>
          </cell>
          <cell r="DA243" t="str">
            <v>淄川IOC项目</v>
          </cell>
        </row>
        <row r="244">
          <cell r="CY244" t="str">
            <v>HBH47</v>
          </cell>
          <cell r="CZ244" t="str">
            <v>环渤海大区</v>
          </cell>
          <cell r="DA244" t="str">
            <v>文登市民网二期</v>
          </cell>
        </row>
        <row r="245">
          <cell r="CY245" t="str">
            <v>HBH48</v>
          </cell>
          <cell r="CZ245" t="str">
            <v>环渤海大区</v>
          </cell>
          <cell r="DA245" t="str">
            <v>乳山市民网运维项目</v>
          </cell>
        </row>
        <row r="246">
          <cell r="CY246" t="str">
            <v>HBH51</v>
          </cell>
          <cell r="CZ246" t="str">
            <v>环渤海大区</v>
          </cell>
          <cell r="DA246" t="str">
            <v>威海智慧文化二期</v>
          </cell>
        </row>
        <row r="247">
          <cell r="CY247" t="str">
            <v>HBH52</v>
          </cell>
          <cell r="CZ247" t="str">
            <v>环渤海大区</v>
          </cell>
          <cell r="DA247" t="str">
            <v>潍坊市城市大脑项目</v>
          </cell>
        </row>
        <row r="248">
          <cell r="CY248" t="str">
            <v>HBH55</v>
          </cell>
          <cell r="CZ248" t="str">
            <v>环渤海大区</v>
          </cell>
          <cell r="DA248" t="str">
            <v>威海市民网续签</v>
          </cell>
        </row>
        <row r="249">
          <cell r="CY249" t="str">
            <v>HBH57</v>
          </cell>
          <cell r="CZ249" t="str">
            <v>环渤海大区</v>
          </cell>
          <cell r="DA249" t="str">
            <v>山东高速公路智慧高速</v>
          </cell>
        </row>
        <row r="250">
          <cell r="CY250" t="str">
            <v>HBH58</v>
          </cell>
          <cell r="CZ250" t="str">
            <v>环渤海大区</v>
          </cell>
          <cell r="DA250" t="str">
            <v>威海职业学院智慧校园二期</v>
          </cell>
        </row>
        <row r="251">
          <cell r="CY251" t="str">
            <v>HBH60</v>
          </cell>
          <cell r="CZ251" t="str">
            <v>环渤海大区</v>
          </cell>
          <cell r="DA251" t="str">
            <v>淄博经开区IOC项目</v>
          </cell>
        </row>
        <row r="252">
          <cell r="CY252" t="str">
            <v>HBH62</v>
          </cell>
          <cell r="CZ252" t="str">
            <v>环渤海大区</v>
          </cell>
          <cell r="DA252" t="str">
            <v>威海工业大数据</v>
          </cell>
        </row>
        <row r="253">
          <cell r="CY253" t="str">
            <v>HBH63</v>
          </cell>
          <cell r="CZ253" t="str">
            <v>环渤海大区</v>
          </cell>
          <cell r="DA253" t="str">
            <v>大连金普新区智慧城市项目</v>
          </cell>
        </row>
        <row r="254">
          <cell r="CY254" t="str">
            <v>HBH64</v>
          </cell>
          <cell r="CZ254" t="str">
            <v>环渤海大区</v>
          </cell>
          <cell r="DA254" t="str">
            <v>唐山智慧火车站</v>
          </cell>
        </row>
        <row r="255">
          <cell r="CY255" t="str">
            <v>HBH67</v>
          </cell>
          <cell r="CZ255" t="str">
            <v>环渤海大区</v>
          </cell>
          <cell r="DA255" t="str">
            <v>吉林省溯源食品工业互联网项目（建设）</v>
          </cell>
        </row>
        <row r="256">
          <cell r="CY256" t="str">
            <v>HBH68</v>
          </cell>
          <cell r="CZ256" t="str">
            <v>环渤海大区</v>
          </cell>
          <cell r="DA256" t="str">
            <v>长春市规划馆物联网改造项目</v>
          </cell>
        </row>
        <row r="257">
          <cell r="CY257" t="str">
            <v>HBH69</v>
          </cell>
          <cell r="CZ257" t="str">
            <v>环渤海大区</v>
          </cell>
          <cell r="DA257" t="str">
            <v>长春市农业大数据平台</v>
          </cell>
        </row>
        <row r="258">
          <cell r="CY258" t="str">
            <v>HBH70</v>
          </cell>
          <cell r="CZ258" t="str">
            <v>环渤海大区</v>
          </cell>
          <cell r="DA258" t="str">
            <v>吉林省应急指挥系统平台</v>
          </cell>
        </row>
        <row r="259">
          <cell r="CY259" t="str">
            <v>HBH71</v>
          </cell>
          <cell r="CZ259" t="str">
            <v>环渤海大区</v>
          </cell>
          <cell r="DA259" t="str">
            <v>长春红旗小镇项目</v>
          </cell>
        </row>
        <row r="260">
          <cell r="CY260" t="str">
            <v>HBH72</v>
          </cell>
          <cell r="CZ260" t="str">
            <v>环渤海大区</v>
          </cell>
          <cell r="DA260" t="str">
            <v>智慧东丽综合治理平台-综治管理中心软件开发</v>
          </cell>
        </row>
        <row r="261">
          <cell r="CY261" t="str">
            <v>HBH73</v>
          </cell>
          <cell r="CZ261" t="str">
            <v>环渤海大区</v>
          </cell>
          <cell r="DA261" t="str">
            <v xml:space="preserve">天津市南开区区一体化社会治理信息化平台 </v>
          </cell>
        </row>
        <row r="262">
          <cell r="CY262" t="str">
            <v>HBH77</v>
          </cell>
          <cell r="CZ262" t="str">
            <v>环渤海大区</v>
          </cell>
          <cell r="DA262" t="str">
            <v>南开区政务OA</v>
          </cell>
        </row>
        <row r="263">
          <cell r="CY263" t="str">
            <v>HBH78</v>
          </cell>
          <cell r="CZ263" t="str">
            <v>环渤海大区</v>
          </cell>
          <cell r="DA263" t="str">
            <v>南开区智能停车项目</v>
          </cell>
        </row>
        <row r="264">
          <cell r="CY264" t="str">
            <v>HBH80</v>
          </cell>
          <cell r="CZ264" t="str">
            <v>环渤海大区</v>
          </cell>
          <cell r="DA264" t="str">
            <v>南开区一网通</v>
          </cell>
        </row>
        <row r="265">
          <cell r="CY265" t="str">
            <v>HBH81</v>
          </cell>
          <cell r="CZ265" t="str">
            <v>环渤海大区</v>
          </cell>
          <cell r="DA265" t="str">
            <v>大连智慧社区养老服务平台</v>
          </cell>
        </row>
        <row r="266">
          <cell r="CY266" t="str">
            <v>HBH82</v>
          </cell>
          <cell r="CZ266" t="str">
            <v>环渤海大区</v>
          </cell>
          <cell r="DA266" t="str">
            <v>抚顺一馆一平台（硬件）</v>
          </cell>
        </row>
        <row r="267">
          <cell r="CY267" t="str">
            <v>HBH83</v>
          </cell>
          <cell r="CZ267" t="str">
            <v>环渤海大区</v>
          </cell>
          <cell r="DA267" t="str">
            <v>企业智能云服务项目</v>
          </cell>
        </row>
        <row r="268">
          <cell r="CY268" t="str">
            <v>HBH84</v>
          </cell>
          <cell r="CZ268" t="str">
            <v>环渤海大区</v>
          </cell>
          <cell r="DA268" t="str">
            <v>枣庄市大数据局互联网+政务服务系统开发项目</v>
          </cell>
        </row>
        <row r="269">
          <cell r="CY269" t="str">
            <v>HBH85</v>
          </cell>
          <cell r="CZ269" t="str">
            <v>环渤海大区</v>
          </cell>
          <cell r="DA269" t="str">
            <v>昌邑市智慧城市系统开发项目</v>
          </cell>
        </row>
        <row r="270">
          <cell r="CY270" t="str">
            <v>HBH86</v>
          </cell>
          <cell r="CZ270" t="str">
            <v>环渤海大区</v>
          </cell>
          <cell r="DA270" t="str">
            <v>京东集团IOC战略框架协议</v>
          </cell>
        </row>
        <row r="271">
          <cell r="CY271" t="str">
            <v>HBH87</v>
          </cell>
          <cell r="CZ271" t="str">
            <v>环渤海大区</v>
          </cell>
          <cell r="DA271" t="str">
            <v>肃宁县城市运行管理平台</v>
          </cell>
        </row>
        <row r="272">
          <cell r="CY272" t="str">
            <v>HBH89</v>
          </cell>
          <cell r="CZ272" t="str">
            <v>环渤海大区</v>
          </cell>
          <cell r="DA272" t="str">
            <v>智慧长白山项目（一期）</v>
          </cell>
        </row>
        <row r="273">
          <cell r="CY273" t="str">
            <v>HBH91</v>
          </cell>
          <cell r="CZ273" t="str">
            <v>环渤海大区</v>
          </cell>
          <cell r="DA273" t="str">
            <v>吉林省智能制造与工业企业上云项目</v>
          </cell>
        </row>
        <row r="274">
          <cell r="CY274" t="str">
            <v>HBH92</v>
          </cell>
          <cell r="CZ274" t="str">
            <v>环渤海大区</v>
          </cell>
          <cell r="DA274" t="str">
            <v xml:space="preserve">科技部物联网+智慧城市项目补贴申请 </v>
          </cell>
        </row>
        <row r="275">
          <cell r="CY275" t="str">
            <v>HBH93</v>
          </cell>
          <cell r="CZ275" t="str">
            <v>环渤海大区</v>
          </cell>
          <cell r="DA275" t="str">
            <v>长春市物联网产业发展咨询规划项目</v>
          </cell>
        </row>
        <row r="276">
          <cell r="CY276" t="str">
            <v>HBH94</v>
          </cell>
          <cell r="CZ276" t="str">
            <v>环渤海大区</v>
          </cell>
          <cell r="DA276" t="str">
            <v>吉林省溯源食品工业互联网项目（咨询）</v>
          </cell>
        </row>
        <row r="277">
          <cell r="CY277" t="str">
            <v>HBH95</v>
          </cell>
          <cell r="CZ277" t="str">
            <v>环渤海大区</v>
          </cell>
          <cell r="DA277" t="str">
            <v>吉林省及长春市智慧养老</v>
          </cell>
        </row>
        <row r="278">
          <cell r="CY278" t="str">
            <v>HBH96</v>
          </cell>
          <cell r="CZ278" t="str">
            <v>环渤海大区</v>
          </cell>
          <cell r="DA278" t="str">
            <v>红旗汽车车联网项目</v>
          </cell>
        </row>
        <row r="279">
          <cell r="CY279" t="str">
            <v>HBH97</v>
          </cell>
          <cell r="CZ279" t="str">
            <v>环渤海大区</v>
          </cell>
          <cell r="DA279" t="str">
            <v>松原智慧城市相关项目</v>
          </cell>
        </row>
        <row r="280">
          <cell r="CY280" t="str">
            <v>HBH98</v>
          </cell>
          <cell r="CZ280" t="str">
            <v>环渤海大区</v>
          </cell>
          <cell r="DA280" t="str">
            <v>智慧粮仓</v>
          </cell>
        </row>
        <row r="281">
          <cell r="CY281" t="str">
            <v>HBH99</v>
          </cell>
          <cell r="CZ281" t="str">
            <v>环渤海大区</v>
          </cell>
          <cell r="DA281" t="str">
            <v>北京市朝阳区小武基社区安全管控平台项目</v>
          </cell>
        </row>
        <row r="282">
          <cell r="CY282" t="str">
            <v>HBH100</v>
          </cell>
          <cell r="CZ282" t="str">
            <v>环渤海大区</v>
          </cell>
          <cell r="DA282" t="str">
            <v>河北省涿州市看守所智能化改造项目</v>
          </cell>
        </row>
        <row r="283">
          <cell r="CY283" t="str">
            <v>HBH101</v>
          </cell>
          <cell r="CZ283" t="str">
            <v>环渤海大区</v>
          </cell>
          <cell r="DA283" t="str">
            <v>吉视传媒人工智能云平台硬件采购项目（暂停）</v>
          </cell>
        </row>
        <row r="284">
          <cell r="CY284" t="str">
            <v>HBH102</v>
          </cell>
          <cell r="CZ284" t="str">
            <v>环渤海大区</v>
          </cell>
          <cell r="DA284" t="str">
            <v>抚顺一馆一平台（软件）</v>
          </cell>
        </row>
        <row r="285">
          <cell r="CY285" t="str">
            <v>HBH103</v>
          </cell>
          <cell r="CZ285" t="str">
            <v>环渤海大区</v>
          </cell>
          <cell r="DA285" t="str">
            <v xml:space="preserve">科技部互联网+政务项目资金申请（天津） </v>
          </cell>
        </row>
        <row r="286">
          <cell r="CY286" t="str">
            <v>HBH104</v>
          </cell>
          <cell r="CZ286" t="str">
            <v>环渤海大区</v>
          </cell>
          <cell r="DA286" t="str">
            <v>天津航空口岸大通关基地信息化集成项目</v>
          </cell>
        </row>
        <row r="287">
          <cell r="CY287" t="str">
            <v>HBH105</v>
          </cell>
          <cell r="CZ287" t="str">
            <v>环渤海大区</v>
          </cell>
          <cell r="DA287" t="str">
            <v>天津津南区智慧城市</v>
          </cell>
        </row>
        <row r="288">
          <cell r="CY288" t="str">
            <v>HBH107</v>
          </cell>
          <cell r="CZ288" t="str">
            <v>环渤海大区</v>
          </cell>
          <cell r="DA288" t="str">
            <v>天津南开区数据共享交换平台</v>
          </cell>
        </row>
        <row r="289">
          <cell r="CY289" t="str">
            <v>HBH108</v>
          </cell>
          <cell r="CZ289" t="str">
            <v>环渤海大区</v>
          </cell>
          <cell r="DA289" t="str">
            <v>抚顺市工会会员服务</v>
          </cell>
        </row>
        <row r="290">
          <cell r="CY290" t="str">
            <v>HBH109</v>
          </cell>
          <cell r="CZ290" t="str">
            <v>环渤海大区</v>
          </cell>
          <cell r="DA290" t="str">
            <v>辽阳市白塔区城市运行服务</v>
          </cell>
        </row>
        <row r="291">
          <cell r="CY291" t="str">
            <v>HBH110</v>
          </cell>
          <cell r="CZ291" t="str">
            <v>环渤海大区</v>
          </cell>
          <cell r="DA291" t="str">
            <v>济钢四新产业园项目</v>
          </cell>
        </row>
        <row r="292">
          <cell r="CY292" t="str">
            <v>HBH111</v>
          </cell>
          <cell r="CZ292" t="str">
            <v>环渤海大区</v>
          </cell>
          <cell r="DA292" t="str">
            <v>吉林省科技部试点申请</v>
          </cell>
        </row>
        <row r="293">
          <cell r="CY293" t="str">
            <v>HBH112</v>
          </cell>
          <cell r="CZ293" t="str">
            <v>环渤海大区</v>
          </cell>
          <cell r="DA293" t="str">
            <v>本溪市云数据中心扩容</v>
          </cell>
        </row>
        <row r="294">
          <cell r="CY294" t="str">
            <v>HBH113</v>
          </cell>
          <cell r="CZ294" t="str">
            <v>环渤海大区</v>
          </cell>
          <cell r="DA294" t="str">
            <v>本溪市一体化在线政务服务平台</v>
          </cell>
        </row>
        <row r="295">
          <cell r="CY295" t="str">
            <v>HBH114</v>
          </cell>
          <cell r="CZ295" t="str">
            <v>环渤海大区</v>
          </cell>
          <cell r="DA295" t="str">
            <v>本溪市财政局机房改造工程（电气）</v>
          </cell>
        </row>
        <row r="296">
          <cell r="CY296" t="str">
            <v>HBH115</v>
          </cell>
          <cell r="CZ296" t="str">
            <v>环渤海大区</v>
          </cell>
          <cell r="DA296" t="str">
            <v>本溪市明厨亮灶运营项目</v>
          </cell>
        </row>
        <row r="297">
          <cell r="CY297" t="str">
            <v>HBH116</v>
          </cell>
          <cell r="CZ297" t="str">
            <v>环渤海大区</v>
          </cell>
          <cell r="DA297" t="str">
            <v>本溪市泵房视频监控安装</v>
          </cell>
        </row>
        <row r="298">
          <cell r="CY298" t="str">
            <v>HBH117</v>
          </cell>
          <cell r="CZ298" t="str">
            <v>环渤海大区</v>
          </cell>
          <cell r="DA298" t="str">
            <v>本溪市智慧水务二期</v>
          </cell>
        </row>
        <row r="299">
          <cell r="CY299" t="str">
            <v>HBH118</v>
          </cell>
          <cell r="CZ299" t="str">
            <v>环渤海大区</v>
          </cell>
          <cell r="DA299" t="str">
            <v>本溪市视频监控管理工程</v>
          </cell>
        </row>
        <row r="300">
          <cell r="CY300" t="str">
            <v>HBH120</v>
          </cell>
          <cell r="CZ300" t="str">
            <v>环渤海大区</v>
          </cell>
          <cell r="DA300" t="str">
            <v>聊城政务云二期</v>
          </cell>
        </row>
        <row r="301">
          <cell r="CY301" t="str">
            <v>HBH121</v>
          </cell>
          <cell r="CZ301" t="str">
            <v>环渤海大区</v>
          </cell>
          <cell r="DA301" t="str">
            <v>天津南开区科技企业监测分析与综合服务平台</v>
          </cell>
        </row>
        <row r="302">
          <cell r="CY302" t="str">
            <v>HBH122</v>
          </cell>
          <cell r="CZ302" t="str">
            <v>环渤海大区</v>
          </cell>
          <cell r="DA302" t="str">
            <v>秦皇岛政务数据交换共享平台</v>
          </cell>
        </row>
        <row r="303">
          <cell r="CY303" t="str">
            <v>HBH123</v>
          </cell>
          <cell r="CZ303" t="str">
            <v>环渤海大区</v>
          </cell>
          <cell r="DA303" t="str">
            <v>邯郸市肥乡县数据交换平台</v>
          </cell>
        </row>
        <row r="304">
          <cell r="CY304" t="str">
            <v>HBH124</v>
          </cell>
          <cell r="CZ304" t="str">
            <v>环渤海大区</v>
          </cell>
          <cell r="DA304" t="str">
            <v>邯郸市肥乡县市民综合服务平台</v>
          </cell>
        </row>
        <row r="305">
          <cell r="CY305" t="str">
            <v>HBH125</v>
          </cell>
          <cell r="CZ305" t="str">
            <v>环渤海大区</v>
          </cell>
          <cell r="DA305" t="str">
            <v>邯郸市肥乡县融媒体</v>
          </cell>
        </row>
        <row r="306">
          <cell r="CY306" t="str">
            <v>HBH126</v>
          </cell>
          <cell r="CZ306" t="str">
            <v>环渤海大区</v>
          </cell>
          <cell r="DA306" t="str">
            <v>邯郸市鸡泽县农业大数据</v>
          </cell>
        </row>
        <row r="307">
          <cell r="CY307" t="str">
            <v>HBH127</v>
          </cell>
          <cell r="CZ307" t="str">
            <v>环渤海大区</v>
          </cell>
          <cell r="DA307" t="str">
            <v>邯郸市鸡泽县智慧物流</v>
          </cell>
        </row>
        <row r="308">
          <cell r="CY308" t="str">
            <v>HBH128</v>
          </cell>
          <cell r="CZ308" t="str">
            <v>环渤海大区</v>
          </cell>
          <cell r="DA308" t="str">
            <v>抚顺市税源大数据</v>
          </cell>
        </row>
        <row r="309">
          <cell r="CY309" t="str">
            <v>HBH129</v>
          </cell>
          <cell r="CZ309" t="str">
            <v>环渤海大区</v>
          </cell>
          <cell r="DA309" t="str">
            <v>抚顺市应急指挥平台</v>
          </cell>
        </row>
        <row r="310">
          <cell r="CY310" t="str">
            <v>HBH130</v>
          </cell>
          <cell r="CZ310" t="str">
            <v>环渤海大区</v>
          </cell>
          <cell r="DA310" t="str">
            <v>抚顺市政法委社会综治网格化平台</v>
          </cell>
        </row>
        <row r="311">
          <cell r="CY311" t="str">
            <v>HBH131</v>
          </cell>
          <cell r="CZ311" t="str">
            <v>环渤海大区</v>
          </cell>
          <cell r="DA311" t="str">
            <v>盘锦市公共信息服务平台</v>
          </cell>
        </row>
        <row r="312">
          <cell r="CY312" t="str">
            <v>HBH132</v>
          </cell>
          <cell r="CZ312" t="str">
            <v>环渤海大区</v>
          </cell>
          <cell r="DA312" t="str">
            <v>潍坊市工业互联网</v>
          </cell>
        </row>
        <row r="313">
          <cell r="CY313" t="str">
            <v>HBH133</v>
          </cell>
          <cell r="CZ313" t="str">
            <v>环渤海大区</v>
          </cell>
          <cell r="DA313" t="str">
            <v>潍坊市农业大数据</v>
          </cell>
        </row>
        <row r="314">
          <cell r="CY314" t="str">
            <v>HBH134</v>
          </cell>
          <cell r="CZ314" t="str">
            <v>环渤海大区</v>
          </cell>
          <cell r="DA314" t="str">
            <v>吉林祥云大数据平台建设项目（二期）</v>
          </cell>
        </row>
        <row r="315">
          <cell r="CY315" t="str">
            <v>HBH135</v>
          </cell>
          <cell r="CZ315" t="str">
            <v>环渤海大区</v>
          </cell>
          <cell r="DA315" t="str">
            <v>长春新区“数字新区”一期项目软件（1.08亿）</v>
          </cell>
        </row>
        <row r="316">
          <cell r="CY316" t="str">
            <v>HBH136</v>
          </cell>
          <cell r="CZ316" t="str">
            <v>环渤海大区</v>
          </cell>
          <cell r="DA316" t="str">
            <v>长春新区“数字新区”一期项目硬件（1.08亿）</v>
          </cell>
        </row>
        <row r="317">
          <cell r="CY317" t="str">
            <v>HBH137</v>
          </cell>
          <cell r="CZ317" t="str">
            <v>环渤海大区</v>
          </cell>
          <cell r="DA317" t="str">
            <v>新乐市智慧城市（新增商机）</v>
          </cell>
        </row>
        <row r="318">
          <cell r="CY318" t="str">
            <v>HBH138</v>
          </cell>
          <cell r="CZ318" t="str">
            <v>环渤海大区</v>
          </cell>
          <cell r="DA318" t="str">
            <v>大连城市公共信用平台（软件）</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李晗蕾"/>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振官"/>
      <sheetName val="事项列表范围"/>
    </sheetNames>
    <sheetDataSet>
      <sheetData sheetId="0" refreshError="1"/>
      <sheetData sheetId="1" refreshError="1"/>
      <sheetData sheetId="2">
        <row r="7">
          <cell r="CY7" t="str">
            <v>病假</v>
          </cell>
        </row>
        <row r="8">
          <cell r="CY8" t="str">
            <v>事假</v>
          </cell>
        </row>
        <row r="9">
          <cell r="CY9" t="str">
            <v>会议</v>
          </cell>
        </row>
        <row r="10">
          <cell r="CY10" t="str">
            <v>学习</v>
          </cell>
        </row>
        <row r="11">
          <cell r="CY11" t="str">
            <v>其他</v>
          </cell>
        </row>
        <row r="12">
          <cell r="CY12" t="str">
            <v>年假</v>
          </cell>
        </row>
        <row r="17">
          <cell r="CY17" t="str">
            <v>HYXS01</v>
          </cell>
          <cell r="CZ17" t="str">
            <v>行业销售部</v>
          </cell>
          <cell r="DA17" t="str">
            <v>青海省海南藏族自治州贵德县新型智慧城市建设总集项目</v>
          </cell>
        </row>
        <row r="18">
          <cell r="CY18" t="str">
            <v>HYXS02</v>
          </cell>
          <cell r="CZ18" t="str">
            <v>行业销售部</v>
          </cell>
          <cell r="DA18" t="str">
            <v>智慧陵水</v>
          </cell>
        </row>
        <row r="19">
          <cell r="CY19" t="str">
            <v>HYXS07</v>
          </cell>
          <cell r="CZ19" t="str">
            <v>行业销售部</v>
          </cell>
          <cell r="DA19" t="str">
            <v>山东莱芜高新区医疗产业园智慧园区项目</v>
          </cell>
        </row>
        <row r="20">
          <cell r="CY20" t="str">
            <v>HYXS03</v>
          </cell>
          <cell r="CZ20" t="str">
            <v>行业销售部</v>
          </cell>
          <cell r="DA20" t="str">
            <v>湖南省怀化市麻阳县智慧党建综合服务平台</v>
          </cell>
        </row>
        <row r="21">
          <cell r="CY21" t="str">
            <v>HYXS04</v>
          </cell>
          <cell r="CZ21" t="str">
            <v>行业销售部</v>
          </cell>
          <cell r="DA21" t="str">
            <v>湖南怀化会同县智慧党建综合服务平台软件开发项目</v>
          </cell>
        </row>
        <row r="22">
          <cell r="CY22" t="str">
            <v>HYXS08</v>
          </cell>
          <cell r="CZ22" t="str">
            <v>行业销售部</v>
          </cell>
          <cell r="DA22" t="str">
            <v>湖南怀化鹤城区智慧党建综合服务平台供货项目</v>
          </cell>
        </row>
        <row r="23">
          <cell r="CY23" t="str">
            <v>HYXS10</v>
          </cell>
          <cell r="CZ23" t="str">
            <v>行业销售部</v>
          </cell>
          <cell r="DA23" t="str">
            <v>云南省全民健康集成服务项目</v>
          </cell>
        </row>
        <row r="24">
          <cell r="CY24" t="str">
            <v>HYXS11</v>
          </cell>
          <cell r="CZ24" t="str">
            <v>行业销售部</v>
          </cell>
          <cell r="DA24" t="str">
            <v>湖南怀化洪江区智慧党建综合服务平台项目</v>
          </cell>
        </row>
        <row r="25">
          <cell r="CY25" t="str">
            <v>HYXS12</v>
          </cell>
          <cell r="CZ25" t="str">
            <v>行业销售部</v>
          </cell>
          <cell r="DA25" t="str">
            <v>佛山西江新城智慧园区项目</v>
          </cell>
        </row>
        <row r="26">
          <cell r="CY26" t="str">
            <v>HYSX13</v>
          </cell>
          <cell r="CZ26" t="str">
            <v>行业销售部</v>
          </cell>
          <cell r="DA26" t="str">
            <v>茂名高新区智慧园区项目</v>
          </cell>
        </row>
        <row r="27">
          <cell r="CY27" t="str">
            <v>HYSX14</v>
          </cell>
          <cell r="CZ27" t="str">
            <v>行业销售部</v>
          </cell>
          <cell r="DA27" t="str">
            <v>中交建广州之窗商务港二期智慧园区项目</v>
          </cell>
        </row>
        <row r="28">
          <cell r="CY28" t="str">
            <v>HN10</v>
          </cell>
          <cell r="CZ28" t="str">
            <v>华南大区</v>
          </cell>
          <cell r="DA28" t="str">
            <v>禅城区数据共享平台二期项目</v>
          </cell>
        </row>
        <row r="29">
          <cell r="CY29" t="str">
            <v>HN12</v>
          </cell>
          <cell r="CZ29" t="str">
            <v>华南大区</v>
          </cell>
          <cell r="DA29" t="str">
            <v>佛山市社保局微信公众号升级项目</v>
          </cell>
        </row>
        <row r="30">
          <cell r="CY30" t="str">
            <v>HN17</v>
          </cell>
          <cell r="CZ30" t="str">
            <v>华南大区</v>
          </cell>
          <cell r="DA30" t="str">
            <v>佛山市数据协同共享系统项目</v>
          </cell>
        </row>
        <row r="31">
          <cell r="CY31" t="str">
            <v>HN18</v>
          </cell>
          <cell r="CZ31" t="str">
            <v>华南大区</v>
          </cell>
          <cell r="DA31" t="str">
            <v>佛山市政府决策分析展示系统</v>
          </cell>
        </row>
        <row r="32">
          <cell r="CY32" t="str">
            <v>HN19</v>
          </cell>
          <cell r="CZ32" t="str">
            <v>华南大区</v>
          </cell>
          <cell r="DA32" t="str">
            <v>云浮市智慧城管二期</v>
          </cell>
        </row>
        <row r="33">
          <cell r="CY33" t="str">
            <v>HN34</v>
          </cell>
          <cell r="CZ33" t="str">
            <v>华南大区</v>
          </cell>
          <cell r="DA33" t="str">
            <v>佛山市经济运行一体化平台建设软件开发项目</v>
          </cell>
        </row>
        <row r="34">
          <cell r="CY34" t="str">
            <v>HN49</v>
          </cell>
          <cell r="CZ34" t="str">
            <v>华南大区</v>
          </cell>
          <cell r="DA34" t="str">
            <v>佛山市政府政务云机房集成项目</v>
          </cell>
        </row>
        <row r="35">
          <cell r="CY35" t="str">
            <v>HN53</v>
          </cell>
          <cell r="CZ35" t="str">
            <v>华南大区</v>
          </cell>
          <cell r="DA35" t="str">
            <v>长沙市望城区新型智慧城市建设项目</v>
          </cell>
        </row>
        <row r="36">
          <cell r="CY36" t="str">
            <v>HN54</v>
          </cell>
          <cell r="CZ36" t="str">
            <v>华南大区</v>
          </cell>
          <cell r="DA36" t="str">
            <v>惠州智慧政法系统平台</v>
          </cell>
        </row>
        <row r="37">
          <cell r="CY37" t="str">
            <v>HN56</v>
          </cell>
          <cell r="CZ37" t="str">
            <v>华南大区</v>
          </cell>
          <cell r="DA37" t="str">
            <v>茂名市高新区智慧园区系统</v>
          </cell>
        </row>
        <row r="38">
          <cell r="CY38" t="str">
            <v>HN57</v>
          </cell>
          <cell r="CZ38" t="str">
            <v>华南大区</v>
          </cell>
          <cell r="DA38" t="str">
            <v>深圳南山区智慧城市</v>
          </cell>
        </row>
        <row r="39">
          <cell r="CY39" t="str">
            <v>HN58</v>
          </cell>
          <cell r="CZ39" t="str">
            <v>华南大区</v>
          </cell>
          <cell r="DA39" t="str">
            <v>深圳龙华区公共服务平台</v>
          </cell>
        </row>
        <row r="40">
          <cell r="CY40" t="str">
            <v>HN59</v>
          </cell>
          <cell r="CZ40" t="str">
            <v>华南大区</v>
          </cell>
          <cell r="DA40" t="str">
            <v>深圳龙华区智慧消防</v>
          </cell>
        </row>
        <row r="41">
          <cell r="CY41" t="str">
            <v>HN60</v>
          </cell>
          <cell r="CZ41" t="str">
            <v>华南大区</v>
          </cell>
          <cell r="DA41" t="str">
            <v>惠州市智慧水务</v>
          </cell>
        </row>
        <row r="42">
          <cell r="CY42" t="str">
            <v>HD01</v>
          </cell>
          <cell r="CZ42" t="str">
            <v>华东大区</v>
          </cell>
          <cell r="DA42" t="str">
            <v>苏州智慧水利工程</v>
          </cell>
        </row>
        <row r="43">
          <cell r="CY43" t="str">
            <v>HD02</v>
          </cell>
          <cell r="CZ43" t="str">
            <v>华东大区</v>
          </cell>
          <cell r="DA43" t="str">
            <v>铜山智慧教育</v>
          </cell>
        </row>
        <row r="44">
          <cell r="CY44" t="str">
            <v>HD03</v>
          </cell>
          <cell r="CZ44" t="str">
            <v>华东大区</v>
          </cell>
          <cell r="DA44" t="str">
            <v>连云港智慧徐圩石化园区(项目集)</v>
          </cell>
        </row>
        <row r="45">
          <cell r="CY45" t="str">
            <v>HD05</v>
          </cell>
          <cell r="CZ45" t="str">
            <v>华东大区</v>
          </cell>
          <cell r="DA45" t="str">
            <v>苏州工业园区智慧水利</v>
          </cell>
        </row>
        <row r="46">
          <cell r="CY46" t="str">
            <v>HD08</v>
          </cell>
          <cell r="CZ46" t="str">
            <v>华东大区</v>
          </cell>
          <cell r="DA46" t="str">
            <v>张家港智慧停车</v>
          </cell>
        </row>
        <row r="47">
          <cell r="CY47" t="str">
            <v>HD10</v>
          </cell>
          <cell r="CZ47" t="str">
            <v>华东大区</v>
          </cell>
          <cell r="DA47" t="str">
            <v>吴江政务大数据二期</v>
          </cell>
        </row>
        <row r="48">
          <cell r="CY48" t="str">
            <v>HD13</v>
          </cell>
          <cell r="CZ48" t="str">
            <v>华东大区</v>
          </cell>
          <cell r="DA48" t="str">
            <v>徐州信息资源枢纽服务（二期）升级改造</v>
          </cell>
        </row>
        <row r="49">
          <cell r="CY49" t="str">
            <v>HD14</v>
          </cell>
          <cell r="CZ49" t="str">
            <v>华东大区</v>
          </cell>
          <cell r="DA49" t="str">
            <v>张家港体育大数据</v>
          </cell>
        </row>
        <row r="50">
          <cell r="CY50" t="str">
            <v>HD15</v>
          </cell>
          <cell r="CZ50" t="str">
            <v>华东大区</v>
          </cell>
          <cell r="DA50" t="str">
            <v>铜山政务大数据</v>
          </cell>
        </row>
        <row r="51">
          <cell r="CY51" t="str">
            <v>HD17</v>
          </cell>
          <cell r="CZ51" t="str">
            <v>华东大区</v>
          </cell>
          <cell r="DA51" t="str">
            <v>FY19张家港人力资源和社会保障局市民卡服务外包项目</v>
          </cell>
        </row>
        <row r="52">
          <cell r="CY52" t="str">
            <v>HD18</v>
          </cell>
          <cell r="CZ52" t="str">
            <v>华东大区</v>
          </cell>
          <cell r="DA52" t="str">
            <v>江苏旅游职业技术学院扬州非遗文化展厅技术开发</v>
          </cell>
        </row>
        <row r="53">
          <cell r="CY53" t="str">
            <v>HD21</v>
          </cell>
          <cell r="CZ53" t="str">
            <v>华东大区</v>
          </cell>
          <cell r="DA53" t="str">
            <v>萧山大数据</v>
          </cell>
        </row>
        <row r="54">
          <cell r="CY54" t="str">
            <v>HD22</v>
          </cell>
          <cell r="CZ54" t="str">
            <v>华东大区</v>
          </cell>
          <cell r="DA54" t="str">
            <v>华为青浦研发基地智慧园区建设项目</v>
          </cell>
        </row>
        <row r="55">
          <cell r="CY55" t="str">
            <v>HD23</v>
          </cell>
          <cell r="CZ55" t="str">
            <v>华东大区</v>
          </cell>
          <cell r="DA55" t="str">
            <v>张家港智能分单系统</v>
          </cell>
        </row>
        <row r="56">
          <cell r="CY56" t="str">
            <v>HD24</v>
          </cell>
          <cell r="CZ56" t="str">
            <v>华东大区</v>
          </cell>
          <cell r="DA56" t="str">
            <v>睢宁智慧园区一期</v>
          </cell>
        </row>
        <row r="57">
          <cell r="CY57" t="str">
            <v>HD25</v>
          </cell>
          <cell r="CZ57" t="str">
            <v>华东大区</v>
          </cell>
          <cell r="DA57" t="str">
            <v>徐州信用大数据市县一体化展示</v>
          </cell>
        </row>
        <row r="58">
          <cell r="CY58" t="str">
            <v>HD26</v>
          </cell>
          <cell r="CZ58" t="str">
            <v>华东大区</v>
          </cell>
          <cell r="DA58" t="str">
            <v>张家港市民卡民生大数据</v>
          </cell>
        </row>
        <row r="59">
          <cell r="CY59" t="str">
            <v>HD27</v>
          </cell>
          <cell r="CZ59" t="str">
            <v>华东大区</v>
          </cell>
          <cell r="DA59" t="str">
            <v>徐州大数据业务部门场景化应用</v>
          </cell>
        </row>
        <row r="60">
          <cell r="CY60" t="str">
            <v>HD28</v>
          </cell>
          <cell r="CZ60" t="str">
            <v>华东大区</v>
          </cell>
          <cell r="DA60" t="str">
            <v>徐州农业大数据展示</v>
          </cell>
        </row>
        <row r="61">
          <cell r="CY61" t="str">
            <v>HD29</v>
          </cell>
          <cell r="CZ61" t="str">
            <v>华东大区</v>
          </cell>
          <cell r="DA61" t="str">
            <v>江苏省信用平台二期建设项目</v>
          </cell>
        </row>
        <row r="62">
          <cell r="CY62" t="str">
            <v>HD31</v>
          </cell>
          <cell r="CZ62" t="str">
            <v>华东大区</v>
          </cell>
          <cell r="DA62" t="str">
            <v>杭州富阳行政服务中心大数据二期软件</v>
          </cell>
        </row>
        <row r="63">
          <cell r="CY63" t="str">
            <v>HD34</v>
          </cell>
          <cell r="CZ63" t="str">
            <v>华东大区</v>
          </cell>
          <cell r="DA63" t="str">
            <v>南昌市智慧城市大脑一期</v>
          </cell>
        </row>
        <row r="64">
          <cell r="CY64" t="str">
            <v>HD36</v>
          </cell>
          <cell r="CZ64" t="str">
            <v>华东大区</v>
          </cell>
          <cell r="DA64" t="str">
            <v>吉安井开区智慧园区</v>
          </cell>
        </row>
        <row r="65">
          <cell r="CY65" t="str">
            <v>HD37</v>
          </cell>
          <cell r="CZ65" t="str">
            <v>华东大区</v>
          </cell>
          <cell r="DA65" t="str">
            <v>台州市公安局雪亮工程供货-黄岩</v>
          </cell>
        </row>
        <row r="66">
          <cell r="CY66" t="str">
            <v>HD38</v>
          </cell>
          <cell r="CZ66" t="str">
            <v>华东大区</v>
          </cell>
          <cell r="DA66" t="str">
            <v>台州市公安局雪亮工程供货-温岭</v>
          </cell>
        </row>
        <row r="67">
          <cell r="CY67" t="str">
            <v>HD39</v>
          </cell>
          <cell r="CZ67" t="str">
            <v>华东大区</v>
          </cell>
          <cell r="DA67" t="str">
            <v>杭州萧山国际机场三期供货项目</v>
          </cell>
        </row>
        <row r="68">
          <cell r="CY68" t="str">
            <v>HD40</v>
          </cell>
          <cell r="CZ68" t="str">
            <v>华东大区</v>
          </cell>
          <cell r="DA68" t="str">
            <v>丽水移动智慧旅游</v>
          </cell>
        </row>
        <row r="69">
          <cell r="CY69" t="str">
            <v>HD42</v>
          </cell>
          <cell r="CZ69" t="str">
            <v>华东大区</v>
          </cell>
          <cell r="DA69" t="str">
            <v>南昌市智慧城市大脑二期</v>
          </cell>
        </row>
        <row r="70">
          <cell r="CY70" t="str">
            <v>HD43</v>
          </cell>
          <cell r="CZ70" t="str">
            <v>华东大区</v>
          </cell>
          <cell r="DA70" t="str">
            <v>信用江苏网站“信用贯标及示范企业专栏”建设项目</v>
          </cell>
        </row>
        <row r="71">
          <cell r="CY71" t="str">
            <v>HD44</v>
          </cell>
          <cell r="CZ71" t="str">
            <v>华东大区</v>
          </cell>
          <cell r="DA71" t="str">
            <v>张家港市智慧城市大数据枢纽</v>
          </cell>
        </row>
        <row r="72">
          <cell r="CY72" t="str">
            <v>HD45</v>
          </cell>
          <cell r="CZ72" t="str">
            <v>华东大区</v>
          </cell>
          <cell r="DA72" t="str">
            <v>张家港市新政务云计算中心建设</v>
          </cell>
        </row>
        <row r="73">
          <cell r="CY73" t="str">
            <v>HD46</v>
          </cell>
          <cell r="CZ73" t="str">
            <v>华东大区</v>
          </cell>
          <cell r="DA73" t="str">
            <v>南通中央创新区新一代信息技术产业，人工智能产业园</v>
          </cell>
        </row>
        <row r="74">
          <cell r="CY74" t="str">
            <v>HD47</v>
          </cell>
          <cell r="CZ74" t="str">
            <v>华东大区</v>
          </cell>
          <cell r="DA74" t="str">
            <v>青浦政务大数据</v>
          </cell>
        </row>
        <row r="75">
          <cell r="CY75" t="str">
            <v>HD48</v>
          </cell>
          <cell r="CZ75" t="str">
            <v>华东大区</v>
          </cell>
          <cell r="DA75" t="str">
            <v>安徽宿州大健康产业科技生态园区咨询规划</v>
          </cell>
        </row>
        <row r="76">
          <cell r="CY76" t="str">
            <v>HD49</v>
          </cell>
          <cell r="CZ76" t="str">
            <v>华东大区</v>
          </cell>
          <cell r="DA76" t="str">
            <v>奉贤"三块地"信息档案大数据项目</v>
          </cell>
        </row>
        <row r="77">
          <cell r="CY77" t="str">
            <v>HD50</v>
          </cell>
          <cell r="CZ77" t="str">
            <v>华东大区</v>
          </cell>
          <cell r="DA77" t="str">
            <v>青浦朱家角特色小镇智慧停车</v>
          </cell>
        </row>
        <row r="78">
          <cell r="CY78" t="str">
            <v>HD51</v>
          </cell>
          <cell r="CZ78" t="str">
            <v>华东大区</v>
          </cell>
          <cell r="DA78" t="str">
            <v>安徽马鞍山综合保税区智慧园区</v>
          </cell>
        </row>
        <row r="79">
          <cell r="CY79" t="str">
            <v>HD52</v>
          </cell>
          <cell r="CZ79" t="str">
            <v>华东大区</v>
          </cell>
          <cell r="DA79" t="str">
            <v>温州市城镇污水排污管网平台项目</v>
          </cell>
        </row>
        <row r="80">
          <cell r="CY80" t="str">
            <v>HD53</v>
          </cell>
          <cell r="CZ80" t="str">
            <v>华东大区</v>
          </cell>
          <cell r="DA80" t="str">
            <v>常熟市民卡升级改造项目</v>
          </cell>
        </row>
        <row r="81">
          <cell r="CY81" t="str">
            <v>HD54</v>
          </cell>
          <cell r="CZ81" t="str">
            <v>华东大区</v>
          </cell>
          <cell r="DA81" t="str">
            <v>张家港市智慧市政巡查管理系统（微信版）项目</v>
          </cell>
        </row>
        <row r="82">
          <cell r="CY82" t="str">
            <v>HD55</v>
          </cell>
          <cell r="CZ82" t="str">
            <v>华东大区</v>
          </cell>
          <cell r="DA82" t="str">
            <v>盱眙县智慧城市</v>
          </cell>
        </row>
        <row r="83">
          <cell r="CY83" t="str">
            <v>HD56</v>
          </cell>
          <cell r="CZ83" t="str">
            <v>华东大区</v>
          </cell>
          <cell r="DA83" t="str">
            <v>台州市视联网系统采购项目</v>
          </cell>
        </row>
        <row r="84">
          <cell r="CY84" t="str">
            <v>HD57</v>
          </cell>
          <cell r="CZ84" t="str">
            <v>华东大区</v>
          </cell>
          <cell r="DA84" t="str">
            <v>浙江省绿色环保机房改造工程</v>
          </cell>
        </row>
        <row r="85">
          <cell r="CY85" t="str">
            <v>HD58</v>
          </cell>
          <cell r="CZ85" t="str">
            <v>华东大区</v>
          </cell>
          <cell r="DA85" t="str">
            <v>安徽马鞍山新型智慧城市第一阶段项目</v>
          </cell>
        </row>
        <row r="86">
          <cell r="CY86" t="str">
            <v>HB01</v>
          </cell>
          <cell r="CZ86" t="str">
            <v>华北大区</v>
          </cell>
          <cell r="DA86" t="str">
            <v>延庆区大数据</v>
          </cell>
        </row>
        <row r="87">
          <cell r="CY87" t="str">
            <v>HB02</v>
          </cell>
          <cell r="CZ87" t="str">
            <v>华北大区</v>
          </cell>
          <cell r="DA87" t="str">
            <v>延庆区智慧环保二期</v>
          </cell>
        </row>
        <row r="88">
          <cell r="CY88" t="str">
            <v>HB03</v>
          </cell>
          <cell r="CZ88" t="str">
            <v>华北大区</v>
          </cell>
          <cell r="DA88" t="str">
            <v>武汉智慧园区项目</v>
          </cell>
        </row>
        <row r="89">
          <cell r="CY89" t="str">
            <v>HB04</v>
          </cell>
          <cell r="CZ89" t="str">
            <v>华北大区</v>
          </cell>
          <cell r="DA89" t="str">
            <v>海淀流管三期项目（海淀政务外网扩容三期）</v>
          </cell>
        </row>
        <row r="90">
          <cell r="CY90" t="str">
            <v>HB11</v>
          </cell>
          <cell r="CZ90" t="str">
            <v>华北大区</v>
          </cell>
          <cell r="DA90" t="str">
            <v>智慧沧州综合管理指挥中心</v>
          </cell>
        </row>
        <row r="91">
          <cell r="CY91" t="str">
            <v>HB12</v>
          </cell>
          <cell r="CZ91" t="str">
            <v>华北大区</v>
          </cell>
          <cell r="DA91" t="str">
            <v>沧州大数据中心二期</v>
          </cell>
        </row>
        <row r="92">
          <cell r="CY92" t="str">
            <v>HB13</v>
          </cell>
          <cell r="CZ92" t="str">
            <v>华北大区</v>
          </cell>
          <cell r="DA92" t="str">
            <v>沧州农业大数据（智慧农业项目）</v>
          </cell>
        </row>
        <row r="93">
          <cell r="CY93" t="str">
            <v>HB14</v>
          </cell>
          <cell r="CZ93" t="str">
            <v>华北大区</v>
          </cell>
          <cell r="DA93" t="str">
            <v>中关村管委会国产化安全可靠二期软件开发</v>
          </cell>
        </row>
        <row r="94">
          <cell r="CY94" t="str">
            <v>HB15</v>
          </cell>
          <cell r="CZ94" t="str">
            <v>华北大区</v>
          </cell>
          <cell r="DA94" t="str">
            <v>中关村管委会国产化安全可靠二期硬件采购</v>
          </cell>
        </row>
        <row r="95">
          <cell r="CY95" t="str">
            <v>HB16</v>
          </cell>
          <cell r="CZ95" t="str">
            <v>华北大区</v>
          </cell>
          <cell r="DA95" t="str">
            <v>河北省共享交换平台</v>
          </cell>
        </row>
        <row r="96">
          <cell r="CY96" t="str">
            <v>HB18</v>
          </cell>
          <cell r="CZ96" t="str">
            <v>华北大区</v>
          </cell>
          <cell r="DA96" t="str">
            <v>北京中油瑞飞运维服务服务阶段证明项目</v>
          </cell>
        </row>
        <row r="97">
          <cell r="CY97" t="str">
            <v>HB19</v>
          </cell>
          <cell r="CZ97" t="str">
            <v>华北大区</v>
          </cell>
          <cell r="DA97" t="str">
            <v>中关村年度信息化运维项目</v>
          </cell>
        </row>
        <row r="98">
          <cell r="CY98" t="str">
            <v>HB20</v>
          </cell>
          <cell r="CZ98" t="str">
            <v>华北大区</v>
          </cell>
          <cell r="DA98" t="str">
            <v>中关村管委会系统云迁移</v>
          </cell>
        </row>
        <row r="99">
          <cell r="CY99" t="str">
            <v>HB23</v>
          </cell>
          <cell r="CZ99" t="str">
            <v>华北大区</v>
          </cell>
          <cell r="DA99" t="str">
            <v>北京市延庆区环保局供货类指挥中心建设项目</v>
          </cell>
        </row>
        <row r="100">
          <cell r="CY100" t="str">
            <v>HB24</v>
          </cell>
          <cell r="CZ100" t="str">
            <v>华北大区</v>
          </cell>
          <cell r="DA100" t="str">
            <v>2019年度海淀区政务云平台购买服务项目服务阶段证明</v>
          </cell>
        </row>
        <row r="101">
          <cell r="CY101" t="str">
            <v>HB25</v>
          </cell>
          <cell r="CZ101" t="str">
            <v>华北大区</v>
          </cell>
          <cell r="DA101" t="str">
            <v>海淀区政务云备份中心2019至2020基础运维服务阶段证明项目</v>
          </cell>
        </row>
        <row r="102">
          <cell r="CY102" t="str">
            <v>HB26</v>
          </cell>
          <cell r="CZ102" t="str">
            <v>华北大区</v>
          </cell>
          <cell r="DA102" t="str">
            <v>海淀区智慧大脑</v>
          </cell>
        </row>
        <row r="103">
          <cell r="CY103" t="str">
            <v>HB27</v>
          </cell>
          <cell r="CZ103" t="str">
            <v>华北大区</v>
          </cell>
          <cell r="DA103" t="str">
            <v>雄安容东片区智慧环保</v>
          </cell>
        </row>
        <row r="104">
          <cell r="CY104" t="str">
            <v>HB28</v>
          </cell>
          <cell r="CZ104" t="str">
            <v>华北大区</v>
          </cell>
          <cell r="DA104" t="str">
            <v>雄安容东片区智慧物流</v>
          </cell>
        </row>
        <row r="105">
          <cell r="CY105" t="str">
            <v>HB29</v>
          </cell>
          <cell r="CZ105" t="str">
            <v>华北大区</v>
          </cell>
          <cell r="DA105" t="str">
            <v>国家广电总局政务一体化项目</v>
          </cell>
        </row>
        <row r="106">
          <cell r="CY106" t="str">
            <v>HB31</v>
          </cell>
          <cell r="CZ106" t="str">
            <v>华北大区</v>
          </cell>
          <cell r="DA106" t="str">
            <v>新乡市获嘉县智慧城市</v>
          </cell>
        </row>
        <row r="107">
          <cell r="CY107" t="str">
            <v>HB32</v>
          </cell>
          <cell r="CZ107" t="str">
            <v>华北大区</v>
          </cell>
          <cell r="DA107" t="str">
            <v>武汉市（等保测评+OA）监狱项目</v>
          </cell>
        </row>
        <row r="108">
          <cell r="CY108" t="str">
            <v>HB34</v>
          </cell>
          <cell r="CZ108" t="str">
            <v>华北大区</v>
          </cell>
          <cell r="DA108" t="str">
            <v>联通河南分公司新兴ICT业务政务行业综合解决方案项目</v>
          </cell>
        </row>
        <row r="109">
          <cell r="CY109" t="str">
            <v>HB36</v>
          </cell>
          <cell r="CZ109" t="str">
            <v>华北大区</v>
          </cell>
          <cell r="DA109" t="str">
            <v>雄安出入境政务服务大厅</v>
          </cell>
        </row>
        <row r="110">
          <cell r="CY110" t="str">
            <v>HB37</v>
          </cell>
          <cell r="CZ110" t="str">
            <v>华北大区</v>
          </cell>
          <cell r="DA110" t="str">
            <v>沧州市时空云平台项目</v>
          </cell>
        </row>
        <row r="111">
          <cell r="CY111" t="str">
            <v>HB38</v>
          </cell>
          <cell r="CZ111" t="str">
            <v>华北大区</v>
          </cell>
          <cell r="DA111" t="str">
            <v xml:space="preserve">智慧沧州APP            </v>
          </cell>
        </row>
        <row r="112">
          <cell r="CY112" t="str">
            <v>HB39</v>
          </cell>
          <cell r="CZ112" t="str">
            <v>华北大区</v>
          </cell>
          <cell r="DA112" t="str">
            <v>北京中油瑞飞IT运维管理平台标准软件产品服务阶段证明项目</v>
          </cell>
        </row>
        <row r="113">
          <cell r="CY113" t="str">
            <v>HB41</v>
          </cell>
          <cell r="CZ113" t="str">
            <v>华北大区</v>
          </cell>
          <cell r="DA113" t="str">
            <v>北京市延庆区智慧社区项目</v>
          </cell>
        </row>
        <row r="114">
          <cell r="CY114" t="str">
            <v>HB42</v>
          </cell>
          <cell r="CZ114" t="str">
            <v>华北大区</v>
          </cell>
          <cell r="DA114" t="str">
            <v>北京市中关村延庆园智慧园区项目</v>
          </cell>
        </row>
        <row r="115">
          <cell r="CY115" t="str">
            <v>HB43</v>
          </cell>
          <cell r="CZ115" t="str">
            <v>华北大区</v>
          </cell>
          <cell r="DA115" t="str">
            <v>中国电信北京公司2019至2020海淀政务云驻场运维支撑服务项目</v>
          </cell>
        </row>
        <row r="116">
          <cell r="CY116" t="str">
            <v>HB44</v>
          </cell>
          <cell r="CZ116" t="str">
            <v>华北大区</v>
          </cell>
          <cell r="DA116" t="str">
            <v>大兴区大数据项目</v>
          </cell>
        </row>
        <row r="117">
          <cell r="CY117" t="str">
            <v>HB45</v>
          </cell>
          <cell r="CZ117" t="str">
            <v>华北大区</v>
          </cell>
          <cell r="DA117" t="str">
            <v>大兴区智慧生态项目</v>
          </cell>
        </row>
        <row r="118">
          <cell r="CY118" t="str">
            <v>HB46</v>
          </cell>
          <cell r="CZ118" t="str">
            <v>华北大区</v>
          </cell>
          <cell r="DA118" t="str">
            <v>临汾市智慧环保项目</v>
          </cell>
        </row>
        <row r="119">
          <cell r="CY119" t="str">
            <v>HB47</v>
          </cell>
          <cell r="CZ119" t="str">
            <v>华北大区</v>
          </cell>
          <cell r="DA119" t="str">
            <v>开封市智慧城市项目</v>
          </cell>
        </row>
        <row r="120">
          <cell r="CY120" t="str">
            <v>HB48</v>
          </cell>
          <cell r="CZ120" t="str">
            <v>华北大区</v>
          </cell>
          <cell r="DA120" t="str">
            <v>中关村软件园智慧园区项目</v>
          </cell>
        </row>
        <row r="121">
          <cell r="CY121" t="str">
            <v>HB49</v>
          </cell>
          <cell r="CZ121" t="str">
            <v>华北大区</v>
          </cell>
          <cell r="DA121" t="str">
            <v>投资山西信息服务平台二期</v>
          </cell>
        </row>
        <row r="122">
          <cell r="CY122" t="str">
            <v>HB50</v>
          </cell>
          <cell r="CZ122" t="str">
            <v>华北大区</v>
          </cell>
          <cell r="DA122" t="str">
            <v>杨凌智慧大厅建设项目</v>
          </cell>
        </row>
        <row r="123">
          <cell r="CY123" t="str">
            <v>HB51</v>
          </cell>
          <cell r="CZ123" t="str">
            <v>华北大区</v>
          </cell>
          <cell r="DA123" t="str">
            <v>北京市亦庄区智慧园区项目</v>
          </cell>
        </row>
        <row r="124">
          <cell r="CY124" t="str">
            <v>HB52</v>
          </cell>
          <cell r="CZ124" t="str">
            <v>华北大区</v>
          </cell>
          <cell r="DA124" t="str">
            <v>湖北省恩施城市管理平台项目</v>
          </cell>
        </row>
        <row r="125">
          <cell r="CY125" t="str">
            <v>HB53</v>
          </cell>
          <cell r="CZ125" t="str">
            <v>华北大区</v>
          </cell>
          <cell r="DA125" t="str">
            <v>湖北省恩施市城市运营指挥中心</v>
          </cell>
        </row>
        <row r="126">
          <cell r="CY126" t="str">
            <v>HB54</v>
          </cell>
          <cell r="CZ126" t="str">
            <v>华北大区</v>
          </cell>
          <cell r="DA126" t="str">
            <v>河北省石家庄市桥西区顶层规划项目</v>
          </cell>
        </row>
        <row r="127">
          <cell r="CY127" t="str">
            <v>HB55</v>
          </cell>
          <cell r="CZ127" t="str">
            <v>华北大区</v>
          </cell>
          <cell r="DA127" t="str">
            <v>延庆区八达岭镇协同办公项目</v>
          </cell>
        </row>
        <row r="128">
          <cell r="CY128" t="str">
            <v>HB56</v>
          </cell>
          <cell r="CZ128" t="str">
            <v>华北大区</v>
          </cell>
          <cell r="DA128" t="str">
            <v>武汉市东西湖区智慧园区PPP项目</v>
          </cell>
        </row>
        <row r="129">
          <cell r="CY129" t="str">
            <v>HB57</v>
          </cell>
          <cell r="CZ129" t="str">
            <v>华北大区</v>
          </cell>
          <cell r="DA129" t="str">
            <v>延庆政府公共信息及“一号一窗一网”平台建设项目</v>
          </cell>
        </row>
        <row r="130">
          <cell r="CY130" t="str">
            <v>HB58</v>
          </cell>
          <cell r="CZ130" t="str">
            <v>华北大区</v>
          </cell>
          <cell r="DA130" t="str">
            <v>延庆八达岭镇政府OA项目</v>
          </cell>
        </row>
        <row r="131">
          <cell r="CY131" t="str">
            <v>HB59</v>
          </cell>
          <cell r="CZ131" t="str">
            <v>华北大区</v>
          </cell>
          <cell r="DA131" t="str">
            <v>延庆人保局考试系统</v>
          </cell>
        </row>
        <row r="132">
          <cell r="CY132" t="str">
            <v>HB60</v>
          </cell>
          <cell r="CZ132" t="str">
            <v>华北大区</v>
          </cell>
          <cell r="DA132" t="str">
            <v>中国石油中央厨房项目</v>
          </cell>
        </row>
        <row r="133">
          <cell r="CY133" t="str">
            <v>HB61</v>
          </cell>
          <cell r="CZ133" t="str">
            <v>华北大区</v>
          </cell>
          <cell r="DA133" t="str">
            <v>中关村展示中心双创展陈改造升级项目</v>
          </cell>
        </row>
        <row r="134">
          <cell r="CY134" t="str">
            <v>HB62</v>
          </cell>
          <cell r="CZ134" t="str">
            <v>华北大区</v>
          </cell>
          <cell r="DA134" t="str">
            <v>史家教育集团智慧教学项目</v>
          </cell>
        </row>
        <row r="135">
          <cell r="CY135" t="str">
            <v>HB63</v>
          </cell>
          <cell r="CZ135" t="str">
            <v>华北大区</v>
          </cell>
          <cell r="DA135" t="str">
            <v>沧州大数据中心运营</v>
          </cell>
        </row>
        <row r="136">
          <cell r="CY136" t="str">
            <v>HB64</v>
          </cell>
          <cell r="CZ136" t="str">
            <v>华北大区</v>
          </cell>
          <cell r="DA136" t="str">
            <v>中关村管委会安可项目年度运维</v>
          </cell>
        </row>
        <row r="137">
          <cell r="CY137" t="str">
            <v>HB65</v>
          </cell>
          <cell r="CZ137" t="str">
            <v>华北大区</v>
          </cell>
          <cell r="DA137" t="str">
            <v>湖北省武汉市江汉区燕云daas</v>
          </cell>
        </row>
        <row r="138">
          <cell r="CY138" t="str">
            <v>HB67</v>
          </cell>
          <cell r="CZ138" t="str">
            <v>华北大区</v>
          </cell>
          <cell r="DA138" t="str">
            <v>昆仑信托POC测试服务阶段证明项目</v>
          </cell>
        </row>
        <row r="139">
          <cell r="CY139" t="str">
            <v>HB68</v>
          </cell>
          <cell r="CZ139" t="str">
            <v>华北大区</v>
          </cell>
          <cell r="DA139" t="str">
            <v>湖北省公安厅大数据中心项目</v>
          </cell>
        </row>
        <row r="140">
          <cell r="CY140" t="str">
            <v>HB69</v>
          </cell>
          <cell r="CZ140" t="str">
            <v>华北大区</v>
          </cell>
          <cell r="DA140" t="str">
            <v>山西省石楼县智慧停车项目</v>
          </cell>
        </row>
        <row r="141">
          <cell r="CY141" t="str">
            <v>HB70</v>
          </cell>
          <cell r="CZ141" t="str">
            <v>华北大区</v>
          </cell>
          <cell r="DA141" t="str">
            <v>海淀区政务云平台（2020）购买服务项目服务阶段证明</v>
          </cell>
        </row>
        <row r="142">
          <cell r="CY142" t="str">
            <v>HB71</v>
          </cell>
          <cell r="CZ142" t="str">
            <v>华北大区</v>
          </cell>
          <cell r="DA142" t="str">
            <v>临汾市智慧停车项目</v>
          </cell>
        </row>
        <row r="143">
          <cell r="CY143" t="str">
            <v>HB72</v>
          </cell>
          <cell r="CZ143" t="str">
            <v>华北大区</v>
          </cell>
          <cell r="DA143" t="str">
            <v>延庆智慧环保建设项目</v>
          </cell>
        </row>
        <row r="144">
          <cell r="CY144" t="str">
            <v>HB73</v>
          </cell>
          <cell r="CZ144" t="str">
            <v>华北大区</v>
          </cell>
          <cell r="DA144" t="str">
            <v>房山区经信委大数据项目</v>
          </cell>
        </row>
        <row r="145">
          <cell r="CY145" t="str">
            <v>HB74</v>
          </cell>
          <cell r="CZ145" t="str">
            <v>华北大区</v>
          </cell>
          <cell r="DA145" t="str">
            <v>遂宁大数据局燕云DASS项目</v>
          </cell>
        </row>
        <row r="146">
          <cell r="CY146" t="str">
            <v>HB75</v>
          </cell>
          <cell r="CZ146" t="str">
            <v>华北大区</v>
          </cell>
          <cell r="DA146" t="str">
            <v>山东省滨州交通信号控制系统升级项目</v>
          </cell>
        </row>
        <row r="147">
          <cell r="CY147" t="str">
            <v>HB76</v>
          </cell>
          <cell r="CZ147" t="str">
            <v>华北大区</v>
          </cell>
          <cell r="DA147" t="str">
            <v>河北省邯郸市第十三中学分校校园信息化项目</v>
          </cell>
        </row>
        <row r="148">
          <cell r="CY148" t="str">
            <v>XN001</v>
          </cell>
          <cell r="CZ148" t="str">
            <v>西部大区</v>
          </cell>
          <cell r="DA148" t="str">
            <v>贵阳市白云区政务服务到款项目</v>
          </cell>
        </row>
        <row r="149">
          <cell r="CY149" t="str">
            <v>XN003</v>
          </cell>
          <cell r="CZ149" t="str">
            <v>西部大区</v>
          </cell>
          <cell r="DA149" t="str">
            <v>智慧金秀一期</v>
          </cell>
        </row>
        <row r="150">
          <cell r="CY150" t="str">
            <v>XN004</v>
          </cell>
          <cell r="CZ150" t="str">
            <v>西部大区</v>
          </cell>
          <cell r="DA150" t="str">
            <v>贵阳市义务教育入学服务接入筑民生APP建设服务项目</v>
          </cell>
        </row>
        <row r="151">
          <cell r="CY151" t="str">
            <v>XN009</v>
          </cell>
          <cell r="CZ151" t="str">
            <v>西部大区</v>
          </cell>
          <cell r="DA151" t="str">
            <v>贵阳市公积金筑民生人脸识别及平台推广项目</v>
          </cell>
        </row>
        <row r="152">
          <cell r="CY152" t="str">
            <v>XN010</v>
          </cell>
          <cell r="CZ152" t="str">
            <v>西部大区</v>
          </cell>
          <cell r="DA152" t="str">
            <v>筑民生二期</v>
          </cell>
        </row>
        <row r="153">
          <cell r="CY153" t="str">
            <v>XN011</v>
          </cell>
          <cell r="CZ153" t="str">
            <v>西部大区</v>
          </cell>
          <cell r="DA153" t="str">
            <v>智慧体育</v>
          </cell>
        </row>
        <row r="154">
          <cell r="CY154" t="str">
            <v>XN016</v>
          </cell>
          <cell r="CZ154" t="str">
            <v>西部大区</v>
          </cell>
          <cell r="DA154" t="str">
            <v>贵州长江水资源保护</v>
          </cell>
        </row>
        <row r="155">
          <cell r="CY155" t="str">
            <v>XN017</v>
          </cell>
          <cell r="CZ155" t="str">
            <v>西部大区</v>
          </cell>
          <cell r="DA155" t="str">
            <v>重庆长江水资源保护</v>
          </cell>
        </row>
        <row r="156">
          <cell r="CY156" t="str">
            <v>XN018</v>
          </cell>
          <cell r="CZ156" t="str">
            <v>西部大区</v>
          </cell>
          <cell r="DA156" t="str">
            <v>贵州省“厕所革命”</v>
          </cell>
        </row>
        <row r="157">
          <cell r="CY157" t="str">
            <v>XN028</v>
          </cell>
          <cell r="CZ157" t="str">
            <v>西部大区</v>
          </cell>
          <cell r="DA157" t="str">
            <v>贵州省罗甸县脱贫攻坚一张图软件开发项目</v>
          </cell>
        </row>
        <row r="158">
          <cell r="CY158" t="str">
            <v>XN037</v>
          </cell>
          <cell r="CZ158" t="str">
            <v>西部大区</v>
          </cell>
          <cell r="DA158" t="str">
            <v>绮结河乡村振兴</v>
          </cell>
        </row>
        <row r="159">
          <cell r="CY159" t="str">
            <v>XN043</v>
          </cell>
          <cell r="CZ159" t="str">
            <v>西部大区</v>
          </cell>
          <cell r="DA159" t="str">
            <v>黔南州雪亮工程</v>
          </cell>
        </row>
        <row r="160">
          <cell r="CY160" t="str">
            <v>XN044</v>
          </cell>
          <cell r="CZ160" t="str">
            <v>西部大区</v>
          </cell>
          <cell r="DA160" t="str">
            <v>重庆市高新区智慧园区基础信息化建设项目</v>
          </cell>
        </row>
        <row r="161">
          <cell r="CY161" t="str">
            <v>XN046</v>
          </cell>
          <cell r="CZ161" t="str">
            <v>西部大区</v>
          </cell>
          <cell r="DA161" t="str">
            <v>泸州市融媒体平台项目（一市四县）</v>
          </cell>
        </row>
        <row r="162">
          <cell r="CY162" t="str">
            <v>XN047</v>
          </cell>
          <cell r="CZ162" t="str">
            <v>西部大区</v>
          </cell>
          <cell r="DA162" t="str">
            <v>宜宾市融媒体平台项目（一市八县）</v>
          </cell>
        </row>
        <row r="163">
          <cell r="CY163" t="str">
            <v>XN048</v>
          </cell>
          <cell r="CZ163" t="str">
            <v>西部大区</v>
          </cell>
          <cell r="DA163" t="str">
            <v>内江市隆昌县融媒体平台项目（含指挥大厅）</v>
          </cell>
        </row>
        <row r="164">
          <cell r="CY164" t="str">
            <v>XN049</v>
          </cell>
          <cell r="CZ164" t="str">
            <v>西部大区</v>
          </cell>
          <cell r="DA164" t="str">
            <v>凉山州乡村振兴</v>
          </cell>
        </row>
        <row r="165">
          <cell r="CY165" t="str">
            <v>XN050</v>
          </cell>
          <cell r="CZ165" t="str">
            <v>西部大区</v>
          </cell>
          <cell r="DA165" t="str">
            <v>云南乡村振兴</v>
          </cell>
        </row>
        <row r="166">
          <cell r="CY166" t="str">
            <v>XN051</v>
          </cell>
          <cell r="CZ166" t="str">
            <v>西部大区</v>
          </cell>
          <cell r="DA166" t="str">
            <v>国家电网永川分公司泛在物联网项目（燕云DASS）</v>
          </cell>
        </row>
        <row r="167">
          <cell r="CY167" t="str">
            <v>XN052</v>
          </cell>
          <cell r="CZ167" t="str">
            <v>西部大区</v>
          </cell>
          <cell r="DA167" t="str">
            <v>社区网格数据管理应用平台</v>
          </cell>
        </row>
        <row r="168">
          <cell r="CY168" t="str">
            <v>XN053</v>
          </cell>
          <cell r="CZ168" t="str">
            <v>西部大区</v>
          </cell>
          <cell r="DA168" t="str">
            <v>合川区智慧园区（华为总集）</v>
          </cell>
        </row>
        <row r="169">
          <cell r="CY169" t="str">
            <v>XN054</v>
          </cell>
          <cell r="CZ169" t="str">
            <v>西部大区</v>
          </cell>
          <cell r="DA169" t="str">
            <v>璧山区智慧园区（华为总集）</v>
          </cell>
        </row>
        <row r="170">
          <cell r="CY170" t="str">
            <v>XN055</v>
          </cell>
          <cell r="CZ170" t="str">
            <v>西部大区</v>
          </cell>
          <cell r="DA170" t="str">
            <v>广元市智慧教育二期</v>
          </cell>
        </row>
        <row r="171">
          <cell r="CY171" t="str">
            <v>XN057</v>
          </cell>
          <cell r="CZ171" t="str">
            <v>西部大区</v>
          </cell>
          <cell r="DA171" t="str">
            <v>贵阳市蔬菜基地信息中心</v>
          </cell>
        </row>
        <row r="172">
          <cell r="CY172" t="str">
            <v>XB01</v>
          </cell>
          <cell r="CZ172" t="str">
            <v>西部大区</v>
          </cell>
          <cell r="DA172" t="str">
            <v>甘肃省智慧消防数据共享交换平台（燕云Dass)</v>
          </cell>
        </row>
        <row r="173">
          <cell r="CY173" t="str">
            <v>XB04</v>
          </cell>
          <cell r="CZ173" t="str">
            <v>西部大区</v>
          </cell>
          <cell r="DA173" t="str">
            <v>西安市医疗健康（影像）大数据中心</v>
          </cell>
        </row>
        <row r="174">
          <cell r="CY174" t="str">
            <v>XB05</v>
          </cell>
          <cell r="CZ174" t="str">
            <v>西部大区</v>
          </cell>
          <cell r="DA174" t="str">
            <v>宝鸡市12345呼叫平台项目</v>
          </cell>
        </row>
        <row r="175">
          <cell r="CY175" t="str">
            <v>XB06</v>
          </cell>
          <cell r="CZ175" t="str">
            <v>西部大区</v>
          </cell>
          <cell r="DA175" t="str">
            <v>宝鸡市应急指挥中心建设项目（二期）</v>
          </cell>
        </row>
        <row r="176">
          <cell r="CY176" t="str">
            <v>XB09</v>
          </cell>
          <cell r="CZ176" t="str">
            <v>西部大区</v>
          </cell>
          <cell r="DA176" t="str">
            <v>三江源大数据中心</v>
          </cell>
        </row>
        <row r="177">
          <cell r="CY177" t="str">
            <v>XB10</v>
          </cell>
          <cell r="CZ177" t="str">
            <v>西部大区</v>
          </cell>
          <cell r="DA177" t="str">
            <v>洛阳地铁物资管理平台项目</v>
          </cell>
        </row>
        <row r="178">
          <cell r="CY178" t="str">
            <v>XB11</v>
          </cell>
          <cell r="CZ178" t="str">
            <v>西部大区</v>
          </cell>
          <cell r="DA178" t="str">
            <v>洛阳地铁智慧应急（含消防）项目</v>
          </cell>
        </row>
        <row r="179">
          <cell r="CY179" t="str">
            <v>XB12</v>
          </cell>
          <cell r="CZ179" t="str">
            <v>西部大区</v>
          </cell>
          <cell r="DA179" t="str">
            <v>铜陵市城市地下智慧管网项目</v>
          </cell>
        </row>
        <row r="180">
          <cell r="CY180" t="str">
            <v>XB17</v>
          </cell>
          <cell r="CZ180" t="str">
            <v>西部大区</v>
          </cell>
          <cell r="DA180" t="str">
            <v>武威智慧农业公共普惠平台软件开发项目</v>
          </cell>
        </row>
        <row r="181">
          <cell r="CY181" t="str">
            <v>XB18</v>
          </cell>
          <cell r="CZ181" t="str">
            <v>西部大区</v>
          </cell>
          <cell r="DA181" t="str">
            <v>西咸新区统一物联网管理平台</v>
          </cell>
        </row>
        <row r="182">
          <cell r="CY182" t="str">
            <v>XB19</v>
          </cell>
          <cell r="CZ182" t="str">
            <v>西部大区</v>
          </cell>
          <cell r="DA182" t="str">
            <v>西咸新区智慧城市发展集团西咸智慧城市大脑软件开发</v>
          </cell>
        </row>
        <row r="183">
          <cell r="CY183" t="str">
            <v>XB20</v>
          </cell>
          <cell r="CZ183" t="str">
            <v>西部大区</v>
          </cell>
          <cell r="DA183" t="str">
            <v>西咸新区数据共享交换平台</v>
          </cell>
        </row>
        <row r="184">
          <cell r="CY184" t="str">
            <v>XB24</v>
          </cell>
          <cell r="CZ184" t="str">
            <v>西部大区</v>
          </cell>
          <cell r="DA184" t="str">
            <v>武威“城市通”（E龙岩、筑民生模式）</v>
          </cell>
        </row>
        <row r="185">
          <cell r="CY185" t="str">
            <v>XB25</v>
          </cell>
          <cell r="CZ185" t="str">
            <v>西部大区</v>
          </cell>
          <cell r="DA185" t="str">
            <v>铜陵市数据交换和共享平台燕云DAAS软件开发项目</v>
          </cell>
        </row>
        <row r="186">
          <cell r="CY186" t="str">
            <v>XB26</v>
          </cell>
          <cell r="CZ186" t="str">
            <v>西部大区</v>
          </cell>
          <cell r="DA186" t="str">
            <v>陕西财政厅财政云建设项目燕云Daas软件开发项目</v>
          </cell>
        </row>
        <row r="187">
          <cell r="CY187" t="str">
            <v>XB27</v>
          </cell>
          <cell r="CZ187" t="str">
            <v>西部大区</v>
          </cell>
          <cell r="DA187" t="str">
            <v>空军军医大学燕云Daas软件开发项目</v>
          </cell>
        </row>
        <row r="188">
          <cell r="CY188" t="str">
            <v>XB29</v>
          </cell>
          <cell r="CZ188" t="str">
            <v>西部大区</v>
          </cell>
          <cell r="DA188" t="str">
            <v>青海省经信委燕云DaaS平台</v>
          </cell>
        </row>
        <row r="189">
          <cell r="CY189" t="str">
            <v>XB30</v>
          </cell>
          <cell r="CZ189" t="str">
            <v>西部大区</v>
          </cell>
          <cell r="DA189" t="str">
            <v>重庆市九龙坡区智慧地管网地下管廓展厅项目</v>
          </cell>
        </row>
        <row r="190">
          <cell r="CY190" t="str">
            <v>XB31</v>
          </cell>
          <cell r="CZ190" t="str">
            <v>西部大区</v>
          </cell>
          <cell r="DA190" t="str">
            <v>洛阳市智慧地下管网项目</v>
          </cell>
        </row>
        <row r="191">
          <cell r="CY191" t="str">
            <v>XB32</v>
          </cell>
          <cell r="CZ191" t="str">
            <v>西部大区</v>
          </cell>
          <cell r="DA191" t="str">
            <v>神木市智慧城市城市一卡通平台</v>
          </cell>
        </row>
        <row r="192">
          <cell r="CY192" t="str">
            <v>XB33</v>
          </cell>
          <cell r="CZ192" t="str">
            <v>西部大区</v>
          </cell>
          <cell r="DA192" t="str">
            <v>神木市智慧城市智慧农业平台</v>
          </cell>
        </row>
        <row r="193">
          <cell r="CY193" t="str">
            <v>XB35</v>
          </cell>
          <cell r="CZ193" t="str">
            <v>西部大区</v>
          </cell>
          <cell r="DA193" t="str">
            <v>西咸新区DCOne项目</v>
          </cell>
        </row>
        <row r="194">
          <cell r="CY194" t="str">
            <v>XB36</v>
          </cell>
          <cell r="CZ194" t="str">
            <v>西部大区</v>
          </cell>
          <cell r="DA194" t="str">
            <v>宝鸡市DCOne项目</v>
          </cell>
        </row>
        <row r="195">
          <cell r="CY195" t="str">
            <v>XB39</v>
          </cell>
          <cell r="CZ195" t="str">
            <v>西部大区</v>
          </cell>
          <cell r="DA195" t="str">
            <v>宝鸡市燕云DaaS项目</v>
          </cell>
        </row>
        <row r="196">
          <cell r="CY196" t="str">
            <v>HN01</v>
          </cell>
          <cell r="CZ196" t="str">
            <v>福建销售部</v>
          </cell>
          <cell r="DA196" t="str">
            <v>龙岩智慧教育</v>
          </cell>
        </row>
        <row r="197">
          <cell r="CY197" t="str">
            <v>HN02</v>
          </cell>
          <cell r="CZ197" t="str">
            <v>福建销售部</v>
          </cell>
          <cell r="DA197" t="str">
            <v>2018年智慧武平升级改造项目服务类采购项目</v>
          </cell>
        </row>
        <row r="198">
          <cell r="CY198" t="str">
            <v>HN03</v>
          </cell>
          <cell r="CZ198" t="str">
            <v>福建销售部</v>
          </cell>
          <cell r="DA198" t="str">
            <v>智慧武平升级改造项目硬件采购供货项目</v>
          </cell>
        </row>
        <row r="199">
          <cell r="CY199" t="str">
            <v>HN04</v>
          </cell>
          <cell r="CZ199" t="str">
            <v>福建销售部</v>
          </cell>
          <cell r="DA199" t="str">
            <v>智慧武平升级改造项目运维服务收益期项目</v>
          </cell>
        </row>
        <row r="200">
          <cell r="CY200" t="str">
            <v>HN05</v>
          </cell>
          <cell r="CZ200" t="str">
            <v>福建销售部</v>
          </cell>
          <cell r="DA200" t="str">
            <v>龙岩市行政服务中心通用审批系统含网上办事大厅提升改造软件开发项目</v>
          </cell>
        </row>
        <row r="201">
          <cell r="CY201" t="str">
            <v>HN06</v>
          </cell>
          <cell r="CZ201" t="str">
            <v>福建销售部</v>
          </cell>
          <cell r="DA201" t="str">
            <v>精准扶贫（二期)运营</v>
          </cell>
        </row>
        <row r="202">
          <cell r="CY202" t="str">
            <v>HN26</v>
          </cell>
          <cell r="CZ202" t="str">
            <v>福建销售部</v>
          </cell>
          <cell r="DA202" t="str">
            <v>漳州市数据汇聚共享服务平台（二期）</v>
          </cell>
        </row>
        <row r="203">
          <cell r="CY203" t="str">
            <v>HN30</v>
          </cell>
          <cell r="CZ203" t="str">
            <v>福建销售部</v>
          </cell>
          <cell r="DA203" t="str">
            <v>漳州市网上公共服务平台（漳州通）</v>
          </cell>
        </row>
        <row r="204">
          <cell r="CY204" t="str">
            <v>HN33</v>
          </cell>
          <cell r="CZ204" t="str">
            <v>福建销售部</v>
          </cell>
          <cell r="DA204" t="str">
            <v>三明市网上公共服务平台e三明软件开发项目（燕云DaaS）</v>
          </cell>
        </row>
        <row r="205">
          <cell r="CY205" t="str">
            <v>HN40</v>
          </cell>
          <cell r="CZ205" t="str">
            <v>福建销售部</v>
          </cell>
          <cell r="DA205" t="str">
            <v>龙岩移动全流程网上办事平台项目网上办事服务平台模块技术服务阶段证明</v>
          </cell>
        </row>
        <row r="206">
          <cell r="CY206" t="str">
            <v>HN41</v>
          </cell>
          <cell r="CZ206" t="str">
            <v>福建销售部</v>
          </cell>
          <cell r="DA206" t="str">
            <v>龙岩移动全流程网上办事平台项目网上办事服务平台维保服务期服务到款项目</v>
          </cell>
        </row>
        <row r="207">
          <cell r="CY207" t="str">
            <v>HN42</v>
          </cell>
          <cell r="CZ207" t="str">
            <v>福建销售部</v>
          </cell>
          <cell r="DA207" t="str">
            <v>龙岩市教育局网上招生报名及积分制管理系统软件开发项目</v>
          </cell>
        </row>
        <row r="208">
          <cell r="CY208" t="str">
            <v>HN43</v>
          </cell>
          <cell r="CZ208" t="str">
            <v>福建销售部</v>
          </cell>
          <cell r="DA208" t="str">
            <v>龙岩市新罗区综治网格化信息系统软件开发项目</v>
          </cell>
        </row>
        <row r="209">
          <cell r="CY209" t="str">
            <v>HN44</v>
          </cell>
          <cell r="CZ209" t="str">
            <v>福建销售部</v>
          </cell>
          <cell r="DA209" t="str">
            <v>福州市中小企业服务平台</v>
          </cell>
        </row>
        <row r="210">
          <cell r="CY210" t="str">
            <v>HN45</v>
          </cell>
          <cell r="CZ210" t="str">
            <v>福建销售部</v>
          </cell>
          <cell r="DA210" t="str">
            <v>龙岩市中国工商银行统一支付平台项目</v>
          </cell>
        </row>
        <row r="211">
          <cell r="CY211" t="str">
            <v>HN46</v>
          </cell>
          <cell r="CZ211" t="str">
            <v>福建销售部</v>
          </cell>
          <cell r="DA211" t="str">
            <v>龙岩市中国工商银行统一支付平台硬件采购项目</v>
          </cell>
        </row>
        <row r="212">
          <cell r="CY212" t="str">
            <v>HN50</v>
          </cell>
          <cell r="CZ212" t="str">
            <v>福建销售部</v>
          </cell>
          <cell r="DA212" t="str">
            <v>龙岩智慧监狱</v>
          </cell>
        </row>
        <row r="213">
          <cell r="CY213" t="str">
            <v>HN51</v>
          </cell>
          <cell r="CZ213" t="str">
            <v>福建销售部</v>
          </cell>
          <cell r="DA213" t="str">
            <v>龙岩智慧医疗</v>
          </cell>
        </row>
        <row r="214">
          <cell r="CY214" t="str">
            <v>FJ01</v>
          </cell>
          <cell r="CZ214" t="str">
            <v>福建销售部</v>
          </cell>
          <cell r="DA214" t="str">
            <v>三明市汇聚共享交换平台</v>
          </cell>
        </row>
        <row r="215">
          <cell r="CY215" t="str">
            <v>FJ02</v>
          </cell>
          <cell r="CZ215" t="str">
            <v>福建销售部</v>
          </cell>
          <cell r="DA215" t="str">
            <v>三明市数据中心机房</v>
          </cell>
        </row>
        <row r="216">
          <cell r="CY216" t="str">
            <v>FJ03</v>
          </cell>
          <cell r="CZ216" t="str">
            <v>福建销售部</v>
          </cell>
          <cell r="DA216" t="str">
            <v>龙岩市数字经济产业园</v>
          </cell>
        </row>
        <row r="217">
          <cell r="CY217" t="str">
            <v>FJ04</v>
          </cell>
          <cell r="CZ217" t="str">
            <v>福建销售部</v>
          </cell>
          <cell r="DA217" t="str">
            <v>智慧武平民生服务系统运营服务服务类采购项目</v>
          </cell>
        </row>
        <row r="218">
          <cell r="CY218" t="str">
            <v>HBH01</v>
          </cell>
          <cell r="CZ218" t="str">
            <v>环渤海大区</v>
          </cell>
          <cell r="DA218" t="str">
            <v>邯郸市成安县新区管委会智慧如意公园项目一次性软件开发</v>
          </cell>
        </row>
        <row r="219">
          <cell r="CY219" t="str">
            <v>HBH02</v>
          </cell>
          <cell r="CZ219" t="str">
            <v>环渤海大区</v>
          </cell>
          <cell r="DA219" t="str">
            <v>邯郸市成安县智慧城市</v>
          </cell>
        </row>
        <row r="220">
          <cell r="CY220" t="str">
            <v>HBH03</v>
          </cell>
          <cell r="CZ220" t="str">
            <v>环渤海大区</v>
          </cell>
          <cell r="DA220" t="str">
            <v>唐山智慧城市总集成商</v>
          </cell>
        </row>
        <row r="221">
          <cell r="CY221" t="str">
            <v>HBH04</v>
          </cell>
          <cell r="CZ221" t="str">
            <v>环渤海大区</v>
          </cell>
          <cell r="DA221" t="str">
            <v>唐山小微企业平台运营补贴</v>
          </cell>
        </row>
        <row r="222">
          <cell r="CY222" t="str">
            <v>HBH05</v>
          </cell>
          <cell r="CZ222" t="str">
            <v>环渤海大区</v>
          </cell>
          <cell r="DA222" t="str">
            <v>唐山跨境电商</v>
          </cell>
        </row>
        <row r="223">
          <cell r="CY223" t="str">
            <v>HBH06</v>
          </cell>
          <cell r="CZ223" t="str">
            <v>环渤海大区</v>
          </cell>
          <cell r="DA223" t="str">
            <v>唐山市企业上云应用服务补贴</v>
          </cell>
        </row>
        <row r="224">
          <cell r="CY224" t="str">
            <v>HBH07</v>
          </cell>
          <cell r="CZ224" t="str">
            <v>环渤海大区</v>
          </cell>
          <cell r="DA224" t="str">
            <v>秦皇岛智慧交通</v>
          </cell>
        </row>
        <row r="225">
          <cell r="CY225" t="str">
            <v>HBH10</v>
          </cell>
          <cell r="CZ225" t="str">
            <v>环渤海大区</v>
          </cell>
          <cell r="DA225" t="str">
            <v>长春新区双创科技街区</v>
          </cell>
        </row>
        <row r="226">
          <cell r="CY226" t="str">
            <v>HBH11</v>
          </cell>
          <cell r="CZ226" t="str">
            <v>环渤海大区</v>
          </cell>
          <cell r="DA226" t="str">
            <v>长春经开区智能制造谷</v>
          </cell>
        </row>
        <row r="227">
          <cell r="CY227" t="str">
            <v>HBH13</v>
          </cell>
          <cell r="CZ227" t="str">
            <v>环渤海大区</v>
          </cell>
          <cell r="DA227" t="str">
            <v>吉林省物联网Sigfox示范项目</v>
          </cell>
        </row>
        <row r="228">
          <cell r="CY228" t="str">
            <v>HBH15</v>
          </cell>
          <cell r="CZ228" t="str">
            <v>环渤海大区</v>
          </cell>
          <cell r="DA228" t="str">
            <v>长春净月区双创升级平台</v>
          </cell>
        </row>
        <row r="229">
          <cell r="CY229" t="str">
            <v>HBH17</v>
          </cell>
          <cell r="CZ229" t="str">
            <v>环渤海大区</v>
          </cell>
          <cell r="DA229" t="str">
            <v>吉林省大数据局数据中心建设项目</v>
          </cell>
        </row>
        <row r="230">
          <cell r="CY230" t="str">
            <v>HBH20</v>
          </cell>
          <cell r="CZ230" t="str">
            <v>环渤海大区</v>
          </cell>
          <cell r="DA230" t="str">
            <v>辽宁省智慧体育项目</v>
          </cell>
        </row>
        <row r="231">
          <cell r="CY231" t="str">
            <v>HBH23</v>
          </cell>
          <cell r="CZ231" t="str">
            <v>环渤海大区</v>
          </cell>
          <cell r="DA231" t="str">
            <v>庄河智慧城市项目（教育）</v>
          </cell>
        </row>
        <row r="232">
          <cell r="CY232" t="str">
            <v>HBH25</v>
          </cell>
          <cell r="CZ232" t="str">
            <v>环渤海大区</v>
          </cell>
          <cell r="DA232" t="str">
            <v>长春新区“数字新区”二期</v>
          </cell>
        </row>
        <row r="233">
          <cell r="CY233" t="str">
            <v>HBH26</v>
          </cell>
          <cell r="CZ233" t="str">
            <v>环渤海大区</v>
          </cell>
          <cell r="DA233" t="str">
            <v>抚顺智慧城市-政务大数据共享交换平台</v>
          </cell>
        </row>
        <row r="234">
          <cell r="CY234" t="str">
            <v>HBH27</v>
          </cell>
          <cell r="CZ234" t="str">
            <v>环渤海大区</v>
          </cell>
          <cell r="DA234" t="str">
            <v>抚顺工业运行预警监控与服务平台</v>
          </cell>
        </row>
        <row r="235">
          <cell r="CY235" t="str">
            <v>HBH28</v>
          </cell>
          <cell r="CZ235" t="str">
            <v>环渤海大区</v>
          </cell>
          <cell r="DA235" t="str">
            <v>抚顺虚拟市民卡</v>
          </cell>
        </row>
        <row r="236">
          <cell r="CY236" t="str">
            <v>HBH30</v>
          </cell>
          <cell r="CZ236" t="str">
            <v>环渤海大区</v>
          </cell>
          <cell r="DA236" t="str">
            <v>抚顺征信平台</v>
          </cell>
        </row>
        <row r="237">
          <cell r="CY237" t="str">
            <v>HBH31</v>
          </cell>
          <cell r="CZ237" t="str">
            <v>环渤海大区</v>
          </cell>
          <cell r="DA237" t="str">
            <v>本溪市市民卡运维项目</v>
          </cell>
        </row>
        <row r="238">
          <cell r="CY238" t="str">
            <v>HBH33</v>
          </cell>
          <cell r="CZ238" t="str">
            <v>环渤海大区</v>
          </cell>
          <cell r="DA238" t="str">
            <v>南昌智慧监狱项目</v>
          </cell>
        </row>
        <row r="239">
          <cell r="CY239" t="str">
            <v>HBH34</v>
          </cell>
          <cell r="CZ239" t="str">
            <v>环渤海大区</v>
          </cell>
          <cell r="DA239" t="str">
            <v>智慧东丽综合治理平台-张贵庄街道硬件</v>
          </cell>
        </row>
        <row r="240">
          <cell r="CY240" t="str">
            <v>HBH35</v>
          </cell>
          <cell r="CZ240" t="str">
            <v>环渤海大区</v>
          </cell>
          <cell r="DA240" t="str">
            <v>智慧东丽综合治理平台-丰年街道硬件</v>
          </cell>
        </row>
        <row r="241">
          <cell r="CY241" t="str">
            <v>HBH37</v>
          </cell>
          <cell r="CZ241" t="str">
            <v>环渤海大区</v>
          </cell>
          <cell r="DA241" t="str">
            <v>智慧东丽综合治理平台-综治管理中心硬件</v>
          </cell>
        </row>
        <row r="242">
          <cell r="CY242" t="str">
            <v>HBH43</v>
          </cell>
          <cell r="CZ242" t="str">
            <v>环渤海大区</v>
          </cell>
          <cell r="DA242" t="str">
            <v>天津大学数据中心</v>
          </cell>
        </row>
        <row r="243">
          <cell r="CY243" t="str">
            <v>HBH45</v>
          </cell>
          <cell r="CZ243" t="str">
            <v>环渤海大区</v>
          </cell>
          <cell r="DA243" t="str">
            <v>淄川IOC项目</v>
          </cell>
        </row>
        <row r="244">
          <cell r="CY244" t="str">
            <v>HBH47</v>
          </cell>
          <cell r="CZ244" t="str">
            <v>环渤海大区</v>
          </cell>
          <cell r="DA244" t="str">
            <v>文登市民网二期</v>
          </cell>
        </row>
        <row r="245">
          <cell r="CY245" t="str">
            <v>HBH48</v>
          </cell>
          <cell r="CZ245" t="str">
            <v>环渤海大区</v>
          </cell>
          <cell r="DA245" t="str">
            <v>乳山市民网运维项目</v>
          </cell>
        </row>
        <row r="246">
          <cell r="CY246" t="str">
            <v>HBH51</v>
          </cell>
          <cell r="CZ246" t="str">
            <v>环渤海大区</v>
          </cell>
          <cell r="DA246" t="str">
            <v>威海智慧文化二期</v>
          </cell>
        </row>
        <row r="247">
          <cell r="CY247" t="str">
            <v>HBH52</v>
          </cell>
          <cell r="CZ247" t="str">
            <v>环渤海大区</v>
          </cell>
          <cell r="DA247" t="str">
            <v>潍坊市城市大脑项目</v>
          </cell>
        </row>
        <row r="248">
          <cell r="CY248" t="str">
            <v>HBH55</v>
          </cell>
          <cell r="CZ248" t="str">
            <v>环渤海大区</v>
          </cell>
          <cell r="DA248" t="str">
            <v>威海市民网续签</v>
          </cell>
        </row>
        <row r="249">
          <cell r="CY249" t="str">
            <v>HBH57</v>
          </cell>
          <cell r="CZ249" t="str">
            <v>环渤海大区</v>
          </cell>
          <cell r="DA249" t="str">
            <v>山东高速公路智慧高速</v>
          </cell>
        </row>
        <row r="250">
          <cell r="CY250" t="str">
            <v>HBH58</v>
          </cell>
          <cell r="CZ250" t="str">
            <v>环渤海大区</v>
          </cell>
          <cell r="DA250" t="str">
            <v>威海职业学院智慧校园二期</v>
          </cell>
        </row>
        <row r="251">
          <cell r="CY251" t="str">
            <v>HBH60</v>
          </cell>
          <cell r="CZ251" t="str">
            <v>环渤海大区</v>
          </cell>
          <cell r="DA251" t="str">
            <v>淄博经开区IOC项目</v>
          </cell>
        </row>
        <row r="252">
          <cell r="CY252" t="str">
            <v>HBH62</v>
          </cell>
          <cell r="CZ252" t="str">
            <v>环渤海大区</v>
          </cell>
          <cell r="DA252" t="str">
            <v>威海工业大数据</v>
          </cell>
        </row>
        <row r="253">
          <cell r="CY253" t="str">
            <v>HBH63</v>
          </cell>
          <cell r="CZ253" t="str">
            <v>环渤海大区</v>
          </cell>
          <cell r="DA253" t="str">
            <v>大连金普新区智慧城市项目</v>
          </cell>
        </row>
        <row r="254">
          <cell r="CY254" t="str">
            <v>HBH64</v>
          </cell>
          <cell r="CZ254" t="str">
            <v>环渤海大区</v>
          </cell>
          <cell r="DA254" t="str">
            <v>唐山智慧火车站</v>
          </cell>
        </row>
        <row r="255">
          <cell r="CY255" t="str">
            <v>HBH67</v>
          </cell>
          <cell r="CZ255" t="str">
            <v>环渤海大区</v>
          </cell>
          <cell r="DA255" t="str">
            <v>吉林省溯源食品工业互联网项目（建设）</v>
          </cell>
        </row>
        <row r="256">
          <cell r="CY256" t="str">
            <v>HBH68</v>
          </cell>
          <cell r="CZ256" t="str">
            <v>环渤海大区</v>
          </cell>
          <cell r="DA256" t="str">
            <v>长春市规划馆物联网改造项目</v>
          </cell>
        </row>
        <row r="257">
          <cell r="CY257" t="str">
            <v>HBH69</v>
          </cell>
          <cell r="CZ257" t="str">
            <v>环渤海大区</v>
          </cell>
          <cell r="DA257" t="str">
            <v>长春市农业大数据平台</v>
          </cell>
        </row>
        <row r="258">
          <cell r="CY258" t="str">
            <v>HBH70</v>
          </cell>
          <cell r="CZ258" t="str">
            <v>环渤海大区</v>
          </cell>
          <cell r="DA258" t="str">
            <v>吉林省应急指挥系统平台</v>
          </cell>
        </row>
        <row r="259">
          <cell r="CY259" t="str">
            <v>HBH71</v>
          </cell>
          <cell r="CZ259" t="str">
            <v>环渤海大区</v>
          </cell>
          <cell r="DA259" t="str">
            <v>长春红旗小镇项目</v>
          </cell>
        </row>
        <row r="260">
          <cell r="CY260" t="str">
            <v>HBH72</v>
          </cell>
          <cell r="CZ260" t="str">
            <v>环渤海大区</v>
          </cell>
          <cell r="DA260" t="str">
            <v>智慧东丽综合治理平台-综治管理中心软件开发</v>
          </cell>
        </row>
        <row r="261">
          <cell r="CY261" t="str">
            <v>HBH73</v>
          </cell>
          <cell r="CZ261" t="str">
            <v>环渤海大区</v>
          </cell>
          <cell r="DA261" t="str">
            <v xml:space="preserve">天津市南开区区一体化社会治理信息化平台 </v>
          </cell>
        </row>
        <row r="262">
          <cell r="CY262" t="str">
            <v>HBH77</v>
          </cell>
          <cell r="CZ262" t="str">
            <v>环渤海大区</v>
          </cell>
          <cell r="DA262" t="str">
            <v>南开区政务OA</v>
          </cell>
        </row>
        <row r="263">
          <cell r="CY263" t="str">
            <v>HBH78</v>
          </cell>
          <cell r="CZ263" t="str">
            <v>环渤海大区</v>
          </cell>
          <cell r="DA263" t="str">
            <v>南开区智能停车项目</v>
          </cell>
        </row>
        <row r="264">
          <cell r="CY264" t="str">
            <v>HBH80</v>
          </cell>
          <cell r="CZ264" t="str">
            <v>环渤海大区</v>
          </cell>
          <cell r="DA264" t="str">
            <v>南开区一网通</v>
          </cell>
        </row>
        <row r="265">
          <cell r="CY265" t="str">
            <v>HBH81</v>
          </cell>
          <cell r="CZ265" t="str">
            <v>环渤海大区</v>
          </cell>
          <cell r="DA265" t="str">
            <v>大连智慧社区养老服务平台</v>
          </cell>
        </row>
        <row r="266">
          <cell r="CY266" t="str">
            <v>HBH82</v>
          </cell>
          <cell r="CZ266" t="str">
            <v>环渤海大区</v>
          </cell>
          <cell r="DA266" t="str">
            <v>抚顺一馆一平台（硬件）</v>
          </cell>
        </row>
        <row r="267">
          <cell r="CY267" t="str">
            <v>HBH83</v>
          </cell>
          <cell r="CZ267" t="str">
            <v>环渤海大区</v>
          </cell>
          <cell r="DA267" t="str">
            <v>企业智能云服务项目</v>
          </cell>
        </row>
        <row r="268">
          <cell r="CY268" t="str">
            <v>HBH84</v>
          </cell>
          <cell r="CZ268" t="str">
            <v>环渤海大区</v>
          </cell>
          <cell r="DA268" t="str">
            <v>枣庄市大数据局互联网+政务服务系统开发项目</v>
          </cell>
        </row>
        <row r="269">
          <cell r="CY269" t="str">
            <v>HBH85</v>
          </cell>
          <cell r="CZ269" t="str">
            <v>环渤海大区</v>
          </cell>
          <cell r="DA269" t="str">
            <v>昌邑市智慧城市系统开发项目</v>
          </cell>
        </row>
        <row r="270">
          <cell r="CY270" t="str">
            <v>HBH86</v>
          </cell>
          <cell r="CZ270" t="str">
            <v>环渤海大区</v>
          </cell>
          <cell r="DA270" t="str">
            <v>京东集团IOC战略框架协议</v>
          </cell>
        </row>
        <row r="271">
          <cell r="CY271" t="str">
            <v>HBH87</v>
          </cell>
          <cell r="CZ271" t="str">
            <v>环渤海大区</v>
          </cell>
          <cell r="DA271" t="str">
            <v>肃宁县城市运行管理平台</v>
          </cell>
        </row>
        <row r="272">
          <cell r="CY272" t="str">
            <v>HBH89</v>
          </cell>
          <cell r="CZ272" t="str">
            <v>环渤海大区</v>
          </cell>
          <cell r="DA272" t="str">
            <v>智慧长白山项目（一期）</v>
          </cell>
        </row>
        <row r="273">
          <cell r="CY273" t="str">
            <v>HBH91</v>
          </cell>
          <cell r="CZ273" t="str">
            <v>环渤海大区</v>
          </cell>
          <cell r="DA273" t="str">
            <v>吉林省智能制造与工业企业上云项目</v>
          </cell>
        </row>
        <row r="274">
          <cell r="CY274" t="str">
            <v>HBH92</v>
          </cell>
          <cell r="CZ274" t="str">
            <v>环渤海大区</v>
          </cell>
          <cell r="DA274" t="str">
            <v xml:space="preserve">科技部物联网+智慧城市项目补贴申请 </v>
          </cell>
        </row>
        <row r="275">
          <cell r="CY275" t="str">
            <v>HBH93</v>
          </cell>
          <cell r="CZ275" t="str">
            <v>环渤海大区</v>
          </cell>
          <cell r="DA275" t="str">
            <v>长春市物联网产业发展咨询规划项目</v>
          </cell>
        </row>
        <row r="276">
          <cell r="CY276" t="str">
            <v>HBH94</v>
          </cell>
          <cell r="CZ276" t="str">
            <v>环渤海大区</v>
          </cell>
          <cell r="DA276" t="str">
            <v>吉林省溯源食品工业互联网项目（咨询）</v>
          </cell>
        </row>
        <row r="277">
          <cell r="CY277" t="str">
            <v>HBH95</v>
          </cell>
          <cell r="CZ277" t="str">
            <v>环渤海大区</v>
          </cell>
          <cell r="DA277" t="str">
            <v>吉林省及长春市智慧养老</v>
          </cell>
        </row>
        <row r="278">
          <cell r="CY278" t="str">
            <v>HBH96</v>
          </cell>
          <cell r="CZ278" t="str">
            <v>环渤海大区</v>
          </cell>
          <cell r="DA278" t="str">
            <v>红旗汽车车联网项目</v>
          </cell>
        </row>
        <row r="279">
          <cell r="CY279" t="str">
            <v>HBH97</v>
          </cell>
          <cell r="CZ279" t="str">
            <v>环渤海大区</v>
          </cell>
          <cell r="DA279" t="str">
            <v>松原智慧城市相关项目</v>
          </cell>
        </row>
        <row r="280">
          <cell r="CY280" t="str">
            <v>HBH98</v>
          </cell>
          <cell r="CZ280" t="str">
            <v>环渤海大区</v>
          </cell>
          <cell r="DA280" t="str">
            <v>智慧粮仓</v>
          </cell>
        </row>
        <row r="281">
          <cell r="CY281" t="str">
            <v>HBH99</v>
          </cell>
          <cell r="CZ281" t="str">
            <v>环渤海大区</v>
          </cell>
          <cell r="DA281" t="str">
            <v>北京市朝阳区小武基社区安全管控平台项目</v>
          </cell>
        </row>
        <row r="282">
          <cell r="CY282" t="str">
            <v>HBH100</v>
          </cell>
          <cell r="CZ282" t="str">
            <v>环渤海大区</v>
          </cell>
          <cell r="DA282" t="str">
            <v>河北省涿州市看守所智能化改造项目</v>
          </cell>
        </row>
        <row r="283">
          <cell r="CY283" t="str">
            <v>HBH101</v>
          </cell>
          <cell r="CZ283" t="str">
            <v>环渤海大区</v>
          </cell>
          <cell r="DA283" t="str">
            <v>吉视传媒人工智能云平台硬件采购项目（暂停）</v>
          </cell>
        </row>
        <row r="284">
          <cell r="CY284" t="str">
            <v>HBH102</v>
          </cell>
          <cell r="CZ284" t="str">
            <v>环渤海大区</v>
          </cell>
          <cell r="DA284" t="str">
            <v>抚顺一馆一平台（软件）</v>
          </cell>
        </row>
        <row r="285">
          <cell r="CY285" t="str">
            <v>HBH103</v>
          </cell>
          <cell r="CZ285" t="str">
            <v>环渤海大区</v>
          </cell>
          <cell r="DA285" t="str">
            <v xml:space="preserve">科技部互联网+政务项目资金申请（天津） </v>
          </cell>
        </row>
        <row r="286">
          <cell r="CY286" t="str">
            <v>HBH104</v>
          </cell>
          <cell r="CZ286" t="str">
            <v>环渤海大区</v>
          </cell>
          <cell r="DA286" t="str">
            <v>天津航空口岸大通关基地信息化集成项目</v>
          </cell>
        </row>
        <row r="287">
          <cell r="CY287" t="str">
            <v>HBH105</v>
          </cell>
          <cell r="CZ287" t="str">
            <v>环渤海大区</v>
          </cell>
          <cell r="DA287" t="str">
            <v>天津津南区智慧城市</v>
          </cell>
        </row>
        <row r="288">
          <cell r="CY288" t="str">
            <v>HBH107</v>
          </cell>
          <cell r="CZ288" t="str">
            <v>环渤海大区</v>
          </cell>
          <cell r="DA288" t="str">
            <v>天津南开区数据共享交换平台</v>
          </cell>
        </row>
        <row r="289">
          <cell r="CY289" t="str">
            <v>HBH108</v>
          </cell>
          <cell r="CZ289" t="str">
            <v>环渤海大区</v>
          </cell>
          <cell r="DA289" t="str">
            <v>抚顺市工会会员服务</v>
          </cell>
        </row>
        <row r="290">
          <cell r="CY290" t="str">
            <v>HBH109</v>
          </cell>
          <cell r="CZ290" t="str">
            <v>环渤海大区</v>
          </cell>
          <cell r="DA290" t="str">
            <v>辽阳市白塔区城市运行服务</v>
          </cell>
        </row>
        <row r="291">
          <cell r="CY291" t="str">
            <v>HBH110</v>
          </cell>
          <cell r="CZ291" t="str">
            <v>环渤海大区</v>
          </cell>
          <cell r="DA291" t="str">
            <v>济钢四新产业园项目</v>
          </cell>
        </row>
        <row r="292">
          <cell r="CY292" t="str">
            <v>HBH111</v>
          </cell>
          <cell r="CZ292" t="str">
            <v>环渤海大区</v>
          </cell>
          <cell r="DA292" t="str">
            <v>吉林省科技部试点申请</v>
          </cell>
        </row>
        <row r="293">
          <cell r="CY293" t="str">
            <v>HBH112</v>
          </cell>
          <cell r="CZ293" t="str">
            <v>环渤海大区</v>
          </cell>
          <cell r="DA293" t="str">
            <v>本溪市云数据中心扩容</v>
          </cell>
        </row>
        <row r="294">
          <cell r="CY294" t="str">
            <v>HBH113</v>
          </cell>
          <cell r="CZ294" t="str">
            <v>环渤海大区</v>
          </cell>
          <cell r="DA294" t="str">
            <v>本溪市一体化在线政务服务平台</v>
          </cell>
        </row>
        <row r="295">
          <cell r="CY295" t="str">
            <v>HBH114</v>
          </cell>
          <cell r="CZ295" t="str">
            <v>环渤海大区</v>
          </cell>
          <cell r="DA295" t="str">
            <v>本溪市财政局机房改造工程（电气）</v>
          </cell>
        </row>
        <row r="296">
          <cell r="CY296" t="str">
            <v>HBH115</v>
          </cell>
          <cell r="CZ296" t="str">
            <v>环渤海大区</v>
          </cell>
          <cell r="DA296" t="str">
            <v>本溪市明厨亮灶运营项目</v>
          </cell>
        </row>
        <row r="297">
          <cell r="CY297" t="str">
            <v>HBH116</v>
          </cell>
          <cell r="CZ297" t="str">
            <v>环渤海大区</v>
          </cell>
          <cell r="DA297" t="str">
            <v>本溪市泵房视频监控安装</v>
          </cell>
        </row>
        <row r="298">
          <cell r="CY298" t="str">
            <v>HBH117</v>
          </cell>
          <cell r="CZ298" t="str">
            <v>环渤海大区</v>
          </cell>
          <cell r="DA298" t="str">
            <v>本溪市智慧水务二期</v>
          </cell>
        </row>
        <row r="299">
          <cell r="CY299" t="str">
            <v>HBH118</v>
          </cell>
          <cell r="CZ299" t="str">
            <v>环渤海大区</v>
          </cell>
          <cell r="DA299" t="str">
            <v>本溪市视频监控管理工程</v>
          </cell>
        </row>
        <row r="300">
          <cell r="CY300" t="str">
            <v>HBH120</v>
          </cell>
          <cell r="CZ300" t="str">
            <v>环渤海大区</v>
          </cell>
          <cell r="DA300" t="str">
            <v>聊城政务云二期</v>
          </cell>
        </row>
        <row r="301">
          <cell r="CY301" t="str">
            <v>HBH121</v>
          </cell>
          <cell r="CZ301" t="str">
            <v>环渤海大区</v>
          </cell>
          <cell r="DA301" t="str">
            <v>天津南开区科技企业监测分析与综合服务平台</v>
          </cell>
        </row>
        <row r="302">
          <cell r="CY302" t="str">
            <v>HBH122</v>
          </cell>
          <cell r="CZ302" t="str">
            <v>环渤海大区</v>
          </cell>
          <cell r="DA302" t="str">
            <v>秦皇岛政务数据交换共享平台</v>
          </cell>
        </row>
        <row r="303">
          <cell r="CY303" t="str">
            <v>HBH123</v>
          </cell>
          <cell r="CZ303" t="str">
            <v>环渤海大区</v>
          </cell>
          <cell r="DA303" t="str">
            <v>邯郸市肥乡县数据交换平台</v>
          </cell>
        </row>
        <row r="304">
          <cell r="CY304" t="str">
            <v>HBH124</v>
          </cell>
          <cell r="CZ304" t="str">
            <v>环渤海大区</v>
          </cell>
          <cell r="DA304" t="str">
            <v>邯郸市肥乡县市民综合服务平台</v>
          </cell>
        </row>
        <row r="305">
          <cell r="CY305" t="str">
            <v>HBH125</v>
          </cell>
          <cell r="CZ305" t="str">
            <v>环渤海大区</v>
          </cell>
          <cell r="DA305" t="str">
            <v>邯郸市肥乡县融媒体</v>
          </cell>
        </row>
        <row r="306">
          <cell r="CY306" t="str">
            <v>HBH126</v>
          </cell>
          <cell r="CZ306" t="str">
            <v>环渤海大区</v>
          </cell>
          <cell r="DA306" t="str">
            <v>邯郸市鸡泽县农业大数据</v>
          </cell>
        </row>
        <row r="307">
          <cell r="CY307" t="str">
            <v>HBH127</v>
          </cell>
          <cell r="CZ307" t="str">
            <v>环渤海大区</v>
          </cell>
          <cell r="DA307" t="str">
            <v>邯郸市鸡泽县智慧物流</v>
          </cell>
        </row>
        <row r="308">
          <cell r="CY308" t="str">
            <v>HBH128</v>
          </cell>
          <cell r="CZ308" t="str">
            <v>环渤海大区</v>
          </cell>
          <cell r="DA308" t="str">
            <v>抚顺市税源大数据</v>
          </cell>
        </row>
        <row r="309">
          <cell r="CY309" t="str">
            <v>HBH129</v>
          </cell>
          <cell r="CZ309" t="str">
            <v>环渤海大区</v>
          </cell>
          <cell r="DA309" t="str">
            <v>抚顺市应急指挥平台</v>
          </cell>
        </row>
        <row r="310">
          <cell r="CY310" t="str">
            <v>HBH130</v>
          </cell>
          <cell r="CZ310" t="str">
            <v>环渤海大区</v>
          </cell>
          <cell r="DA310" t="str">
            <v>抚顺市政法委社会综治网格化平台</v>
          </cell>
        </row>
        <row r="311">
          <cell r="CY311" t="str">
            <v>HBH131</v>
          </cell>
          <cell r="CZ311" t="str">
            <v>环渤海大区</v>
          </cell>
          <cell r="DA311" t="str">
            <v>盘锦市公共信息服务平台</v>
          </cell>
        </row>
        <row r="312">
          <cell r="CY312" t="str">
            <v>HBH132</v>
          </cell>
          <cell r="CZ312" t="str">
            <v>环渤海大区</v>
          </cell>
          <cell r="DA312" t="str">
            <v>潍坊市工业互联网</v>
          </cell>
        </row>
        <row r="313">
          <cell r="CY313" t="str">
            <v>HBH133</v>
          </cell>
          <cell r="CZ313" t="str">
            <v>环渤海大区</v>
          </cell>
          <cell r="DA313" t="str">
            <v>潍坊市农业大数据</v>
          </cell>
        </row>
        <row r="314">
          <cell r="CY314" t="str">
            <v>HBH134</v>
          </cell>
          <cell r="CZ314" t="str">
            <v>环渤海大区</v>
          </cell>
          <cell r="DA314" t="str">
            <v>吉林祥云大数据平台建设项目（二期）</v>
          </cell>
        </row>
        <row r="315">
          <cell r="CY315" t="str">
            <v>HBH135</v>
          </cell>
          <cell r="CZ315" t="str">
            <v>环渤海大区</v>
          </cell>
          <cell r="DA315" t="str">
            <v>长春新区“数字新区”一期项目软件（1.08亿）</v>
          </cell>
        </row>
        <row r="316">
          <cell r="CY316" t="str">
            <v>HBH136</v>
          </cell>
          <cell r="CZ316" t="str">
            <v>环渤海大区</v>
          </cell>
          <cell r="DA316" t="str">
            <v>长春新区“数字新区”一期项目硬件（1.08亿）</v>
          </cell>
        </row>
        <row r="317">
          <cell r="CY317" t="str">
            <v>HBH137</v>
          </cell>
          <cell r="CZ317" t="str">
            <v>环渤海大区</v>
          </cell>
          <cell r="DA317" t="str">
            <v>新乐市智慧城市（新增商机）</v>
          </cell>
        </row>
        <row r="318">
          <cell r="CY318" t="str">
            <v>HBH138</v>
          </cell>
          <cell r="CZ318" t="str">
            <v>环渤海大区</v>
          </cell>
          <cell r="DA318" t="str">
            <v>大连城市公共信用平台（软件）</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Z1" t="str">
            <v>病假</v>
          </cell>
        </row>
        <row r="2">
          <cell r="CZ2" t="str">
            <v>事假</v>
          </cell>
        </row>
        <row r="3">
          <cell r="CZ3" t="str">
            <v>会议</v>
          </cell>
        </row>
        <row r="4">
          <cell r="CZ4" t="str">
            <v>学习</v>
          </cell>
        </row>
        <row r="5">
          <cell r="CZ5" t="str">
            <v>其他</v>
          </cell>
        </row>
        <row r="6">
          <cell r="CZ6" t="str">
            <v>年假</v>
          </cell>
        </row>
        <row r="11">
          <cell r="CZ11" t="str">
            <v>XB01</v>
          </cell>
          <cell r="DA11" t="str">
            <v>西北大区</v>
          </cell>
          <cell r="DB11" t="str">
            <v>甘肃省智慧消防数据共享交换平台</v>
          </cell>
        </row>
        <row r="12">
          <cell r="CZ12" t="str">
            <v>XB03</v>
          </cell>
          <cell r="DA12" t="str">
            <v>西北大区</v>
          </cell>
          <cell r="DB12" t="str">
            <v>洛阳智慧消防项目</v>
          </cell>
        </row>
        <row r="13">
          <cell r="CZ13" t="str">
            <v>XB04</v>
          </cell>
          <cell r="DA13" t="str">
            <v>西北大区</v>
          </cell>
          <cell r="DB13" t="str">
            <v>西安市医疗健康（影像）大数据中心</v>
          </cell>
        </row>
        <row r="14">
          <cell r="CZ14" t="str">
            <v>XB05</v>
          </cell>
          <cell r="DA14" t="str">
            <v>西北大区</v>
          </cell>
          <cell r="DB14" t="str">
            <v>宝鸡市12345呼叫平台项目</v>
          </cell>
        </row>
        <row r="15">
          <cell r="CZ15" t="str">
            <v>XB06</v>
          </cell>
          <cell r="DA15" t="str">
            <v>西北大区</v>
          </cell>
          <cell r="DB15" t="str">
            <v>宝鸡市应急指挥中心建设项目（二期）</v>
          </cell>
        </row>
        <row r="16">
          <cell r="CZ16" t="str">
            <v>XB07</v>
          </cell>
          <cell r="DA16" t="str">
            <v>西北大区</v>
          </cell>
          <cell r="DB16" t="str">
            <v>西安“最多跑次”项目-宏观经济库项目</v>
          </cell>
        </row>
        <row r="17">
          <cell r="CZ17" t="str">
            <v>XB08</v>
          </cell>
          <cell r="DA17" t="str">
            <v>西北大区</v>
          </cell>
          <cell r="DB17" t="str">
            <v>青海省信用信息共享平台一期四阶段项目</v>
          </cell>
        </row>
        <row r="18">
          <cell r="CZ18" t="str">
            <v>XB09</v>
          </cell>
          <cell r="DA18" t="str">
            <v>西北大区</v>
          </cell>
          <cell r="DB18" t="str">
            <v>三江源大数据中心</v>
          </cell>
        </row>
        <row r="19">
          <cell r="CZ19" t="str">
            <v>XB10</v>
          </cell>
          <cell r="DA19" t="str">
            <v>西北大区</v>
          </cell>
          <cell r="DB19" t="str">
            <v>洛阳地铁物资管理平台项目</v>
          </cell>
        </row>
        <row r="20">
          <cell r="CZ20" t="str">
            <v>XB11</v>
          </cell>
          <cell r="DA20" t="str">
            <v>西北大区</v>
          </cell>
          <cell r="DB20" t="str">
            <v>洛阳地铁智慧应急（含消防）项目</v>
          </cell>
        </row>
        <row r="21">
          <cell r="CZ21" t="str">
            <v>XB12</v>
          </cell>
          <cell r="DA21" t="str">
            <v>西北大区</v>
          </cell>
          <cell r="DB21" t="str">
            <v>铜陵市城市地下智慧管网项目</v>
          </cell>
        </row>
        <row r="22">
          <cell r="CZ22" t="str">
            <v>XB13</v>
          </cell>
          <cell r="DA22" t="str">
            <v>西北大区</v>
          </cell>
          <cell r="DB22" t="str">
            <v>宝鸡市智慧水务项目</v>
          </cell>
        </row>
        <row r="23">
          <cell r="CZ23" t="str">
            <v>XB14</v>
          </cell>
          <cell r="DA23" t="str">
            <v>西北大区</v>
          </cell>
          <cell r="DB23" t="str">
            <v>郑州市智慧水务项目（3.5亿）</v>
          </cell>
        </row>
        <row r="24">
          <cell r="CZ24" t="str">
            <v>XB15</v>
          </cell>
          <cell r="DA24" t="str">
            <v>西北大区</v>
          </cell>
          <cell r="DB24" t="str">
            <v>许昌市智慧消防项目</v>
          </cell>
        </row>
        <row r="25">
          <cell r="CZ25" t="str">
            <v>XB16</v>
          </cell>
          <cell r="DA25" t="str">
            <v>西北大区</v>
          </cell>
          <cell r="DB25" t="str">
            <v>重庆九龙坡智慧管网项目</v>
          </cell>
        </row>
        <row r="26">
          <cell r="CZ26" t="str">
            <v>HYXS01</v>
          </cell>
          <cell r="DA26" t="str">
            <v>行业销售部</v>
          </cell>
          <cell r="DB26" t="str">
            <v>青海省海南藏族自治州贵德县新型智慧城市建设总集项目</v>
          </cell>
        </row>
        <row r="27">
          <cell r="CZ27" t="str">
            <v>HYXS02</v>
          </cell>
          <cell r="DA27" t="str">
            <v>行业销售部</v>
          </cell>
          <cell r="DB27" t="str">
            <v>智慧陵水</v>
          </cell>
        </row>
        <row r="28">
          <cell r="CZ28" t="str">
            <v>HYXS03</v>
          </cell>
          <cell r="DA28" t="str">
            <v>行业销售部</v>
          </cell>
          <cell r="DB28" t="str">
            <v>湖南省怀化市麻阳县智慧党建综合服务平台</v>
          </cell>
        </row>
        <row r="29">
          <cell r="CZ29" t="str">
            <v>HYXS04</v>
          </cell>
          <cell r="DA29" t="str">
            <v>行业销售部</v>
          </cell>
          <cell r="DB29" t="str">
            <v>湖南怀化会同县智慧党建综合服务平台软件开发项目</v>
          </cell>
        </row>
        <row r="30">
          <cell r="CZ30" t="str">
            <v>HYXS05</v>
          </cell>
          <cell r="DA30" t="str">
            <v>行业销售部</v>
          </cell>
          <cell r="DB30" t="str">
            <v>深圳智慧南山项目</v>
          </cell>
        </row>
        <row r="31">
          <cell r="CZ31" t="str">
            <v>HYXS06</v>
          </cell>
          <cell r="DA31" t="str">
            <v>行业销售部</v>
          </cell>
          <cell r="DB31" t="str">
            <v>惠州智慧环保项目</v>
          </cell>
        </row>
        <row r="32">
          <cell r="CZ32" t="str">
            <v>HYXS07</v>
          </cell>
          <cell r="DA32" t="str">
            <v>行业销售部</v>
          </cell>
          <cell r="DB32" t="str">
            <v>山东莱芜高新区医疗产业园智慧园区项目</v>
          </cell>
        </row>
        <row r="33">
          <cell r="CZ33" t="str">
            <v>HYXS08</v>
          </cell>
          <cell r="DA33" t="str">
            <v>行业销售部</v>
          </cell>
          <cell r="DB33" t="str">
            <v>湖南怀化鹤城区智慧党建综合服务平台供货项目</v>
          </cell>
        </row>
        <row r="34">
          <cell r="CZ34" t="str">
            <v>HYXS09</v>
          </cell>
          <cell r="DA34" t="str">
            <v>行业销售部</v>
          </cell>
          <cell r="DB34" t="str">
            <v>云南省智慧环保项目</v>
          </cell>
        </row>
        <row r="35">
          <cell r="CZ35" t="str">
            <v>HB01</v>
          </cell>
          <cell r="DA35" t="str">
            <v>华北大区</v>
          </cell>
          <cell r="DB35" t="str">
            <v>延庆区大数据</v>
          </cell>
        </row>
        <row r="36">
          <cell r="CZ36" t="str">
            <v>HB02</v>
          </cell>
          <cell r="DA36" t="str">
            <v>华北大区</v>
          </cell>
          <cell r="DB36" t="str">
            <v>延庆区智慧环保二期</v>
          </cell>
        </row>
        <row r="37">
          <cell r="CZ37" t="str">
            <v>HB03</v>
          </cell>
          <cell r="DA37" t="str">
            <v>华北大区</v>
          </cell>
          <cell r="DB37" t="str">
            <v>武汉智慧园区项目</v>
          </cell>
        </row>
        <row r="38">
          <cell r="CZ38" t="str">
            <v>HB04</v>
          </cell>
          <cell r="DA38" t="str">
            <v>华北大区</v>
          </cell>
          <cell r="DB38" t="str">
            <v>海淀流管三期项目（海淀政务外网扩容三期）</v>
          </cell>
        </row>
        <row r="39">
          <cell r="CZ39" t="str">
            <v>HB07</v>
          </cell>
          <cell r="DA39" t="str">
            <v>华北大区</v>
          </cell>
          <cell r="DB39" t="str">
            <v>北京顺义区信息中心大数据开发建设软件开发项目</v>
          </cell>
        </row>
        <row r="40">
          <cell r="CZ40" t="str">
            <v>HB08</v>
          </cell>
          <cell r="DA40" t="str">
            <v>华北大区</v>
          </cell>
          <cell r="DB40" t="str">
            <v>北京顺义区信息中心云平台采购供货项目</v>
          </cell>
        </row>
        <row r="41">
          <cell r="CZ41" t="str">
            <v>HB09</v>
          </cell>
          <cell r="DA41" t="str">
            <v>华北大区</v>
          </cell>
          <cell r="DB41" t="str">
            <v>顺义区智慧城市</v>
          </cell>
        </row>
        <row r="42">
          <cell r="CZ42" t="str">
            <v>HB10</v>
          </cell>
          <cell r="DA42" t="str">
            <v>华北大区</v>
          </cell>
          <cell r="DB42" t="str">
            <v>北京市大数据目录体系建设</v>
          </cell>
        </row>
        <row r="43">
          <cell r="CZ43" t="str">
            <v>HB11</v>
          </cell>
          <cell r="DA43" t="str">
            <v>华北大区</v>
          </cell>
          <cell r="DB43" t="str">
            <v>智慧沧州综合管理指挥中心</v>
          </cell>
        </row>
        <row r="44">
          <cell r="CZ44" t="str">
            <v>HB12</v>
          </cell>
          <cell r="DA44" t="str">
            <v>华北大区</v>
          </cell>
          <cell r="DB44" t="str">
            <v>沧州大数据中心二期</v>
          </cell>
        </row>
        <row r="45">
          <cell r="CZ45" t="str">
            <v>HB13</v>
          </cell>
          <cell r="DA45" t="str">
            <v>华北大区</v>
          </cell>
          <cell r="DB45" t="str">
            <v>沧州农业大数据（智慧农业项目）</v>
          </cell>
        </row>
        <row r="46">
          <cell r="CZ46" t="str">
            <v>HB14</v>
          </cell>
          <cell r="DA46" t="str">
            <v>华北大区</v>
          </cell>
          <cell r="DB46" t="str">
            <v>中关村管委会国产化安全可靠二期软件开发</v>
          </cell>
        </row>
        <row r="47">
          <cell r="CZ47" t="str">
            <v>HB15</v>
          </cell>
          <cell r="DA47" t="str">
            <v>华北大区</v>
          </cell>
          <cell r="DB47" t="str">
            <v>中关村管委会国产化安全可靠二期硬件采购</v>
          </cell>
        </row>
        <row r="48">
          <cell r="CZ48" t="str">
            <v>HB16</v>
          </cell>
          <cell r="DA48" t="str">
            <v>华北大区</v>
          </cell>
          <cell r="DB48" t="str">
            <v>河北省共享交换平台</v>
          </cell>
        </row>
        <row r="49">
          <cell r="CZ49" t="str">
            <v>HB17</v>
          </cell>
          <cell r="DA49" t="str">
            <v>华北大区</v>
          </cell>
          <cell r="DB49" t="str">
            <v>市民服务手机端</v>
          </cell>
        </row>
        <row r="50">
          <cell r="CZ50" t="str">
            <v>HB18</v>
          </cell>
          <cell r="DA50" t="str">
            <v>华北大区</v>
          </cell>
          <cell r="DB50" t="str">
            <v>北京中油瑞飞运维服务服务阶段证明项目</v>
          </cell>
        </row>
        <row r="51">
          <cell r="CZ51" t="str">
            <v>HB19</v>
          </cell>
          <cell r="DA51" t="str">
            <v>华北大区</v>
          </cell>
          <cell r="DB51" t="str">
            <v>中关村年度信息化运维项目</v>
          </cell>
        </row>
        <row r="52">
          <cell r="CZ52" t="str">
            <v>HB20</v>
          </cell>
          <cell r="DA52" t="str">
            <v>华北大区</v>
          </cell>
          <cell r="DB52" t="str">
            <v>中关村管委会系统云迁移</v>
          </cell>
        </row>
        <row r="53">
          <cell r="CZ53" t="str">
            <v>HB21</v>
          </cell>
          <cell r="DA53" t="str">
            <v>华北大区</v>
          </cell>
          <cell r="DB53" t="str">
            <v>杨凌智慧大厅项目</v>
          </cell>
        </row>
        <row r="54">
          <cell r="CZ54" t="str">
            <v>HB22</v>
          </cell>
          <cell r="DA54" t="str">
            <v>华北大区</v>
          </cell>
          <cell r="DB54" t="str">
            <v>杨凌智慧城管项目</v>
          </cell>
        </row>
        <row r="55">
          <cell r="CZ55" t="str">
            <v>HB23</v>
          </cell>
          <cell r="DA55" t="str">
            <v>华北大区</v>
          </cell>
          <cell r="DB55" t="str">
            <v>北京市延庆区环保局供货类指挥中心建设项目</v>
          </cell>
        </row>
        <row r="56">
          <cell r="CZ56" t="str">
            <v>HB24</v>
          </cell>
          <cell r="DA56" t="str">
            <v>华北大区</v>
          </cell>
          <cell r="DB56" t="str">
            <v>2019年度海淀区政务云平台购买服务项目服务阶段证明</v>
          </cell>
        </row>
        <row r="57">
          <cell r="CZ57" t="str">
            <v>HB25</v>
          </cell>
          <cell r="DA57" t="str">
            <v>华北大区</v>
          </cell>
          <cell r="DB57" t="str">
            <v>海淀区政务云备份中心2019至2020基础运维服务阶段证明项目</v>
          </cell>
        </row>
        <row r="58">
          <cell r="CZ58" t="str">
            <v>HB26</v>
          </cell>
          <cell r="DA58" t="str">
            <v>华北大区</v>
          </cell>
          <cell r="DB58" t="str">
            <v>海淀区智慧大脑</v>
          </cell>
        </row>
        <row r="59">
          <cell r="CZ59" t="str">
            <v>HB27</v>
          </cell>
          <cell r="DA59" t="str">
            <v>华北大区</v>
          </cell>
          <cell r="DB59" t="str">
            <v>雄安容东片区智慧环保</v>
          </cell>
        </row>
        <row r="60">
          <cell r="CZ60" t="str">
            <v>HB28</v>
          </cell>
          <cell r="DA60" t="str">
            <v>华北大区</v>
          </cell>
          <cell r="DB60" t="str">
            <v>雄安容东片区智慧物流</v>
          </cell>
        </row>
        <row r="61">
          <cell r="CZ61" t="str">
            <v>HB29</v>
          </cell>
          <cell r="DA61" t="str">
            <v>华北大区</v>
          </cell>
          <cell r="DB61" t="str">
            <v>国家广电总局政务一体化项目</v>
          </cell>
        </row>
        <row r="62">
          <cell r="CZ62" t="str">
            <v>HB30</v>
          </cell>
          <cell r="DA62" t="str">
            <v>华北大区</v>
          </cell>
          <cell r="DB62" t="str">
            <v>延庆智慧环保PPP项目-增加部分</v>
          </cell>
        </row>
        <row r="63">
          <cell r="CZ63" t="str">
            <v>HB31</v>
          </cell>
          <cell r="DA63" t="str">
            <v>华北大区</v>
          </cell>
          <cell r="DB63" t="str">
            <v>新乡市获嘉县智慧城市</v>
          </cell>
        </row>
        <row r="64">
          <cell r="CZ64" t="str">
            <v>HB32</v>
          </cell>
          <cell r="DA64" t="str">
            <v>华北大区</v>
          </cell>
          <cell r="DB64" t="str">
            <v>武汉市（等保测评+OA）监狱项目</v>
          </cell>
        </row>
        <row r="65">
          <cell r="CZ65" t="str">
            <v>HB33</v>
          </cell>
          <cell r="DA65" t="str">
            <v>华北大区</v>
          </cell>
          <cell r="DB65" t="str">
            <v>延庆区智慧旅游项目</v>
          </cell>
        </row>
        <row r="66">
          <cell r="CZ66" t="str">
            <v>HB34</v>
          </cell>
          <cell r="DA66" t="str">
            <v>华北大区</v>
          </cell>
          <cell r="DB66" t="str">
            <v>联通河南分公司新兴ICT业务政务行业综合解决方案项目</v>
          </cell>
        </row>
        <row r="67">
          <cell r="CZ67" t="str">
            <v>HB35</v>
          </cell>
          <cell r="DA67" t="str">
            <v>华北大区</v>
          </cell>
          <cell r="DB67" t="str">
            <v>延庆区子站周边空气质量精细化管理支撑项目</v>
          </cell>
        </row>
        <row r="68">
          <cell r="CZ68" t="str">
            <v>HB36</v>
          </cell>
          <cell r="DA68" t="str">
            <v>华北大区</v>
          </cell>
          <cell r="DB68" t="str">
            <v>雄安出入境政务服务大厅</v>
          </cell>
        </row>
        <row r="69">
          <cell r="CZ69" t="str">
            <v>HD01</v>
          </cell>
          <cell r="DA69" t="str">
            <v>华东大区</v>
          </cell>
          <cell r="DB69" t="str">
            <v>苏州智慧水利工程</v>
          </cell>
        </row>
        <row r="70">
          <cell r="CZ70" t="str">
            <v>HD02</v>
          </cell>
          <cell r="DA70" t="str">
            <v>华东大区</v>
          </cell>
          <cell r="DB70" t="str">
            <v>铜山智慧教育</v>
          </cell>
        </row>
        <row r="71">
          <cell r="CZ71" t="str">
            <v>HD03</v>
          </cell>
          <cell r="DA71" t="str">
            <v>华东大区</v>
          </cell>
          <cell r="DB71" t="str">
            <v>连云港智慧徐圩石化园区(项目集)</v>
          </cell>
        </row>
        <row r="72">
          <cell r="CZ72" t="str">
            <v>HD04</v>
          </cell>
          <cell r="DA72" t="str">
            <v>华东大区</v>
          </cell>
          <cell r="DB72" t="str">
            <v>江苏省政务大数据一期</v>
          </cell>
        </row>
        <row r="73">
          <cell r="CZ73" t="str">
            <v>HD05</v>
          </cell>
          <cell r="DA73" t="str">
            <v>华东大区</v>
          </cell>
          <cell r="DB73" t="str">
            <v>苏州工业园区智慧水利</v>
          </cell>
        </row>
        <row r="74">
          <cell r="CZ74" t="str">
            <v>HD06</v>
          </cell>
          <cell r="DA74" t="str">
            <v>华东大区</v>
          </cell>
          <cell r="DB74" t="str">
            <v>云上扬州数据中心</v>
          </cell>
        </row>
        <row r="75">
          <cell r="CZ75" t="str">
            <v>HD07</v>
          </cell>
          <cell r="DA75" t="str">
            <v>华东大区</v>
          </cell>
          <cell r="DB75" t="str">
            <v>苏州市政务云及政务大数据</v>
          </cell>
        </row>
        <row r="76">
          <cell r="CZ76" t="str">
            <v>HD08</v>
          </cell>
          <cell r="DA76" t="str">
            <v>华东大区</v>
          </cell>
          <cell r="DB76" t="str">
            <v>张家港智慧停车</v>
          </cell>
        </row>
        <row r="77">
          <cell r="CZ77" t="str">
            <v>HD09</v>
          </cell>
          <cell r="DA77" t="str">
            <v>华东大区</v>
          </cell>
          <cell r="DB77" t="str">
            <v>张家港智慧水利（含河长制）</v>
          </cell>
        </row>
        <row r="78">
          <cell r="CZ78" t="str">
            <v>HD10</v>
          </cell>
          <cell r="DA78" t="str">
            <v>华东大区</v>
          </cell>
          <cell r="DB78" t="str">
            <v>吴江政务大数据二期</v>
          </cell>
        </row>
        <row r="79">
          <cell r="CZ79" t="str">
            <v>HD12</v>
          </cell>
          <cell r="DA79" t="str">
            <v>华东大区</v>
          </cell>
          <cell r="DB79" t="str">
            <v>南通智慧停车</v>
          </cell>
        </row>
        <row r="80">
          <cell r="CZ80" t="str">
            <v>HD13</v>
          </cell>
          <cell r="DA80" t="str">
            <v>华东大区</v>
          </cell>
          <cell r="DB80" t="str">
            <v>徐州信息资源枢纽服务（二期）升级改造</v>
          </cell>
        </row>
        <row r="81">
          <cell r="CZ81" t="str">
            <v>HD14</v>
          </cell>
          <cell r="DA81" t="str">
            <v>华东大区</v>
          </cell>
          <cell r="DB81" t="str">
            <v>张家港体育大数据</v>
          </cell>
        </row>
        <row r="82">
          <cell r="CZ82" t="str">
            <v>HD15</v>
          </cell>
          <cell r="DA82" t="str">
            <v>华东大区</v>
          </cell>
          <cell r="DB82" t="str">
            <v>铜山政务大数据</v>
          </cell>
        </row>
        <row r="83">
          <cell r="CZ83" t="str">
            <v>HD17</v>
          </cell>
          <cell r="DA83" t="str">
            <v>华东大区</v>
          </cell>
          <cell r="DB83" t="str">
            <v>FY19张家港人力资源和社会保障局市民卡服务阶段证明外包项目</v>
          </cell>
        </row>
        <row r="84">
          <cell r="CZ84" t="str">
            <v>HD18</v>
          </cell>
          <cell r="DA84" t="str">
            <v>华东大区</v>
          </cell>
          <cell r="DB84" t="str">
            <v>江苏旅游职业技术学院扬州非遗文化展厅技术开发</v>
          </cell>
        </row>
        <row r="85">
          <cell r="CZ85" t="str">
            <v>HD19</v>
          </cell>
          <cell r="DA85" t="str">
            <v>华东大区</v>
          </cell>
          <cell r="DB85" t="str">
            <v>扬州智慧养老软件开发</v>
          </cell>
        </row>
        <row r="86">
          <cell r="CZ86" t="str">
            <v>HD21</v>
          </cell>
          <cell r="DA86" t="str">
            <v>华东大区</v>
          </cell>
          <cell r="DB86" t="str">
            <v>萧山大数据</v>
          </cell>
        </row>
        <row r="87">
          <cell r="CZ87" t="str">
            <v>HN01</v>
          </cell>
          <cell r="DA87" t="str">
            <v>华南大区</v>
          </cell>
          <cell r="DB87" t="str">
            <v>龙岩智慧教育</v>
          </cell>
        </row>
        <row r="88">
          <cell r="CZ88" t="str">
            <v>HN02</v>
          </cell>
          <cell r="DA88" t="str">
            <v>华南大区</v>
          </cell>
          <cell r="DB88" t="str">
            <v>2018年智慧武平升级改造项目服务类采购项目</v>
          </cell>
        </row>
        <row r="89">
          <cell r="CZ89" t="str">
            <v>HN03</v>
          </cell>
          <cell r="DA89" t="str">
            <v>华南大区</v>
          </cell>
          <cell r="DB89" t="str">
            <v>智慧武平升级改造项目硬件采购供货项目</v>
          </cell>
        </row>
        <row r="90">
          <cell r="CZ90" t="str">
            <v>HN04</v>
          </cell>
          <cell r="DA90" t="str">
            <v>华南大区</v>
          </cell>
          <cell r="DB90" t="str">
            <v>智慧武平升级改造项目运维服务收益期项目</v>
          </cell>
        </row>
        <row r="91">
          <cell r="CZ91" t="str">
            <v>HN05</v>
          </cell>
          <cell r="DA91" t="str">
            <v>华南大区</v>
          </cell>
          <cell r="DB91" t="str">
            <v>龙岩市行政服务中心通用审批系统含网上办事大厅提升改造软件开发项目</v>
          </cell>
        </row>
        <row r="92">
          <cell r="CZ92" t="str">
            <v>HN06</v>
          </cell>
          <cell r="DA92" t="str">
            <v>华南大区</v>
          </cell>
          <cell r="DB92" t="str">
            <v>精准扶贫（二期)运营</v>
          </cell>
        </row>
        <row r="93">
          <cell r="CZ93" t="str">
            <v>HN10</v>
          </cell>
          <cell r="DA93" t="str">
            <v>华南大区</v>
          </cell>
          <cell r="DB93" t="str">
            <v>禅城区数据共享平台二期项目</v>
          </cell>
        </row>
        <row r="94">
          <cell r="CZ94" t="str">
            <v>HN12</v>
          </cell>
          <cell r="DA94" t="str">
            <v>华南大区</v>
          </cell>
          <cell r="DB94" t="str">
            <v>佛山市社保局微信公众号升级项目</v>
          </cell>
        </row>
        <row r="95">
          <cell r="CZ95" t="str">
            <v>HN13</v>
          </cell>
          <cell r="DA95" t="str">
            <v>华南大区</v>
          </cell>
          <cell r="DB95" t="str">
            <v>广州之窗商务港智慧展厅集成服务阶段证明项目</v>
          </cell>
        </row>
        <row r="96">
          <cell r="CZ96" t="str">
            <v>HN14</v>
          </cell>
          <cell r="DA96" t="str">
            <v>华南大区</v>
          </cell>
          <cell r="DB96" t="str">
            <v>盐田市民服务平台运营项目</v>
          </cell>
        </row>
        <row r="97">
          <cell r="CZ97" t="str">
            <v>HN15</v>
          </cell>
          <cell r="DA97" t="str">
            <v>华南大区</v>
          </cell>
          <cell r="DB97" t="str">
            <v>盐田城市运行管理平台</v>
          </cell>
        </row>
        <row r="98">
          <cell r="CZ98" t="str">
            <v>HN17</v>
          </cell>
          <cell r="DA98" t="str">
            <v>华南大区</v>
          </cell>
          <cell r="DB98" t="str">
            <v>佛山市数据协同共享系统项目</v>
          </cell>
        </row>
        <row r="99">
          <cell r="CZ99" t="str">
            <v>HN18</v>
          </cell>
          <cell r="DA99" t="str">
            <v>华南大区</v>
          </cell>
          <cell r="DB99" t="str">
            <v>佛山市政府决策分析展示系统</v>
          </cell>
        </row>
        <row r="100">
          <cell r="CZ100" t="str">
            <v>HN19</v>
          </cell>
          <cell r="DA100" t="str">
            <v>华南大区</v>
          </cell>
          <cell r="DB100" t="str">
            <v>云浮市智慧城管二期</v>
          </cell>
        </row>
        <row r="101">
          <cell r="CZ101" t="str">
            <v>HN24</v>
          </cell>
          <cell r="DA101" t="str">
            <v>华南大区</v>
          </cell>
          <cell r="DB101" t="str">
            <v>盐田区统一身份认证系统</v>
          </cell>
        </row>
        <row r="102">
          <cell r="CZ102" t="str">
            <v>HN26</v>
          </cell>
          <cell r="DA102" t="str">
            <v>华南大区</v>
          </cell>
          <cell r="DB102" t="str">
            <v>漳州市数据汇聚共享服务平台（二期）</v>
          </cell>
        </row>
        <row r="103">
          <cell r="CZ103" t="str">
            <v>HN30</v>
          </cell>
          <cell r="DA103" t="str">
            <v>华南大区</v>
          </cell>
          <cell r="DB103" t="str">
            <v>漳州市网上公共服务平台（漳州通）</v>
          </cell>
        </row>
        <row r="104">
          <cell r="CZ104" t="str">
            <v>HN31</v>
          </cell>
          <cell r="DA104" t="str">
            <v>华南大区</v>
          </cell>
          <cell r="DB104" t="str">
            <v>智慧上杭项目</v>
          </cell>
        </row>
        <row r="105">
          <cell r="CZ105" t="str">
            <v>HN33</v>
          </cell>
          <cell r="DA105" t="str">
            <v>华南大区</v>
          </cell>
          <cell r="DB105" t="str">
            <v>福建智慧三明</v>
          </cell>
        </row>
        <row r="106">
          <cell r="CZ106" t="str">
            <v>HN34</v>
          </cell>
          <cell r="DA106" t="str">
            <v>华南大区</v>
          </cell>
          <cell r="DB106" t="str">
            <v>佛山法人库建设项目</v>
          </cell>
        </row>
        <row r="107">
          <cell r="CZ107" t="str">
            <v>HN39</v>
          </cell>
          <cell r="DA107" t="str">
            <v>华南大区</v>
          </cell>
          <cell r="DB107" t="str">
            <v>数字广东</v>
          </cell>
        </row>
        <row r="108">
          <cell r="CZ108" t="str">
            <v>HN40</v>
          </cell>
          <cell r="DA108" t="str">
            <v>华南大区</v>
          </cell>
          <cell r="DB108" t="str">
            <v>龙岩移动全流程网上办事平台项目网上办事服务平台模块技术服务阶段证明</v>
          </cell>
        </row>
        <row r="109">
          <cell r="CZ109" t="str">
            <v>HN41</v>
          </cell>
          <cell r="DA109" t="str">
            <v>华南大区</v>
          </cell>
          <cell r="DB109" t="str">
            <v>龙岩移动全流程网上办事平台项目网上办事服务平台维保服务期服务到款项目</v>
          </cell>
        </row>
        <row r="110">
          <cell r="CZ110" t="str">
            <v>HN42</v>
          </cell>
          <cell r="DA110" t="str">
            <v>华南大区</v>
          </cell>
          <cell r="DB110" t="str">
            <v>龙岩市教育局网上招生报名及积分制管理系统软件开发项目</v>
          </cell>
        </row>
        <row r="111">
          <cell r="CZ111" t="str">
            <v>HN43</v>
          </cell>
          <cell r="DA111" t="str">
            <v>华南大区</v>
          </cell>
          <cell r="DB111" t="str">
            <v>龙岩市新罗区综治网格化信息系统软件开发项目</v>
          </cell>
        </row>
        <row r="112">
          <cell r="CZ112" t="str">
            <v>HN44</v>
          </cell>
          <cell r="DA112" t="str">
            <v>华南大区</v>
          </cell>
          <cell r="DB112" t="str">
            <v>福州市中小企业服务平台</v>
          </cell>
        </row>
        <row r="113">
          <cell r="CZ113" t="str">
            <v>XN001</v>
          </cell>
          <cell r="DA113" t="str">
            <v>西南大区</v>
          </cell>
          <cell r="DB113" t="str">
            <v>贵阳市白云区政务服务到款项目</v>
          </cell>
        </row>
        <row r="114">
          <cell r="CZ114" t="str">
            <v>XN002</v>
          </cell>
          <cell r="DA114" t="str">
            <v>西南大区</v>
          </cell>
          <cell r="DB114" t="str">
            <v>贵阳市招考网微信公众号托管运维服务阶段证明项目</v>
          </cell>
        </row>
        <row r="115">
          <cell r="CZ115" t="str">
            <v>XN003</v>
          </cell>
          <cell r="DA115" t="str">
            <v>西南大区</v>
          </cell>
          <cell r="DB115" t="str">
            <v>智慧金秀一期</v>
          </cell>
        </row>
        <row r="116">
          <cell r="CZ116" t="str">
            <v>XN004</v>
          </cell>
          <cell r="DA116" t="str">
            <v>西南大区</v>
          </cell>
          <cell r="DB116" t="str">
            <v>贵阳市义务教育入学服务接入筑民生APP建设服务项目</v>
          </cell>
        </row>
        <row r="117">
          <cell r="CZ117" t="str">
            <v>XN005</v>
          </cell>
          <cell r="DA117" t="str">
            <v>西南大区</v>
          </cell>
          <cell r="DB117" t="str">
            <v>六盘水凉都云信息平台</v>
          </cell>
        </row>
        <row r="118">
          <cell r="CZ118" t="str">
            <v>XN006</v>
          </cell>
          <cell r="DA118" t="str">
            <v>西南大区</v>
          </cell>
          <cell r="DB118" t="str">
            <v>铜仁市大数据支撑平台</v>
          </cell>
        </row>
        <row r="119">
          <cell r="CZ119" t="str">
            <v>XN007</v>
          </cell>
          <cell r="DA119" t="str">
            <v>西南大区</v>
          </cell>
          <cell r="DB119" t="str">
            <v>安顺市可信共享</v>
          </cell>
        </row>
        <row r="120">
          <cell r="CZ120" t="str">
            <v>XN008</v>
          </cell>
          <cell r="DA120" t="str">
            <v>西南大区</v>
          </cell>
          <cell r="DB120" t="str">
            <v>安顺市政务云</v>
          </cell>
        </row>
        <row r="121">
          <cell r="CZ121" t="str">
            <v>XN009</v>
          </cell>
          <cell r="DA121" t="str">
            <v>西南大区</v>
          </cell>
          <cell r="DB121" t="str">
            <v>贵阳市住房公积金管理中心-线上服务接入软件开发</v>
          </cell>
        </row>
        <row r="122">
          <cell r="CZ122" t="str">
            <v>XN010</v>
          </cell>
          <cell r="DA122" t="str">
            <v>西南大区</v>
          </cell>
          <cell r="DB122" t="str">
            <v>筑民生二期</v>
          </cell>
        </row>
        <row r="123">
          <cell r="CZ123" t="str">
            <v>XN011</v>
          </cell>
          <cell r="DA123" t="str">
            <v>西南大区</v>
          </cell>
          <cell r="DB123" t="str">
            <v>智慧体育</v>
          </cell>
        </row>
        <row r="124">
          <cell r="CZ124" t="str">
            <v>XN013</v>
          </cell>
          <cell r="DA124" t="str">
            <v>西南大区</v>
          </cell>
          <cell r="DB124" t="str">
            <v>稀土大数据平台</v>
          </cell>
        </row>
        <row r="125">
          <cell r="CZ125" t="str">
            <v>XN014</v>
          </cell>
          <cell r="DA125" t="str">
            <v>西南大区</v>
          </cell>
          <cell r="DB125" t="str">
            <v>赣南脐橙大数据平台</v>
          </cell>
        </row>
        <row r="126">
          <cell r="CZ126" t="str">
            <v>XN015</v>
          </cell>
          <cell r="DA126" t="str">
            <v>西南大区</v>
          </cell>
          <cell r="DB126" t="str">
            <v>六盘水教育局项目</v>
          </cell>
        </row>
        <row r="127">
          <cell r="CZ127" t="str">
            <v>XN016</v>
          </cell>
          <cell r="DA127" t="str">
            <v>西南大区</v>
          </cell>
          <cell r="DB127" t="str">
            <v>贵州长江水资源保护</v>
          </cell>
        </row>
        <row r="128">
          <cell r="CZ128" t="str">
            <v>XN017</v>
          </cell>
          <cell r="DA128" t="str">
            <v>西南大区</v>
          </cell>
          <cell r="DB128" t="str">
            <v>重庆长江水资源保护</v>
          </cell>
        </row>
        <row r="129">
          <cell r="CZ129" t="str">
            <v>XN018</v>
          </cell>
          <cell r="DA129" t="str">
            <v>西南大区</v>
          </cell>
          <cell r="DB129" t="str">
            <v>贵州省“厕所革命”</v>
          </cell>
        </row>
        <row r="130">
          <cell r="CZ130" t="str">
            <v>XN019</v>
          </cell>
          <cell r="DA130" t="str">
            <v>西南大区</v>
          </cell>
          <cell r="DB130" t="str">
            <v>六枝教育项目</v>
          </cell>
        </row>
        <row r="131">
          <cell r="CZ131" t="str">
            <v>XN020</v>
          </cell>
          <cell r="DA131" t="str">
            <v>西南大区</v>
          </cell>
          <cell r="DB131" t="str">
            <v>赣州智慧教育</v>
          </cell>
        </row>
        <row r="132">
          <cell r="CZ132" t="str">
            <v>XN024</v>
          </cell>
          <cell r="DA132" t="str">
            <v>西南大区</v>
          </cell>
          <cell r="DB132" t="str">
            <v>贵阳市住房公积金管理中心-运营服务</v>
          </cell>
        </row>
        <row r="133">
          <cell r="CZ133" t="str">
            <v>XN025</v>
          </cell>
          <cell r="DA133" t="str">
            <v>西南大区</v>
          </cell>
          <cell r="DB133" t="str">
            <v>贵阳市住房公积金管理中心-运维服务</v>
          </cell>
        </row>
        <row r="134">
          <cell r="CZ134" t="str">
            <v>XN026</v>
          </cell>
          <cell r="DA134" t="str">
            <v>西南大区</v>
          </cell>
          <cell r="DB134" t="str">
            <v>重庆两江新区教育局新生预报名系统</v>
          </cell>
        </row>
        <row r="135">
          <cell r="CZ135" t="str">
            <v>XN027</v>
          </cell>
          <cell r="DA135" t="str">
            <v>西南大区</v>
          </cell>
          <cell r="DB135" t="str">
            <v>重庆两江新区公租房</v>
          </cell>
        </row>
        <row r="136">
          <cell r="CZ136" t="str">
            <v>XN028</v>
          </cell>
          <cell r="DA136" t="str">
            <v>西南大区</v>
          </cell>
          <cell r="DB136" t="str">
            <v>罗甸精准扶贫一张图</v>
          </cell>
        </row>
        <row r="137">
          <cell r="CZ137" t="str">
            <v>XN029</v>
          </cell>
          <cell r="DA137" t="str">
            <v>西南大区</v>
          </cell>
          <cell r="DB137" t="str">
            <v>成都公共租赁住房项目</v>
          </cell>
        </row>
        <row r="138">
          <cell r="CZ138" t="str">
            <v>XN030</v>
          </cell>
          <cell r="DA138" t="str">
            <v>西南大区</v>
          </cell>
          <cell r="DB138" t="str">
            <v>贵州省水资源综合管理平台</v>
          </cell>
        </row>
        <row r="139">
          <cell r="CZ139" t="str">
            <v>XN031</v>
          </cell>
          <cell r="DA139" t="str">
            <v>西南大区</v>
          </cell>
          <cell r="DB139" t="str">
            <v>铜仁市民平台</v>
          </cell>
        </row>
        <row r="140">
          <cell r="CZ140" t="str">
            <v>XN033</v>
          </cell>
          <cell r="DA140" t="str">
            <v>西南大区</v>
          </cell>
          <cell r="DB140" t="str">
            <v>贵阳市住房公积金管理中心-人脸识别技术支持</v>
          </cell>
        </row>
        <row r="141">
          <cell r="CZ141" t="str">
            <v>XN034</v>
          </cell>
          <cell r="DA141" t="str">
            <v>西南大区</v>
          </cell>
          <cell r="DB141" t="str">
            <v>贵阳市发改委统一登录管理</v>
          </cell>
        </row>
        <row r="142">
          <cell r="CZ142" t="str">
            <v>XN035</v>
          </cell>
          <cell r="DA142" t="str">
            <v>西南大区</v>
          </cell>
          <cell r="DB142" t="str">
            <v>智慧园区（两江新区）</v>
          </cell>
        </row>
        <row r="143">
          <cell r="CZ143" t="str">
            <v>XN036</v>
          </cell>
          <cell r="DA143" t="str">
            <v>西南大区</v>
          </cell>
          <cell r="DB143" t="str">
            <v>什邡综治项目</v>
          </cell>
        </row>
        <row r="144">
          <cell r="CZ144" t="str">
            <v>XN037</v>
          </cell>
          <cell r="DA144" t="str">
            <v>西南大区</v>
          </cell>
          <cell r="DB144" t="str">
            <v>绮结河乡村振兴</v>
          </cell>
        </row>
        <row r="145">
          <cell r="CZ145" t="str">
            <v>XN038</v>
          </cell>
          <cell r="DA145" t="str">
            <v>西南大区</v>
          </cell>
          <cell r="DB145" t="str">
            <v>六盘水农业云</v>
          </cell>
        </row>
        <row r="146">
          <cell r="CZ146" t="str">
            <v>XN039</v>
          </cell>
          <cell r="DA146" t="str">
            <v>西南大区</v>
          </cell>
          <cell r="DB146" t="str">
            <v>两江新区停车诱导系统工程</v>
          </cell>
        </row>
        <row r="147">
          <cell r="CZ147" t="str">
            <v>HBH01</v>
          </cell>
          <cell r="DA147" t="str">
            <v>环渤海大区</v>
          </cell>
          <cell r="DB147" t="str">
            <v>邯郸市成安县新区管委会智慧如意公园项目一次性软件开发</v>
          </cell>
        </row>
        <row r="148">
          <cell r="CZ148" t="str">
            <v>HBH02</v>
          </cell>
          <cell r="DA148" t="str">
            <v>环渤海大区</v>
          </cell>
          <cell r="DB148" t="str">
            <v>邯郸市成安县智慧城市</v>
          </cell>
        </row>
        <row r="149">
          <cell r="CZ149" t="str">
            <v>HBH03</v>
          </cell>
          <cell r="DA149" t="str">
            <v>环渤海大区</v>
          </cell>
          <cell r="DB149" t="str">
            <v>唐山智慧城市总集成商</v>
          </cell>
        </row>
        <row r="150">
          <cell r="CZ150" t="str">
            <v>HBH04</v>
          </cell>
          <cell r="DA150" t="str">
            <v>环渤海大区</v>
          </cell>
          <cell r="DB150" t="str">
            <v>唐山企业服务平台补贴</v>
          </cell>
        </row>
        <row r="151">
          <cell r="CZ151" t="str">
            <v>HBH05</v>
          </cell>
          <cell r="DA151" t="str">
            <v>环渤海大区</v>
          </cell>
          <cell r="DB151" t="str">
            <v>唐山跨境电商</v>
          </cell>
        </row>
        <row r="152">
          <cell r="CZ152" t="str">
            <v>HBH06</v>
          </cell>
          <cell r="DA152" t="str">
            <v>环渤海大区</v>
          </cell>
          <cell r="DB152" t="str">
            <v>唐山市企业上云应用服务补贴</v>
          </cell>
        </row>
        <row r="153">
          <cell r="CZ153" t="str">
            <v>HBH07</v>
          </cell>
          <cell r="DA153" t="str">
            <v>环渤海大区</v>
          </cell>
          <cell r="DB153" t="str">
            <v>秦皇岛智慧交通</v>
          </cell>
        </row>
        <row r="154">
          <cell r="CZ154" t="str">
            <v>HBH08</v>
          </cell>
          <cell r="DA154" t="str">
            <v>环渤海大区</v>
          </cell>
          <cell r="DB154" t="str">
            <v>吉林市工业云平台</v>
          </cell>
        </row>
        <row r="155">
          <cell r="CZ155" t="str">
            <v>HBH09</v>
          </cell>
          <cell r="DA155" t="str">
            <v>环渤海大区</v>
          </cell>
          <cell r="DB155" t="str">
            <v>吉林省经济运行监测预警平台</v>
          </cell>
        </row>
        <row r="156">
          <cell r="CZ156" t="str">
            <v>HBH10</v>
          </cell>
          <cell r="DA156" t="str">
            <v>环渤海大区</v>
          </cell>
          <cell r="DB156" t="str">
            <v>长春新区双创科技街区</v>
          </cell>
        </row>
        <row r="157">
          <cell r="CZ157" t="str">
            <v>HBH11</v>
          </cell>
          <cell r="DA157" t="str">
            <v>环渤海大区</v>
          </cell>
          <cell r="DB157" t="str">
            <v>长春经开区智能制造谷</v>
          </cell>
        </row>
        <row r="158">
          <cell r="CZ158" t="str">
            <v>HBH12</v>
          </cell>
          <cell r="DA158" t="str">
            <v>环渤海大区</v>
          </cell>
          <cell r="DB158" t="str">
            <v>吉视传媒云ERP</v>
          </cell>
        </row>
        <row r="159">
          <cell r="CZ159" t="str">
            <v>HBH13</v>
          </cell>
          <cell r="DA159" t="str">
            <v>环渤海大区</v>
          </cell>
          <cell r="DB159" t="str">
            <v>吉林省物联网Sigfox示范项目</v>
          </cell>
        </row>
        <row r="160">
          <cell r="CZ160" t="str">
            <v>HBH14</v>
          </cell>
          <cell r="DA160" t="str">
            <v>环渤海大区</v>
          </cell>
          <cell r="DB160" t="str">
            <v>吉林市“数字城市”一期</v>
          </cell>
        </row>
        <row r="161">
          <cell r="CZ161" t="str">
            <v>HBH15</v>
          </cell>
          <cell r="DA161" t="str">
            <v>环渤海大区</v>
          </cell>
          <cell r="DB161" t="str">
            <v>长春净月区双创升级平台</v>
          </cell>
        </row>
        <row r="162">
          <cell r="CZ162" t="str">
            <v>HBH16</v>
          </cell>
          <cell r="DA162" t="str">
            <v>环渤海大区</v>
          </cell>
          <cell r="DB162" t="str">
            <v>长春市民生服务平台</v>
          </cell>
        </row>
        <row r="163">
          <cell r="CZ163" t="str">
            <v>HBH17</v>
          </cell>
          <cell r="DA163" t="str">
            <v>环渤海大区</v>
          </cell>
          <cell r="DB163" t="str">
            <v>吉林省大数据局数据中心建设项目</v>
          </cell>
        </row>
        <row r="164">
          <cell r="CZ164" t="str">
            <v>HBH18</v>
          </cell>
          <cell r="DA164" t="str">
            <v>环渤海大区</v>
          </cell>
          <cell r="DB164" t="str">
            <v>长春新区智慧停车项目</v>
          </cell>
        </row>
        <row r="165">
          <cell r="CZ165" t="str">
            <v>HBH19</v>
          </cell>
          <cell r="DA165" t="str">
            <v>环渤海大区</v>
          </cell>
          <cell r="DB165" t="str">
            <v>数字长春</v>
          </cell>
        </row>
        <row r="166">
          <cell r="CZ166" t="str">
            <v>HBH20</v>
          </cell>
          <cell r="DA166" t="str">
            <v>环渤海大区</v>
          </cell>
          <cell r="DB166" t="str">
            <v>辽宁省智慧体育项目</v>
          </cell>
        </row>
        <row r="167">
          <cell r="CZ167" t="str">
            <v>HBH21</v>
          </cell>
          <cell r="DA167" t="str">
            <v>环渤海大区</v>
          </cell>
          <cell r="DB167" t="str">
            <v>长春兴隆综保区共享仓项目</v>
          </cell>
        </row>
        <row r="168">
          <cell r="CZ168" t="str">
            <v>HBH22</v>
          </cell>
          <cell r="DA168" t="str">
            <v>环渤海大区</v>
          </cell>
          <cell r="DB168" t="str">
            <v>长春汽配城共享仓项目</v>
          </cell>
        </row>
        <row r="169">
          <cell r="CZ169" t="str">
            <v>HBH23</v>
          </cell>
          <cell r="DA169" t="str">
            <v>环渤海大区</v>
          </cell>
          <cell r="DB169" t="str">
            <v>庄河智慧城市项目（教育）</v>
          </cell>
        </row>
        <row r="170">
          <cell r="CZ170" t="str">
            <v>HBH24</v>
          </cell>
          <cell r="DA170" t="str">
            <v>环渤海大区</v>
          </cell>
          <cell r="DB170" t="str">
            <v>大连智慧城市项目</v>
          </cell>
        </row>
        <row r="171">
          <cell r="CZ171" t="str">
            <v>HBH25</v>
          </cell>
          <cell r="DA171" t="str">
            <v>环渤海大区</v>
          </cell>
          <cell r="DB171" t="str">
            <v>长春新区“数字新区”二期</v>
          </cell>
        </row>
        <row r="172">
          <cell r="CZ172" t="str">
            <v>HBH26</v>
          </cell>
          <cell r="DA172" t="str">
            <v>环渤海大区</v>
          </cell>
          <cell r="DB172" t="str">
            <v>抚顺智慧城市-政务大数据共享交换平台</v>
          </cell>
        </row>
        <row r="173">
          <cell r="CZ173" t="str">
            <v>HBH27</v>
          </cell>
          <cell r="DA173" t="str">
            <v>环渤海大区</v>
          </cell>
          <cell r="DB173" t="str">
            <v>抚顺工业运行预警监控与服务平台</v>
          </cell>
        </row>
        <row r="174">
          <cell r="CZ174" t="str">
            <v>HBH28</v>
          </cell>
          <cell r="DA174" t="str">
            <v>环渤海大区</v>
          </cell>
          <cell r="DB174" t="str">
            <v>抚顺虚拟市民卡</v>
          </cell>
        </row>
        <row r="175">
          <cell r="CZ175" t="str">
            <v>HBH30</v>
          </cell>
          <cell r="DA175" t="str">
            <v>环渤海大区</v>
          </cell>
          <cell r="DB175" t="str">
            <v>抚顺征信平台</v>
          </cell>
        </row>
        <row r="176">
          <cell r="CZ176" t="str">
            <v>HBH31</v>
          </cell>
          <cell r="DA176" t="str">
            <v>环渤海大区</v>
          </cell>
          <cell r="DB176" t="str">
            <v>本溪市市民卡运维项目</v>
          </cell>
        </row>
        <row r="177">
          <cell r="CZ177" t="str">
            <v>HBH32</v>
          </cell>
          <cell r="DA177" t="str">
            <v>环渤海大区</v>
          </cell>
          <cell r="DB177" t="str">
            <v>京东雪亮工程项目</v>
          </cell>
        </row>
        <row r="178">
          <cell r="CZ178" t="str">
            <v>HBH33</v>
          </cell>
          <cell r="DA178" t="str">
            <v>环渤海大区</v>
          </cell>
          <cell r="DB178" t="str">
            <v>南昌智慧监狱项目</v>
          </cell>
        </row>
        <row r="179">
          <cell r="CZ179" t="str">
            <v>HBH34</v>
          </cell>
          <cell r="DA179" t="str">
            <v>环渤海大区</v>
          </cell>
          <cell r="DB179" t="str">
            <v>智慧东丽综合治理平台-张贵庄街道硬件</v>
          </cell>
        </row>
        <row r="180">
          <cell r="CZ180" t="str">
            <v>HBH35</v>
          </cell>
          <cell r="DA180" t="str">
            <v>环渤海大区</v>
          </cell>
          <cell r="DB180" t="str">
            <v>智慧东丽综合治理平台-丰年街道硬件</v>
          </cell>
        </row>
        <row r="181">
          <cell r="CZ181" t="str">
            <v>HBH36</v>
          </cell>
          <cell r="DA181" t="str">
            <v>环渤海大区</v>
          </cell>
          <cell r="DB181" t="str">
            <v>武汉维护</v>
          </cell>
        </row>
        <row r="182">
          <cell r="CZ182" t="str">
            <v>HBH37</v>
          </cell>
          <cell r="DA182" t="str">
            <v>环渤海大区</v>
          </cell>
          <cell r="DB182" t="str">
            <v>智慧东丽综合治理平台-综治管理中心硬件</v>
          </cell>
        </row>
        <row r="183">
          <cell r="CZ183" t="str">
            <v>HBH38</v>
          </cell>
          <cell r="DA183" t="str">
            <v>环渤海大区</v>
          </cell>
          <cell r="DB183" t="str">
            <v>天津公安局智慧博物馆-软件</v>
          </cell>
        </row>
        <row r="184">
          <cell r="CZ184" t="str">
            <v>HBH40</v>
          </cell>
          <cell r="DA184" t="str">
            <v>环渤海大区</v>
          </cell>
          <cell r="DB184" t="str">
            <v>天津公安局智慧博物馆-硬件</v>
          </cell>
        </row>
        <row r="185">
          <cell r="CZ185" t="str">
            <v>HBH42</v>
          </cell>
          <cell r="DA185" t="str">
            <v>环渤海大区</v>
          </cell>
          <cell r="DB185" t="str">
            <v>天津市津南区及荣程钢铁民族文化大数据</v>
          </cell>
        </row>
        <row r="186">
          <cell r="CZ186" t="str">
            <v>HBH43</v>
          </cell>
          <cell r="DA186" t="str">
            <v>环渤海大区</v>
          </cell>
          <cell r="DB186" t="str">
            <v>天津大学数据中心</v>
          </cell>
        </row>
        <row r="187">
          <cell r="CZ187" t="str">
            <v>HBH44</v>
          </cell>
          <cell r="DA187" t="str">
            <v>环渤海大区</v>
          </cell>
          <cell r="DB187" t="str">
            <v>威海职业学院智慧校园一期</v>
          </cell>
        </row>
        <row r="188">
          <cell r="CZ188" t="str">
            <v>HBH45</v>
          </cell>
          <cell r="DA188" t="str">
            <v>环渤海大区</v>
          </cell>
          <cell r="DB188" t="str">
            <v>淄川IOC项目</v>
          </cell>
        </row>
        <row r="189">
          <cell r="CZ189" t="str">
            <v>HBH47</v>
          </cell>
          <cell r="DA189" t="str">
            <v>环渤海大区</v>
          </cell>
          <cell r="DB189" t="str">
            <v>文登市民网二期</v>
          </cell>
        </row>
        <row r="190">
          <cell r="CZ190" t="str">
            <v>HBH48</v>
          </cell>
          <cell r="DA190" t="str">
            <v>环渤海大区</v>
          </cell>
          <cell r="DB190" t="str">
            <v>乳山市民网二期</v>
          </cell>
        </row>
        <row r="191">
          <cell r="CZ191" t="str">
            <v>HBH49</v>
          </cell>
          <cell r="DA191" t="str">
            <v>环渤海大区</v>
          </cell>
          <cell r="DB191" t="str">
            <v>乳山农业大数据应用</v>
          </cell>
        </row>
        <row r="192">
          <cell r="CZ192" t="str">
            <v>HBH51</v>
          </cell>
          <cell r="DA192" t="str">
            <v>环渤海大区</v>
          </cell>
          <cell r="DB192" t="str">
            <v>威海公共文化大数据服务平台</v>
          </cell>
        </row>
        <row r="193">
          <cell r="CZ193" t="str">
            <v>HBH52</v>
          </cell>
          <cell r="DA193" t="str">
            <v>环渤海大区</v>
          </cell>
          <cell r="DB193" t="str">
            <v>潍坊市城市大脑项目</v>
          </cell>
        </row>
        <row r="194">
          <cell r="CZ194" t="str">
            <v>HBH53</v>
          </cell>
          <cell r="DA194" t="str">
            <v>环渤海大区</v>
          </cell>
          <cell r="DB194" t="str">
            <v>日照智慧旅游</v>
          </cell>
        </row>
        <row r="195">
          <cell r="CZ195" t="str">
            <v>HBH54</v>
          </cell>
          <cell r="DA195" t="str">
            <v>环渤海大区</v>
          </cell>
          <cell r="DB195" t="str">
            <v>青岛黄岛未来城项目</v>
          </cell>
        </row>
        <row r="196">
          <cell r="CZ196" t="str">
            <v>HBH55</v>
          </cell>
          <cell r="DA196" t="str">
            <v>环渤海大区</v>
          </cell>
          <cell r="DB196" t="str">
            <v>威海市民网续签</v>
          </cell>
        </row>
        <row r="197">
          <cell r="CZ197" t="str">
            <v>HBH56</v>
          </cell>
          <cell r="DA197" t="str">
            <v>环渤海大区</v>
          </cell>
          <cell r="DB197" t="str">
            <v>聊城市民网建设及运营</v>
          </cell>
        </row>
        <row r="198">
          <cell r="CZ198" t="str">
            <v>HBH57</v>
          </cell>
          <cell r="DA198" t="str">
            <v>环渤海大区</v>
          </cell>
          <cell r="DB198" t="str">
            <v>山东高速公路智慧交通（商机关闭）</v>
          </cell>
        </row>
        <row r="199">
          <cell r="CZ199" t="str">
            <v>HBH58</v>
          </cell>
          <cell r="DA199" t="str">
            <v>环渤海大区</v>
          </cell>
          <cell r="DB199" t="str">
            <v>威海职业学院智慧校园二期</v>
          </cell>
        </row>
        <row r="200">
          <cell r="CZ200" t="str">
            <v>HBH59</v>
          </cell>
          <cell r="DA200" t="str">
            <v>环渤海大区</v>
          </cell>
          <cell r="DB200" t="str">
            <v>潍坊潍城区智能服务大厅</v>
          </cell>
        </row>
        <row r="201">
          <cell r="CZ201" t="str">
            <v>HBH60</v>
          </cell>
          <cell r="DA201" t="str">
            <v>环渤海大区</v>
          </cell>
          <cell r="DB201" t="str">
            <v>淄博经开区智慧园区平台建设</v>
          </cell>
        </row>
        <row r="202">
          <cell r="CZ202" t="str">
            <v>HBH61</v>
          </cell>
          <cell r="DA202" t="str">
            <v>环渤海大区</v>
          </cell>
          <cell r="DB202" t="str">
            <v>烟台发改信用二期</v>
          </cell>
        </row>
        <row r="203">
          <cell r="CZ203" t="str">
            <v>HBH62</v>
          </cell>
          <cell r="DA203" t="str">
            <v>环渤海大区</v>
          </cell>
          <cell r="DB203" t="str">
            <v>威海工业大数据</v>
          </cell>
        </row>
        <row r="204">
          <cell r="CZ204" t="str">
            <v>HBH63</v>
          </cell>
          <cell r="DA204" t="str">
            <v>环渤海大区</v>
          </cell>
          <cell r="DB204" t="str">
            <v>大连金普新区智慧城市项目</v>
          </cell>
        </row>
        <row r="205">
          <cell r="CZ205" t="str">
            <v>HBH64</v>
          </cell>
          <cell r="DA205" t="str">
            <v>环渤海大区</v>
          </cell>
          <cell r="DB205" t="str">
            <v>唐山智慧火车站</v>
          </cell>
        </row>
        <row r="206">
          <cell r="CZ206" t="str">
            <v>HBH65</v>
          </cell>
          <cell r="DA206" t="str">
            <v>环渤海大区</v>
          </cell>
          <cell r="DB206" t="str">
            <v>天钢集团钢铁产业大数据</v>
          </cell>
        </row>
        <row r="207">
          <cell r="CZ207" t="str">
            <v>HBH67</v>
          </cell>
          <cell r="DA207" t="str">
            <v>环渤海大区</v>
          </cell>
          <cell r="DB207" t="str">
            <v>吉林省溯源食品工业互联网项目</v>
          </cell>
        </row>
        <row r="208">
          <cell r="CZ208" t="str">
            <v>HBH68</v>
          </cell>
          <cell r="DA208" t="str">
            <v>环渤海大区</v>
          </cell>
          <cell r="DB208" t="str">
            <v>吉林省物联网展厅项目</v>
          </cell>
        </row>
        <row r="209">
          <cell r="CZ209" t="str">
            <v>HBH69</v>
          </cell>
          <cell r="DA209" t="str">
            <v>环渤海大区</v>
          </cell>
          <cell r="DB209" t="str">
            <v>吉林省农委大数据平台</v>
          </cell>
        </row>
        <row r="210">
          <cell r="CZ210" t="str">
            <v>HBH70</v>
          </cell>
          <cell r="DA210" t="str">
            <v>环渤海大区</v>
          </cell>
          <cell r="DB210" t="str">
            <v>吉林省应急指挥系统</v>
          </cell>
        </row>
        <row r="211">
          <cell r="CZ211" t="str">
            <v>HBH71</v>
          </cell>
          <cell r="DA211" t="str">
            <v>环渤海大区</v>
          </cell>
          <cell r="DB211" t="str">
            <v>红旗小镇信息化项目</v>
          </cell>
        </row>
        <row r="212">
          <cell r="CZ212" t="str">
            <v>HBH72</v>
          </cell>
          <cell r="DA212" t="str">
            <v>环渤海大区</v>
          </cell>
          <cell r="DB212" t="str">
            <v>智慧东丽综合治理平台-综治管理中心软件开发</v>
          </cell>
        </row>
        <row r="213">
          <cell r="CZ213" t="str">
            <v>HBH73</v>
          </cell>
          <cell r="DA213" t="str">
            <v>环渤海大区</v>
          </cell>
          <cell r="DB213" t="str">
            <v>南开区网格化管理平台软</v>
          </cell>
        </row>
        <row r="214">
          <cell r="CZ214" t="str">
            <v>HBH74</v>
          </cell>
          <cell r="DA214" t="str">
            <v>环渤海大区</v>
          </cell>
          <cell r="DB214" t="str">
            <v>南开区网格化管理平台硬</v>
          </cell>
        </row>
        <row r="215">
          <cell r="CZ215" t="str">
            <v>HBH75</v>
          </cell>
          <cell r="DA215" t="str">
            <v>环渤海大区</v>
          </cell>
          <cell r="DB215" t="str">
            <v>南开区经济监控平台</v>
          </cell>
        </row>
        <row r="216">
          <cell r="CZ216" t="str">
            <v>HBH76</v>
          </cell>
          <cell r="DA216" t="str">
            <v>环渤海大区</v>
          </cell>
          <cell r="DB216" t="str">
            <v>南开区企业服务平台</v>
          </cell>
        </row>
        <row r="217">
          <cell r="CZ217" t="str">
            <v>HBH77</v>
          </cell>
          <cell r="DA217" t="str">
            <v>环渤海大区</v>
          </cell>
          <cell r="DB217" t="str">
            <v>南开区政务OA</v>
          </cell>
        </row>
        <row r="218">
          <cell r="CZ218" t="str">
            <v>HBH78</v>
          </cell>
          <cell r="DA218" t="str">
            <v>环渤海大区</v>
          </cell>
          <cell r="DB218" t="str">
            <v>南开区智能停车硬件</v>
          </cell>
        </row>
        <row r="219">
          <cell r="CZ219" t="str">
            <v>HBH79</v>
          </cell>
          <cell r="DA219" t="str">
            <v>环渤海大区</v>
          </cell>
          <cell r="DB219" t="str">
            <v>南开区智能停车软件</v>
          </cell>
        </row>
        <row r="220">
          <cell r="CZ220" t="str">
            <v>HBH80</v>
          </cell>
          <cell r="DA220" t="str">
            <v>环渤海大区</v>
          </cell>
          <cell r="DB220" t="str">
            <v>南开区一网通</v>
          </cell>
        </row>
        <row r="221">
          <cell r="CZ221" t="str">
            <v>HBH81</v>
          </cell>
          <cell r="DA221" t="str">
            <v>环渤海大区</v>
          </cell>
          <cell r="DB221" t="str">
            <v>大连智慧社区养老服务平台（新增商机）</v>
          </cell>
        </row>
        <row r="222">
          <cell r="CZ222" t="str">
            <v>HBH82</v>
          </cell>
          <cell r="DA222" t="str">
            <v>环渤海大区</v>
          </cell>
          <cell r="DB222" t="str">
            <v>一馆一平台（一期硬件）（新增商机）</v>
          </cell>
        </row>
        <row r="223">
          <cell r="CZ223" t="str">
            <v>HBH82</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俊杰"/>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HB41</v>
          </cell>
          <cell r="CZ51" t="str">
            <v>华北大区</v>
          </cell>
          <cell r="DA51" t="str">
            <v>延庆区智慧社区</v>
          </cell>
        </row>
        <row r="52">
          <cell r="CY52" t="str">
            <v>HB50</v>
          </cell>
          <cell r="CZ52" t="str">
            <v>华北大区</v>
          </cell>
          <cell r="DA52" t="str">
            <v>杨凌智慧大厅建设</v>
          </cell>
        </row>
        <row r="53">
          <cell r="CY53" t="str">
            <v>HB51</v>
          </cell>
          <cell r="CZ53" t="str">
            <v>华北大区</v>
          </cell>
          <cell r="DA53" t="str">
            <v>中关村管委会2019年度运维项目</v>
          </cell>
        </row>
        <row r="54">
          <cell r="CY54" t="str">
            <v>HN01</v>
          </cell>
          <cell r="CZ54" t="str">
            <v>华南大区</v>
          </cell>
          <cell r="DA54" t="str">
            <v>龙岩智慧教育</v>
          </cell>
        </row>
        <row r="55">
          <cell r="CY55" t="str">
            <v>HN02</v>
          </cell>
          <cell r="CZ55" t="str">
            <v>华南大区</v>
          </cell>
          <cell r="DA55" t="str">
            <v>2018年智慧武平升级改造项目服务类采购项目</v>
          </cell>
        </row>
        <row r="56">
          <cell r="CY56" t="str">
            <v>HN03</v>
          </cell>
          <cell r="CZ56" t="str">
            <v>华南大区</v>
          </cell>
          <cell r="DA56" t="str">
            <v>智慧武平升级改造项目硬件采购供货项目</v>
          </cell>
        </row>
        <row r="57">
          <cell r="CY57" t="str">
            <v>HN04</v>
          </cell>
          <cell r="CZ57" t="str">
            <v>华南大区</v>
          </cell>
          <cell r="DA57" t="str">
            <v>智慧武平升级改造项目运维服务收益期项目</v>
          </cell>
        </row>
        <row r="58">
          <cell r="CY58" t="str">
            <v>HN05</v>
          </cell>
          <cell r="CZ58" t="str">
            <v>华南大区</v>
          </cell>
          <cell r="DA58" t="str">
            <v>龙岩市行政服务中心通用审批系统含网上办事大厅提升改造软件开发项目</v>
          </cell>
        </row>
        <row r="59">
          <cell r="CY59" t="str">
            <v>HN06</v>
          </cell>
          <cell r="CZ59" t="str">
            <v>华南大区</v>
          </cell>
          <cell r="DA59" t="str">
            <v>精准扶贫（二期)运营</v>
          </cell>
        </row>
        <row r="60">
          <cell r="CY60" t="str">
            <v>HN10</v>
          </cell>
          <cell r="CZ60" t="str">
            <v>华南大区</v>
          </cell>
          <cell r="DA60" t="str">
            <v>禅城区数据共享平台二期项目</v>
          </cell>
        </row>
        <row r="61">
          <cell r="CY61" t="str">
            <v>HN12</v>
          </cell>
          <cell r="CZ61" t="str">
            <v>华南大区</v>
          </cell>
          <cell r="DA61" t="str">
            <v>佛山市社保局微信公众号升级项目</v>
          </cell>
        </row>
        <row r="62">
          <cell r="CY62" t="str">
            <v>HN13</v>
          </cell>
          <cell r="CZ62" t="str">
            <v>华南大区</v>
          </cell>
          <cell r="DA62" t="str">
            <v>广州之窗商务港智慧展厅集成服务阶段证明项目</v>
          </cell>
        </row>
        <row r="63">
          <cell r="CY63" t="str">
            <v>HN14</v>
          </cell>
          <cell r="CZ63" t="str">
            <v>华南大区</v>
          </cell>
          <cell r="DA63" t="str">
            <v>盐田市民服务平台运营项目</v>
          </cell>
        </row>
        <row r="64">
          <cell r="CY64" t="str">
            <v>HN15</v>
          </cell>
          <cell r="CZ64" t="str">
            <v>华南大区</v>
          </cell>
          <cell r="DA64" t="str">
            <v>盐田城市运行管理平台</v>
          </cell>
        </row>
        <row r="65">
          <cell r="CY65" t="str">
            <v>HN17</v>
          </cell>
          <cell r="CZ65" t="str">
            <v>华南大区</v>
          </cell>
          <cell r="DA65" t="str">
            <v>佛山市数据协同共享系统项目</v>
          </cell>
        </row>
        <row r="66">
          <cell r="CY66" t="str">
            <v>HN18</v>
          </cell>
          <cell r="CZ66" t="str">
            <v>华南大区</v>
          </cell>
          <cell r="DA66" t="str">
            <v>佛山市政府决策分析展示系统</v>
          </cell>
        </row>
        <row r="67">
          <cell r="CY67" t="str">
            <v>HN19</v>
          </cell>
          <cell r="CZ67" t="str">
            <v>华南大区</v>
          </cell>
          <cell r="DA67" t="str">
            <v>云浮市智慧城管二期</v>
          </cell>
        </row>
        <row r="68">
          <cell r="CY68" t="str">
            <v>HN24</v>
          </cell>
          <cell r="CZ68" t="str">
            <v>华南大区</v>
          </cell>
          <cell r="DA68" t="str">
            <v>盐田区统一身份认证系统</v>
          </cell>
        </row>
        <row r="69">
          <cell r="CY69" t="str">
            <v>HN26</v>
          </cell>
          <cell r="CZ69" t="str">
            <v>华南大区</v>
          </cell>
          <cell r="DA69" t="str">
            <v>漳州市数据汇聚共享服务平台（二期）</v>
          </cell>
        </row>
        <row r="70">
          <cell r="CY70" t="str">
            <v>HN27</v>
          </cell>
          <cell r="CZ70" t="str">
            <v>华南大区</v>
          </cell>
          <cell r="DA70" t="str">
            <v>智慧福安市民服务平台</v>
          </cell>
        </row>
        <row r="71">
          <cell r="CY71" t="str">
            <v>HN30</v>
          </cell>
          <cell r="CZ71" t="str">
            <v>华南大区</v>
          </cell>
          <cell r="DA71" t="str">
            <v>漳州市网上公共服务平台（漳州通）</v>
          </cell>
        </row>
        <row r="72">
          <cell r="CY72" t="str">
            <v>HN31</v>
          </cell>
          <cell r="CZ72" t="str">
            <v>华南大区</v>
          </cell>
          <cell r="DA72" t="str">
            <v>智慧上杭项目</v>
          </cell>
        </row>
        <row r="73">
          <cell r="CY73" t="str">
            <v>HN33</v>
          </cell>
          <cell r="CZ73" t="str">
            <v>华南大区</v>
          </cell>
          <cell r="DA73" t="str">
            <v>三明网上公共服务平台（e三明）</v>
          </cell>
        </row>
        <row r="74">
          <cell r="CY74" t="str">
            <v>HN34</v>
          </cell>
          <cell r="CZ74" t="str">
            <v>华南大区</v>
          </cell>
          <cell r="DA74" t="str">
            <v>佛山法人库建设项目</v>
          </cell>
        </row>
        <row r="75">
          <cell r="CY75" t="str">
            <v>HN39</v>
          </cell>
          <cell r="CZ75" t="str">
            <v>华南大区</v>
          </cell>
          <cell r="DA75" t="str">
            <v>数字广东</v>
          </cell>
        </row>
        <row r="76">
          <cell r="CY76" t="str">
            <v>HN40</v>
          </cell>
          <cell r="CZ76" t="str">
            <v>华南大区</v>
          </cell>
          <cell r="DA76" t="str">
            <v>龙岩移动全流程网上办事平台项目网上办事服务平台模块技术服务阶段证明</v>
          </cell>
        </row>
        <row r="77">
          <cell r="CY77" t="str">
            <v>HN41</v>
          </cell>
          <cell r="CZ77" t="str">
            <v>华南大区</v>
          </cell>
          <cell r="DA77" t="str">
            <v>龙岩移动全流程网上办事平台项目网上办事服务平台维保服务期服务到款项目</v>
          </cell>
        </row>
        <row r="78">
          <cell r="CY78" t="str">
            <v>HN42</v>
          </cell>
          <cell r="CZ78" t="str">
            <v>华南大区</v>
          </cell>
          <cell r="DA78" t="str">
            <v>龙岩市教育局网上招生报名及积分制管理系统软件开发项目</v>
          </cell>
        </row>
        <row r="79">
          <cell r="CY79" t="str">
            <v>HN43</v>
          </cell>
          <cell r="CZ79" t="str">
            <v>华南大区</v>
          </cell>
          <cell r="DA79" t="str">
            <v>龙岩市新罗区综治网格化信息系统软件开发项目</v>
          </cell>
        </row>
        <row r="80">
          <cell r="CY80" t="str">
            <v>HN44</v>
          </cell>
          <cell r="CZ80" t="str">
            <v>华南大区</v>
          </cell>
          <cell r="DA80" t="str">
            <v>福州市中小企业服务平台</v>
          </cell>
        </row>
        <row r="81">
          <cell r="CY81" t="str">
            <v>HN45</v>
          </cell>
          <cell r="CZ81" t="str">
            <v>华南大区</v>
          </cell>
          <cell r="DA81" t="str">
            <v>龙岩市中国工商银行统一支付平台项目</v>
          </cell>
        </row>
        <row r="82">
          <cell r="CY82" t="str">
            <v>HN46</v>
          </cell>
          <cell r="CZ82" t="str">
            <v>华南大区</v>
          </cell>
          <cell r="DA82" t="str">
            <v>龙岩市中国工商银行统一支付平台硬件采购项目</v>
          </cell>
        </row>
        <row r="83">
          <cell r="CY83" t="str">
            <v>HN47</v>
          </cell>
          <cell r="CZ83" t="str">
            <v>华南大区</v>
          </cell>
          <cell r="DA83" t="str">
            <v>通道县智慧党建二期大数据平台</v>
          </cell>
        </row>
        <row r="84">
          <cell r="CY84" t="str">
            <v>HN48</v>
          </cell>
          <cell r="CZ84" t="str">
            <v>华南大区</v>
          </cell>
          <cell r="DA84" t="str">
            <v>盐田区个人画像平台</v>
          </cell>
        </row>
        <row r="85">
          <cell r="CY85" t="str">
            <v>HN49</v>
          </cell>
          <cell r="CZ85" t="str">
            <v>华南大区</v>
          </cell>
          <cell r="DA85" t="str">
            <v>佛山市政府政务云机房集成项目</v>
          </cell>
        </row>
        <row r="86">
          <cell r="CY86" t="str">
            <v>HN50</v>
          </cell>
          <cell r="CZ86" t="str">
            <v>华南大区</v>
          </cell>
          <cell r="DA86" t="str">
            <v>龙岩智慧监狱</v>
          </cell>
        </row>
        <row r="87">
          <cell r="CY87" t="str">
            <v>HN51</v>
          </cell>
          <cell r="CZ87" t="str">
            <v>华南大区</v>
          </cell>
          <cell r="DA87" t="str">
            <v>龙岩智慧医疗</v>
          </cell>
        </row>
        <row r="88">
          <cell r="CY88" t="str">
            <v>HN52</v>
          </cell>
          <cell r="CZ88" t="str">
            <v>华南大区</v>
          </cell>
          <cell r="DA88" t="str">
            <v>广州智慧园区</v>
          </cell>
        </row>
        <row r="89">
          <cell r="CY89" t="str">
            <v>XN001</v>
          </cell>
          <cell r="CZ89" t="str">
            <v>西南大区</v>
          </cell>
          <cell r="DA89" t="str">
            <v>贵阳市白云区政务服务到款项目</v>
          </cell>
        </row>
        <row r="90">
          <cell r="CY90" t="str">
            <v>XN002</v>
          </cell>
          <cell r="CZ90" t="str">
            <v>西南大区</v>
          </cell>
          <cell r="DA90" t="str">
            <v>贵阳市招考网微信公众号托管运维服务阶段证明项目</v>
          </cell>
        </row>
        <row r="91">
          <cell r="CY91" t="str">
            <v>XN003</v>
          </cell>
          <cell r="CZ91" t="str">
            <v>西南大区</v>
          </cell>
          <cell r="DA91" t="str">
            <v>智慧金秀一期</v>
          </cell>
        </row>
        <row r="92">
          <cell r="CY92" t="str">
            <v>XN004</v>
          </cell>
          <cell r="CZ92" t="str">
            <v>西南大区</v>
          </cell>
          <cell r="DA92" t="str">
            <v>贵阳市义务教育入学服务接入筑民生APP建设服务项目</v>
          </cell>
        </row>
        <row r="93">
          <cell r="CY93" t="str">
            <v>XN005</v>
          </cell>
          <cell r="CZ93" t="str">
            <v>西南大区</v>
          </cell>
          <cell r="DA93" t="str">
            <v>六盘水凉都云信息平台</v>
          </cell>
        </row>
        <row r="94">
          <cell r="CY94" t="str">
            <v>XN006</v>
          </cell>
          <cell r="CZ94" t="str">
            <v>西南大区</v>
          </cell>
          <cell r="DA94" t="str">
            <v>铜仁市大数据支撑平台</v>
          </cell>
        </row>
        <row r="95">
          <cell r="CY95" t="str">
            <v>XN009</v>
          </cell>
          <cell r="CZ95" t="str">
            <v>西南大区</v>
          </cell>
          <cell r="DA95" t="str">
            <v>贵阳市住房公积金管理中心-线上服务接入软件开发</v>
          </cell>
        </row>
        <row r="96">
          <cell r="CY96" t="str">
            <v>XN010</v>
          </cell>
          <cell r="CZ96" t="str">
            <v>西南大区</v>
          </cell>
          <cell r="DA96" t="str">
            <v>筑民生二期</v>
          </cell>
        </row>
        <row r="97">
          <cell r="CY97" t="str">
            <v>XN011</v>
          </cell>
          <cell r="CZ97" t="str">
            <v>西南大区</v>
          </cell>
          <cell r="DA97" t="str">
            <v>智慧体育</v>
          </cell>
        </row>
        <row r="98">
          <cell r="CY98" t="str">
            <v>XN013</v>
          </cell>
          <cell r="CZ98" t="str">
            <v>西南大区</v>
          </cell>
          <cell r="DA98" t="str">
            <v>稀土大数据平台</v>
          </cell>
        </row>
        <row r="99">
          <cell r="CY99" t="str">
            <v>XN014</v>
          </cell>
          <cell r="CZ99" t="str">
            <v>西南大区</v>
          </cell>
          <cell r="DA99" t="str">
            <v>赣南脐橙大数据平台</v>
          </cell>
        </row>
        <row r="100">
          <cell r="CY100" t="str">
            <v>XN016</v>
          </cell>
          <cell r="CZ100" t="str">
            <v>西南大区</v>
          </cell>
          <cell r="DA100" t="str">
            <v>贵州长江水资源保护</v>
          </cell>
        </row>
        <row r="101">
          <cell r="CY101" t="str">
            <v>XN017</v>
          </cell>
          <cell r="CZ101" t="str">
            <v>西南大区</v>
          </cell>
          <cell r="DA101" t="str">
            <v>重庆长江水资源保护</v>
          </cell>
        </row>
        <row r="102">
          <cell r="CY102" t="str">
            <v>XN018</v>
          </cell>
          <cell r="CZ102" t="str">
            <v>西南大区</v>
          </cell>
          <cell r="DA102" t="str">
            <v>贵州省“厕所革命”</v>
          </cell>
        </row>
        <row r="103">
          <cell r="CY103" t="str">
            <v>XN019</v>
          </cell>
          <cell r="CZ103" t="str">
            <v>西南大区</v>
          </cell>
          <cell r="DA103" t="str">
            <v>六枝教育项目</v>
          </cell>
        </row>
        <row r="104">
          <cell r="CY104" t="str">
            <v>XN020</v>
          </cell>
          <cell r="CZ104" t="str">
            <v>西南大区</v>
          </cell>
          <cell r="DA104" t="str">
            <v>赣州智慧教育</v>
          </cell>
        </row>
        <row r="105">
          <cell r="CY105" t="str">
            <v>XN024</v>
          </cell>
          <cell r="CZ105" t="str">
            <v>西南大区</v>
          </cell>
          <cell r="DA105" t="str">
            <v>贵阳市住房公积金管理中心-运营服务</v>
          </cell>
        </row>
        <row r="106">
          <cell r="CY106" t="str">
            <v>XN025</v>
          </cell>
          <cell r="CZ106" t="str">
            <v>西南大区</v>
          </cell>
          <cell r="DA106" t="str">
            <v>贵阳市住房公积金管理中心-运维服务</v>
          </cell>
        </row>
        <row r="107">
          <cell r="CY107" t="str">
            <v>XN026</v>
          </cell>
          <cell r="CZ107" t="str">
            <v>西南大区</v>
          </cell>
          <cell r="DA107" t="str">
            <v>重庆两江新区教育局新生预报名系统</v>
          </cell>
        </row>
        <row r="108">
          <cell r="CY108" t="str">
            <v>XN031</v>
          </cell>
          <cell r="CZ108" t="str">
            <v>西南大区</v>
          </cell>
          <cell r="DA108" t="str">
            <v>铜仁市民平台</v>
          </cell>
        </row>
        <row r="109">
          <cell r="CY109" t="str">
            <v>XN033</v>
          </cell>
          <cell r="CZ109" t="str">
            <v>西南大区</v>
          </cell>
          <cell r="DA109" t="str">
            <v>贵阳市住房公积金管理中心-人脸识别技术支持</v>
          </cell>
        </row>
        <row r="110">
          <cell r="CY110" t="str">
            <v>XN034</v>
          </cell>
          <cell r="CZ110" t="str">
            <v>西南大区</v>
          </cell>
          <cell r="DA110" t="str">
            <v>贵阳市发改委统一登录管理</v>
          </cell>
        </row>
        <row r="111">
          <cell r="CY111" t="str">
            <v>XN037</v>
          </cell>
          <cell r="CZ111" t="str">
            <v>西南大区</v>
          </cell>
          <cell r="DA111" t="str">
            <v>绮结河乡村振兴</v>
          </cell>
        </row>
        <row r="112">
          <cell r="CY112" t="str">
            <v>XN039</v>
          </cell>
          <cell r="CZ112" t="str">
            <v>西南大区</v>
          </cell>
          <cell r="DA112" t="str">
            <v>两江新区停车诱导系统工程</v>
          </cell>
        </row>
        <row r="113">
          <cell r="CY113" t="str">
            <v>XN042</v>
          </cell>
          <cell r="CZ113" t="str">
            <v>西南大区</v>
          </cell>
          <cell r="DA113" t="str">
            <v>重庆智慧江津PPP项目</v>
          </cell>
        </row>
        <row r="114">
          <cell r="CY114" t="str">
            <v>XN043</v>
          </cell>
          <cell r="CZ114" t="str">
            <v>西南大区</v>
          </cell>
          <cell r="DA114" t="str">
            <v>黔南州雪亮工程</v>
          </cell>
        </row>
        <row r="115">
          <cell r="CY115" t="str">
            <v>XN044</v>
          </cell>
          <cell r="CZ115" t="str">
            <v>西南大区</v>
          </cell>
          <cell r="DA115" t="str">
            <v>重庆市高新区智慧园区基础信息化建设项目</v>
          </cell>
        </row>
        <row r="116">
          <cell r="CY116" t="str">
            <v>HBH01</v>
          </cell>
          <cell r="CZ116" t="str">
            <v>环渤海大区</v>
          </cell>
          <cell r="DA116" t="str">
            <v>邯郸市成安县新区管委会智慧如意公园项目一次性软件开发</v>
          </cell>
        </row>
        <row r="117">
          <cell r="CY117" t="str">
            <v>HBH02</v>
          </cell>
          <cell r="CZ117" t="str">
            <v>环渤海大区</v>
          </cell>
          <cell r="DA117" t="str">
            <v>邯郸市成安县智慧城市</v>
          </cell>
        </row>
        <row r="118">
          <cell r="CY118" t="str">
            <v>HBH03</v>
          </cell>
          <cell r="CZ118" t="str">
            <v>环渤海大区</v>
          </cell>
          <cell r="DA118" t="str">
            <v>唐山智慧城市总集成商</v>
          </cell>
        </row>
        <row r="119">
          <cell r="CY119" t="str">
            <v>HBH04</v>
          </cell>
          <cell r="CZ119" t="str">
            <v>环渤海大区</v>
          </cell>
          <cell r="DA119" t="str">
            <v>唐山小微企业平台运营补贴</v>
          </cell>
        </row>
        <row r="120">
          <cell r="CY120" t="str">
            <v>HBH05</v>
          </cell>
          <cell r="CZ120" t="str">
            <v>环渤海大区</v>
          </cell>
          <cell r="DA120" t="str">
            <v>唐山跨境电商</v>
          </cell>
        </row>
        <row r="121">
          <cell r="CY121" t="str">
            <v>HBH06</v>
          </cell>
          <cell r="CZ121" t="str">
            <v>环渤海大区</v>
          </cell>
          <cell r="DA121" t="str">
            <v>唐山市企业上云应用服务补贴</v>
          </cell>
        </row>
        <row r="122">
          <cell r="CY122" t="str">
            <v>HBH07</v>
          </cell>
          <cell r="CZ122" t="str">
            <v>环渤海大区</v>
          </cell>
          <cell r="DA122" t="str">
            <v>秦皇岛智慧交通</v>
          </cell>
        </row>
        <row r="123">
          <cell r="CY123" t="str">
            <v>HBH10</v>
          </cell>
          <cell r="CZ123" t="str">
            <v>环渤海大区</v>
          </cell>
          <cell r="DA123" t="str">
            <v>长春新区双创科技街区</v>
          </cell>
        </row>
        <row r="124">
          <cell r="CY124" t="str">
            <v>HBH11</v>
          </cell>
          <cell r="CZ124" t="str">
            <v>环渤海大区</v>
          </cell>
          <cell r="DA124" t="str">
            <v>长春经开区智能制造谷</v>
          </cell>
        </row>
        <row r="125">
          <cell r="CY125" t="str">
            <v>HBH12</v>
          </cell>
          <cell r="CZ125" t="str">
            <v>环渤海大区</v>
          </cell>
          <cell r="DA125" t="str">
            <v>吉视传媒云ERP</v>
          </cell>
        </row>
        <row r="126">
          <cell r="CY126" t="str">
            <v>HBH13</v>
          </cell>
          <cell r="CZ126" t="str">
            <v>环渤海大区</v>
          </cell>
          <cell r="DA126" t="str">
            <v>吉林省物联网Sigfox示范项目</v>
          </cell>
        </row>
        <row r="127">
          <cell r="CY127" t="str">
            <v>HBH15</v>
          </cell>
          <cell r="CZ127" t="str">
            <v>环渤海大区</v>
          </cell>
          <cell r="DA127" t="str">
            <v>长春净月区双创升级平台</v>
          </cell>
        </row>
        <row r="128">
          <cell r="CY128" t="str">
            <v>HBH17</v>
          </cell>
          <cell r="CZ128" t="str">
            <v>环渤海大区</v>
          </cell>
          <cell r="DA128" t="str">
            <v>吉林省大数据局数据中心建设项目</v>
          </cell>
        </row>
        <row r="129">
          <cell r="CY129" t="str">
            <v>HBH20</v>
          </cell>
          <cell r="CZ129" t="str">
            <v>环渤海大区</v>
          </cell>
          <cell r="DA129" t="str">
            <v>辽宁省智慧体育项目</v>
          </cell>
        </row>
        <row r="130">
          <cell r="CY130" t="str">
            <v>HBH23</v>
          </cell>
          <cell r="CZ130" t="str">
            <v>环渤海大区</v>
          </cell>
          <cell r="DA130" t="str">
            <v>庄河智慧城市项目（教育）</v>
          </cell>
        </row>
        <row r="131">
          <cell r="CY131" t="str">
            <v>HBH24</v>
          </cell>
          <cell r="CZ131" t="str">
            <v>环渤海大区</v>
          </cell>
          <cell r="DA131" t="str">
            <v>大连智慧城市项目</v>
          </cell>
        </row>
        <row r="132">
          <cell r="CY132" t="str">
            <v>HBH25</v>
          </cell>
          <cell r="CZ132" t="str">
            <v>环渤海大区</v>
          </cell>
          <cell r="DA132" t="str">
            <v>长春新区“数字新区”二期</v>
          </cell>
        </row>
        <row r="133">
          <cell r="CY133" t="str">
            <v>HBH26</v>
          </cell>
          <cell r="CZ133" t="str">
            <v>环渤海大区</v>
          </cell>
          <cell r="DA133" t="str">
            <v>抚顺智慧城市-政务大数据共享交换平台</v>
          </cell>
        </row>
        <row r="134">
          <cell r="CY134" t="str">
            <v>HBH27</v>
          </cell>
          <cell r="CZ134" t="str">
            <v>环渤海大区</v>
          </cell>
          <cell r="DA134" t="str">
            <v>抚顺工业运行预警监控与服务平台</v>
          </cell>
        </row>
        <row r="135">
          <cell r="CY135" t="str">
            <v>HBH28</v>
          </cell>
          <cell r="CZ135" t="str">
            <v>环渤海大区</v>
          </cell>
          <cell r="DA135" t="str">
            <v>抚顺虚拟市民卡</v>
          </cell>
        </row>
        <row r="136">
          <cell r="CY136" t="str">
            <v>HBH30</v>
          </cell>
          <cell r="CZ136" t="str">
            <v>环渤海大区</v>
          </cell>
          <cell r="DA136" t="str">
            <v>抚顺征信平台</v>
          </cell>
        </row>
        <row r="137">
          <cell r="CY137" t="str">
            <v>HBH31</v>
          </cell>
          <cell r="CZ137" t="str">
            <v>环渤海大区</v>
          </cell>
          <cell r="DA137" t="str">
            <v>本溪市市民卡运维项目</v>
          </cell>
        </row>
        <row r="138">
          <cell r="CY138" t="str">
            <v>HBH32</v>
          </cell>
          <cell r="CZ138" t="str">
            <v>环渤海大区</v>
          </cell>
          <cell r="DA138" t="str">
            <v>京东雪亮工程项目</v>
          </cell>
        </row>
        <row r="139">
          <cell r="CY139" t="str">
            <v>HBH33</v>
          </cell>
          <cell r="CZ139" t="str">
            <v>环渤海大区</v>
          </cell>
          <cell r="DA139" t="str">
            <v>南昌智慧监狱项目</v>
          </cell>
        </row>
        <row r="140">
          <cell r="CY140" t="str">
            <v>HBH34</v>
          </cell>
          <cell r="CZ140" t="str">
            <v>环渤海大区</v>
          </cell>
          <cell r="DA140" t="str">
            <v>智慧东丽综合治理平台-张贵庄街道硬件</v>
          </cell>
        </row>
        <row r="141">
          <cell r="CY141" t="str">
            <v>HBH35</v>
          </cell>
          <cell r="CZ141" t="str">
            <v>环渤海大区</v>
          </cell>
          <cell r="DA141" t="str">
            <v>智慧东丽综合治理平台-丰年街道硬件</v>
          </cell>
        </row>
        <row r="142">
          <cell r="CY142" t="str">
            <v>HBH37</v>
          </cell>
          <cell r="CZ142" t="str">
            <v>环渤海大区</v>
          </cell>
          <cell r="DA142" t="str">
            <v>智慧东丽综合治理平台-综治管理中心硬件</v>
          </cell>
        </row>
        <row r="143">
          <cell r="CY143" t="str">
            <v>HBH38</v>
          </cell>
          <cell r="CZ143" t="str">
            <v>环渤海大区</v>
          </cell>
          <cell r="DA143" t="str">
            <v>天津公安局智慧博物馆-软件</v>
          </cell>
        </row>
        <row r="144">
          <cell r="CY144" t="str">
            <v>HBH40</v>
          </cell>
          <cell r="CZ144" t="str">
            <v>环渤海大区</v>
          </cell>
          <cell r="DA144" t="str">
            <v>天津公安局智慧博物馆-硬件</v>
          </cell>
        </row>
        <row r="145">
          <cell r="CY145" t="str">
            <v>HBH42</v>
          </cell>
          <cell r="CZ145" t="str">
            <v>环渤海大区</v>
          </cell>
          <cell r="DA145" t="str">
            <v>天津市津南区及荣程钢铁民族文化大数据</v>
          </cell>
        </row>
        <row r="146">
          <cell r="CY146" t="str">
            <v>HBH43</v>
          </cell>
          <cell r="CZ146" t="str">
            <v>环渤海大区</v>
          </cell>
          <cell r="DA146" t="str">
            <v>天津大学数据中心</v>
          </cell>
        </row>
        <row r="147">
          <cell r="CY147" t="str">
            <v>HBH44</v>
          </cell>
          <cell r="CZ147" t="str">
            <v>环渤海大区</v>
          </cell>
          <cell r="DA147" t="str">
            <v>威海职业学院智慧校园一期</v>
          </cell>
        </row>
        <row r="148">
          <cell r="CY148" t="str">
            <v>HBH45</v>
          </cell>
          <cell r="CZ148" t="str">
            <v>环渤海大区</v>
          </cell>
          <cell r="DA148" t="str">
            <v>淄川IOC项目</v>
          </cell>
        </row>
        <row r="149">
          <cell r="CY149" t="str">
            <v>HBH47</v>
          </cell>
          <cell r="CZ149" t="str">
            <v>环渤海大区</v>
          </cell>
          <cell r="DA149" t="str">
            <v>文登市民网二期</v>
          </cell>
        </row>
        <row r="150">
          <cell r="CY150" t="str">
            <v>HBH48</v>
          </cell>
          <cell r="CZ150" t="str">
            <v>环渤海大区</v>
          </cell>
          <cell r="DA150" t="str">
            <v>乳山市民网二期</v>
          </cell>
        </row>
        <row r="151">
          <cell r="CY151" t="str">
            <v>HBH49</v>
          </cell>
          <cell r="CZ151" t="str">
            <v>环渤海大区</v>
          </cell>
          <cell r="DA151" t="str">
            <v>乳山农业大数据应用</v>
          </cell>
        </row>
        <row r="152">
          <cell r="CY152" t="str">
            <v>HBH51</v>
          </cell>
          <cell r="CZ152" t="str">
            <v>环渤海大区</v>
          </cell>
          <cell r="DA152" t="str">
            <v>威海智慧文化二期</v>
          </cell>
        </row>
        <row r="153">
          <cell r="CY153" t="str">
            <v>HBH52</v>
          </cell>
          <cell r="CZ153" t="str">
            <v>环渤海大区</v>
          </cell>
          <cell r="DA153" t="str">
            <v>潍坊市城市大脑项目</v>
          </cell>
        </row>
        <row r="154">
          <cell r="CY154" t="str">
            <v>HBH53</v>
          </cell>
          <cell r="CZ154" t="str">
            <v>环渤海大区</v>
          </cell>
          <cell r="DA154" t="str">
            <v>日照智慧旅游</v>
          </cell>
        </row>
        <row r="155">
          <cell r="CY155" t="str">
            <v>HBH54</v>
          </cell>
          <cell r="CZ155" t="str">
            <v>环渤海大区</v>
          </cell>
          <cell r="DA155" t="str">
            <v>青岛黄岛未来城项目</v>
          </cell>
        </row>
        <row r="156">
          <cell r="CY156" t="str">
            <v>HBH55</v>
          </cell>
          <cell r="CZ156" t="str">
            <v>环渤海大区</v>
          </cell>
          <cell r="DA156" t="str">
            <v>威海市民网续签</v>
          </cell>
        </row>
        <row r="157">
          <cell r="CY157" t="str">
            <v>HBH56</v>
          </cell>
          <cell r="CZ157" t="str">
            <v>环渤海大区</v>
          </cell>
          <cell r="DA157" t="str">
            <v>聊城市民网建设及运营</v>
          </cell>
        </row>
        <row r="158">
          <cell r="CY158" t="str">
            <v>HBH58</v>
          </cell>
          <cell r="CZ158" t="str">
            <v>环渤海大区</v>
          </cell>
          <cell r="DA158" t="str">
            <v>威海职业学院智慧校园二期</v>
          </cell>
        </row>
        <row r="159">
          <cell r="CY159" t="str">
            <v>HBH59</v>
          </cell>
          <cell r="CZ159" t="str">
            <v>环渤海大区</v>
          </cell>
          <cell r="DA159" t="str">
            <v>潍坊潍城区智能服务大厅</v>
          </cell>
        </row>
        <row r="160">
          <cell r="CY160" t="str">
            <v>HBH60</v>
          </cell>
          <cell r="CZ160" t="str">
            <v>环渤海大区</v>
          </cell>
          <cell r="DA160" t="str">
            <v>淄博经开区智慧园区平台建设</v>
          </cell>
        </row>
        <row r="161">
          <cell r="CY161" t="str">
            <v>HBH61</v>
          </cell>
          <cell r="CZ161" t="str">
            <v>环渤海大区</v>
          </cell>
          <cell r="DA161" t="str">
            <v>烟台发改信用二期</v>
          </cell>
        </row>
        <row r="162">
          <cell r="CY162" t="str">
            <v>HBH62</v>
          </cell>
          <cell r="CZ162" t="str">
            <v>环渤海大区</v>
          </cell>
          <cell r="DA162" t="str">
            <v>威海工业大数据</v>
          </cell>
        </row>
        <row r="163">
          <cell r="CY163" t="str">
            <v>HBH63</v>
          </cell>
          <cell r="CZ163" t="str">
            <v>环渤海大区</v>
          </cell>
          <cell r="DA163" t="str">
            <v>大连金普新区智慧城市项目</v>
          </cell>
        </row>
        <row r="164">
          <cell r="CY164" t="str">
            <v>HBH64</v>
          </cell>
          <cell r="CZ164" t="str">
            <v>环渤海大区</v>
          </cell>
          <cell r="DA164" t="str">
            <v>唐山智慧火车站</v>
          </cell>
        </row>
        <row r="165">
          <cell r="CY165" t="str">
            <v>HBH65</v>
          </cell>
          <cell r="CZ165" t="str">
            <v>环渤海大区</v>
          </cell>
          <cell r="DA165" t="str">
            <v>天钢集团钢铁产业大数据</v>
          </cell>
        </row>
        <row r="166">
          <cell r="CY166" t="str">
            <v>HBH67</v>
          </cell>
          <cell r="CZ166" t="str">
            <v>环渤海大区</v>
          </cell>
          <cell r="DA166" t="str">
            <v>吉林省溯源食品工业互联网项目（建设）</v>
          </cell>
        </row>
        <row r="167">
          <cell r="CY167" t="str">
            <v>HBH68</v>
          </cell>
          <cell r="CZ167" t="str">
            <v>环渤海大区</v>
          </cell>
          <cell r="DA167" t="str">
            <v>长春市规划馆物联网改造项目</v>
          </cell>
        </row>
        <row r="168">
          <cell r="CY168" t="str">
            <v>HBH69</v>
          </cell>
          <cell r="CZ168" t="str">
            <v>环渤海大区</v>
          </cell>
          <cell r="DA168" t="str">
            <v>长春市农业大数据平台</v>
          </cell>
        </row>
        <row r="169">
          <cell r="CY169" t="str">
            <v>HBH70</v>
          </cell>
          <cell r="CZ169" t="str">
            <v>环渤海大区</v>
          </cell>
          <cell r="DA169" t="str">
            <v>吉林省应急指挥系统平台</v>
          </cell>
        </row>
        <row r="170">
          <cell r="CY170" t="str">
            <v>HBH71</v>
          </cell>
          <cell r="CZ170" t="str">
            <v>环渤海大区</v>
          </cell>
          <cell r="DA170" t="str">
            <v>长春红旗小镇项目</v>
          </cell>
        </row>
        <row r="171">
          <cell r="CY171" t="str">
            <v>HBH72</v>
          </cell>
          <cell r="CZ171" t="str">
            <v>环渤海大区</v>
          </cell>
          <cell r="DA171" t="str">
            <v>智慧东丽综合治理平台-综治管理中心软件开发</v>
          </cell>
        </row>
        <row r="172">
          <cell r="CY172" t="str">
            <v>HBH73</v>
          </cell>
          <cell r="CZ172" t="str">
            <v>环渤海大区</v>
          </cell>
          <cell r="DA172" t="str">
            <v>南开区网格化管理平台软</v>
          </cell>
        </row>
        <row r="173">
          <cell r="CY173" t="str">
            <v>HBH74</v>
          </cell>
          <cell r="CZ173" t="str">
            <v>环渤海大区</v>
          </cell>
          <cell r="DA173" t="str">
            <v>南开区网格化管理平台硬</v>
          </cell>
        </row>
        <row r="174">
          <cell r="CY174" t="str">
            <v>HBH75</v>
          </cell>
          <cell r="CZ174" t="str">
            <v>环渤海大区</v>
          </cell>
          <cell r="DA174" t="str">
            <v>南开区经济监控平台</v>
          </cell>
        </row>
        <row r="175">
          <cell r="CY175" t="str">
            <v>HBH76</v>
          </cell>
          <cell r="CZ175" t="str">
            <v>环渤海大区</v>
          </cell>
          <cell r="DA175" t="str">
            <v>南开区企业服务平台</v>
          </cell>
        </row>
        <row r="176">
          <cell r="CY176" t="str">
            <v>HBH77</v>
          </cell>
          <cell r="CZ176" t="str">
            <v>环渤海大区</v>
          </cell>
          <cell r="DA176" t="str">
            <v>南开区政务OA</v>
          </cell>
        </row>
        <row r="177">
          <cell r="CY177" t="str">
            <v>HBH78</v>
          </cell>
          <cell r="CZ177" t="str">
            <v>环渤海大区</v>
          </cell>
          <cell r="DA177" t="str">
            <v>南开区智能停车硬件</v>
          </cell>
        </row>
        <row r="178">
          <cell r="CY178" t="str">
            <v>HBH79</v>
          </cell>
          <cell r="CZ178" t="str">
            <v>环渤海大区</v>
          </cell>
          <cell r="DA178" t="str">
            <v>南开区智能停车软件</v>
          </cell>
        </row>
        <row r="179">
          <cell r="CY179" t="str">
            <v>HBH80</v>
          </cell>
          <cell r="CZ179" t="str">
            <v>环渤海大区</v>
          </cell>
          <cell r="DA179" t="str">
            <v>南开区一网通</v>
          </cell>
        </row>
        <row r="180">
          <cell r="CY180" t="str">
            <v>HBH81</v>
          </cell>
          <cell r="CZ180" t="str">
            <v>环渤海大区</v>
          </cell>
          <cell r="DA180" t="str">
            <v>大连智慧社区养老服务平台（新增商机）</v>
          </cell>
        </row>
        <row r="181">
          <cell r="CY181" t="str">
            <v>HBH82</v>
          </cell>
          <cell r="CZ181" t="str">
            <v>环渤海大区</v>
          </cell>
          <cell r="DA181" t="str">
            <v>抚顺一馆一平台（一期）（新增商机）</v>
          </cell>
        </row>
        <row r="182">
          <cell r="CY182" t="str">
            <v>HBH83</v>
          </cell>
          <cell r="CZ182" t="str">
            <v>环渤海大区</v>
          </cell>
          <cell r="DA182" t="str">
            <v>企业智能云服务项目</v>
          </cell>
        </row>
        <row r="183">
          <cell r="CY183" t="str">
            <v>HBH84</v>
          </cell>
          <cell r="CZ183" t="str">
            <v>环渤海大区</v>
          </cell>
          <cell r="DA183" t="str">
            <v>枣庄市大数据局互联网+政务服务系统开发项目</v>
          </cell>
        </row>
        <row r="184">
          <cell r="CY184" t="str">
            <v>HBH85</v>
          </cell>
          <cell r="CZ184" t="str">
            <v>环渤海大区</v>
          </cell>
          <cell r="DA184" t="str">
            <v>昌邑市智慧城市系统开发项目</v>
          </cell>
        </row>
        <row r="185">
          <cell r="CY185" t="str">
            <v>HBH86</v>
          </cell>
          <cell r="CZ185" t="str">
            <v>环渤海大区</v>
          </cell>
          <cell r="DA185" t="str">
            <v>京东集团IOC战略框架协议</v>
          </cell>
        </row>
        <row r="186">
          <cell r="CY186" t="str">
            <v>HBH87</v>
          </cell>
          <cell r="CZ186" t="str">
            <v>环渤海大区</v>
          </cell>
          <cell r="DA186" t="str">
            <v>肃宁县城市运行管理平台</v>
          </cell>
        </row>
        <row r="187">
          <cell r="CY187" t="str">
            <v>HBH89</v>
          </cell>
          <cell r="CZ187" t="str">
            <v>环渤海大区</v>
          </cell>
          <cell r="DA187" t="str">
            <v>智慧长白山项目（一期）</v>
          </cell>
        </row>
        <row r="188">
          <cell r="CY188" t="str">
            <v>HBH90</v>
          </cell>
          <cell r="CZ188" t="str">
            <v>环渤海大区</v>
          </cell>
          <cell r="DA188" t="str">
            <v>长春市工业互联网二级节点咨询项目</v>
          </cell>
        </row>
        <row r="189">
          <cell r="CY189" t="str">
            <v>HBH91</v>
          </cell>
          <cell r="CZ189" t="str">
            <v>环渤海大区</v>
          </cell>
          <cell r="DA189" t="str">
            <v>吉林省智能制造与工业企业上云项目</v>
          </cell>
        </row>
        <row r="190">
          <cell r="CY190" t="str">
            <v>HBH92</v>
          </cell>
          <cell r="CZ190" t="str">
            <v>环渤海大区</v>
          </cell>
          <cell r="DA190" t="str">
            <v xml:space="preserve">科技部物联网+智慧城市项目补贴申请 </v>
          </cell>
        </row>
        <row r="191">
          <cell r="CY191" t="str">
            <v>HBH93</v>
          </cell>
          <cell r="CZ191" t="str">
            <v>环渤海大区</v>
          </cell>
          <cell r="DA191" t="str">
            <v>长春市物联网产业发展咨询规划项目</v>
          </cell>
        </row>
        <row r="192">
          <cell r="CY192" t="str">
            <v>HBH94</v>
          </cell>
          <cell r="CZ192" t="str">
            <v>环渤海大区</v>
          </cell>
          <cell r="DA192" t="str">
            <v>吉林省溯源食品工业互联网项目（咨询）</v>
          </cell>
        </row>
        <row r="193">
          <cell r="CY193" t="str">
            <v>HBH95</v>
          </cell>
          <cell r="CZ193" t="str">
            <v>环渤海大区</v>
          </cell>
          <cell r="DA193" t="str">
            <v>吉林省及长春市智慧养老</v>
          </cell>
        </row>
        <row r="194">
          <cell r="CY194" t="str">
            <v>HBH96</v>
          </cell>
          <cell r="CZ194" t="str">
            <v>环渤海大区</v>
          </cell>
          <cell r="DA194" t="str">
            <v>红旗汽车车联网项目</v>
          </cell>
        </row>
        <row r="195">
          <cell r="CY195" t="str">
            <v>HBH97</v>
          </cell>
          <cell r="CZ195" t="str">
            <v>环渤海大区</v>
          </cell>
          <cell r="DA195" t="str">
            <v>松原智慧城市相关项目</v>
          </cell>
        </row>
        <row r="196">
          <cell r="CY196" t="str">
            <v>HBH98</v>
          </cell>
          <cell r="CZ196" t="str">
            <v>环渤海大区</v>
          </cell>
          <cell r="DA196" t="str">
            <v>智慧粮仓</v>
          </cell>
        </row>
        <row r="197">
          <cell r="CY197" t="str">
            <v>HD01</v>
          </cell>
          <cell r="CZ197" t="str">
            <v>华东大区</v>
          </cell>
          <cell r="DA197" t="str">
            <v>苏州智慧水利工程</v>
          </cell>
        </row>
        <row r="198">
          <cell r="CY198" t="str">
            <v>HD02</v>
          </cell>
          <cell r="CZ198" t="str">
            <v>华东大区</v>
          </cell>
          <cell r="DA198" t="str">
            <v>铜山智慧教育</v>
          </cell>
        </row>
        <row r="199">
          <cell r="CY199" t="str">
            <v>HD03</v>
          </cell>
          <cell r="CZ199" t="str">
            <v>华东大区</v>
          </cell>
          <cell r="DA199" t="str">
            <v>连云港智慧徐圩石化园区(项目集)</v>
          </cell>
        </row>
        <row r="200">
          <cell r="CY200" t="str">
            <v>HD04</v>
          </cell>
          <cell r="CZ200" t="str">
            <v>华东大区</v>
          </cell>
          <cell r="DA200" t="str">
            <v>江苏省政务大数据一期</v>
          </cell>
        </row>
        <row r="201">
          <cell r="CY201" t="str">
            <v>HD05</v>
          </cell>
          <cell r="CZ201" t="str">
            <v>华东大区</v>
          </cell>
          <cell r="DA201" t="str">
            <v>苏州工业园区智慧水利</v>
          </cell>
        </row>
        <row r="202">
          <cell r="CY202" t="str">
            <v>HD06</v>
          </cell>
          <cell r="CZ202" t="str">
            <v>华东大区</v>
          </cell>
          <cell r="DA202" t="str">
            <v>云上扬州数据中心</v>
          </cell>
        </row>
        <row r="203">
          <cell r="CY203" t="str">
            <v>HD07</v>
          </cell>
          <cell r="CZ203" t="str">
            <v>华东大区</v>
          </cell>
          <cell r="DA203" t="str">
            <v>苏州市政务云及政务大数据</v>
          </cell>
        </row>
        <row r="204">
          <cell r="CY204" t="str">
            <v>HD08</v>
          </cell>
          <cell r="CZ204" t="str">
            <v>华东大区</v>
          </cell>
          <cell r="DA204" t="str">
            <v>张家港智慧停车</v>
          </cell>
        </row>
        <row r="205">
          <cell r="CY205" t="str">
            <v>HD09</v>
          </cell>
          <cell r="CZ205" t="str">
            <v>华东大区</v>
          </cell>
          <cell r="DA205" t="str">
            <v>张家港智慧水利规划（含河长制）</v>
          </cell>
        </row>
        <row r="206">
          <cell r="CY206" t="str">
            <v>HD10</v>
          </cell>
          <cell r="CZ206" t="str">
            <v>华东大区</v>
          </cell>
          <cell r="DA206" t="str">
            <v>吴江政务大数据二期</v>
          </cell>
        </row>
        <row r="207">
          <cell r="CY207" t="str">
            <v>HD12</v>
          </cell>
          <cell r="CZ207" t="str">
            <v>华东大区</v>
          </cell>
          <cell r="DA207" t="str">
            <v>南通智慧停车</v>
          </cell>
        </row>
        <row r="208">
          <cell r="CY208" t="str">
            <v>HD13</v>
          </cell>
          <cell r="CZ208" t="str">
            <v>华东大区</v>
          </cell>
          <cell r="DA208" t="str">
            <v>徐州信息资源枢纽服务（二期）升级改造</v>
          </cell>
        </row>
        <row r="209">
          <cell r="CY209" t="str">
            <v>HD14</v>
          </cell>
          <cell r="CZ209" t="str">
            <v>华东大区</v>
          </cell>
          <cell r="DA209" t="str">
            <v>张家港体育大数据</v>
          </cell>
        </row>
        <row r="210">
          <cell r="CY210" t="str">
            <v>HD15</v>
          </cell>
          <cell r="CZ210" t="str">
            <v>华东大区</v>
          </cell>
          <cell r="DA210" t="str">
            <v>铜山政务大数据</v>
          </cell>
        </row>
        <row r="211">
          <cell r="CY211" t="str">
            <v>HD17</v>
          </cell>
          <cell r="CZ211" t="str">
            <v>华东大区</v>
          </cell>
          <cell r="DA211" t="str">
            <v>FY19张家港人力资源和社会保障局市民卡服务阶段证明外包项目</v>
          </cell>
        </row>
        <row r="212">
          <cell r="CY212" t="str">
            <v>HD18</v>
          </cell>
          <cell r="CZ212" t="str">
            <v>华东大区</v>
          </cell>
          <cell r="DA212" t="str">
            <v>江苏旅游职业技术学院扬州非遗文化展厅技术开发</v>
          </cell>
        </row>
        <row r="213">
          <cell r="CY213" t="str">
            <v>HD21</v>
          </cell>
          <cell r="CZ213" t="str">
            <v>华东大区</v>
          </cell>
          <cell r="DA213" t="str">
            <v>萧山大数据</v>
          </cell>
        </row>
        <row r="214">
          <cell r="CY214" t="str">
            <v>HD22</v>
          </cell>
          <cell r="CZ214" t="str">
            <v>华东大区</v>
          </cell>
          <cell r="DA214" t="str">
            <v>华为青浦研发基地智慧园区建设项目</v>
          </cell>
        </row>
        <row r="215">
          <cell r="CY215" t="str">
            <v>HD23</v>
          </cell>
          <cell r="CZ215" t="str">
            <v>华东大区</v>
          </cell>
          <cell r="DA215" t="str">
            <v>张家港智能分单系统</v>
          </cell>
        </row>
        <row r="216">
          <cell r="CY216" t="str">
            <v>HD24</v>
          </cell>
          <cell r="CZ216" t="str">
            <v>华东大区</v>
          </cell>
          <cell r="DA216" t="str">
            <v>睢宁智慧园区一期</v>
          </cell>
        </row>
        <row r="217">
          <cell r="CY217" t="str">
            <v>HD25</v>
          </cell>
          <cell r="CZ217" t="str">
            <v>华东大区</v>
          </cell>
          <cell r="DA217" t="str">
            <v>徐州信用大数据市县一体化展示</v>
          </cell>
        </row>
        <row r="218">
          <cell r="CY218" t="str">
            <v>HD26</v>
          </cell>
          <cell r="CZ218" t="str">
            <v>华东大区</v>
          </cell>
          <cell r="DA218" t="str">
            <v>张家港市民卡民生大数据</v>
          </cell>
        </row>
        <row r="219">
          <cell r="CY219" t="str">
            <v>HD27</v>
          </cell>
          <cell r="CZ219" t="str">
            <v>华东大区</v>
          </cell>
          <cell r="DA219" t="str">
            <v>徐州大数据业务部门场景化应用</v>
          </cell>
        </row>
        <row r="220">
          <cell r="CY220" t="str">
            <v>HD28</v>
          </cell>
          <cell r="CZ220" t="str">
            <v>华东大区</v>
          </cell>
          <cell r="DA220" t="str">
            <v>徐州农业大数据展示</v>
          </cell>
        </row>
        <row r="221">
          <cell r="CY221" t="str">
            <v>HD29</v>
          </cell>
          <cell r="CZ221" t="str">
            <v>华东大区</v>
          </cell>
          <cell r="DA221" t="str">
            <v>江苏省信用二期</v>
          </cell>
        </row>
        <row r="222">
          <cell r="CY222" t="str">
            <v>HD30</v>
          </cell>
          <cell r="CZ222" t="str">
            <v>华东大区</v>
          </cell>
          <cell r="DA222" t="str">
            <v>吴中区信用平台</v>
          </cell>
        </row>
        <row r="223">
          <cell r="CY223" t="str">
            <v>HD31</v>
          </cell>
          <cell r="CZ223" t="str">
            <v>华东大区</v>
          </cell>
          <cell r="DA223" t="str">
            <v>杭州富阳行政服务中心大数据二期</v>
          </cell>
        </row>
        <row r="224">
          <cell r="CY224" t="str">
            <v>HD32</v>
          </cell>
          <cell r="CZ224" t="str">
            <v>华东大区</v>
          </cell>
          <cell r="DA224" t="str">
            <v>张家港体育APP</v>
          </cell>
        </row>
        <row r="225">
          <cell r="CY225" t="str">
            <v>HD33</v>
          </cell>
          <cell r="CZ225" t="str">
            <v>华东大区</v>
          </cell>
          <cell r="DA225" t="str">
            <v>安徽智慧校园、能耗管理、物联网</v>
          </cell>
        </row>
        <row r="226">
          <cell r="CY226" t="str">
            <v>XB01</v>
          </cell>
          <cell r="CZ226" t="str">
            <v>西北大区</v>
          </cell>
          <cell r="DA226" t="str">
            <v>甘肃省智慧消防数据共享交换平台</v>
          </cell>
        </row>
        <row r="227">
          <cell r="CY227" t="str">
            <v>XB03</v>
          </cell>
          <cell r="CZ227" t="str">
            <v>西北大区</v>
          </cell>
          <cell r="DA227" t="str">
            <v>洛阳智慧消防项目</v>
          </cell>
        </row>
        <row r="228">
          <cell r="CY228" t="str">
            <v>XB05</v>
          </cell>
          <cell r="CZ228" t="str">
            <v>西北大区</v>
          </cell>
          <cell r="DA228" t="str">
            <v>宝鸡市12345呼叫平台项目</v>
          </cell>
        </row>
        <row r="229">
          <cell r="CY229" t="str">
            <v>XB06</v>
          </cell>
          <cell r="CZ229" t="str">
            <v>西北大区</v>
          </cell>
          <cell r="DA229" t="str">
            <v>宝鸡市应急指挥中心建设项目（二期）</v>
          </cell>
        </row>
        <row r="230">
          <cell r="CY230" t="str">
            <v>XB08</v>
          </cell>
          <cell r="CZ230" t="str">
            <v>西北大区</v>
          </cell>
          <cell r="DA230" t="str">
            <v>青海省信用信息共享平台一期四阶段项目</v>
          </cell>
        </row>
        <row r="231">
          <cell r="CY231" t="str">
            <v>XB09</v>
          </cell>
          <cell r="CZ231" t="str">
            <v>西北大区</v>
          </cell>
          <cell r="DA231" t="str">
            <v>三江源大数据中心</v>
          </cell>
        </row>
        <row r="232">
          <cell r="CY232" t="str">
            <v>XB10</v>
          </cell>
          <cell r="CZ232" t="str">
            <v>西北大区</v>
          </cell>
          <cell r="DA232" t="str">
            <v>洛阳地铁物资管理平台项目</v>
          </cell>
        </row>
        <row r="233">
          <cell r="CY233" t="str">
            <v>XB11</v>
          </cell>
          <cell r="CZ233" t="str">
            <v>西北大区</v>
          </cell>
          <cell r="DA233" t="str">
            <v>洛阳地铁智慧应急（含消防）项目</v>
          </cell>
        </row>
        <row r="234">
          <cell r="CY234" t="str">
            <v>XB12</v>
          </cell>
          <cell r="CZ234" t="str">
            <v>西北大区</v>
          </cell>
          <cell r="DA234" t="str">
            <v>铜陵市城市地下智慧管网项目</v>
          </cell>
        </row>
        <row r="235">
          <cell r="CY235" t="str">
            <v>XB13</v>
          </cell>
          <cell r="CZ235" t="str">
            <v>西北大区</v>
          </cell>
          <cell r="DA235" t="str">
            <v>宝鸡市智慧水务项目</v>
          </cell>
        </row>
        <row r="236">
          <cell r="CY236" t="str">
            <v>XB14</v>
          </cell>
          <cell r="CZ236" t="str">
            <v>西北大区</v>
          </cell>
          <cell r="DA236" t="str">
            <v>郑州市智慧水务项目（3.5亿）</v>
          </cell>
        </row>
        <row r="237">
          <cell r="CY237" t="str">
            <v>XB15</v>
          </cell>
          <cell r="CZ237" t="str">
            <v>西北大区</v>
          </cell>
          <cell r="DA237" t="str">
            <v>许昌市智慧消防项目</v>
          </cell>
        </row>
        <row r="238">
          <cell r="CY238" t="str">
            <v>XB16</v>
          </cell>
          <cell r="CZ238" t="str">
            <v>西北大区</v>
          </cell>
          <cell r="DA238" t="str">
            <v>重庆九龙坡智慧管网项目</v>
          </cell>
        </row>
        <row r="239">
          <cell r="CY239" t="str">
            <v>XB17</v>
          </cell>
          <cell r="CZ239" t="str">
            <v>西北大区</v>
          </cell>
          <cell r="DA239" t="str">
            <v>甘肃武威智慧农业一期</v>
          </cell>
        </row>
        <row r="240">
          <cell r="CY240" t="str">
            <v>XB18</v>
          </cell>
          <cell r="CZ240" t="str">
            <v>西北大区</v>
          </cell>
          <cell r="DA240" t="str">
            <v>安徽铜陵物联网卓越之城项目</v>
          </cell>
        </row>
        <row r="241">
          <cell r="CY241" t="str">
            <v>XB19</v>
          </cell>
          <cell r="CZ241" t="str">
            <v>西北大区</v>
          </cell>
          <cell r="DA241" t="str">
            <v>统一物联网管理平台</v>
          </cell>
        </row>
        <row r="242">
          <cell r="CY242" t="str">
            <v>XB20</v>
          </cell>
          <cell r="CZ242" t="str">
            <v>西北大区</v>
          </cell>
          <cell r="DA242" t="str">
            <v>城市运行综合管理指挥中心</v>
          </cell>
        </row>
        <row r="243">
          <cell r="CY243" t="str">
            <v>XB21</v>
          </cell>
          <cell r="CZ243" t="str">
            <v>西北大区</v>
          </cell>
          <cell r="DA243" t="str">
            <v>兰州市数据开放平台</v>
          </cell>
        </row>
        <row r="244">
          <cell r="CY244" t="str">
            <v>XB22</v>
          </cell>
          <cell r="CZ244" t="str">
            <v>西北大区</v>
          </cell>
          <cell r="DA244" t="str">
            <v>嘉峪关信用信息共享平台</v>
          </cell>
        </row>
        <row r="245">
          <cell r="CY245" t="str">
            <v>XB23</v>
          </cell>
          <cell r="CZ245" t="str">
            <v>西北大区</v>
          </cell>
          <cell r="DA245" t="str">
            <v>西咸新区数据共享交换平台</v>
          </cell>
        </row>
        <row r="246">
          <cell r="CY246" t="str">
            <v>XB24</v>
          </cell>
          <cell r="CZ246" t="str">
            <v>西北大区</v>
          </cell>
          <cell r="DA246" t="str">
            <v>新疆商务厅政务网站项目</v>
          </cell>
        </row>
        <row r="247">
          <cell r="CY247" t="str">
            <v>XB25</v>
          </cell>
          <cell r="CZ247" t="str">
            <v>西北大区</v>
          </cell>
          <cell r="DA247" t="str">
            <v>新疆发改委数据交换平台</v>
          </cell>
        </row>
        <row r="248">
          <cell r="CY248" t="str">
            <v>XB26</v>
          </cell>
          <cell r="CZ248" t="str">
            <v>西北大区</v>
          </cell>
          <cell r="DA248" t="str">
            <v>武威“城市通”（E龙岩、筑民生模式）</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俊杰"/>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HB41</v>
          </cell>
          <cell r="CZ51" t="str">
            <v>华北大区</v>
          </cell>
          <cell r="DA51" t="str">
            <v>延庆区智慧社区</v>
          </cell>
        </row>
        <row r="52">
          <cell r="CY52" t="str">
            <v>HB50</v>
          </cell>
          <cell r="CZ52" t="str">
            <v>华北大区</v>
          </cell>
          <cell r="DA52" t="str">
            <v>杨凌智慧大厅建设</v>
          </cell>
        </row>
        <row r="53">
          <cell r="CY53" t="str">
            <v>HB51</v>
          </cell>
          <cell r="CZ53" t="str">
            <v>华北大区</v>
          </cell>
          <cell r="DA53" t="str">
            <v>中关村管委会2019年度运维项目</v>
          </cell>
        </row>
        <row r="54">
          <cell r="CY54" t="str">
            <v>HN01</v>
          </cell>
          <cell r="CZ54" t="str">
            <v>华南大区</v>
          </cell>
          <cell r="DA54" t="str">
            <v>龙岩智慧教育</v>
          </cell>
        </row>
        <row r="55">
          <cell r="CY55" t="str">
            <v>HN02</v>
          </cell>
          <cell r="CZ55" t="str">
            <v>华南大区</v>
          </cell>
          <cell r="DA55" t="str">
            <v>2018年智慧武平升级改造项目服务类采购项目</v>
          </cell>
        </row>
        <row r="56">
          <cell r="CY56" t="str">
            <v>HN03</v>
          </cell>
          <cell r="CZ56" t="str">
            <v>华南大区</v>
          </cell>
          <cell r="DA56" t="str">
            <v>智慧武平升级改造项目硬件采购供货项目</v>
          </cell>
        </row>
        <row r="57">
          <cell r="CY57" t="str">
            <v>HN04</v>
          </cell>
          <cell r="CZ57" t="str">
            <v>华南大区</v>
          </cell>
          <cell r="DA57" t="str">
            <v>智慧武平升级改造项目运维服务收益期项目</v>
          </cell>
        </row>
        <row r="58">
          <cell r="CY58" t="str">
            <v>HN05</v>
          </cell>
          <cell r="CZ58" t="str">
            <v>华南大区</v>
          </cell>
          <cell r="DA58" t="str">
            <v>龙岩市行政服务中心通用审批系统含网上办事大厅提升改造软件开发项目</v>
          </cell>
        </row>
        <row r="59">
          <cell r="CY59" t="str">
            <v>HN06</v>
          </cell>
          <cell r="CZ59" t="str">
            <v>华南大区</v>
          </cell>
          <cell r="DA59" t="str">
            <v>精准扶贫（二期)运营</v>
          </cell>
        </row>
        <row r="60">
          <cell r="CY60" t="str">
            <v>HN10</v>
          </cell>
          <cell r="CZ60" t="str">
            <v>华南大区</v>
          </cell>
          <cell r="DA60" t="str">
            <v>禅城区数据共享平台二期项目</v>
          </cell>
        </row>
        <row r="61">
          <cell r="CY61" t="str">
            <v>HN12</v>
          </cell>
          <cell r="CZ61" t="str">
            <v>华南大区</v>
          </cell>
          <cell r="DA61" t="str">
            <v>佛山市社保局微信公众号升级项目</v>
          </cell>
        </row>
        <row r="62">
          <cell r="CY62" t="str">
            <v>HN13</v>
          </cell>
          <cell r="CZ62" t="str">
            <v>华南大区</v>
          </cell>
          <cell r="DA62" t="str">
            <v>广州之窗商务港智慧展厅集成服务阶段证明项目</v>
          </cell>
        </row>
        <row r="63">
          <cell r="CY63" t="str">
            <v>HN14</v>
          </cell>
          <cell r="CZ63" t="str">
            <v>华南大区</v>
          </cell>
          <cell r="DA63" t="str">
            <v>盐田市民服务平台运营项目</v>
          </cell>
        </row>
        <row r="64">
          <cell r="CY64" t="str">
            <v>HN15</v>
          </cell>
          <cell r="CZ64" t="str">
            <v>华南大区</v>
          </cell>
          <cell r="DA64" t="str">
            <v>盐田城市运行管理平台</v>
          </cell>
        </row>
        <row r="65">
          <cell r="CY65" t="str">
            <v>HN17</v>
          </cell>
          <cell r="CZ65" t="str">
            <v>华南大区</v>
          </cell>
          <cell r="DA65" t="str">
            <v>佛山市数据协同共享系统项目</v>
          </cell>
        </row>
        <row r="66">
          <cell r="CY66" t="str">
            <v>HN18</v>
          </cell>
          <cell r="CZ66" t="str">
            <v>华南大区</v>
          </cell>
          <cell r="DA66" t="str">
            <v>佛山市政府决策分析展示系统</v>
          </cell>
        </row>
        <row r="67">
          <cell r="CY67" t="str">
            <v>HN19</v>
          </cell>
          <cell r="CZ67" t="str">
            <v>华南大区</v>
          </cell>
          <cell r="DA67" t="str">
            <v>云浮市智慧城管二期</v>
          </cell>
        </row>
        <row r="68">
          <cell r="CY68" t="str">
            <v>HN24</v>
          </cell>
          <cell r="CZ68" t="str">
            <v>华南大区</v>
          </cell>
          <cell r="DA68" t="str">
            <v>盐田区统一身份认证系统</v>
          </cell>
        </row>
        <row r="69">
          <cell r="CY69" t="str">
            <v>HN26</v>
          </cell>
          <cell r="CZ69" t="str">
            <v>华南大区</v>
          </cell>
          <cell r="DA69" t="str">
            <v>漳州市数据汇聚共享服务平台（二期）</v>
          </cell>
        </row>
        <row r="70">
          <cell r="CY70" t="str">
            <v>HN27</v>
          </cell>
          <cell r="CZ70" t="str">
            <v>华南大区</v>
          </cell>
          <cell r="DA70" t="str">
            <v>智慧福安市民服务平台</v>
          </cell>
        </row>
        <row r="71">
          <cell r="CY71" t="str">
            <v>HN30</v>
          </cell>
          <cell r="CZ71" t="str">
            <v>华南大区</v>
          </cell>
          <cell r="DA71" t="str">
            <v>漳州市网上公共服务平台（漳州通）</v>
          </cell>
        </row>
        <row r="72">
          <cell r="CY72" t="str">
            <v>HN31</v>
          </cell>
          <cell r="CZ72" t="str">
            <v>华南大区</v>
          </cell>
          <cell r="DA72" t="str">
            <v>智慧上杭项目</v>
          </cell>
        </row>
        <row r="73">
          <cell r="CY73" t="str">
            <v>HN33</v>
          </cell>
          <cell r="CZ73" t="str">
            <v>华南大区</v>
          </cell>
          <cell r="DA73" t="str">
            <v>三明网上公共服务平台（e三明）</v>
          </cell>
        </row>
        <row r="74">
          <cell r="CY74" t="str">
            <v>HN34</v>
          </cell>
          <cell r="CZ74" t="str">
            <v>华南大区</v>
          </cell>
          <cell r="DA74" t="str">
            <v>佛山法人库建设项目</v>
          </cell>
        </row>
        <row r="75">
          <cell r="CY75" t="str">
            <v>HN39</v>
          </cell>
          <cell r="CZ75" t="str">
            <v>华南大区</v>
          </cell>
          <cell r="DA75" t="str">
            <v>数字广东</v>
          </cell>
        </row>
        <row r="76">
          <cell r="CY76" t="str">
            <v>HN40</v>
          </cell>
          <cell r="CZ76" t="str">
            <v>华南大区</v>
          </cell>
          <cell r="DA76" t="str">
            <v>龙岩移动全流程网上办事平台项目网上办事服务平台模块技术服务阶段证明</v>
          </cell>
        </row>
        <row r="77">
          <cell r="CY77" t="str">
            <v>HN41</v>
          </cell>
          <cell r="CZ77" t="str">
            <v>华南大区</v>
          </cell>
          <cell r="DA77" t="str">
            <v>龙岩移动全流程网上办事平台项目网上办事服务平台维保服务期服务到款项目</v>
          </cell>
        </row>
        <row r="78">
          <cell r="CY78" t="str">
            <v>HN42</v>
          </cell>
          <cell r="CZ78" t="str">
            <v>华南大区</v>
          </cell>
          <cell r="DA78" t="str">
            <v>龙岩市教育局网上招生报名及积分制管理系统软件开发项目</v>
          </cell>
        </row>
        <row r="79">
          <cell r="CY79" t="str">
            <v>HN43</v>
          </cell>
          <cell r="CZ79" t="str">
            <v>华南大区</v>
          </cell>
          <cell r="DA79" t="str">
            <v>龙岩市新罗区综治网格化信息系统软件开发项目</v>
          </cell>
        </row>
        <row r="80">
          <cell r="CY80" t="str">
            <v>HN44</v>
          </cell>
          <cell r="CZ80" t="str">
            <v>华南大区</v>
          </cell>
          <cell r="DA80" t="str">
            <v>福州市中小企业服务平台</v>
          </cell>
        </row>
        <row r="81">
          <cell r="CY81" t="str">
            <v>HN45</v>
          </cell>
          <cell r="CZ81" t="str">
            <v>华南大区</v>
          </cell>
          <cell r="DA81" t="str">
            <v>龙岩市中国工商银行统一支付平台项目</v>
          </cell>
        </row>
        <row r="82">
          <cell r="CY82" t="str">
            <v>HN46</v>
          </cell>
          <cell r="CZ82" t="str">
            <v>华南大区</v>
          </cell>
          <cell r="DA82" t="str">
            <v>龙岩市中国工商银行统一支付平台硬件采购项目</v>
          </cell>
        </row>
        <row r="83">
          <cell r="CY83" t="str">
            <v>HN47</v>
          </cell>
          <cell r="CZ83" t="str">
            <v>华南大区</v>
          </cell>
          <cell r="DA83" t="str">
            <v>通道县智慧党建二期大数据平台</v>
          </cell>
        </row>
        <row r="84">
          <cell r="CY84" t="str">
            <v>HN48</v>
          </cell>
          <cell r="CZ84" t="str">
            <v>华南大区</v>
          </cell>
          <cell r="DA84" t="str">
            <v>盐田区个人画像平台</v>
          </cell>
        </row>
        <row r="85">
          <cell r="CY85" t="str">
            <v>HN49</v>
          </cell>
          <cell r="CZ85" t="str">
            <v>华南大区</v>
          </cell>
          <cell r="DA85" t="str">
            <v>佛山市政府政务云机房集成项目</v>
          </cell>
        </row>
        <row r="86">
          <cell r="CY86" t="str">
            <v>HN50</v>
          </cell>
          <cell r="CZ86" t="str">
            <v>华南大区</v>
          </cell>
          <cell r="DA86" t="str">
            <v>龙岩智慧监狱</v>
          </cell>
        </row>
        <row r="87">
          <cell r="CY87" t="str">
            <v>HN51</v>
          </cell>
          <cell r="CZ87" t="str">
            <v>华南大区</v>
          </cell>
          <cell r="DA87" t="str">
            <v>龙岩智慧医疗</v>
          </cell>
        </row>
        <row r="88">
          <cell r="CY88" t="str">
            <v>HN52</v>
          </cell>
          <cell r="CZ88" t="str">
            <v>华南大区</v>
          </cell>
          <cell r="DA88" t="str">
            <v>广州智慧园区</v>
          </cell>
        </row>
        <row r="89">
          <cell r="CY89" t="str">
            <v>XN001</v>
          </cell>
          <cell r="CZ89" t="str">
            <v>西南大区</v>
          </cell>
          <cell r="DA89" t="str">
            <v>贵阳市白云区政务服务到款项目</v>
          </cell>
        </row>
        <row r="90">
          <cell r="CY90" t="str">
            <v>XN002</v>
          </cell>
          <cell r="CZ90" t="str">
            <v>西南大区</v>
          </cell>
          <cell r="DA90" t="str">
            <v>贵阳市招考网微信公众号托管运维服务阶段证明项目</v>
          </cell>
        </row>
        <row r="91">
          <cell r="CY91" t="str">
            <v>XN003</v>
          </cell>
          <cell r="CZ91" t="str">
            <v>西南大区</v>
          </cell>
          <cell r="DA91" t="str">
            <v>智慧金秀一期</v>
          </cell>
        </row>
        <row r="92">
          <cell r="CY92" t="str">
            <v>XN004</v>
          </cell>
          <cell r="CZ92" t="str">
            <v>西南大区</v>
          </cell>
          <cell r="DA92" t="str">
            <v>贵阳市义务教育入学服务接入筑民生APP建设服务项目</v>
          </cell>
        </row>
        <row r="93">
          <cell r="CY93" t="str">
            <v>XN005</v>
          </cell>
          <cell r="CZ93" t="str">
            <v>西南大区</v>
          </cell>
          <cell r="DA93" t="str">
            <v>六盘水凉都云信息平台</v>
          </cell>
        </row>
        <row r="94">
          <cell r="CY94" t="str">
            <v>XN006</v>
          </cell>
          <cell r="CZ94" t="str">
            <v>西南大区</v>
          </cell>
          <cell r="DA94" t="str">
            <v>铜仁市大数据支撑平台</v>
          </cell>
        </row>
        <row r="95">
          <cell r="CY95" t="str">
            <v>XN009</v>
          </cell>
          <cell r="CZ95" t="str">
            <v>西南大区</v>
          </cell>
          <cell r="DA95" t="str">
            <v>贵阳市住房公积金管理中心-线上服务接入软件开发</v>
          </cell>
        </row>
        <row r="96">
          <cell r="CY96" t="str">
            <v>XN010</v>
          </cell>
          <cell r="CZ96" t="str">
            <v>西南大区</v>
          </cell>
          <cell r="DA96" t="str">
            <v>筑民生二期</v>
          </cell>
        </row>
        <row r="97">
          <cell r="CY97" t="str">
            <v>XN011</v>
          </cell>
          <cell r="CZ97" t="str">
            <v>西南大区</v>
          </cell>
          <cell r="DA97" t="str">
            <v>智慧体育</v>
          </cell>
        </row>
        <row r="98">
          <cell r="CY98" t="str">
            <v>XN013</v>
          </cell>
          <cell r="CZ98" t="str">
            <v>西南大区</v>
          </cell>
          <cell r="DA98" t="str">
            <v>稀土大数据平台</v>
          </cell>
        </row>
        <row r="99">
          <cell r="CY99" t="str">
            <v>XN014</v>
          </cell>
          <cell r="CZ99" t="str">
            <v>西南大区</v>
          </cell>
          <cell r="DA99" t="str">
            <v>赣南脐橙大数据平台</v>
          </cell>
        </row>
        <row r="100">
          <cell r="CY100" t="str">
            <v>XN016</v>
          </cell>
          <cell r="CZ100" t="str">
            <v>西南大区</v>
          </cell>
          <cell r="DA100" t="str">
            <v>贵州长江水资源保护</v>
          </cell>
        </row>
        <row r="101">
          <cell r="CY101" t="str">
            <v>XN017</v>
          </cell>
          <cell r="CZ101" t="str">
            <v>西南大区</v>
          </cell>
          <cell r="DA101" t="str">
            <v>重庆长江水资源保护</v>
          </cell>
        </row>
        <row r="102">
          <cell r="CY102" t="str">
            <v>XN018</v>
          </cell>
          <cell r="CZ102" t="str">
            <v>西南大区</v>
          </cell>
          <cell r="DA102" t="str">
            <v>贵州省“厕所革命”</v>
          </cell>
        </row>
        <row r="103">
          <cell r="CY103" t="str">
            <v>XN019</v>
          </cell>
          <cell r="CZ103" t="str">
            <v>西南大区</v>
          </cell>
          <cell r="DA103" t="str">
            <v>六枝教育项目</v>
          </cell>
        </row>
        <row r="104">
          <cell r="CY104" t="str">
            <v>XN020</v>
          </cell>
          <cell r="CZ104" t="str">
            <v>西南大区</v>
          </cell>
          <cell r="DA104" t="str">
            <v>赣州智慧教育</v>
          </cell>
        </row>
        <row r="105">
          <cell r="CY105" t="str">
            <v>XN024</v>
          </cell>
          <cell r="CZ105" t="str">
            <v>西南大区</v>
          </cell>
          <cell r="DA105" t="str">
            <v>贵阳市住房公积金管理中心-运营服务</v>
          </cell>
        </row>
        <row r="106">
          <cell r="CY106" t="str">
            <v>XN025</v>
          </cell>
          <cell r="CZ106" t="str">
            <v>西南大区</v>
          </cell>
          <cell r="DA106" t="str">
            <v>贵阳市住房公积金管理中心-运维服务</v>
          </cell>
        </row>
        <row r="107">
          <cell r="CY107" t="str">
            <v>XN026</v>
          </cell>
          <cell r="CZ107" t="str">
            <v>西南大区</v>
          </cell>
          <cell r="DA107" t="str">
            <v>重庆两江新区教育局新生预报名系统</v>
          </cell>
        </row>
        <row r="108">
          <cell r="CY108" t="str">
            <v>XN031</v>
          </cell>
          <cell r="CZ108" t="str">
            <v>西南大区</v>
          </cell>
          <cell r="DA108" t="str">
            <v>铜仁市民平台</v>
          </cell>
        </row>
        <row r="109">
          <cell r="CY109" t="str">
            <v>XN033</v>
          </cell>
          <cell r="CZ109" t="str">
            <v>西南大区</v>
          </cell>
          <cell r="DA109" t="str">
            <v>贵阳市住房公积金管理中心-人脸识别技术支持</v>
          </cell>
        </row>
        <row r="110">
          <cell r="CY110" t="str">
            <v>XN034</v>
          </cell>
          <cell r="CZ110" t="str">
            <v>西南大区</v>
          </cell>
          <cell r="DA110" t="str">
            <v>贵阳市发改委统一登录管理</v>
          </cell>
        </row>
        <row r="111">
          <cell r="CY111" t="str">
            <v>XN037</v>
          </cell>
          <cell r="CZ111" t="str">
            <v>西南大区</v>
          </cell>
          <cell r="DA111" t="str">
            <v>绮结河乡村振兴</v>
          </cell>
        </row>
        <row r="112">
          <cell r="CY112" t="str">
            <v>XN039</v>
          </cell>
          <cell r="CZ112" t="str">
            <v>西南大区</v>
          </cell>
          <cell r="DA112" t="str">
            <v>两江新区停车诱导系统工程</v>
          </cell>
        </row>
        <row r="113">
          <cell r="CY113" t="str">
            <v>XN042</v>
          </cell>
          <cell r="CZ113" t="str">
            <v>西南大区</v>
          </cell>
          <cell r="DA113" t="str">
            <v>重庆智慧江津PPP项目</v>
          </cell>
        </row>
        <row r="114">
          <cell r="CY114" t="str">
            <v>XN043</v>
          </cell>
          <cell r="CZ114" t="str">
            <v>西南大区</v>
          </cell>
          <cell r="DA114" t="str">
            <v>黔南州雪亮工程</v>
          </cell>
        </row>
        <row r="115">
          <cell r="CY115" t="str">
            <v>XN044</v>
          </cell>
          <cell r="CZ115" t="str">
            <v>西南大区</v>
          </cell>
          <cell r="DA115" t="str">
            <v>重庆市高新区智慧园区基础信息化建设项目</v>
          </cell>
        </row>
        <row r="116">
          <cell r="CY116" t="str">
            <v>HBH01</v>
          </cell>
          <cell r="CZ116" t="str">
            <v>环渤海大区</v>
          </cell>
          <cell r="DA116" t="str">
            <v>邯郸市成安县新区管委会智慧如意公园项目一次性软件开发</v>
          </cell>
        </row>
        <row r="117">
          <cell r="CY117" t="str">
            <v>HBH02</v>
          </cell>
          <cell r="CZ117" t="str">
            <v>环渤海大区</v>
          </cell>
          <cell r="DA117" t="str">
            <v>邯郸市成安县智慧城市</v>
          </cell>
        </row>
        <row r="118">
          <cell r="CY118" t="str">
            <v>HBH03</v>
          </cell>
          <cell r="CZ118" t="str">
            <v>环渤海大区</v>
          </cell>
          <cell r="DA118" t="str">
            <v>唐山智慧城市总集成商</v>
          </cell>
        </row>
        <row r="119">
          <cell r="CY119" t="str">
            <v>HBH04</v>
          </cell>
          <cell r="CZ119" t="str">
            <v>环渤海大区</v>
          </cell>
          <cell r="DA119" t="str">
            <v>唐山小微企业平台运营补贴</v>
          </cell>
        </row>
        <row r="120">
          <cell r="CY120" t="str">
            <v>HBH05</v>
          </cell>
          <cell r="CZ120" t="str">
            <v>环渤海大区</v>
          </cell>
          <cell r="DA120" t="str">
            <v>唐山跨境电商</v>
          </cell>
        </row>
        <row r="121">
          <cell r="CY121" t="str">
            <v>HBH06</v>
          </cell>
          <cell r="CZ121" t="str">
            <v>环渤海大区</v>
          </cell>
          <cell r="DA121" t="str">
            <v>唐山市企业上云应用服务补贴</v>
          </cell>
        </row>
        <row r="122">
          <cell r="CY122" t="str">
            <v>HBH07</v>
          </cell>
          <cell r="CZ122" t="str">
            <v>环渤海大区</v>
          </cell>
          <cell r="DA122" t="str">
            <v>秦皇岛智慧交通</v>
          </cell>
        </row>
        <row r="123">
          <cell r="CY123" t="str">
            <v>HBH10</v>
          </cell>
          <cell r="CZ123" t="str">
            <v>环渤海大区</v>
          </cell>
          <cell r="DA123" t="str">
            <v>长春新区双创科技街区</v>
          </cell>
        </row>
        <row r="124">
          <cell r="CY124" t="str">
            <v>HBH11</v>
          </cell>
          <cell r="CZ124" t="str">
            <v>环渤海大区</v>
          </cell>
          <cell r="DA124" t="str">
            <v>长春经开区智能制造谷</v>
          </cell>
        </row>
        <row r="125">
          <cell r="CY125" t="str">
            <v>HBH12</v>
          </cell>
          <cell r="CZ125" t="str">
            <v>环渤海大区</v>
          </cell>
          <cell r="DA125" t="str">
            <v>吉视传媒云ERP</v>
          </cell>
        </row>
        <row r="126">
          <cell r="CY126" t="str">
            <v>HBH13</v>
          </cell>
          <cell r="CZ126" t="str">
            <v>环渤海大区</v>
          </cell>
          <cell r="DA126" t="str">
            <v>吉林省物联网Sigfox示范项目</v>
          </cell>
        </row>
        <row r="127">
          <cell r="CY127" t="str">
            <v>HBH15</v>
          </cell>
          <cell r="CZ127" t="str">
            <v>环渤海大区</v>
          </cell>
          <cell r="DA127" t="str">
            <v>长春净月区双创升级平台</v>
          </cell>
        </row>
        <row r="128">
          <cell r="CY128" t="str">
            <v>HBH17</v>
          </cell>
          <cell r="CZ128" t="str">
            <v>环渤海大区</v>
          </cell>
          <cell r="DA128" t="str">
            <v>吉林省大数据局数据中心建设项目</v>
          </cell>
        </row>
        <row r="129">
          <cell r="CY129" t="str">
            <v>HBH20</v>
          </cell>
          <cell r="CZ129" t="str">
            <v>环渤海大区</v>
          </cell>
          <cell r="DA129" t="str">
            <v>辽宁省智慧体育项目</v>
          </cell>
        </row>
        <row r="130">
          <cell r="CY130" t="str">
            <v>HBH23</v>
          </cell>
          <cell r="CZ130" t="str">
            <v>环渤海大区</v>
          </cell>
          <cell r="DA130" t="str">
            <v>庄河智慧城市项目（教育）</v>
          </cell>
        </row>
        <row r="131">
          <cell r="CY131" t="str">
            <v>HBH24</v>
          </cell>
          <cell r="CZ131" t="str">
            <v>环渤海大区</v>
          </cell>
          <cell r="DA131" t="str">
            <v>大连智慧城市项目</v>
          </cell>
        </row>
        <row r="132">
          <cell r="CY132" t="str">
            <v>HBH25</v>
          </cell>
          <cell r="CZ132" t="str">
            <v>环渤海大区</v>
          </cell>
          <cell r="DA132" t="str">
            <v>长春新区“数字新区”二期</v>
          </cell>
        </row>
        <row r="133">
          <cell r="CY133" t="str">
            <v>HBH26</v>
          </cell>
          <cell r="CZ133" t="str">
            <v>环渤海大区</v>
          </cell>
          <cell r="DA133" t="str">
            <v>抚顺智慧城市-政务大数据共享交换平台</v>
          </cell>
        </row>
        <row r="134">
          <cell r="CY134" t="str">
            <v>HBH27</v>
          </cell>
          <cell r="CZ134" t="str">
            <v>环渤海大区</v>
          </cell>
          <cell r="DA134" t="str">
            <v>抚顺工业运行预警监控与服务平台</v>
          </cell>
        </row>
        <row r="135">
          <cell r="CY135" t="str">
            <v>HBH28</v>
          </cell>
          <cell r="CZ135" t="str">
            <v>环渤海大区</v>
          </cell>
          <cell r="DA135" t="str">
            <v>抚顺虚拟市民卡</v>
          </cell>
        </row>
        <row r="136">
          <cell r="CY136" t="str">
            <v>HBH30</v>
          </cell>
          <cell r="CZ136" t="str">
            <v>环渤海大区</v>
          </cell>
          <cell r="DA136" t="str">
            <v>抚顺征信平台</v>
          </cell>
        </row>
        <row r="137">
          <cell r="CY137" t="str">
            <v>HBH31</v>
          </cell>
          <cell r="CZ137" t="str">
            <v>环渤海大区</v>
          </cell>
          <cell r="DA137" t="str">
            <v>本溪市市民卡运维项目</v>
          </cell>
        </row>
        <row r="138">
          <cell r="CY138" t="str">
            <v>HBH32</v>
          </cell>
          <cell r="CZ138" t="str">
            <v>环渤海大区</v>
          </cell>
          <cell r="DA138" t="str">
            <v>京东雪亮工程项目</v>
          </cell>
        </row>
        <row r="139">
          <cell r="CY139" t="str">
            <v>HBH33</v>
          </cell>
          <cell r="CZ139" t="str">
            <v>环渤海大区</v>
          </cell>
          <cell r="DA139" t="str">
            <v>南昌智慧监狱项目</v>
          </cell>
        </row>
        <row r="140">
          <cell r="CY140" t="str">
            <v>HBH34</v>
          </cell>
          <cell r="CZ140" t="str">
            <v>环渤海大区</v>
          </cell>
          <cell r="DA140" t="str">
            <v>智慧东丽综合治理平台-张贵庄街道硬件</v>
          </cell>
        </row>
        <row r="141">
          <cell r="CY141" t="str">
            <v>HBH35</v>
          </cell>
          <cell r="CZ141" t="str">
            <v>环渤海大区</v>
          </cell>
          <cell r="DA141" t="str">
            <v>智慧东丽综合治理平台-丰年街道硬件</v>
          </cell>
        </row>
        <row r="142">
          <cell r="CY142" t="str">
            <v>HBH37</v>
          </cell>
          <cell r="CZ142" t="str">
            <v>环渤海大区</v>
          </cell>
          <cell r="DA142" t="str">
            <v>智慧东丽综合治理平台-综治管理中心硬件</v>
          </cell>
        </row>
        <row r="143">
          <cell r="CY143" t="str">
            <v>HBH38</v>
          </cell>
          <cell r="CZ143" t="str">
            <v>环渤海大区</v>
          </cell>
          <cell r="DA143" t="str">
            <v>天津公安局智慧博物馆-软件</v>
          </cell>
        </row>
        <row r="144">
          <cell r="CY144" t="str">
            <v>HBH40</v>
          </cell>
          <cell r="CZ144" t="str">
            <v>环渤海大区</v>
          </cell>
          <cell r="DA144" t="str">
            <v>天津公安局智慧博物馆-硬件</v>
          </cell>
        </row>
        <row r="145">
          <cell r="CY145" t="str">
            <v>HBH42</v>
          </cell>
          <cell r="CZ145" t="str">
            <v>环渤海大区</v>
          </cell>
          <cell r="DA145" t="str">
            <v>天津市津南区及荣程钢铁民族文化大数据</v>
          </cell>
        </row>
        <row r="146">
          <cell r="CY146" t="str">
            <v>HBH43</v>
          </cell>
          <cell r="CZ146" t="str">
            <v>环渤海大区</v>
          </cell>
          <cell r="DA146" t="str">
            <v>天津大学数据中心</v>
          </cell>
        </row>
        <row r="147">
          <cell r="CY147" t="str">
            <v>HBH44</v>
          </cell>
          <cell r="CZ147" t="str">
            <v>环渤海大区</v>
          </cell>
          <cell r="DA147" t="str">
            <v>威海职业学院智慧校园一期</v>
          </cell>
        </row>
        <row r="148">
          <cell r="CY148" t="str">
            <v>HBH45</v>
          </cell>
          <cell r="CZ148" t="str">
            <v>环渤海大区</v>
          </cell>
          <cell r="DA148" t="str">
            <v>淄川IOC项目</v>
          </cell>
        </row>
        <row r="149">
          <cell r="CY149" t="str">
            <v>HBH47</v>
          </cell>
          <cell r="CZ149" t="str">
            <v>环渤海大区</v>
          </cell>
          <cell r="DA149" t="str">
            <v>文登市民网二期</v>
          </cell>
        </row>
        <row r="150">
          <cell r="CY150" t="str">
            <v>HBH48</v>
          </cell>
          <cell r="CZ150" t="str">
            <v>环渤海大区</v>
          </cell>
          <cell r="DA150" t="str">
            <v>乳山市民网二期</v>
          </cell>
        </row>
        <row r="151">
          <cell r="CY151" t="str">
            <v>HBH49</v>
          </cell>
          <cell r="CZ151" t="str">
            <v>环渤海大区</v>
          </cell>
          <cell r="DA151" t="str">
            <v>乳山农业大数据应用</v>
          </cell>
        </row>
        <row r="152">
          <cell r="CY152" t="str">
            <v>HBH51</v>
          </cell>
          <cell r="CZ152" t="str">
            <v>环渤海大区</v>
          </cell>
          <cell r="DA152" t="str">
            <v>威海智慧文化二期</v>
          </cell>
        </row>
        <row r="153">
          <cell r="CY153" t="str">
            <v>HBH52</v>
          </cell>
          <cell r="CZ153" t="str">
            <v>环渤海大区</v>
          </cell>
          <cell r="DA153" t="str">
            <v>潍坊市城市大脑项目</v>
          </cell>
        </row>
        <row r="154">
          <cell r="CY154" t="str">
            <v>HBH53</v>
          </cell>
          <cell r="CZ154" t="str">
            <v>环渤海大区</v>
          </cell>
          <cell r="DA154" t="str">
            <v>日照智慧旅游</v>
          </cell>
        </row>
        <row r="155">
          <cell r="CY155" t="str">
            <v>HBH54</v>
          </cell>
          <cell r="CZ155" t="str">
            <v>环渤海大区</v>
          </cell>
          <cell r="DA155" t="str">
            <v>青岛黄岛未来城项目</v>
          </cell>
        </row>
        <row r="156">
          <cell r="CY156" t="str">
            <v>HBH55</v>
          </cell>
          <cell r="CZ156" t="str">
            <v>环渤海大区</v>
          </cell>
          <cell r="DA156" t="str">
            <v>威海市民网续签</v>
          </cell>
        </row>
        <row r="157">
          <cell r="CY157" t="str">
            <v>HBH56</v>
          </cell>
          <cell r="CZ157" t="str">
            <v>环渤海大区</v>
          </cell>
          <cell r="DA157" t="str">
            <v>聊城市民网建设及运营</v>
          </cell>
        </row>
        <row r="158">
          <cell r="CY158" t="str">
            <v>HBH58</v>
          </cell>
          <cell r="CZ158" t="str">
            <v>环渤海大区</v>
          </cell>
          <cell r="DA158" t="str">
            <v>威海职业学院智慧校园二期</v>
          </cell>
        </row>
        <row r="159">
          <cell r="CY159" t="str">
            <v>HBH59</v>
          </cell>
          <cell r="CZ159" t="str">
            <v>环渤海大区</v>
          </cell>
          <cell r="DA159" t="str">
            <v>潍坊潍城区智能服务大厅</v>
          </cell>
        </row>
        <row r="160">
          <cell r="CY160" t="str">
            <v>HBH60</v>
          </cell>
          <cell r="CZ160" t="str">
            <v>环渤海大区</v>
          </cell>
          <cell r="DA160" t="str">
            <v>淄博经开区智慧园区平台建设</v>
          </cell>
        </row>
        <row r="161">
          <cell r="CY161" t="str">
            <v>HBH61</v>
          </cell>
          <cell r="CZ161" t="str">
            <v>环渤海大区</v>
          </cell>
          <cell r="DA161" t="str">
            <v>烟台发改信用二期</v>
          </cell>
        </row>
        <row r="162">
          <cell r="CY162" t="str">
            <v>HBH62</v>
          </cell>
          <cell r="CZ162" t="str">
            <v>环渤海大区</v>
          </cell>
          <cell r="DA162" t="str">
            <v>威海工业大数据</v>
          </cell>
        </row>
        <row r="163">
          <cell r="CY163" t="str">
            <v>HBH63</v>
          </cell>
          <cell r="CZ163" t="str">
            <v>环渤海大区</v>
          </cell>
          <cell r="DA163" t="str">
            <v>大连金普新区智慧城市项目</v>
          </cell>
        </row>
        <row r="164">
          <cell r="CY164" t="str">
            <v>HBH64</v>
          </cell>
          <cell r="CZ164" t="str">
            <v>环渤海大区</v>
          </cell>
          <cell r="DA164" t="str">
            <v>唐山智慧火车站</v>
          </cell>
        </row>
        <row r="165">
          <cell r="CY165" t="str">
            <v>HBH65</v>
          </cell>
          <cell r="CZ165" t="str">
            <v>环渤海大区</v>
          </cell>
          <cell r="DA165" t="str">
            <v>天钢集团钢铁产业大数据</v>
          </cell>
        </row>
        <row r="166">
          <cell r="CY166" t="str">
            <v>HBH67</v>
          </cell>
          <cell r="CZ166" t="str">
            <v>环渤海大区</v>
          </cell>
          <cell r="DA166" t="str">
            <v>吉林省溯源食品工业互联网项目（建设）</v>
          </cell>
        </row>
        <row r="167">
          <cell r="CY167" t="str">
            <v>HBH68</v>
          </cell>
          <cell r="CZ167" t="str">
            <v>环渤海大区</v>
          </cell>
          <cell r="DA167" t="str">
            <v>长春市规划馆物联网改造项目</v>
          </cell>
        </row>
        <row r="168">
          <cell r="CY168" t="str">
            <v>HBH69</v>
          </cell>
          <cell r="CZ168" t="str">
            <v>环渤海大区</v>
          </cell>
          <cell r="DA168" t="str">
            <v>长春市农业大数据平台</v>
          </cell>
        </row>
        <row r="169">
          <cell r="CY169" t="str">
            <v>HBH70</v>
          </cell>
          <cell r="CZ169" t="str">
            <v>环渤海大区</v>
          </cell>
          <cell r="DA169" t="str">
            <v>吉林省应急指挥系统平台</v>
          </cell>
        </row>
        <row r="170">
          <cell r="CY170" t="str">
            <v>HBH71</v>
          </cell>
          <cell r="CZ170" t="str">
            <v>环渤海大区</v>
          </cell>
          <cell r="DA170" t="str">
            <v>长春红旗小镇项目</v>
          </cell>
        </row>
        <row r="171">
          <cell r="CY171" t="str">
            <v>HBH72</v>
          </cell>
          <cell r="CZ171" t="str">
            <v>环渤海大区</v>
          </cell>
          <cell r="DA171" t="str">
            <v>智慧东丽综合治理平台-综治管理中心软件开发</v>
          </cell>
        </row>
        <row r="172">
          <cell r="CY172" t="str">
            <v>HBH73</v>
          </cell>
          <cell r="CZ172" t="str">
            <v>环渤海大区</v>
          </cell>
          <cell r="DA172" t="str">
            <v>南开区网格化管理平台软</v>
          </cell>
        </row>
        <row r="173">
          <cell r="CY173" t="str">
            <v>HBH74</v>
          </cell>
          <cell r="CZ173" t="str">
            <v>环渤海大区</v>
          </cell>
          <cell r="DA173" t="str">
            <v>南开区网格化管理平台硬</v>
          </cell>
        </row>
        <row r="174">
          <cell r="CY174" t="str">
            <v>HBH75</v>
          </cell>
          <cell r="CZ174" t="str">
            <v>环渤海大区</v>
          </cell>
          <cell r="DA174" t="str">
            <v>南开区经济监控平台</v>
          </cell>
        </row>
        <row r="175">
          <cell r="CY175" t="str">
            <v>HBH76</v>
          </cell>
          <cell r="CZ175" t="str">
            <v>环渤海大区</v>
          </cell>
          <cell r="DA175" t="str">
            <v>南开区企业服务平台</v>
          </cell>
        </row>
        <row r="176">
          <cell r="CY176" t="str">
            <v>HBH77</v>
          </cell>
          <cell r="CZ176" t="str">
            <v>环渤海大区</v>
          </cell>
          <cell r="DA176" t="str">
            <v>南开区政务OA</v>
          </cell>
        </row>
        <row r="177">
          <cell r="CY177" t="str">
            <v>HBH78</v>
          </cell>
          <cell r="CZ177" t="str">
            <v>环渤海大区</v>
          </cell>
          <cell r="DA177" t="str">
            <v>南开区智能停车硬件</v>
          </cell>
        </row>
        <row r="178">
          <cell r="CY178" t="str">
            <v>HBH79</v>
          </cell>
          <cell r="CZ178" t="str">
            <v>环渤海大区</v>
          </cell>
          <cell r="DA178" t="str">
            <v>南开区智能停车软件</v>
          </cell>
        </row>
        <row r="179">
          <cell r="CY179" t="str">
            <v>HBH80</v>
          </cell>
          <cell r="CZ179" t="str">
            <v>环渤海大区</v>
          </cell>
          <cell r="DA179" t="str">
            <v>南开区一网通</v>
          </cell>
        </row>
        <row r="180">
          <cell r="CY180" t="str">
            <v>HBH81</v>
          </cell>
          <cell r="CZ180" t="str">
            <v>环渤海大区</v>
          </cell>
          <cell r="DA180" t="str">
            <v>大连智慧社区养老服务平台（新增商机）</v>
          </cell>
        </row>
        <row r="181">
          <cell r="CY181" t="str">
            <v>HBH82</v>
          </cell>
          <cell r="CZ181" t="str">
            <v>环渤海大区</v>
          </cell>
          <cell r="DA181" t="str">
            <v>抚顺一馆一平台（一期）（新增商机）</v>
          </cell>
        </row>
        <row r="182">
          <cell r="CY182" t="str">
            <v>HBH83</v>
          </cell>
          <cell r="CZ182" t="str">
            <v>环渤海大区</v>
          </cell>
          <cell r="DA182" t="str">
            <v>企业智能云服务项目</v>
          </cell>
        </row>
        <row r="183">
          <cell r="CY183" t="str">
            <v>HBH84</v>
          </cell>
          <cell r="CZ183" t="str">
            <v>环渤海大区</v>
          </cell>
          <cell r="DA183" t="str">
            <v>枣庄市大数据局互联网+政务服务系统开发项目</v>
          </cell>
        </row>
        <row r="184">
          <cell r="CY184" t="str">
            <v>HBH85</v>
          </cell>
          <cell r="CZ184" t="str">
            <v>环渤海大区</v>
          </cell>
          <cell r="DA184" t="str">
            <v>昌邑市智慧城市系统开发项目</v>
          </cell>
        </row>
        <row r="185">
          <cell r="CY185" t="str">
            <v>HBH86</v>
          </cell>
          <cell r="CZ185" t="str">
            <v>环渤海大区</v>
          </cell>
          <cell r="DA185" t="str">
            <v>京东集团IOC战略框架协议</v>
          </cell>
        </row>
        <row r="186">
          <cell r="CY186" t="str">
            <v>HBH87</v>
          </cell>
          <cell r="CZ186" t="str">
            <v>环渤海大区</v>
          </cell>
          <cell r="DA186" t="str">
            <v>肃宁县城市运行管理平台</v>
          </cell>
        </row>
        <row r="187">
          <cell r="CY187" t="str">
            <v>HBH89</v>
          </cell>
          <cell r="CZ187" t="str">
            <v>环渤海大区</v>
          </cell>
          <cell r="DA187" t="str">
            <v>智慧长白山项目（一期）</v>
          </cell>
        </row>
        <row r="188">
          <cell r="CY188" t="str">
            <v>HBH90</v>
          </cell>
          <cell r="CZ188" t="str">
            <v>环渤海大区</v>
          </cell>
          <cell r="DA188" t="str">
            <v>长春市工业互联网二级节点咨询项目</v>
          </cell>
        </row>
        <row r="189">
          <cell r="CY189" t="str">
            <v>HBH91</v>
          </cell>
          <cell r="CZ189" t="str">
            <v>环渤海大区</v>
          </cell>
          <cell r="DA189" t="str">
            <v>吉林省智能制造与工业企业上云项目</v>
          </cell>
        </row>
        <row r="190">
          <cell r="CY190" t="str">
            <v>HBH92</v>
          </cell>
          <cell r="CZ190" t="str">
            <v>环渤海大区</v>
          </cell>
          <cell r="DA190" t="str">
            <v xml:space="preserve">科技部物联网+智慧城市项目补贴申请 </v>
          </cell>
        </row>
        <row r="191">
          <cell r="CY191" t="str">
            <v>HBH93</v>
          </cell>
          <cell r="CZ191" t="str">
            <v>环渤海大区</v>
          </cell>
          <cell r="DA191" t="str">
            <v>长春市物联网产业发展咨询规划项目</v>
          </cell>
        </row>
        <row r="192">
          <cell r="CY192" t="str">
            <v>HBH94</v>
          </cell>
          <cell r="CZ192" t="str">
            <v>环渤海大区</v>
          </cell>
          <cell r="DA192" t="str">
            <v>吉林省溯源食品工业互联网项目（咨询）</v>
          </cell>
        </row>
        <row r="193">
          <cell r="CY193" t="str">
            <v>HBH95</v>
          </cell>
          <cell r="CZ193" t="str">
            <v>环渤海大区</v>
          </cell>
          <cell r="DA193" t="str">
            <v>吉林省及长春市智慧养老</v>
          </cell>
        </row>
        <row r="194">
          <cell r="CY194" t="str">
            <v>HBH96</v>
          </cell>
          <cell r="CZ194" t="str">
            <v>环渤海大区</v>
          </cell>
          <cell r="DA194" t="str">
            <v>红旗汽车车联网项目</v>
          </cell>
        </row>
        <row r="195">
          <cell r="CY195" t="str">
            <v>HBH97</v>
          </cell>
          <cell r="CZ195" t="str">
            <v>环渤海大区</v>
          </cell>
          <cell r="DA195" t="str">
            <v>松原智慧城市相关项目</v>
          </cell>
        </row>
        <row r="196">
          <cell r="CY196" t="str">
            <v>HBH98</v>
          </cell>
          <cell r="CZ196" t="str">
            <v>环渤海大区</v>
          </cell>
          <cell r="DA196" t="str">
            <v>智慧粮仓</v>
          </cell>
        </row>
        <row r="197">
          <cell r="CY197" t="str">
            <v>HD01</v>
          </cell>
          <cell r="CZ197" t="str">
            <v>华东大区</v>
          </cell>
          <cell r="DA197" t="str">
            <v>苏州智慧水利工程</v>
          </cell>
        </row>
        <row r="198">
          <cell r="CY198" t="str">
            <v>HD02</v>
          </cell>
          <cell r="CZ198" t="str">
            <v>华东大区</v>
          </cell>
          <cell r="DA198" t="str">
            <v>铜山智慧教育</v>
          </cell>
        </row>
        <row r="199">
          <cell r="CY199" t="str">
            <v>HD03</v>
          </cell>
          <cell r="CZ199" t="str">
            <v>华东大区</v>
          </cell>
          <cell r="DA199" t="str">
            <v>连云港智慧徐圩石化园区(项目集)</v>
          </cell>
        </row>
        <row r="200">
          <cell r="CY200" t="str">
            <v>HD04</v>
          </cell>
          <cell r="CZ200" t="str">
            <v>华东大区</v>
          </cell>
          <cell r="DA200" t="str">
            <v>江苏省政务大数据一期</v>
          </cell>
        </row>
        <row r="201">
          <cell r="CY201" t="str">
            <v>HD05</v>
          </cell>
          <cell r="CZ201" t="str">
            <v>华东大区</v>
          </cell>
          <cell r="DA201" t="str">
            <v>苏州工业园区智慧水利</v>
          </cell>
        </row>
        <row r="202">
          <cell r="CY202" t="str">
            <v>HD06</v>
          </cell>
          <cell r="CZ202" t="str">
            <v>华东大区</v>
          </cell>
          <cell r="DA202" t="str">
            <v>云上扬州数据中心</v>
          </cell>
        </row>
        <row r="203">
          <cell r="CY203" t="str">
            <v>HD07</v>
          </cell>
          <cell r="CZ203" t="str">
            <v>华东大区</v>
          </cell>
          <cell r="DA203" t="str">
            <v>苏州市政务云及政务大数据</v>
          </cell>
        </row>
        <row r="204">
          <cell r="CY204" t="str">
            <v>HD08</v>
          </cell>
          <cell r="CZ204" t="str">
            <v>华东大区</v>
          </cell>
          <cell r="DA204" t="str">
            <v>张家港智慧停车</v>
          </cell>
        </row>
        <row r="205">
          <cell r="CY205" t="str">
            <v>HD09</v>
          </cell>
          <cell r="CZ205" t="str">
            <v>华东大区</v>
          </cell>
          <cell r="DA205" t="str">
            <v>张家港智慧水利规划（含河长制）</v>
          </cell>
        </row>
        <row r="206">
          <cell r="CY206" t="str">
            <v>HD10</v>
          </cell>
          <cell r="CZ206" t="str">
            <v>华东大区</v>
          </cell>
          <cell r="DA206" t="str">
            <v>吴江政务大数据二期</v>
          </cell>
        </row>
        <row r="207">
          <cell r="CY207" t="str">
            <v>HD12</v>
          </cell>
          <cell r="CZ207" t="str">
            <v>华东大区</v>
          </cell>
          <cell r="DA207" t="str">
            <v>南通智慧停车</v>
          </cell>
        </row>
        <row r="208">
          <cell r="CY208" t="str">
            <v>HD13</v>
          </cell>
          <cell r="CZ208" t="str">
            <v>华东大区</v>
          </cell>
          <cell r="DA208" t="str">
            <v>徐州信息资源枢纽服务（二期）升级改造</v>
          </cell>
        </row>
        <row r="209">
          <cell r="CY209" t="str">
            <v>HD14</v>
          </cell>
          <cell r="CZ209" t="str">
            <v>华东大区</v>
          </cell>
          <cell r="DA209" t="str">
            <v>张家港体育大数据</v>
          </cell>
        </row>
        <row r="210">
          <cell r="CY210" t="str">
            <v>HD15</v>
          </cell>
          <cell r="CZ210" t="str">
            <v>华东大区</v>
          </cell>
          <cell r="DA210" t="str">
            <v>铜山政务大数据</v>
          </cell>
        </row>
        <row r="211">
          <cell r="CY211" t="str">
            <v>HD17</v>
          </cell>
          <cell r="CZ211" t="str">
            <v>华东大区</v>
          </cell>
          <cell r="DA211" t="str">
            <v>FY19张家港人力资源和社会保障局市民卡服务阶段证明外包项目</v>
          </cell>
        </row>
        <row r="212">
          <cell r="CY212" t="str">
            <v>HD18</v>
          </cell>
          <cell r="CZ212" t="str">
            <v>华东大区</v>
          </cell>
          <cell r="DA212" t="str">
            <v>江苏旅游职业技术学院扬州非遗文化展厅技术开发</v>
          </cell>
        </row>
        <row r="213">
          <cell r="CY213" t="str">
            <v>HD21</v>
          </cell>
          <cell r="CZ213" t="str">
            <v>华东大区</v>
          </cell>
          <cell r="DA213" t="str">
            <v>萧山大数据</v>
          </cell>
        </row>
        <row r="214">
          <cell r="CY214" t="str">
            <v>HD22</v>
          </cell>
          <cell r="CZ214" t="str">
            <v>华东大区</v>
          </cell>
          <cell r="DA214" t="str">
            <v>华为青浦研发基地智慧园区建设项目</v>
          </cell>
        </row>
        <row r="215">
          <cell r="CY215" t="str">
            <v>HD23</v>
          </cell>
          <cell r="CZ215" t="str">
            <v>华东大区</v>
          </cell>
          <cell r="DA215" t="str">
            <v>张家港智能分单系统</v>
          </cell>
        </row>
        <row r="216">
          <cell r="CY216" t="str">
            <v>HD24</v>
          </cell>
          <cell r="CZ216" t="str">
            <v>华东大区</v>
          </cell>
          <cell r="DA216" t="str">
            <v>睢宁智慧园区一期</v>
          </cell>
        </row>
        <row r="217">
          <cell r="CY217" t="str">
            <v>HD25</v>
          </cell>
          <cell r="CZ217" t="str">
            <v>华东大区</v>
          </cell>
          <cell r="DA217" t="str">
            <v>徐州信用大数据市县一体化展示</v>
          </cell>
        </row>
        <row r="218">
          <cell r="CY218" t="str">
            <v>HD26</v>
          </cell>
          <cell r="CZ218" t="str">
            <v>华东大区</v>
          </cell>
          <cell r="DA218" t="str">
            <v>张家港市民卡民生大数据</v>
          </cell>
        </row>
        <row r="219">
          <cell r="CY219" t="str">
            <v>HD27</v>
          </cell>
          <cell r="CZ219" t="str">
            <v>华东大区</v>
          </cell>
          <cell r="DA219" t="str">
            <v>徐州大数据业务部门场景化应用</v>
          </cell>
        </row>
        <row r="220">
          <cell r="CY220" t="str">
            <v>HD28</v>
          </cell>
          <cell r="CZ220" t="str">
            <v>华东大区</v>
          </cell>
          <cell r="DA220" t="str">
            <v>徐州农业大数据展示</v>
          </cell>
        </row>
        <row r="221">
          <cell r="CY221" t="str">
            <v>HD29</v>
          </cell>
          <cell r="CZ221" t="str">
            <v>华东大区</v>
          </cell>
          <cell r="DA221" t="str">
            <v>江苏省信用二期</v>
          </cell>
        </row>
        <row r="222">
          <cell r="CY222" t="str">
            <v>HD30</v>
          </cell>
          <cell r="CZ222" t="str">
            <v>华东大区</v>
          </cell>
          <cell r="DA222" t="str">
            <v>吴中区信用平台</v>
          </cell>
        </row>
        <row r="223">
          <cell r="CY223" t="str">
            <v>HD31</v>
          </cell>
          <cell r="CZ223" t="str">
            <v>华东大区</v>
          </cell>
          <cell r="DA223" t="str">
            <v>杭州富阳行政服务中心大数据二期</v>
          </cell>
        </row>
        <row r="224">
          <cell r="CY224" t="str">
            <v>HD32</v>
          </cell>
          <cell r="CZ224" t="str">
            <v>华东大区</v>
          </cell>
          <cell r="DA224" t="str">
            <v>张家港体育APP</v>
          </cell>
        </row>
        <row r="225">
          <cell r="CY225" t="str">
            <v>HD33</v>
          </cell>
          <cell r="CZ225" t="str">
            <v>华东大区</v>
          </cell>
          <cell r="DA225" t="str">
            <v>安徽智慧校园、能耗管理、物联网</v>
          </cell>
        </row>
        <row r="226">
          <cell r="CY226" t="str">
            <v>XB01</v>
          </cell>
          <cell r="CZ226" t="str">
            <v>西北大区</v>
          </cell>
          <cell r="DA226" t="str">
            <v>甘肃省智慧消防数据共享交换平台</v>
          </cell>
        </row>
        <row r="227">
          <cell r="CY227" t="str">
            <v>XB03</v>
          </cell>
          <cell r="CZ227" t="str">
            <v>西北大区</v>
          </cell>
          <cell r="DA227" t="str">
            <v>洛阳智慧消防项目</v>
          </cell>
        </row>
        <row r="228">
          <cell r="CY228" t="str">
            <v>XB05</v>
          </cell>
          <cell r="CZ228" t="str">
            <v>西北大区</v>
          </cell>
          <cell r="DA228" t="str">
            <v>宝鸡市12345呼叫平台项目</v>
          </cell>
        </row>
        <row r="229">
          <cell r="CY229" t="str">
            <v>XB06</v>
          </cell>
          <cell r="CZ229" t="str">
            <v>西北大区</v>
          </cell>
          <cell r="DA229" t="str">
            <v>宝鸡市应急指挥中心建设项目（二期）</v>
          </cell>
        </row>
        <row r="230">
          <cell r="CY230" t="str">
            <v>XB08</v>
          </cell>
          <cell r="CZ230" t="str">
            <v>西北大区</v>
          </cell>
          <cell r="DA230" t="str">
            <v>青海省信用信息共享平台一期四阶段项目</v>
          </cell>
        </row>
        <row r="231">
          <cell r="CY231" t="str">
            <v>XB09</v>
          </cell>
          <cell r="CZ231" t="str">
            <v>西北大区</v>
          </cell>
          <cell r="DA231" t="str">
            <v>三江源大数据中心</v>
          </cell>
        </row>
        <row r="232">
          <cell r="CY232" t="str">
            <v>XB10</v>
          </cell>
          <cell r="CZ232" t="str">
            <v>西北大区</v>
          </cell>
          <cell r="DA232" t="str">
            <v>洛阳地铁物资管理平台项目</v>
          </cell>
        </row>
        <row r="233">
          <cell r="CY233" t="str">
            <v>XB11</v>
          </cell>
          <cell r="CZ233" t="str">
            <v>西北大区</v>
          </cell>
          <cell r="DA233" t="str">
            <v>洛阳地铁智慧应急（含消防）项目</v>
          </cell>
        </row>
        <row r="234">
          <cell r="CY234" t="str">
            <v>XB12</v>
          </cell>
          <cell r="CZ234" t="str">
            <v>西北大区</v>
          </cell>
          <cell r="DA234" t="str">
            <v>铜陵市城市地下智慧管网项目</v>
          </cell>
        </row>
        <row r="235">
          <cell r="CY235" t="str">
            <v>XB13</v>
          </cell>
          <cell r="CZ235" t="str">
            <v>西北大区</v>
          </cell>
          <cell r="DA235" t="str">
            <v>宝鸡市智慧水务项目</v>
          </cell>
        </row>
        <row r="236">
          <cell r="CY236" t="str">
            <v>XB14</v>
          </cell>
          <cell r="CZ236" t="str">
            <v>西北大区</v>
          </cell>
          <cell r="DA236" t="str">
            <v>郑州市智慧水务项目（3.5亿）</v>
          </cell>
        </row>
        <row r="237">
          <cell r="CY237" t="str">
            <v>XB15</v>
          </cell>
          <cell r="CZ237" t="str">
            <v>西北大区</v>
          </cell>
          <cell r="DA237" t="str">
            <v>许昌市智慧消防项目</v>
          </cell>
        </row>
        <row r="238">
          <cell r="CY238" t="str">
            <v>XB16</v>
          </cell>
          <cell r="CZ238" t="str">
            <v>西北大区</v>
          </cell>
          <cell r="DA238" t="str">
            <v>重庆九龙坡智慧管网项目</v>
          </cell>
        </row>
        <row r="239">
          <cell r="CY239" t="str">
            <v>XB17</v>
          </cell>
          <cell r="CZ239" t="str">
            <v>西北大区</v>
          </cell>
          <cell r="DA239" t="str">
            <v>甘肃武威智慧农业一期</v>
          </cell>
        </row>
        <row r="240">
          <cell r="CY240" t="str">
            <v>XB18</v>
          </cell>
          <cell r="CZ240" t="str">
            <v>西北大区</v>
          </cell>
          <cell r="DA240" t="str">
            <v>安徽铜陵物联网卓越之城项目</v>
          </cell>
        </row>
        <row r="241">
          <cell r="CY241" t="str">
            <v>XB19</v>
          </cell>
          <cell r="CZ241" t="str">
            <v>西北大区</v>
          </cell>
          <cell r="DA241" t="str">
            <v>统一物联网管理平台</v>
          </cell>
        </row>
        <row r="242">
          <cell r="CY242" t="str">
            <v>XB20</v>
          </cell>
          <cell r="CZ242" t="str">
            <v>西北大区</v>
          </cell>
          <cell r="DA242" t="str">
            <v>城市运行综合管理指挥中心</v>
          </cell>
        </row>
        <row r="243">
          <cell r="CY243" t="str">
            <v>XB21</v>
          </cell>
          <cell r="CZ243" t="str">
            <v>西北大区</v>
          </cell>
          <cell r="DA243" t="str">
            <v>兰州市数据开放平台</v>
          </cell>
        </row>
        <row r="244">
          <cell r="CY244" t="str">
            <v>XB22</v>
          </cell>
          <cell r="CZ244" t="str">
            <v>西北大区</v>
          </cell>
          <cell r="DA244" t="str">
            <v>嘉峪关信用信息共享平台</v>
          </cell>
        </row>
        <row r="245">
          <cell r="CY245" t="str">
            <v>XB23</v>
          </cell>
          <cell r="CZ245" t="str">
            <v>西北大区</v>
          </cell>
          <cell r="DA245" t="str">
            <v>西咸新区数据共享交换平台</v>
          </cell>
        </row>
        <row r="246">
          <cell r="CY246" t="str">
            <v>XB24</v>
          </cell>
          <cell r="CZ246" t="str">
            <v>西北大区</v>
          </cell>
          <cell r="DA246" t="str">
            <v>新疆商务厅政务网站项目</v>
          </cell>
        </row>
        <row r="247">
          <cell r="CY247" t="str">
            <v>XB25</v>
          </cell>
          <cell r="CZ247" t="str">
            <v>西北大区</v>
          </cell>
          <cell r="DA247" t="str">
            <v>新疆发改委数据交换平台</v>
          </cell>
        </row>
        <row r="248">
          <cell r="CY248" t="str">
            <v>XB26</v>
          </cell>
          <cell r="CZ248" t="str">
            <v>西北大区</v>
          </cell>
          <cell r="DA248" t="str">
            <v>武威“城市通”（E龙岩、筑民生模式）</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黄旭伟"/>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姜锋"/>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姜锋"/>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 val="陈华"/>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7">
          <cell r="CY7" t="str">
            <v>病假</v>
          </cell>
        </row>
        <row r="8">
          <cell r="CY8" t="str">
            <v>病假</v>
          </cell>
        </row>
        <row r="9">
          <cell r="CY9" t="str">
            <v>事假</v>
          </cell>
        </row>
        <row r="10">
          <cell r="CY10" t="str">
            <v>会议</v>
          </cell>
        </row>
        <row r="11">
          <cell r="CY11" t="str">
            <v>学习</v>
          </cell>
          <cell r="CZ11" t="str">
            <v>行业销售部</v>
          </cell>
          <cell r="DA11" t="str">
            <v>青海省海南藏族自治州贵德县新型智慧城市建设总集项目</v>
          </cell>
        </row>
        <row r="12">
          <cell r="CY12" t="str">
            <v>其他</v>
          </cell>
          <cell r="CZ12" t="str">
            <v>行业销售部</v>
          </cell>
          <cell r="DA12" t="str">
            <v>智慧陵水</v>
          </cell>
        </row>
        <row r="13">
          <cell r="CY13" t="str">
            <v>年假</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陈华"/>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7">
          <cell r="CY7" t="str">
            <v>病假</v>
          </cell>
        </row>
        <row r="8">
          <cell r="CY8" t="str">
            <v>事假</v>
          </cell>
        </row>
        <row r="9">
          <cell r="CY9" t="str">
            <v>会议</v>
          </cell>
        </row>
        <row r="10">
          <cell r="CY10" t="str">
            <v>学习</v>
          </cell>
        </row>
        <row r="11">
          <cell r="CY11" t="str">
            <v>其他</v>
          </cell>
        </row>
        <row r="12">
          <cell r="CY12" t="str">
            <v>年假</v>
          </cell>
        </row>
        <row r="17">
          <cell r="CY17" t="str">
            <v>HYXS01</v>
          </cell>
          <cell r="CZ17" t="str">
            <v>行业销售部</v>
          </cell>
          <cell r="DA17" t="str">
            <v>青海省海南藏族自治州贵德县新型智慧城市建设总集项目</v>
          </cell>
        </row>
        <row r="18">
          <cell r="CY18" t="str">
            <v>HYXS02</v>
          </cell>
          <cell r="CZ18" t="str">
            <v>行业销售部</v>
          </cell>
          <cell r="DA18" t="str">
            <v>智慧陵水</v>
          </cell>
        </row>
        <row r="19">
          <cell r="CY19" t="str">
            <v>HYXS07</v>
          </cell>
          <cell r="CZ19" t="str">
            <v>行业销售部</v>
          </cell>
          <cell r="DA19" t="str">
            <v>山东莱芜高新区医疗产业园智慧园区项目</v>
          </cell>
        </row>
        <row r="20">
          <cell r="CY20" t="str">
            <v>HYXS03</v>
          </cell>
          <cell r="CZ20" t="str">
            <v>行业销售部</v>
          </cell>
          <cell r="DA20" t="str">
            <v>湖南省怀化市麻阳县智慧党建综合服务平台</v>
          </cell>
        </row>
        <row r="21">
          <cell r="CY21" t="str">
            <v>HYXS04</v>
          </cell>
          <cell r="CZ21" t="str">
            <v>行业销售部</v>
          </cell>
          <cell r="DA21" t="str">
            <v>湖南怀化会同县智慧党建综合服务平台软件开发项目</v>
          </cell>
        </row>
        <row r="22">
          <cell r="CY22" t="str">
            <v>HYXS08</v>
          </cell>
          <cell r="CZ22" t="str">
            <v>行业销售部</v>
          </cell>
          <cell r="DA22" t="str">
            <v>湖南怀化鹤城区智慧党建综合服务平台供货项目</v>
          </cell>
        </row>
        <row r="23">
          <cell r="CY23" t="str">
            <v>HYXS10</v>
          </cell>
          <cell r="CZ23" t="str">
            <v>行业销售部</v>
          </cell>
          <cell r="DA23" t="str">
            <v>云南省全民健康集成服务项目</v>
          </cell>
        </row>
        <row r="24">
          <cell r="CY24" t="str">
            <v>HYXS11</v>
          </cell>
          <cell r="CZ24" t="str">
            <v>行业销售部</v>
          </cell>
          <cell r="DA24" t="str">
            <v>湖南怀化洪江区智慧党建综合服务平台项目</v>
          </cell>
        </row>
        <row r="25">
          <cell r="CY25" t="str">
            <v>HYXS12</v>
          </cell>
          <cell r="CZ25" t="str">
            <v>行业销售部</v>
          </cell>
          <cell r="DA25" t="str">
            <v>佛山西江新城智慧园区项目</v>
          </cell>
        </row>
        <row r="26">
          <cell r="CY26" t="str">
            <v>HYSX13</v>
          </cell>
          <cell r="CZ26" t="str">
            <v>行业销售部</v>
          </cell>
          <cell r="DA26" t="str">
            <v>茂名高新区智慧园区项目</v>
          </cell>
        </row>
        <row r="27">
          <cell r="CY27" t="str">
            <v>HYSX14</v>
          </cell>
          <cell r="CZ27" t="str">
            <v>行业销售部</v>
          </cell>
          <cell r="DA27" t="str">
            <v>中交建广州之窗商务港二期智慧园区项目</v>
          </cell>
        </row>
        <row r="28">
          <cell r="CY28" t="str">
            <v>HN10</v>
          </cell>
          <cell r="CZ28" t="str">
            <v>华南大区</v>
          </cell>
          <cell r="DA28" t="str">
            <v>禅城区数据共享平台二期项目</v>
          </cell>
        </row>
        <row r="29">
          <cell r="CY29" t="str">
            <v>HN12</v>
          </cell>
          <cell r="CZ29" t="str">
            <v>华南大区</v>
          </cell>
          <cell r="DA29" t="str">
            <v>佛山市社保局微信公众号升级项目</v>
          </cell>
        </row>
        <row r="30">
          <cell r="CY30" t="str">
            <v>HN17</v>
          </cell>
          <cell r="CZ30" t="str">
            <v>华南大区</v>
          </cell>
          <cell r="DA30" t="str">
            <v>佛山市数据协同共享系统项目</v>
          </cell>
        </row>
        <row r="31">
          <cell r="CY31" t="str">
            <v>HN18</v>
          </cell>
          <cell r="CZ31" t="str">
            <v>华南大区</v>
          </cell>
          <cell r="DA31" t="str">
            <v>佛山市政府决策分析展示系统</v>
          </cell>
        </row>
        <row r="32">
          <cell r="CY32" t="str">
            <v>HN19</v>
          </cell>
          <cell r="CZ32" t="str">
            <v>华南大区</v>
          </cell>
          <cell r="DA32" t="str">
            <v>云浮市智慧城管二期</v>
          </cell>
        </row>
        <row r="33">
          <cell r="CY33" t="str">
            <v>HN34</v>
          </cell>
          <cell r="CZ33" t="str">
            <v>华南大区</v>
          </cell>
          <cell r="DA33" t="str">
            <v>佛山市经济运行一体化平台建设软件开发项目</v>
          </cell>
        </row>
        <row r="34">
          <cell r="CY34" t="str">
            <v>HN49</v>
          </cell>
          <cell r="CZ34" t="str">
            <v>华南大区</v>
          </cell>
          <cell r="DA34" t="str">
            <v>佛山市政府政务云机房集成项目</v>
          </cell>
        </row>
        <row r="35">
          <cell r="CY35" t="str">
            <v>HN53</v>
          </cell>
          <cell r="CZ35" t="str">
            <v>华南大区</v>
          </cell>
          <cell r="DA35" t="str">
            <v>长沙市望城区新型智慧城市建设项目</v>
          </cell>
        </row>
        <row r="36">
          <cell r="CY36" t="str">
            <v>HN54</v>
          </cell>
          <cell r="CZ36" t="str">
            <v>华南大区</v>
          </cell>
          <cell r="DA36" t="str">
            <v>惠州智慧政法系统平台</v>
          </cell>
        </row>
        <row r="37">
          <cell r="CY37" t="str">
            <v>HN56</v>
          </cell>
          <cell r="CZ37" t="str">
            <v>华南大区</v>
          </cell>
          <cell r="DA37" t="str">
            <v>茂名市高新区智慧园区系统</v>
          </cell>
        </row>
        <row r="38">
          <cell r="CY38" t="str">
            <v>HN57</v>
          </cell>
          <cell r="CZ38" t="str">
            <v>华南大区</v>
          </cell>
          <cell r="DA38" t="str">
            <v>深圳南山区智慧城市</v>
          </cell>
        </row>
        <row r="39">
          <cell r="CY39" t="str">
            <v>HN58</v>
          </cell>
          <cell r="CZ39" t="str">
            <v>华南大区</v>
          </cell>
          <cell r="DA39" t="str">
            <v>深圳龙华区公共服务平台</v>
          </cell>
        </row>
        <row r="40">
          <cell r="CY40" t="str">
            <v>HN59</v>
          </cell>
          <cell r="CZ40" t="str">
            <v>华南大区</v>
          </cell>
          <cell r="DA40" t="str">
            <v>深圳龙华区智慧消防</v>
          </cell>
        </row>
        <row r="41">
          <cell r="CY41" t="str">
            <v>HN60</v>
          </cell>
          <cell r="CZ41" t="str">
            <v>华南大区</v>
          </cell>
          <cell r="DA41" t="str">
            <v>惠州市智慧水务</v>
          </cell>
        </row>
        <row r="42">
          <cell r="CY42" t="str">
            <v>HD01</v>
          </cell>
          <cell r="CZ42" t="str">
            <v>华东大区</v>
          </cell>
          <cell r="DA42" t="str">
            <v>苏州智慧水利工程</v>
          </cell>
        </row>
        <row r="43">
          <cell r="CY43" t="str">
            <v>HD02</v>
          </cell>
          <cell r="CZ43" t="str">
            <v>华东大区</v>
          </cell>
          <cell r="DA43" t="str">
            <v>铜山智慧教育</v>
          </cell>
        </row>
        <row r="44">
          <cell r="CY44" t="str">
            <v>HD03</v>
          </cell>
          <cell r="CZ44" t="str">
            <v>华东大区</v>
          </cell>
          <cell r="DA44" t="str">
            <v>连云港智慧徐圩石化园区(项目集)</v>
          </cell>
        </row>
        <row r="45">
          <cell r="CY45" t="str">
            <v>HD05</v>
          </cell>
          <cell r="CZ45" t="str">
            <v>华东大区</v>
          </cell>
          <cell r="DA45" t="str">
            <v>苏州工业园区智慧水利</v>
          </cell>
        </row>
        <row r="46">
          <cell r="CY46" t="str">
            <v>HD08</v>
          </cell>
          <cell r="CZ46" t="str">
            <v>华东大区</v>
          </cell>
          <cell r="DA46" t="str">
            <v>张家港智慧停车</v>
          </cell>
        </row>
        <row r="47">
          <cell r="CY47" t="str">
            <v>HD10</v>
          </cell>
          <cell r="CZ47" t="str">
            <v>华东大区</v>
          </cell>
          <cell r="DA47" t="str">
            <v>吴江政务大数据二期</v>
          </cell>
        </row>
        <row r="48">
          <cell r="CY48" t="str">
            <v>HD13</v>
          </cell>
          <cell r="CZ48" t="str">
            <v>华东大区</v>
          </cell>
          <cell r="DA48" t="str">
            <v>徐州信息资源枢纽服务（二期）升级改造</v>
          </cell>
        </row>
        <row r="49">
          <cell r="CY49" t="str">
            <v>HD14</v>
          </cell>
          <cell r="CZ49" t="str">
            <v>华东大区</v>
          </cell>
          <cell r="DA49" t="str">
            <v>张家港体育大数据</v>
          </cell>
        </row>
        <row r="50">
          <cell r="CY50" t="str">
            <v>HD15</v>
          </cell>
          <cell r="CZ50" t="str">
            <v>华东大区</v>
          </cell>
          <cell r="DA50" t="str">
            <v>铜山政务大数据</v>
          </cell>
        </row>
        <row r="51">
          <cell r="CY51" t="str">
            <v>HD17</v>
          </cell>
          <cell r="CZ51" t="str">
            <v>华东大区</v>
          </cell>
          <cell r="DA51" t="str">
            <v>FY19张家港人力资源和社会保障局市民卡服务外包项目</v>
          </cell>
        </row>
        <row r="52">
          <cell r="CY52" t="str">
            <v>HD18</v>
          </cell>
          <cell r="CZ52" t="str">
            <v>华东大区</v>
          </cell>
          <cell r="DA52" t="str">
            <v>江苏旅游职业技术学院扬州非遗文化展厅技术开发</v>
          </cell>
        </row>
        <row r="53">
          <cell r="CY53" t="str">
            <v>HD21</v>
          </cell>
          <cell r="CZ53" t="str">
            <v>华东大区</v>
          </cell>
          <cell r="DA53" t="str">
            <v>萧山大数据</v>
          </cell>
        </row>
        <row r="54">
          <cell r="CY54" t="str">
            <v>HD22</v>
          </cell>
          <cell r="CZ54" t="str">
            <v>华东大区</v>
          </cell>
          <cell r="DA54" t="str">
            <v>华为青浦研发基地智慧园区建设项目</v>
          </cell>
        </row>
        <row r="55">
          <cell r="CY55" t="str">
            <v>HD23</v>
          </cell>
          <cell r="CZ55" t="str">
            <v>华东大区</v>
          </cell>
          <cell r="DA55" t="str">
            <v>张家港智能分单系统</v>
          </cell>
        </row>
        <row r="56">
          <cell r="CY56" t="str">
            <v>HD24</v>
          </cell>
          <cell r="CZ56" t="str">
            <v>华东大区</v>
          </cell>
          <cell r="DA56" t="str">
            <v>睢宁智慧园区一期</v>
          </cell>
        </row>
        <row r="57">
          <cell r="CY57" t="str">
            <v>HD25</v>
          </cell>
          <cell r="CZ57" t="str">
            <v>华东大区</v>
          </cell>
          <cell r="DA57" t="str">
            <v>徐州信用大数据市县一体化展示</v>
          </cell>
        </row>
        <row r="58">
          <cell r="CY58" t="str">
            <v>HD26</v>
          </cell>
          <cell r="CZ58" t="str">
            <v>华东大区</v>
          </cell>
          <cell r="DA58" t="str">
            <v>张家港市民卡民生大数据</v>
          </cell>
        </row>
        <row r="59">
          <cell r="CY59" t="str">
            <v>HD27</v>
          </cell>
          <cell r="CZ59" t="str">
            <v>华东大区</v>
          </cell>
          <cell r="DA59" t="str">
            <v>徐州大数据业务部门场景化应用</v>
          </cell>
        </row>
        <row r="60">
          <cell r="CY60" t="str">
            <v>HD28</v>
          </cell>
          <cell r="CZ60" t="str">
            <v>华东大区</v>
          </cell>
          <cell r="DA60" t="str">
            <v>徐州农业大数据展示</v>
          </cell>
        </row>
        <row r="61">
          <cell r="CY61" t="str">
            <v>HD29</v>
          </cell>
          <cell r="CZ61" t="str">
            <v>华东大区</v>
          </cell>
          <cell r="DA61" t="str">
            <v>江苏省信用平台二期建设项目</v>
          </cell>
        </row>
        <row r="62">
          <cell r="CY62" t="str">
            <v>HD31</v>
          </cell>
          <cell r="CZ62" t="str">
            <v>华东大区</v>
          </cell>
          <cell r="DA62" t="str">
            <v>杭州富阳行政服务中心大数据二期软件</v>
          </cell>
        </row>
        <row r="63">
          <cell r="CY63" t="str">
            <v>HD34</v>
          </cell>
          <cell r="CZ63" t="str">
            <v>华东大区</v>
          </cell>
          <cell r="DA63" t="str">
            <v>南昌市智慧城市大脑一期</v>
          </cell>
        </row>
        <row r="64">
          <cell r="CY64" t="str">
            <v>HD36</v>
          </cell>
          <cell r="CZ64" t="str">
            <v>华东大区</v>
          </cell>
          <cell r="DA64" t="str">
            <v>吉安井开区智慧园区</v>
          </cell>
        </row>
        <row r="65">
          <cell r="CY65" t="str">
            <v>HD37</v>
          </cell>
          <cell r="CZ65" t="str">
            <v>华东大区</v>
          </cell>
          <cell r="DA65" t="str">
            <v>台州市公安局雪亮工程供货-黄岩</v>
          </cell>
        </row>
        <row r="66">
          <cell r="CY66" t="str">
            <v>HD38</v>
          </cell>
          <cell r="CZ66" t="str">
            <v>华东大区</v>
          </cell>
          <cell r="DA66" t="str">
            <v>台州市公安局雪亮工程供货-温岭</v>
          </cell>
        </row>
        <row r="67">
          <cell r="CY67" t="str">
            <v>HD39</v>
          </cell>
          <cell r="CZ67" t="str">
            <v>华东大区</v>
          </cell>
          <cell r="DA67" t="str">
            <v>杭州萧山国际机场三期供货项目</v>
          </cell>
        </row>
        <row r="68">
          <cell r="CY68" t="str">
            <v>HD40</v>
          </cell>
          <cell r="CZ68" t="str">
            <v>华东大区</v>
          </cell>
          <cell r="DA68" t="str">
            <v>丽水移动智慧旅游</v>
          </cell>
        </row>
        <row r="69">
          <cell r="CY69" t="str">
            <v>HD42</v>
          </cell>
          <cell r="CZ69" t="str">
            <v>华东大区</v>
          </cell>
          <cell r="DA69" t="str">
            <v>南昌市智慧城市大脑二期</v>
          </cell>
        </row>
        <row r="70">
          <cell r="CY70" t="str">
            <v>HD43</v>
          </cell>
          <cell r="CZ70" t="str">
            <v>华东大区</v>
          </cell>
          <cell r="DA70" t="str">
            <v>信用江苏网站“信用贯标及示范企业专栏”建设项目</v>
          </cell>
        </row>
        <row r="71">
          <cell r="CY71" t="str">
            <v>HD44</v>
          </cell>
          <cell r="CZ71" t="str">
            <v>华东大区</v>
          </cell>
          <cell r="DA71" t="str">
            <v>张家港市智慧城市大数据枢纽</v>
          </cell>
        </row>
        <row r="72">
          <cell r="CY72" t="str">
            <v>HD45</v>
          </cell>
          <cell r="CZ72" t="str">
            <v>华东大区</v>
          </cell>
          <cell r="DA72" t="str">
            <v>张家港市新政务云计算中心建设</v>
          </cell>
        </row>
        <row r="73">
          <cell r="CY73" t="str">
            <v>HD46</v>
          </cell>
          <cell r="CZ73" t="str">
            <v>华东大区</v>
          </cell>
          <cell r="DA73" t="str">
            <v>南通中央创新区新一代信息技术产业，人工智能产业园</v>
          </cell>
        </row>
        <row r="74">
          <cell r="CY74" t="str">
            <v>HD47</v>
          </cell>
          <cell r="CZ74" t="str">
            <v>华东大区</v>
          </cell>
          <cell r="DA74" t="str">
            <v>青浦政务大数据</v>
          </cell>
        </row>
        <row r="75">
          <cell r="CY75" t="str">
            <v>HD48</v>
          </cell>
          <cell r="CZ75" t="str">
            <v>华东大区</v>
          </cell>
          <cell r="DA75" t="str">
            <v>安徽宿州大健康产业科技生态园区咨询规划</v>
          </cell>
        </row>
        <row r="76">
          <cell r="CY76" t="str">
            <v>HD49</v>
          </cell>
          <cell r="CZ76" t="str">
            <v>华东大区</v>
          </cell>
          <cell r="DA76" t="str">
            <v>奉贤"三块地"信息档案大数据项目</v>
          </cell>
        </row>
        <row r="77">
          <cell r="CY77" t="str">
            <v>HD50</v>
          </cell>
          <cell r="CZ77" t="str">
            <v>华东大区</v>
          </cell>
          <cell r="DA77" t="str">
            <v>青浦朱家角特色小镇智慧停车</v>
          </cell>
        </row>
        <row r="78">
          <cell r="CY78" t="str">
            <v>HD51</v>
          </cell>
          <cell r="CZ78" t="str">
            <v>华东大区</v>
          </cell>
          <cell r="DA78" t="str">
            <v>安徽马鞍山综合保税区智慧园区</v>
          </cell>
        </row>
        <row r="79">
          <cell r="CY79" t="str">
            <v>HD52</v>
          </cell>
          <cell r="CZ79" t="str">
            <v>华东大区</v>
          </cell>
          <cell r="DA79" t="str">
            <v>温州市城镇污水排污管网平台项目</v>
          </cell>
        </row>
        <row r="80">
          <cell r="CY80" t="str">
            <v>HD53</v>
          </cell>
          <cell r="CZ80" t="str">
            <v>华东大区</v>
          </cell>
          <cell r="DA80" t="str">
            <v>常熟市民卡升级改造项目</v>
          </cell>
        </row>
        <row r="81">
          <cell r="CY81" t="str">
            <v>HD54</v>
          </cell>
          <cell r="CZ81" t="str">
            <v>华东大区</v>
          </cell>
          <cell r="DA81" t="str">
            <v>张家港市智慧市政巡查管理系统（微信版）项目</v>
          </cell>
        </row>
        <row r="82">
          <cell r="CY82" t="str">
            <v>HD55</v>
          </cell>
          <cell r="CZ82" t="str">
            <v>华东大区</v>
          </cell>
          <cell r="DA82" t="str">
            <v>盱眙县智慧城市</v>
          </cell>
        </row>
        <row r="83">
          <cell r="CY83" t="str">
            <v>HD56</v>
          </cell>
          <cell r="CZ83" t="str">
            <v>华东大区</v>
          </cell>
          <cell r="DA83" t="str">
            <v>台州市视联网系统采购项目</v>
          </cell>
        </row>
        <row r="84">
          <cell r="CY84" t="str">
            <v>HD57</v>
          </cell>
          <cell r="CZ84" t="str">
            <v>华东大区</v>
          </cell>
          <cell r="DA84" t="str">
            <v>浙江省绿色环保机房改造工程</v>
          </cell>
        </row>
        <row r="85">
          <cell r="CY85" t="str">
            <v>HD58</v>
          </cell>
          <cell r="CZ85" t="str">
            <v>华东大区</v>
          </cell>
          <cell r="DA85" t="str">
            <v>安徽马鞍山新型智慧城市第一阶段项目</v>
          </cell>
        </row>
        <row r="86">
          <cell r="CY86" t="str">
            <v>HB01</v>
          </cell>
          <cell r="CZ86" t="str">
            <v>华北大区</v>
          </cell>
          <cell r="DA86" t="str">
            <v>延庆区大数据</v>
          </cell>
        </row>
        <row r="87">
          <cell r="CY87" t="str">
            <v>HB02</v>
          </cell>
          <cell r="CZ87" t="str">
            <v>华北大区</v>
          </cell>
          <cell r="DA87" t="str">
            <v>延庆区智慧环保二期</v>
          </cell>
        </row>
        <row r="88">
          <cell r="CY88" t="str">
            <v>HB03</v>
          </cell>
          <cell r="CZ88" t="str">
            <v>华北大区</v>
          </cell>
          <cell r="DA88" t="str">
            <v>武汉智慧园区项目</v>
          </cell>
        </row>
        <row r="89">
          <cell r="CY89" t="str">
            <v>HB04</v>
          </cell>
          <cell r="CZ89" t="str">
            <v>华北大区</v>
          </cell>
          <cell r="DA89" t="str">
            <v>海淀流管三期项目（海淀政务外网扩容三期）</v>
          </cell>
        </row>
        <row r="90">
          <cell r="CY90" t="str">
            <v>HB11</v>
          </cell>
          <cell r="CZ90" t="str">
            <v>华北大区</v>
          </cell>
          <cell r="DA90" t="str">
            <v>智慧沧州综合管理指挥中心</v>
          </cell>
        </row>
        <row r="91">
          <cell r="CY91" t="str">
            <v>HB12</v>
          </cell>
          <cell r="CZ91" t="str">
            <v>华北大区</v>
          </cell>
          <cell r="DA91" t="str">
            <v>沧州大数据中心二期</v>
          </cell>
        </row>
        <row r="92">
          <cell r="CY92" t="str">
            <v>HB13</v>
          </cell>
          <cell r="CZ92" t="str">
            <v>华北大区</v>
          </cell>
          <cell r="DA92" t="str">
            <v>沧州农业大数据（智慧农业项目）</v>
          </cell>
        </row>
        <row r="93">
          <cell r="CY93" t="str">
            <v>HB14</v>
          </cell>
          <cell r="CZ93" t="str">
            <v>华北大区</v>
          </cell>
          <cell r="DA93" t="str">
            <v>中关村管委会国产化安全可靠二期软件开发</v>
          </cell>
        </row>
        <row r="94">
          <cell r="CY94" t="str">
            <v>HB15</v>
          </cell>
          <cell r="CZ94" t="str">
            <v>华北大区</v>
          </cell>
          <cell r="DA94" t="str">
            <v>中关村管委会国产化安全可靠二期硬件采购</v>
          </cell>
        </row>
        <row r="95">
          <cell r="CY95" t="str">
            <v>HB16</v>
          </cell>
          <cell r="CZ95" t="str">
            <v>华北大区</v>
          </cell>
          <cell r="DA95" t="str">
            <v>河北省共享交换平台</v>
          </cell>
        </row>
        <row r="96">
          <cell r="CY96" t="str">
            <v>HB18</v>
          </cell>
          <cell r="CZ96" t="str">
            <v>华北大区</v>
          </cell>
          <cell r="DA96" t="str">
            <v>北京中油瑞飞运维服务服务阶段证明项目</v>
          </cell>
        </row>
        <row r="97">
          <cell r="CY97" t="str">
            <v>HB19</v>
          </cell>
          <cell r="CZ97" t="str">
            <v>华北大区</v>
          </cell>
          <cell r="DA97" t="str">
            <v>中关村年度信息化运维项目</v>
          </cell>
        </row>
        <row r="98">
          <cell r="CY98" t="str">
            <v>HB20</v>
          </cell>
          <cell r="CZ98" t="str">
            <v>华北大区</v>
          </cell>
          <cell r="DA98" t="str">
            <v>中关村管委会系统云迁移</v>
          </cell>
        </row>
        <row r="99">
          <cell r="CY99" t="str">
            <v>HB23</v>
          </cell>
          <cell r="CZ99" t="str">
            <v>华北大区</v>
          </cell>
          <cell r="DA99" t="str">
            <v>北京市延庆区环保局供货类指挥中心建设项目</v>
          </cell>
        </row>
        <row r="100">
          <cell r="CY100" t="str">
            <v>HB24</v>
          </cell>
          <cell r="CZ100" t="str">
            <v>华北大区</v>
          </cell>
          <cell r="DA100" t="str">
            <v>2019年度海淀区政务云平台购买服务项目服务阶段证明</v>
          </cell>
        </row>
        <row r="101">
          <cell r="CY101" t="str">
            <v>HB25</v>
          </cell>
          <cell r="CZ101" t="str">
            <v>华北大区</v>
          </cell>
          <cell r="DA101" t="str">
            <v>海淀区政务云备份中心2019至2020基础运维服务阶段证明项目</v>
          </cell>
        </row>
        <row r="102">
          <cell r="CY102" t="str">
            <v>HB26</v>
          </cell>
          <cell r="CZ102" t="str">
            <v>华北大区</v>
          </cell>
          <cell r="DA102" t="str">
            <v>海淀区智慧大脑</v>
          </cell>
        </row>
        <row r="103">
          <cell r="CY103" t="str">
            <v>HB27</v>
          </cell>
          <cell r="CZ103" t="str">
            <v>华北大区</v>
          </cell>
          <cell r="DA103" t="str">
            <v>雄安容东片区智慧环保</v>
          </cell>
        </row>
        <row r="104">
          <cell r="CY104" t="str">
            <v>HB28</v>
          </cell>
          <cell r="CZ104" t="str">
            <v>华北大区</v>
          </cell>
          <cell r="DA104" t="str">
            <v>雄安容东片区智慧物流</v>
          </cell>
        </row>
        <row r="105">
          <cell r="CY105" t="str">
            <v>HB29</v>
          </cell>
          <cell r="CZ105" t="str">
            <v>华北大区</v>
          </cell>
          <cell r="DA105" t="str">
            <v>国家广电总局政务一体化项目</v>
          </cell>
        </row>
        <row r="106">
          <cell r="CY106" t="str">
            <v>HB31</v>
          </cell>
          <cell r="CZ106" t="str">
            <v>华北大区</v>
          </cell>
          <cell r="DA106" t="str">
            <v>新乡市获嘉县智慧城市</v>
          </cell>
        </row>
        <row r="107">
          <cell r="CY107" t="str">
            <v>HB32</v>
          </cell>
          <cell r="CZ107" t="str">
            <v>华北大区</v>
          </cell>
          <cell r="DA107" t="str">
            <v>武汉市（等保测评+OA）监狱项目</v>
          </cell>
        </row>
        <row r="108">
          <cell r="CY108" t="str">
            <v>HB34</v>
          </cell>
          <cell r="CZ108" t="str">
            <v>华北大区</v>
          </cell>
          <cell r="DA108" t="str">
            <v>联通河南分公司新兴ICT业务政务行业综合解决方案项目</v>
          </cell>
        </row>
        <row r="109">
          <cell r="CY109" t="str">
            <v>HB36</v>
          </cell>
          <cell r="CZ109" t="str">
            <v>华北大区</v>
          </cell>
          <cell r="DA109" t="str">
            <v>雄安出入境政务服务大厅</v>
          </cell>
        </row>
        <row r="110">
          <cell r="CY110" t="str">
            <v>HB37</v>
          </cell>
          <cell r="CZ110" t="str">
            <v>华北大区</v>
          </cell>
          <cell r="DA110" t="str">
            <v>沧州市时空云平台项目</v>
          </cell>
        </row>
        <row r="111">
          <cell r="CY111" t="str">
            <v>HB38</v>
          </cell>
          <cell r="CZ111" t="str">
            <v>华北大区</v>
          </cell>
          <cell r="DA111" t="str">
            <v xml:space="preserve">智慧沧州APP            </v>
          </cell>
        </row>
        <row r="112">
          <cell r="CY112" t="str">
            <v>HB39</v>
          </cell>
          <cell r="CZ112" t="str">
            <v>华北大区</v>
          </cell>
          <cell r="DA112" t="str">
            <v>北京中油瑞飞IT运维管理平台标准软件产品服务阶段证明项目</v>
          </cell>
        </row>
        <row r="113">
          <cell r="CY113" t="str">
            <v>HB41</v>
          </cell>
          <cell r="CZ113" t="str">
            <v>华北大区</v>
          </cell>
          <cell r="DA113" t="str">
            <v>北京市延庆区智慧社区项目</v>
          </cell>
        </row>
        <row r="114">
          <cell r="CY114" t="str">
            <v>HB42</v>
          </cell>
          <cell r="CZ114" t="str">
            <v>华北大区</v>
          </cell>
          <cell r="DA114" t="str">
            <v>北京市中关村延庆园智慧园区项目</v>
          </cell>
        </row>
        <row r="115">
          <cell r="CY115" t="str">
            <v>HB43</v>
          </cell>
          <cell r="CZ115" t="str">
            <v>华北大区</v>
          </cell>
          <cell r="DA115" t="str">
            <v>中国电信北京公司2019至2020海淀政务云驻场运维支撑服务项目</v>
          </cell>
        </row>
        <row r="116">
          <cell r="CY116" t="str">
            <v>HB44</v>
          </cell>
          <cell r="CZ116" t="str">
            <v>华北大区</v>
          </cell>
          <cell r="DA116" t="str">
            <v>大兴区大数据项目</v>
          </cell>
        </row>
        <row r="117">
          <cell r="CY117" t="str">
            <v>HB45</v>
          </cell>
          <cell r="CZ117" t="str">
            <v>华北大区</v>
          </cell>
          <cell r="DA117" t="str">
            <v>大兴区智慧生态项目</v>
          </cell>
        </row>
        <row r="118">
          <cell r="CY118" t="str">
            <v>HB46</v>
          </cell>
          <cell r="CZ118" t="str">
            <v>华北大区</v>
          </cell>
          <cell r="DA118" t="str">
            <v>临汾市智慧环保项目</v>
          </cell>
        </row>
        <row r="119">
          <cell r="CY119" t="str">
            <v>HB47</v>
          </cell>
          <cell r="CZ119" t="str">
            <v>华北大区</v>
          </cell>
          <cell r="DA119" t="str">
            <v>开封市智慧城市项目</v>
          </cell>
        </row>
        <row r="120">
          <cell r="CY120" t="str">
            <v>HB48</v>
          </cell>
          <cell r="CZ120" t="str">
            <v>华北大区</v>
          </cell>
          <cell r="DA120" t="str">
            <v>中关村软件园智慧园区项目</v>
          </cell>
        </row>
        <row r="121">
          <cell r="CY121" t="str">
            <v>HB49</v>
          </cell>
          <cell r="CZ121" t="str">
            <v>华北大区</v>
          </cell>
          <cell r="DA121" t="str">
            <v>投资山西信息服务平台二期</v>
          </cell>
        </row>
        <row r="122">
          <cell r="CY122" t="str">
            <v>HB50</v>
          </cell>
          <cell r="CZ122" t="str">
            <v>华北大区</v>
          </cell>
          <cell r="DA122" t="str">
            <v>杨凌智慧大厅建设项目</v>
          </cell>
        </row>
        <row r="123">
          <cell r="CY123" t="str">
            <v>HB51</v>
          </cell>
          <cell r="CZ123" t="str">
            <v>华北大区</v>
          </cell>
          <cell r="DA123" t="str">
            <v>北京市亦庄区智慧园区项目</v>
          </cell>
        </row>
        <row r="124">
          <cell r="CY124" t="str">
            <v>HB52</v>
          </cell>
          <cell r="CZ124" t="str">
            <v>华北大区</v>
          </cell>
          <cell r="DA124" t="str">
            <v>湖北省恩施城市管理平台项目</v>
          </cell>
        </row>
        <row r="125">
          <cell r="CY125" t="str">
            <v>HB53</v>
          </cell>
          <cell r="CZ125" t="str">
            <v>华北大区</v>
          </cell>
          <cell r="DA125" t="str">
            <v>湖北省恩施市城市运营指挥中心</v>
          </cell>
        </row>
        <row r="126">
          <cell r="CY126" t="str">
            <v>HB54</v>
          </cell>
          <cell r="CZ126" t="str">
            <v>华北大区</v>
          </cell>
          <cell r="DA126" t="str">
            <v>河北省石家庄市桥西区顶层规划项目</v>
          </cell>
        </row>
        <row r="127">
          <cell r="CY127" t="str">
            <v>HB55</v>
          </cell>
          <cell r="CZ127" t="str">
            <v>华北大区</v>
          </cell>
          <cell r="DA127" t="str">
            <v>延庆区八达岭镇协同办公项目</v>
          </cell>
        </row>
        <row r="128">
          <cell r="CY128" t="str">
            <v>HB56</v>
          </cell>
          <cell r="CZ128" t="str">
            <v>华北大区</v>
          </cell>
          <cell r="DA128" t="str">
            <v>武汉市东西湖区智慧园区PPP项目</v>
          </cell>
        </row>
        <row r="129">
          <cell r="CY129" t="str">
            <v>HB57</v>
          </cell>
          <cell r="CZ129" t="str">
            <v>华北大区</v>
          </cell>
          <cell r="DA129" t="str">
            <v>延庆政府公共信息及“一号一窗一网”平台建设项目</v>
          </cell>
        </row>
        <row r="130">
          <cell r="CY130" t="str">
            <v>HB58</v>
          </cell>
          <cell r="CZ130" t="str">
            <v>华北大区</v>
          </cell>
          <cell r="DA130" t="str">
            <v>延庆八达岭镇政府OA项目</v>
          </cell>
        </row>
        <row r="131">
          <cell r="CY131" t="str">
            <v>HB59</v>
          </cell>
          <cell r="CZ131" t="str">
            <v>华北大区</v>
          </cell>
          <cell r="DA131" t="str">
            <v>延庆人保局考试系统</v>
          </cell>
        </row>
        <row r="132">
          <cell r="CY132" t="str">
            <v>HB60</v>
          </cell>
          <cell r="CZ132" t="str">
            <v>华北大区</v>
          </cell>
          <cell r="DA132" t="str">
            <v>中国石油中央厨房项目</v>
          </cell>
        </row>
        <row r="133">
          <cell r="CY133" t="str">
            <v>HB61</v>
          </cell>
          <cell r="CZ133" t="str">
            <v>华北大区</v>
          </cell>
          <cell r="DA133" t="str">
            <v>中关村展示中心双创展陈改造升级项目</v>
          </cell>
        </row>
        <row r="134">
          <cell r="CY134" t="str">
            <v>HB62</v>
          </cell>
          <cell r="CZ134" t="str">
            <v>华北大区</v>
          </cell>
          <cell r="DA134" t="str">
            <v>史家教育集团智慧教学项目</v>
          </cell>
        </row>
        <row r="135">
          <cell r="CY135" t="str">
            <v>HB63</v>
          </cell>
          <cell r="CZ135" t="str">
            <v>华北大区</v>
          </cell>
          <cell r="DA135" t="str">
            <v>沧州大数据中心运营</v>
          </cell>
        </row>
        <row r="136">
          <cell r="CY136" t="str">
            <v>HB64</v>
          </cell>
          <cell r="CZ136" t="str">
            <v>华北大区</v>
          </cell>
          <cell r="DA136" t="str">
            <v>中关村管委会安可项目年度运维</v>
          </cell>
        </row>
        <row r="137">
          <cell r="CY137" t="str">
            <v>HB65</v>
          </cell>
          <cell r="CZ137" t="str">
            <v>华北大区</v>
          </cell>
          <cell r="DA137" t="str">
            <v>湖北省武汉市江汉区燕云daas</v>
          </cell>
        </row>
        <row r="138">
          <cell r="CY138" t="str">
            <v>HB67</v>
          </cell>
          <cell r="CZ138" t="str">
            <v>华北大区</v>
          </cell>
          <cell r="DA138" t="str">
            <v>昆仑信托POC测试服务阶段证明项目</v>
          </cell>
        </row>
        <row r="139">
          <cell r="CY139" t="str">
            <v>HB68</v>
          </cell>
          <cell r="CZ139" t="str">
            <v>华北大区</v>
          </cell>
          <cell r="DA139" t="str">
            <v>湖北省公安厅大数据中心项目</v>
          </cell>
        </row>
        <row r="140">
          <cell r="CY140" t="str">
            <v>HB69</v>
          </cell>
          <cell r="CZ140" t="str">
            <v>华北大区</v>
          </cell>
          <cell r="DA140" t="str">
            <v>山西省石楼县智慧停车项目</v>
          </cell>
        </row>
        <row r="141">
          <cell r="CY141" t="str">
            <v>HB70</v>
          </cell>
          <cell r="CZ141" t="str">
            <v>华北大区</v>
          </cell>
          <cell r="DA141" t="str">
            <v>海淀区政务云平台（2020）购买服务项目服务阶段证明</v>
          </cell>
        </row>
        <row r="142">
          <cell r="CY142" t="str">
            <v>HB71</v>
          </cell>
          <cell r="CZ142" t="str">
            <v>华北大区</v>
          </cell>
          <cell r="DA142" t="str">
            <v>临汾市智慧停车项目</v>
          </cell>
        </row>
        <row r="143">
          <cell r="CY143" t="str">
            <v>HB72</v>
          </cell>
          <cell r="CZ143" t="str">
            <v>华北大区</v>
          </cell>
          <cell r="DA143" t="str">
            <v>延庆智慧环保建设项目</v>
          </cell>
        </row>
        <row r="144">
          <cell r="CY144" t="str">
            <v>HB73</v>
          </cell>
          <cell r="CZ144" t="str">
            <v>华北大区</v>
          </cell>
          <cell r="DA144" t="str">
            <v>房山区经信委大数据项目</v>
          </cell>
        </row>
        <row r="145">
          <cell r="CY145" t="str">
            <v>HB74</v>
          </cell>
          <cell r="CZ145" t="str">
            <v>华北大区</v>
          </cell>
          <cell r="DA145" t="str">
            <v>遂宁大数据局燕云DASS项目</v>
          </cell>
        </row>
        <row r="146">
          <cell r="CY146" t="str">
            <v>HB75</v>
          </cell>
          <cell r="CZ146" t="str">
            <v>华北大区</v>
          </cell>
          <cell r="DA146" t="str">
            <v>山东省滨州交通信号控制系统升级项目</v>
          </cell>
        </row>
        <row r="147">
          <cell r="CY147" t="str">
            <v>HB76</v>
          </cell>
          <cell r="CZ147" t="str">
            <v>华北大区</v>
          </cell>
          <cell r="DA147" t="str">
            <v>河北省邯郸市第十三中学分校校园信息化项目</v>
          </cell>
        </row>
        <row r="148">
          <cell r="CY148" t="str">
            <v>XN001</v>
          </cell>
          <cell r="CZ148" t="str">
            <v>西部大区</v>
          </cell>
          <cell r="DA148" t="str">
            <v>贵阳市白云区政务服务到款项目</v>
          </cell>
        </row>
        <row r="149">
          <cell r="CY149" t="str">
            <v>XN003</v>
          </cell>
          <cell r="CZ149" t="str">
            <v>西部大区</v>
          </cell>
          <cell r="DA149" t="str">
            <v>智慧金秀一期</v>
          </cell>
        </row>
        <row r="150">
          <cell r="CY150" t="str">
            <v>XN004</v>
          </cell>
          <cell r="CZ150" t="str">
            <v>西部大区</v>
          </cell>
          <cell r="DA150" t="str">
            <v>贵阳市义务教育入学服务接入筑民生APP建设服务项目</v>
          </cell>
        </row>
        <row r="151">
          <cell r="CY151" t="str">
            <v>XN009</v>
          </cell>
          <cell r="CZ151" t="str">
            <v>西部大区</v>
          </cell>
          <cell r="DA151" t="str">
            <v>贵阳市公积金筑民生人脸识别及平台推广项目</v>
          </cell>
        </row>
        <row r="152">
          <cell r="CY152" t="str">
            <v>XN010</v>
          </cell>
          <cell r="CZ152" t="str">
            <v>西部大区</v>
          </cell>
          <cell r="DA152" t="str">
            <v>筑民生二期</v>
          </cell>
        </row>
        <row r="153">
          <cell r="CY153" t="str">
            <v>XN011</v>
          </cell>
          <cell r="CZ153" t="str">
            <v>西部大区</v>
          </cell>
          <cell r="DA153" t="str">
            <v>智慧体育</v>
          </cell>
        </row>
        <row r="154">
          <cell r="CY154" t="str">
            <v>XN016</v>
          </cell>
          <cell r="CZ154" t="str">
            <v>西部大区</v>
          </cell>
          <cell r="DA154" t="str">
            <v>贵州长江水资源保护</v>
          </cell>
        </row>
        <row r="155">
          <cell r="CY155" t="str">
            <v>XN017</v>
          </cell>
          <cell r="CZ155" t="str">
            <v>西部大区</v>
          </cell>
          <cell r="DA155" t="str">
            <v>重庆长江水资源保护</v>
          </cell>
        </row>
        <row r="156">
          <cell r="CY156" t="str">
            <v>XN018</v>
          </cell>
          <cell r="CZ156" t="str">
            <v>西部大区</v>
          </cell>
          <cell r="DA156" t="str">
            <v>贵州省“厕所革命”</v>
          </cell>
        </row>
        <row r="157">
          <cell r="CY157" t="str">
            <v>XN028</v>
          </cell>
          <cell r="CZ157" t="str">
            <v>西部大区</v>
          </cell>
          <cell r="DA157" t="str">
            <v>贵州省罗甸县脱贫攻坚一张图软件开发项目</v>
          </cell>
        </row>
        <row r="158">
          <cell r="CY158" t="str">
            <v>XN037</v>
          </cell>
          <cell r="CZ158" t="str">
            <v>西部大区</v>
          </cell>
          <cell r="DA158" t="str">
            <v>绮结河乡村振兴</v>
          </cell>
        </row>
        <row r="159">
          <cell r="CY159" t="str">
            <v>XN043</v>
          </cell>
          <cell r="CZ159" t="str">
            <v>西部大区</v>
          </cell>
          <cell r="DA159" t="str">
            <v>黔南州雪亮工程</v>
          </cell>
        </row>
        <row r="160">
          <cell r="CY160" t="str">
            <v>XN044</v>
          </cell>
          <cell r="CZ160" t="str">
            <v>西部大区</v>
          </cell>
          <cell r="DA160" t="str">
            <v>重庆市高新区智慧园区基础信息化建设项目</v>
          </cell>
        </row>
        <row r="161">
          <cell r="CY161" t="str">
            <v>XN046</v>
          </cell>
          <cell r="CZ161" t="str">
            <v>西部大区</v>
          </cell>
          <cell r="DA161" t="str">
            <v>泸州市融媒体平台项目（一市四县）</v>
          </cell>
        </row>
        <row r="162">
          <cell r="CY162" t="str">
            <v>XN047</v>
          </cell>
          <cell r="CZ162" t="str">
            <v>西部大区</v>
          </cell>
          <cell r="DA162" t="str">
            <v>宜宾市融媒体平台项目（一市八县）</v>
          </cell>
        </row>
        <row r="163">
          <cell r="CY163" t="str">
            <v>XN048</v>
          </cell>
          <cell r="CZ163" t="str">
            <v>西部大区</v>
          </cell>
          <cell r="DA163" t="str">
            <v>内江市隆昌县融媒体平台项目（含指挥大厅）</v>
          </cell>
        </row>
        <row r="164">
          <cell r="CY164" t="str">
            <v>XN049</v>
          </cell>
          <cell r="CZ164" t="str">
            <v>西部大区</v>
          </cell>
          <cell r="DA164" t="str">
            <v>凉山州乡村振兴</v>
          </cell>
        </row>
        <row r="165">
          <cell r="CY165" t="str">
            <v>XN050</v>
          </cell>
          <cell r="CZ165" t="str">
            <v>西部大区</v>
          </cell>
          <cell r="DA165" t="str">
            <v>云南乡村振兴</v>
          </cell>
        </row>
        <row r="166">
          <cell r="CY166" t="str">
            <v>XN051</v>
          </cell>
          <cell r="CZ166" t="str">
            <v>西部大区</v>
          </cell>
          <cell r="DA166" t="str">
            <v>国家电网永川分公司泛在物联网项目（燕云DASS）</v>
          </cell>
        </row>
        <row r="167">
          <cell r="CY167" t="str">
            <v>XN052</v>
          </cell>
          <cell r="CZ167" t="str">
            <v>西部大区</v>
          </cell>
          <cell r="DA167" t="str">
            <v>社区网格数据管理应用平台</v>
          </cell>
        </row>
        <row r="168">
          <cell r="CY168" t="str">
            <v>XN053</v>
          </cell>
          <cell r="CZ168" t="str">
            <v>西部大区</v>
          </cell>
          <cell r="DA168" t="str">
            <v>合川区智慧园区（华为总集）</v>
          </cell>
        </row>
        <row r="169">
          <cell r="CY169" t="str">
            <v>XN054</v>
          </cell>
          <cell r="CZ169" t="str">
            <v>西部大区</v>
          </cell>
          <cell r="DA169" t="str">
            <v>璧山区智慧园区（华为总集）</v>
          </cell>
        </row>
        <row r="170">
          <cell r="CY170" t="str">
            <v>XN055</v>
          </cell>
          <cell r="CZ170" t="str">
            <v>西部大区</v>
          </cell>
          <cell r="DA170" t="str">
            <v>广元市智慧教育二期</v>
          </cell>
        </row>
        <row r="171">
          <cell r="CY171" t="str">
            <v>XN057</v>
          </cell>
          <cell r="CZ171" t="str">
            <v>西部大区</v>
          </cell>
          <cell r="DA171" t="str">
            <v>贵阳市蔬菜基地信息中心</v>
          </cell>
        </row>
        <row r="172">
          <cell r="CY172" t="str">
            <v>XB01</v>
          </cell>
          <cell r="CZ172" t="str">
            <v>西部大区</v>
          </cell>
          <cell r="DA172" t="str">
            <v>甘肃省智慧消防数据共享交换平台（燕云Dass)</v>
          </cell>
        </row>
        <row r="173">
          <cell r="CY173" t="str">
            <v>XB04</v>
          </cell>
          <cell r="CZ173" t="str">
            <v>西部大区</v>
          </cell>
          <cell r="DA173" t="str">
            <v>西安市医疗健康（影像）大数据中心</v>
          </cell>
        </row>
        <row r="174">
          <cell r="CY174" t="str">
            <v>XB05</v>
          </cell>
          <cell r="CZ174" t="str">
            <v>西部大区</v>
          </cell>
          <cell r="DA174" t="str">
            <v>宝鸡市12345呼叫平台项目</v>
          </cell>
        </row>
        <row r="175">
          <cell r="CY175" t="str">
            <v>XB06</v>
          </cell>
          <cell r="CZ175" t="str">
            <v>西部大区</v>
          </cell>
          <cell r="DA175" t="str">
            <v>宝鸡市应急指挥中心建设项目（二期）</v>
          </cell>
        </row>
        <row r="176">
          <cell r="CY176" t="str">
            <v>XB09</v>
          </cell>
          <cell r="CZ176" t="str">
            <v>西部大区</v>
          </cell>
          <cell r="DA176" t="str">
            <v>三江源大数据中心</v>
          </cell>
        </row>
        <row r="177">
          <cell r="CY177" t="str">
            <v>XB10</v>
          </cell>
          <cell r="CZ177" t="str">
            <v>西部大区</v>
          </cell>
          <cell r="DA177" t="str">
            <v>洛阳地铁物资管理平台项目</v>
          </cell>
        </row>
        <row r="178">
          <cell r="CY178" t="str">
            <v>XB11</v>
          </cell>
          <cell r="CZ178" t="str">
            <v>西部大区</v>
          </cell>
          <cell r="DA178" t="str">
            <v>洛阳地铁智慧应急（含消防）项目</v>
          </cell>
        </row>
        <row r="179">
          <cell r="CY179" t="str">
            <v>XB12</v>
          </cell>
          <cell r="CZ179" t="str">
            <v>西部大区</v>
          </cell>
          <cell r="DA179" t="str">
            <v>铜陵市城市地下智慧管网项目</v>
          </cell>
        </row>
        <row r="180">
          <cell r="CY180" t="str">
            <v>XB17</v>
          </cell>
          <cell r="CZ180" t="str">
            <v>西部大区</v>
          </cell>
          <cell r="DA180" t="str">
            <v>武威智慧农业公共普惠平台软件开发项目</v>
          </cell>
        </row>
        <row r="181">
          <cell r="CY181" t="str">
            <v>XB18</v>
          </cell>
          <cell r="CZ181" t="str">
            <v>西部大区</v>
          </cell>
          <cell r="DA181" t="str">
            <v>西咸新区统一物联网管理平台</v>
          </cell>
        </row>
        <row r="182">
          <cell r="CY182" t="str">
            <v>XB19</v>
          </cell>
          <cell r="CZ182" t="str">
            <v>西部大区</v>
          </cell>
          <cell r="DA182" t="str">
            <v>西咸新区智慧城市发展集团西咸智慧城市大脑软件开发</v>
          </cell>
        </row>
        <row r="183">
          <cell r="CY183" t="str">
            <v>XB20</v>
          </cell>
          <cell r="CZ183" t="str">
            <v>西部大区</v>
          </cell>
          <cell r="DA183" t="str">
            <v>西咸新区数据共享交换平台</v>
          </cell>
        </row>
        <row r="184">
          <cell r="CY184" t="str">
            <v>XB24</v>
          </cell>
          <cell r="CZ184" t="str">
            <v>西部大区</v>
          </cell>
          <cell r="DA184" t="str">
            <v>武威“城市通”（E龙岩、筑民生模式）</v>
          </cell>
        </row>
        <row r="185">
          <cell r="CY185" t="str">
            <v>XB25</v>
          </cell>
          <cell r="CZ185" t="str">
            <v>西部大区</v>
          </cell>
          <cell r="DA185" t="str">
            <v>铜陵市数据交换和共享平台燕云DAAS软件开发项目</v>
          </cell>
        </row>
        <row r="186">
          <cell r="CY186" t="str">
            <v>XB26</v>
          </cell>
          <cell r="CZ186" t="str">
            <v>西部大区</v>
          </cell>
          <cell r="DA186" t="str">
            <v>陕西财政厅财政云建设项目燕云Daas软件开发项目</v>
          </cell>
        </row>
        <row r="187">
          <cell r="CY187" t="str">
            <v>XB27</v>
          </cell>
          <cell r="CZ187" t="str">
            <v>西部大区</v>
          </cell>
          <cell r="DA187" t="str">
            <v>空军军医大学燕云Daas软件开发项目</v>
          </cell>
        </row>
        <row r="188">
          <cell r="CY188" t="str">
            <v>XB29</v>
          </cell>
          <cell r="CZ188" t="str">
            <v>西部大区</v>
          </cell>
          <cell r="DA188" t="str">
            <v>青海省经信委燕云DaaS平台</v>
          </cell>
        </row>
        <row r="189">
          <cell r="CY189" t="str">
            <v>XB30</v>
          </cell>
          <cell r="CZ189" t="str">
            <v>西部大区</v>
          </cell>
          <cell r="DA189" t="str">
            <v>重庆市九龙坡区智慧地管网地下管廓展厅项目</v>
          </cell>
        </row>
        <row r="190">
          <cell r="CY190" t="str">
            <v>XB31</v>
          </cell>
          <cell r="CZ190" t="str">
            <v>西部大区</v>
          </cell>
          <cell r="DA190" t="str">
            <v>洛阳市智慧地下管网项目</v>
          </cell>
        </row>
        <row r="191">
          <cell r="CY191" t="str">
            <v>XB32</v>
          </cell>
          <cell r="CZ191" t="str">
            <v>西部大区</v>
          </cell>
          <cell r="DA191" t="str">
            <v>神木市智慧城市城市一卡通平台</v>
          </cell>
        </row>
        <row r="192">
          <cell r="CY192" t="str">
            <v>XB33</v>
          </cell>
          <cell r="CZ192" t="str">
            <v>西部大区</v>
          </cell>
          <cell r="DA192" t="str">
            <v>神木市智慧城市智慧农业平台</v>
          </cell>
        </row>
        <row r="193">
          <cell r="CY193" t="str">
            <v>XB35</v>
          </cell>
          <cell r="CZ193" t="str">
            <v>西部大区</v>
          </cell>
          <cell r="DA193" t="str">
            <v>西咸新区DCOne项目</v>
          </cell>
        </row>
        <row r="194">
          <cell r="CY194" t="str">
            <v>XB36</v>
          </cell>
          <cell r="CZ194" t="str">
            <v>西部大区</v>
          </cell>
          <cell r="DA194" t="str">
            <v>宝鸡市DCOne项目</v>
          </cell>
        </row>
        <row r="195">
          <cell r="CY195" t="str">
            <v>XB39</v>
          </cell>
          <cell r="CZ195" t="str">
            <v>西部大区</v>
          </cell>
          <cell r="DA195" t="str">
            <v>宝鸡市燕云DaaS项目</v>
          </cell>
        </row>
        <row r="196">
          <cell r="CY196" t="str">
            <v>HN01</v>
          </cell>
          <cell r="CZ196" t="str">
            <v>福建销售部</v>
          </cell>
          <cell r="DA196" t="str">
            <v>龙岩智慧教育</v>
          </cell>
        </row>
        <row r="197">
          <cell r="CY197" t="str">
            <v>HN02</v>
          </cell>
          <cell r="CZ197" t="str">
            <v>福建销售部</v>
          </cell>
          <cell r="DA197" t="str">
            <v>2018年智慧武平升级改造项目服务类采购项目</v>
          </cell>
        </row>
        <row r="198">
          <cell r="CY198" t="str">
            <v>HN03</v>
          </cell>
          <cell r="CZ198" t="str">
            <v>福建销售部</v>
          </cell>
          <cell r="DA198" t="str">
            <v>智慧武平升级改造项目硬件采购供货项目</v>
          </cell>
        </row>
        <row r="199">
          <cell r="CY199" t="str">
            <v>HN04</v>
          </cell>
          <cell r="CZ199" t="str">
            <v>福建销售部</v>
          </cell>
          <cell r="DA199" t="str">
            <v>智慧武平升级改造项目运维服务收益期项目</v>
          </cell>
        </row>
        <row r="200">
          <cell r="CY200" t="str">
            <v>HN05</v>
          </cell>
          <cell r="CZ200" t="str">
            <v>福建销售部</v>
          </cell>
          <cell r="DA200" t="str">
            <v>龙岩市行政服务中心通用审批系统含网上办事大厅提升改造软件开发项目</v>
          </cell>
        </row>
        <row r="201">
          <cell r="CY201" t="str">
            <v>HN06</v>
          </cell>
          <cell r="CZ201" t="str">
            <v>福建销售部</v>
          </cell>
          <cell r="DA201" t="str">
            <v>精准扶贫（二期)运营</v>
          </cell>
        </row>
        <row r="202">
          <cell r="CY202" t="str">
            <v>HN26</v>
          </cell>
          <cell r="CZ202" t="str">
            <v>福建销售部</v>
          </cell>
          <cell r="DA202" t="str">
            <v>漳州市数据汇聚共享服务平台（二期）</v>
          </cell>
        </row>
        <row r="203">
          <cell r="CY203" t="str">
            <v>HN30</v>
          </cell>
          <cell r="CZ203" t="str">
            <v>福建销售部</v>
          </cell>
          <cell r="DA203" t="str">
            <v>漳州市网上公共服务平台（漳州通）</v>
          </cell>
        </row>
        <row r="204">
          <cell r="CY204" t="str">
            <v>HN33</v>
          </cell>
          <cell r="CZ204" t="str">
            <v>福建销售部</v>
          </cell>
          <cell r="DA204" t="str">
            <v>三明市网上公共服务平台e三明软件开发项目（燕云DaaS）</v>
          </cell>
        </row>
        <row r="205">
          <cell r="CY205" t="str">
            <v>HN40</v>
          </cell>
          <cell r="CZ205" t="str">
            <v>福建销售部</v>
          </cell>
          <cell r="DA205" t="str">
            <v>龙岩移动全流程网上办事平台项目网上办事服务平台模块技术服务阶段证明</v>
          </cell>
        </row>
        <row r="206">
          <cell r="CY206" t="str">
            <v>HN41</v>
          </cell>
          <cell r="CZ206" t="str">
            <v>福建销售部</v>
          </cell>
          <cell r="DA206" t="str">
            <v>龙岩移动全流程网上办事平台项目网上办事服务平台维保服务期服务到款项目</v>
          </cell>
        </row>
        <row r="207">
          <cell r="CY207" t="str">
            <v>HN42</v>
          </cell>
          <cell r="CZ207" t="str">
            <v>福建销售部</v>
          </cell>
          <cell r="DA207" t="str">
            <v>龙岩市教育局网上招生报名及积分制管理系统软件开发项目</v>
          </cell>
        </row>
        <row r="208">
          <cell r="CY208" t="str">
            <v>HN43</v>
          </cell>
          <cell r="CZ208" t="str">
            <v>福建销售部</v>
          </cell>
          <cell r="DA208" t="str">
            <v>龙岩市新罗区综治网格化信息系统软件开发项目</v>
          </cell>
        </row>
        <row r="209">
          <cell r="CY209" t="str">
            <v>HN44</v>
          </cell>
          <cell r="CZ209" t="str">
            <v>福建销售部</v>
          </cell>
          <cell r="DA209" t="str">
            <v>福州市中小企业服务平台</v>
          </cell>
        </row>
        <row r="210">
          <cell r="CY210" t="str">
            <v>HN45</v>
          </cell>
          <cell r="CZ210" t="str">
            <v>福建销售部</v>
          </cell>
          <cell r="DA210" t="str">
            <v>龙岩市中国工商银行统一支付平台项目</v>
          </cell>
        </row>
        <row r="211">
          <cell r="CY211" t="str">
            <v>HN46</v>
          </cell>
          <cell r="CZ211" t="str">
            <v>福建销售部</v>
          </cell>
          <cell r="DA211" t="str">
            <v>龙岩市中国工商银行统一支付平台硬件采购项目</v>
          </cell>
        </row>
        <row r="212">
          <cell r="CY212" t="str">
            <v>HN50</v>
          </cell>
          <cell r="CZ212" t="str">
            <v>福建销售部</v>
          </cell>
          <cell r="DA212" t="str">
            <v>龙岩智慧监狱</v>
          </cell>
        </row>
        <row r="213">
          <cell r="CY213" t="str">
            <v>HN51</v>
          </cell>
          <cell r="CZ213" t="str">
            <v>福建销售部</v>
          </cell>
          <cell r="DA213" t="str">
            <v>龙岩智慧医疗</v>
          </cell>
        </row>
        <row r="214">
          <cell r="CY214" t="str">
            <v>FJ01</v>
          </cell>
          <cell r="CZ214" t="str">
            <v>福建销售部</v>
          </cell>
          <cell r="DA214" t="str">
            <v>三明市汇聚共享交换平台</v>
          </cell>
        </row>
        <row r="215">
          <cell r="CY215" t="str">
            <v>FJ02</v>
          </cell>
          <cell r="CZ215" t="str">
            <v>福建销售部</v>
          </cell>
          <cell r="DA215" t="str">
            <v>三明市数据中心机房</v>
          </cell>
        </row>
        <row r="216">
          <cell r="CY216" t="str">
            <v>FJ03</v>
          </cell>
          <cell r="CZ216" t="str">
            <v>福建销售部</v>
          </cell>
          <cell r="DA216" t="str">
            <v>龙岩市数字经济产业园</v>
          </cell>
        </row>
        <row r="217">
          <cell r="CY217">
            <v>0</v>
          </cell>
          <cell r="CZ217">
            <v>0</v>
          </cell>
          <cell r="DA217">
            <v>0</v>
          </cell>
        </row>
        <row r="218">
          <cell r="CY218">
            <v>0</v>
          </cell>
          <cell r="CZ218">
            <v>0</v>
          </cell>
          <cell r="DA218">
            <v>0</v>
          </cell>
        </row>
        <row r="219">
          <cell r="CY219">
            <v>0</v>
          </cell>
          <cell r="CZ219">
            <v>0</v>
          </cell>
          <cell r="DA219">
            <v>0</v>
          </cell>
        </row>
        <row r="220">
          <cell r="CY220" t="str">
            <v>FJ04</v>
          </cell>
          <cell r="CZ220" t="str">
            <v>福建销售部</v>
          </cell>
          <cell r="DA220" t="str">
            <v>智慧武平民生服务系统运营服务服务类采购项目</v>
          </cell>
        </row>
        <row r="221">
          <cell r="CY221" t="str">
            <v>HBH01</v>
          </cell>
          <cell r="CZ221" t="str">
            <v>环渤海大区</v>
          </cell>
          <cell r="DA221" t="str">
            <v>邯郸市成安县新区管委会智慧如意公园项目一次性软件开发</v>
          </cell>
        </row>
        <row r="222">
          <cell r="CY222" t="str">
            <v>HBH02</v>
          </cell>
          <cell r="CZ222" t="str">
            <v>环渤海大区</v>
          </cell>
          <cell r="DA222" t="str">
            <v>邯郸市成安县智慧城市</v>
          </cell>
        </row>
        <row r="223">
          <cell r="CY223" t="str">
            <v>HBH03</v>
          </cell>
          <cell r="CZ223" t="str">
            <v>环渤海大区</v>
          </cell>
          <cell r="DA223" t="str">
            <v>唐山智慧城市总集成商</v>
          </cell>
        </row>
        <row r="224">
          <cell r="CY224" t="str">
            <v>HBH04</v>
          </cell>
          <cell r="CZ224" t="str">
            <v>环渤海大区</v>
          </cell>
          <cell r="DA224" t="str">
            <v>唐山小微企业平台运营补贴</v>
          </cell>
        </row>
        <row r="225">
          <cell r="CY225" t="str">
            <v>HBH05</v>
          </cell>
          <cell r="CZ225" t="str">
            <v>环渤海大区</v>
          </cell>
          <cell r="DA225" t="str">
            <v>唐山跨境电商</v>
          </cell>
        </row>
        <row r="226">
          <cell r="CY226" t="str">
            <v>HBH06</v>
          </cell>
          <cell r="CZ226" t="str">
            <v>环渤海大区</v>
          </cell>
          <cell r="DA226" t="str">
            <v>唐山市企业上云应用服务补贴</v>
          </cell>
        </row>
        <row r="227">
          <cell r="CY227" t="str">
            <v>HBH07</v>
          </cell>
          <cell r="CZ227" t="str">
            <v>环渤海大区</v>
          </cell>
          <cell r="DA227" t="str">
            <v>秦皇岛智慧交通</v>
          </cell>
        </row>
        <row r="228">
          <cell r="CY228" t="str">
            <v>HBH10</v>
          </cell>
          <cell r="CZ228" t="str">
            <v>环渤海大区</v>
          </cell>
          <cell r="DA228" t="str">
            <v>长春新区双创科技街区</v>
          </cell>
        </row>
        <row r="229">
          <cell r="CY229" t="str">
            <v>HBH11</v>
          </cell>
          <cell r="CZ229" t="str">
            <v>环渤海大区</v>
          </cell>
          <cell r="DA229" t="str">
            <v>长春经开区智能制造谷</v>
          </cell>
        </row>
        <row r="230">
          <cell r="CY230" t="str">
            <v>HBH13</v>
          </cell>
          <cell r="CZ230" t="str">
            <v>环渤海大区</v>
          </cell>
          <cell r="DA230" t="str">
            <v>吉林省物联网Sigfox示范项目</v>
          </cell>
        </row>
        <row r="231">
          <cell r="CY231" t="str">
            <v>HBH15</v>
          </cell>
          <cell r="CZ231" t="str">
            <v>环渤海大区</v>
          </cell>
          <cell r="DA231" t="str">
            <v>长春净月区双创升级平台</v>
          </cell>
        </row>
        <row r="232">
          <cell r="CY232" t="str">
            <v>HBH17</v>
          </cell>
          <cell r="CZ232" t="str">
            <v>环渤海大区</v>
          </cell>
          <cell r="DA232" t="str">
            <v>吉林省大数据局数据中心建设项目</v>
          </cell>
        </row>
        <row r="233">
          <cell r="CY233" t="str">
            <v>HBH20</v>
          </cell>
          <cell r="CZ233" t="str">
            <v>环渤海大区</v>
          </cell>
          <cell r="DA233" t="str">
            <v>辽宁省智慧体育项目</v>
          </cell>
        </row>
        <row r="234">
          <cell r="CY234" t="str">
            <v>HBH23</v>
          </cell>
          <cell r="CZ234" t="str">
            <v>环渤海大区</v>
          </cell>
          <cell r="DA234" t="str">
            <v>庄河智慧城市项目（教育）</v>
          </cell>
        </row>
        <row r="235">
          <cell r="CY235" t="str">
            <v>HBH25</v>
          </cell>
          <cell r="CZ235" t="str">
            <v>环渤海大区</v>
          </cell>
          <cell r="DA235" t="str">
            <v>长春新区“数字新区”二期</v>
          </cell>
        </row>
        <row r="236">
          <cell r="CY236" t="str">
            <v>HBH26</v>
          </cell>
          <cell r="CZ236" t="str">
            <v>环渤海大区</v>
          </cell>
          <cell r="DA236" t="str">
            <v>抚顺智慧城市-政务大数据共享交换平台</v>
          </cell>
        </row>
        <row r="237">
          <cell r="CY237" t="str">
            <v>HBH27</v>
          </cell>
          <cell r="CZ237" t="str">
            <v>环渤海大区</v>
          </cell>
          <cell r="DA237" t="str">
            <v>抚顺工业运行预警监控与服务平台</v>
          </cell>
        </row>
        <row r="238">
          <cell r="CY238" t="str">
            <v>HBH28</v>
          </cell>
          <cell r="CZ238" t="str">
            <v>环渤海大区</v>
          </cell>
          <cell r="DA238" t="str">
            <v>抚顺虚拟市民卡</v>
          </cell>
        </row>
        <row r="239">
          <cell r="CY239" t="str">
            <v>HBH30</v>
          </cell>
          <cell r="CZ239" t="str">
            <v>环渤海大区</v>
          </cell>
          <cell r="DA239" t="str">
            <v>抚顺征信平台</v>
          </cell>
        </row>
        <row r="240">
          <cell r="CY240" t="str">
            <v>HBH31</v>
          </cell>
          <cell r="CZ240" t="str">
            <v>环渤海大区</v>
          </cell>
          <cell r="DA240" t="str">
            <v>本溪市市民卡运维项目</v>
          </cell>
        </row>
        <row r="241">
          <cell r="CY241" t="str">
            <v>HBH33</v>
          </cell>
          <cell r="CZ241" t="str">
            <v>环渤海大区</v>
          </cell>
          <cell r="DA241" t="str">
            <v>南昌智慧监狱项目</v>
          </cell>
        </row>
        <row r="242">
          <cell r="CY242" t="str">
            <v>HBH34</v>
          </cell>
          <cell r="CZ242" t="str">
            <v>环渤海大区</v>
          </cell>
          <cell r="DA242" t="str">
            <v>智慧东丽综合治理平台-张贵庄街道硬件</v>
          </cell>
        </row>
        <row r="243">
          <cell r="CY243" t="str">
            <v>HBH35</v>
          </cell>
          <cell r="CZ243" t="str">
            <v>环渤海大区</v>
          </cell>
          <cell r="DA243" t="str">
            <v>智慧东丽综合治理平台-丰年街道硬件</v>
          </cell>
        </row>
        <row r="244">
          <cell r="CY244" t="str">
            <v>HBH37</v>
          </cell>
          <cell r="CZ244" t="str">
            <v>环渤海大区</v>
          </cell>
          <cell r="DA244" t="str">
            <v>智慧东丽综合治理平台-综治管理中心硬件</v>
          </cell>
        </row>
        <row r="245">
          <cell r="CY245" t="str">
            <v>HBH43</v>
          </cell>
          <cell r="CZ245" t="str">
            <v>环渤海大区</v>
          </cell>
          <cell r="DA245" t="str">
            <v>天津大学数据中心</v>
          </cell>
        </row>
        <row r="246">
          <cell r="CY246" t="str">
            <v>HBH45</v>
          </cell>
          <cell r="CZ246" t="str">
            <v>环渤海大区</v>
          </cell>
          <cell r="DA246" t="str">
            <v>淄川IOC项目</v>
          </cell>
        </row>
        <row r="247">
          <cell r="CY247" t="str">
            <v>HBH47</v>
          </cell>
          <cell r="CZ247" t="str">
            <v>环渤海大区</v>
          </cell>
          <cell r="DA247" t="str">
            <v>文登市民网二期</v>
          </cell>
        </row>
        <row r="248">
          <cell r="CY248" t="str">
            <v>HBH48</v>
          </cell>
          <cell r="CZ248" t="str">
            <v>环渤海大区</v>
          </cell>
          <cell r="DA248" t="str">
            <v>乳山市民网运维项目</v>
          </cell>
        </row>
        <row r="249">
          <cell r="CY249" t="str">
            <v>HBH51</v>
          </cell>
          <cell r="CZ249" t="str">
            <v>环渤海大区</v>
          </cell>
          <cell r="DA249" t="str">
            <v>威海智慧文化二期</v>
          </cell>
        </row>
        <row r="250">
          <cell r="CY250" t="str">
            <v>HBH52</v>
          </cell>
          <cell r="CZ250" t="str">
            <v>环渤海大区</v>
          </cell>
          <cell r="DA250" t="str">
            <v>潍坊市城市大脑项目</v>
          </cell>
        </row>
        <row r="251">
          <cell r="CY251" t="str">
            <v>HBH55</v>
          </cell>
          <cell r="CZ251" t="str">
            <v>环渤海大区</v>
          </cell>
          <cell r="DA251" t="str">
            <v>威海市民网续签</v>
          </cell>
        </row>
        <row r="252">
          <cell r="CY252" t="str">
            <v>HBH57</v>
          </cell>
          <cell r="CZ252" t="str">
            <v>环渤海大区</v>
          </cell>
          <cell r="DA252" t="str">
            <v>山东高速公路智慧高速</v>
          </cell>
        </row>
        <row r="253">
          <cell r="CY253" t="str">
            <v>HBH58</v>
          </cell>
          <cell r="CZ253" t="str">
            <v>环渤海大区</v>
          </cell>
          <cell r="DA253" t="str">
            <v>威海职业学院智慧校园二期</v>
          </cell>
        </row>
        <row r="254">
          <cell r="CY254" t="str">
            <v>HBH60</v>
          </cell>
          <cell r="CZ254" t="str">
            <v>环渤海大区</v>
          </cell>
          <cell r="DA254" t="str">
            <v>淄博经开区IOC项目</v>
          </cell>
        </row>
        <row r="255">
          <cell r="CY255" t="str">
            <v>HBH62</v>
          </cell>
          <cell r="CZ255" t="str">
            <v>环渤海大区</v>
          </cell>
          <cell r="DA255" t="str">
            <v>威海工业大数据</v>
          </cell>
        </row>
        <row r="256">
          <cell r="CY256" t="str">
            <v>HBH63</v>
          </cell>
          <cell r="CZ256" t="str">
            <v>环渤海大区</v>
          </cell>
          <cell r="DA256" t="str">
            <v>大连金普新区智慧城市项目</v>
          </cell>
        </row>
        <row r="257">
          <cell r="CY257" t="str">
            <v>HBH64</v>
          </cell>
          <cell r="CZ257" t="str">
            <v>环渤海大区</v>
          </cell>
          <cell r="DA257" t="str">
            <v>唐山智慧火车站</v>
          </cell>
        </row>
        <row r="258">
          <cell r="CY258" t="str">
            <v>HBH67</v>
          </cell>
          <cell r="CZ258" t="str">
            <v>环渤海大区</v>
          </cell>
          <cell r="DA258" t="str">
            <v>吉林省溯源食品工业互联网项目（建设）</v>
          </cell>
        </row>
        <row r="259">
          <cell r="CY259" t="str">
            <v>HBH68</v>
          </cell>
          <cell r="CZ259" t="str">
            <v>环渤海大区</v>
          </cell>
          <cell r="DA259" t="str">
            <v>长春市规划馆物联网改造项目</v>
          </cell>
        </row>
        <row r="260">
          <cell r="CY260" t="str">
            <v>HBH69</v>
          </cell>
          <cell r="CZ260" t="str">
            <v>环渤海大区</v>
          </cell>
          <cell r="DA260" t="str">
            <v>长春市农业大数据平台</v>
          </cell>
        </row>
        <row r="261">
          <cell r="CY261" t="str">
            <v>HBH70</v>
          </cell>
          <cell r="CZ261" t="str">
            <v>环渤海大区</v>
          </cell>
          <cell r="DA261" t="str">
            <v>吉林省应急指挥系统平台</v>
          </cell>
        </row>
        <row r="262">
          <cell r="CY262" t="str">
            <v>HBH71</v>
          </cell>
          <cell r="CZ262" t="str">
            <v>环渤海大区</v>
          </cell>
          <cell r="DA262" t="str">
            <v>长春红旗小镇项目</v>
          </cell>
        </row>
        <row r="263">
          <cell r="CY263" t="str">
            <v>HBH72</v>
          </cell>
          <cell r="CZ263" t="str">
            <v>环渤海大区</v>
          </cell>
          <cell r="DA263" t="str">
            <v>智慧东丽综合治理平台-综治管理中心软件开发</v>
          </cell>
        </row>
        <row r="264">
          <cell r="CY264" t="str">
            <v>HBH73</v>
          </cell>
          <cell r="CZ264" t="str">
            <v>环渤海大区</v>
          </cell>
          <cell r="DA264" t="str">
            <v xml:space="preserve">天津市南开区区一体化社会治理信息化平台 </v>
          </cell>
        </row>
        <row r="265">
          <cell r="CY265" t="str">
            <v>HBH77</v>
          </cell>
          <cell r="CZ265" t="str">
            <v>环渤海大区</v>
          </cell>
          <cell r="DA265" t="str">
            <v>南开区政务OA</v>
          </cell>
        </row>
        <row r="266">
          <cell r="CY266" t="str">
            <v>HBH78</v>
          </cell>
          <cell r="CZ266" t="str">
            <v>环渤海大区</v>
          </cell>
          <cell r="DA266" t="str">
            <v>南开区智能停车项目</v>
          </cell>
        </row>
        <row r="267">
          <cell r="CY267" t="str">
            <v>HBH80</v>
          </cell>
          <cell r="CZ267" t="str">
            <v>环渤海大区</v>
          </cell>
          <cell r="DA267" t="str">
            <v>南开区一网通</v>
          </cell>
        </row>
        <row r="268">
          <cell r="CY268" t="str">
            <v>HBH81</v>
          </cell>
          <cell r="CZ268" t="str">
            <v>环渤海大区</v>
          </cell>
          <cell r="DA268" t="str">
            <v>大连智慧社区养老服务平台</v>
          </cell>
        </row>
        <row r="269">
          <cell r="CY269" t="str">
            <v>HBH82</v>
          </cell>
          <cell r="CZ269" t="str">
            <v>环渤海大区</v>
          </cell>
          <cell r="DA269" t="str">
            <v>抚顺一馆一平台（硬件）</v>
          </cell>
        </row>
        <row r="270">
          <cell r="CY270" t="str">
            <v>HBH83</v>
          </cell>
          <cell r="CZ270" t="str">
            <v>环渤海大区</v>
          </cell>
          <cell r="DA270" t="str">
            <v>企业智能云服务项目</v>
          </cell>
        </row>
        <row r="271">
          <cell r="CY271" t="str">
            <v>HBH84</v>
          </cell>
          <cell r="CZ271" t="str">
            <v>环渤海大区</v>
          </cell>
          <cell r="DA271" t="str">
            <v>枣庄市大数据局互联网+政务服务系统开发项目</v>
          </cell>
        </row>
        <row r="272">
          <cell r="CY272" t="str">
            <v>HBH85</v>
          </cell>
          <cell r="CZ272" t="str">
            <v>环渤海大区</v>
          </cell>
          <cell r="DA272" t="str">
            <v>昌邑市智慧城市系统开发项目</v>
          </cell>
        </row>
        <row r="273">
          <cell r="CY273" t="str">
            <v>HBH86</v>
          </cell>
          <cell r="CZ273" t="str">
            <v>环渤海大区</v>
          </cell>
          <cell r="DA273" t="str">
            <v>京东集团IOC战略框架协议</v>
          </cell>
        </row>
        <row r="274">
          <cell r="CY274" t="str">
            <v>HBH87</v>
          </cell>
          <cell r="CZ274" t="str">
            <v>环渤海大区</v>
          </cell>
          <cell r="DA274" t="str">
            <v>肃宁县城市运行管理平台</v>
          </cell>
        </row>
        <row r="275">
          <cell r="CY275" t="str">
            <v>HBH89</v>
          </cell>
          <cell r="CZ275" t="str">
            <v>环渤海大区</v>
          </cell>
          <cell r="DA275" t="str">
            <v>智慧长白山项目（一期）</v>
          </cell>
        </row>
        <row r="276">
          <cell r="CY276" t="str">
            <v>HBH91</v>
          </cell>
          <cell r="CZ276" t="str">
            <v>环渤海大区</v>
          </cell>
          <cell r="DA276" t="str">
            <v>吉林省智能制造与工业企业上云项目</v>
          </cell>
        </row>
        <row r="277">
          <cell r="CY277" t="str">
            <v>HBH92</v>
          </cell>
          <cell r="CZ277" t="str">
            <v>环渤海大区</v>
          </cell>
          <cell r="DA277" t="str">
            <v xml:space="preserve">科技部物联网+智慧城市项目补贴申请 </v>
          </cell>
        </row>
        <row r="278">
          <cell r="CY278" t="str">
            <v>HBH93</v>
          </cell>
          <cell r="CZ278" t="str">
            <v>环渤海大区</v>
          </cell>
          <cell r="DA278" t="str">
            <v>长春市物联网产业发展咨询规划项目</v>
          </cell>
        </row>
        <row r="279">
          <cell r="CY279" t="str">
            <v>HBH94</v>
          </cell>
          <cell r="CZ279" t="str">
            <v>环渤海大区</v>
          </cell>
          <cell r="DA279" t="str">
            <v>吉林省溯源食品工业互联网项目（咨询）</v>
          </cell>
        </row>
        <row r="280">
          <cell r="CY280" t="str">
            <v>HBH95</v>
          </cell>
          <cell r="CZ280" t="str">
            <v>环渤海大区</v>
          </cell>
          <cell r="DA280" t="str">
            <v>吉林省及长春市智慧养老</v>
          </cell>
        </row>
        <row r="281">
          <cell r="CY281" t="str">
            <v>HBH96</v>
          </cell>
          <cell r="CZ281" t="str">
            <v>环渤海大区</v>
          </cell>
          <cell r="DA281" t="str">
            <v>红旗汽车车联网项目</v>
          </cell>
        </row>
        <row r="282">
          <cell r="CY282" t="str">
            <v>HBH97</v>
          </cell>
          <cell r="CZ282" t="str">
            <v>环渤海大区</v>
          </cell>
          <cell r="DA282" t="str">
            <v>松原智慧城市相关项目</v>
          </cell>
        </row>
        <row r="283">
          <cell r="CY283" t="str">
            <v>HBH98</v>
          </cell>
          <cell r="CZ283" t="str">
            <v>环渤海大区</v>
          </cell>
          <cell r="DA283" t="str">
            <v>智慧粮仓</v>
          </cell>
        </row>
        <row r="284">
          <cell r="CY284" t="str">
            <v>HBH99</v>
          </cell>
          <cell r="CZ284" t="str">
            <v>环渤海大区</v>
          </cell>
          <cell r="DA284" t="str">
            <v>北京市朝阳区小武基社区安全管控平台项目</v>
          </cell>
        </row>
        <row r="285">
          <cell r="CY285" t="str">
            <v>HBH100</v>
          </cell>
          <cell r="CZ285" t="str">
            <v>环渤海大区</v>
          </cell>
          <cell r="DA285" t="str">
            <v>河北省涿州市看守所智能化改造项目</v>
          </cell>
        </row>
        <row r="286">
          <cell r="CY286" t="str">
            <v>HBH101</v>
          </cell>
          <cell r="CZ286" t="str">
            <v>环渤海大区</v>
          </cell>
          <cell r="DA286" t="str">
            <v>吉视传媒人工智能云平台硬件采购项目（暂停）</v>
          </cell>
        </row>
        <row r="287">
          <cell r="CY287" t="str">
            <v>HBH102</v>
          </cell>
          <cell r="CZ287" t="str">
            <v>环渤海大区</v>
          </cell>
          <cell r="DA287" t="str">
            <v>抚顺一馆一平台（软件）</v>
          </cell>
        </row>
        <row r="288">
          <cell r="CY288" t="str">
            <v>HBH103</v>
          </cell>
          <cell r="CZ288" t="str">
            <v>环渤海大区</v>
          </cell>
          <cell r="DA288" t="str">
            <v xml:space="preserve">科技部互联网+政务项目资金申请（天津） </v>
          </cell>
        </row>
        <row r="289">
          <cell r="CY289" t="str">
            <v>HBH104</v>
          </cell>
          <cell r="CZ289" t="str">
            <v>环渤海大区</v>
          </cell>
          <cell r="DA289" t="str">
            <v>天津航空口岸大通关基地信息化集成项目</v>
          </cell>
        </row>
        <row r="290">
          <cell r="CY290" t="str">
            <v>HBH105</v>
          </cell>
          <cell r="CZ290" t="str">
            <v>环渤海大区</v>
          </cell>
          <cell r="DA290" t="str">
            <v>天津津南区智慧城市</v>
          </cell>
        </row>
        <row r="291">
          <cell r="CY291" t="str">
            <v>HBH107</v>
          </cell>
          <cell r="CZ291" t="str">
            <v>环渤海大区</v>
          </cell>
          <cell r="DA291" t="str">
            <v>天津南开区数据共享交换平台</v>
          </cell>
        </row>
        <row r="292">
          <cell r="CY292" t="str">
            <v>HBH108</v>
          </cell>
          <cell r="CZ292" t="str">
            <v>环渤海大区</v>
          </cell>
          <cell r="DA292" t="str">
            <v>抚顺市工会会员服务</v>
          </cell>
        </row>
        <row r="293">
          <cell r="CY293" t="str">
            <v>HBH109</v>
          </cell>
          <cell r="CZ293" t="str">
            <v>环渤海大区</v>
          </cell>
          <cell r="DA293" t="str">
            <v>辽阳市白塔区城市运行服务</v>
          </cell>
        </row>
        <row r="294">
          <cell r="CY294" t="str">
            <v>HBH110</v>
          </cell>
          <cell r="CZ294" t="str">
            <v>环渤海大区</v>
          </cell>
          <cell r="DA294" t="str">
            <v>济钢四新产业园项目</v>
          </cell>
        </row>
        <row r="295">
          <cell r="CY295" t="str">
            <v>HBH111</v>
          </cell>
          <cell r="CZ295" t="str">
            <v>环渤海大区</v>
          </cell>
          <cell r="DA295" t="str">
            <v>吉林省科技部试点申请</v>
          </cell>
        </row>
        <row r="296">
          <cell r="CY296" t="str">
            <v>HBH112</v>
          </cell>
          <cell r="CZ296" t="str">
            <v>环渤海大区</v>
          </cell>
          <cell r="DA296" t="str">
            <v>本溪市云数据中心扩容</v>
          </cell>
        </row>
        <row r="297">
          <cell r="CY297" t="str">
            <v>HBH113</v>
          </cell>
          <cell r="CZ297" t="str">
            <v>环渤海大区</v>
          </cell>
          <cell r="DA297" t="str">
            <v>本溪市一体化在线政务服务平台</v>
          </cell>
        </row>
        <row r="298">
          <cell r="CY298" t="str">
            <v>HBH114</v>
          </cell>
          <cell r="CZ298" t="str">
            <v>环渤海大区</v>
          </cell>
          <cell r="DA298" t="str">
            <v>本溪市财政局机房改造工程（电气）</v>
          </cell>
        </row>
        <row r="299">
          <cell r="CY299" t="str">
            <v>HBH115</v>
          </cell>
          <cell r="CZ299" t="str">
            <v>环渤海大区</v>
          </cell>
          <cell r="DA299" t="str">
            <v>本溪市明厨亮灶运营项目</v>
          </cell>
        </row>
        <row r="300">
          <cell r="CY300" t="str">
            <v>HBH116</v>
          </cell>
          <cell r="CZ300" t="str">
            <v>环渤海大区</v>
          </cell>
          <cell r="DA300" t="str">
            <v>本溪市泵房视频监控安装</v>
          </cell>
        </row>
        <row r="301">
          <cell r="CY301" t="str">
            <v>HBH117</v>
          </cell>
          <cell r="CZ301" t="str">
            <v>环渤海大区</v>
          </cell>
          <cell r="DA301" t="str">
            <v>本溪市智慧水务二期</v>
          </cell>
        </row>
        <row r="302">
          <cell r="CY302" t="str">
            <v>HBH118</v>
          </cell>
          <cell r="CZ302" t="str">
            <v>环渤海大区</v>
          </cell>
          <cell r="DA302" t="str">
            <v>本溪市视频监控管理工程</v>
          </cell>
        </row>
        <row r="303">
          <cell r="CY303" t="str">
            <v>HBH120</v>
          </cell>
          <cell r="CZ303" t="str">
            <v>环渤海大区</v>
          </cell>
          <cell r="DA303" t="str">
            <v>聊城政务云二期</v>
          </cell>
        </row>
        <row r="304">
          <cell r="CY304" t="str">
            <v>HBH121</v>
          </cell>
          <cell r="CZ304" t="str">
            <v>环渤海大区</v>
          </cell>
          <cell r="DA304" t="str">
            <v>天津南开区科技企业监测分析与综合服务平台</v>
          </cell>
        </row>
        <row r="305">
          <cell r="CY305" t="str">
            <v>HBH122</v>
          </cell>
          <cell r="CZ305" t="str">
            <v>环渤海大区</v>
          </cell>
          <cell r="DA305" t="str">
            <v>秦皇岛政务数据交换共享平台</v>
          </cell>
        </row>
        <row r="306">
          <cell r="CY306" t="str">
            <v>HBH123</v>
          </cell>
          <cell r="CZ306" t="str">
            <v>环渤海大区</v>
          </cell>
          <cell r="DA306" t="str">
            <v>邯郸市肥乡县数据交换平台</v>
          </cell>
        </row>
        <row r="307">
          <cell r="CY307" t="str">
            <v>HBH124</v>
          </cell>
          <cell r="CZ307" t="str">
            <v>环渤海大区</v>
          </cell>
          <cell r="DA307" t="str">
            <v>邯郸市肥乡县市民综合服务平台</v>
          </cell>
        </row>
        <row r="308">
          <cell r="CY308" t="str">
            <v>HBH125</v>
          </cell>
          <cell r="CZ308" t="str">
            <v>环渤海大区</v>
          </cell>
          <cell r="DA308" t="str">
            <v>邯郸市肥乡县融媒体</v>
          </cell>
        </row>
        <row r="309">
          <cell r="CY309" t="str">
            <v>HBH126</v>
          </cell>
          <cell r="CZ309" t="str">
            <v>环渤海大区</v>
          </cell>
          <cell r="DA309" t="str">
            <v>邯郸市鸡泽县农业大数据</v>
          </cell>
        </row>
        <row r="310">
          <cell r="CY310" t="str">
            <v>HBH127</v>
          </cell>
          <cell r="CZ310" t="str">
            <v>环渤海大区</v>
          </cell>
          <cell r="DA310" t="str">
            <v>邯郸市鸡泽县智慧物流</v>
          </cell>
        </row>
        <row r="311">
          <cell r="CY311" t="str">
            <v>HBH128</v>
          </cell>
          <cell r="CZ311" t="str">
            <v>环渤海大区</v>
          </cell>
          <cell r="DA311" t="str">
            <v>抚顺市税源大数据</v>
          </cell>
        </row>
        <row r="312">
          <cell r="CY312" t="str">
            <v>HBH129</v>
          </cell>
          <cell r="CZ312" t="str">
            <v>环渤海大区</v>
          </cell>
          <cell r="DA312" t="str">
            <v>抚顺市应急指挥平台</v>
          </cell>
        </row>
        <row r="313">
          <cell r="CY313" t="str">
            <v>HBH130</v>
          </cell>
          <cell r="CZ313" t="str">
            <v>环渤海大区</v>
          </cell>
          <cell r="DA313" t="str">
            <v>抚顺市政法委社会综治网格化平台</v>
          </cell>
        </row>
        <row r="314">
          <cell r="CY314" t="str">
            <v>HBH131</v>
          </cell>
          <cell r="CZ314" t="str">
            <v>环渤海大区</v>
          </cell>
          <cell r="DA314" t="str">
            <v>盘锦市公共信息服务平台</v>
          </cell>
        </row>
        <row r="315">
          <cell r="CY315" t="str">
            <v>HBH132</v>
          </cell>
          <cell r="CZ315" t="str">
            <v>环渤海大区</v>
          </cell>
          <cell r="DA315" t="str">
            <v>潍坊市工业互联网</v>
          </cell>
        </row>
        <row r="316">
          <cell r="CY316" t="str">
            <v>HBH133</v>
          </cell>
          <cell r="CZ316" t="str">
            <v>环渤海大区</v>
          </cell>
          <cell r="DA316" t="str">
            <v>潍坊市农业大数据</v>
          </cell>
        </row>
        <row r="317">
          <cell r="CY317" t="str">
            <v>HBH134</v>
          </cell>
          <cell r="CZ317" t="str">
            <v>环渤海大区</v>
          </cell>
          <cell r="DA317" t="str">
            <v>吉林祥云大数据平台建设项目（二期）</v>
          </cell>
        </row>
        <row r="318">
          <cell r="CY318" t="str">
            <v>HBH135</v>
          </cell>
          <cell r="CZ318" t="str">
            <v>环渤海大区</v>
          </cell>
          <cell r="DA318" t="str">
            <v>长春新区“数字新区”一期项目软件（1.08亿）</v>
          </cell>
        </row>
        <row r="319">
          <cell r="CY319" t="str">
            <v>HBH136</v>
          </cell>
          <cell r="CZ319" t="str">
            <v>环渤海大区</v>
          </cell>
          <cell r="DA319" t="str">
            <v>长春新区“数字新区”一期项目硬件（1.08亿）</v>
          </cell>
        </row>
        <row r="320">
          <cell r="CY320" t="str">
            <v>HBH137</v>
          </cell>
          <cell r="CZ320" t="str">
            <v>环渤海大区</v>
          </cell>
          <cell r="DA320" t="str">
            <v>新乐市智慧城市（新增商机）</v>
          </cell>
        </row>
        <row r="321">
          <cell r="CY321" t="str">
            <v>HBH138</v>
          </cell>
          <cell r="CZ321" t="str">
            <v>环渤海大区</v>
          </cell>
          <cell r="DA321" t="str">
            <v>大连城市公共信用平台（软件）</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1">
          <cell r="CZ1" t="str">
            <v>病假</v>
          </cell>
        </row>
        <row r="2">
          <cell r="CZ2" t="str">
            <v>事假</v>
          </cell>
        </row>
        <row r="3">
          <cell r="CZ3" t="str">
            <v>会议</v>
          </cell>
        </row>
        <row r="4">
          <cell r="CZ4" t="str">
            <v>学习</v>
          </cell>
        </row>
        <row r="5">
          <cell r="CZ5" t="str">
            <v>其他</v>
          </cell>
        </row>
        <row r="6">
          <cell r="CZ6" t="str">
            <v>年假</v>
          </cell>
        </row>
        <row r="11">
          <cell r="CZ11" t="str">
            <v>HYXS01</v>
          </cell>
          <cell r="DA11" t="str">
            <v>行业销售部</v>
          </cell>
          <cell r="DB11" t="str">
            <v>青海省海南藏族自治州贵德县新型智慧城市建设总集项目</v>
          </cell>
        </row>
        <row r="12">
          <cell r="CZ12" t="str">
            <v>HYXS02</v>
          </cell>
          <cell r="DA12" t="str">
            <v>行业销售部</v>
          </cell>
          <cell r="DB12" t="str">
            <v>智慧陵水</v>
          </cell>
        </row>
        <row r="13">
          <cell r="CZ13" t="str">
            <v>HYXS03</v>
          </cell>
          <cell r="DA13" t="str">
            <v>行业销售部</v>
          </cell>
          <cell r="DB13" t="str">
            <v>湖南省怀化市麻阳县智慧党建综合服务平台</v>
          </cell>
        </row>
        <row r="14">
          <cell r="CZ14" t="str">
            <v>HYXS04</v>
          </cell>
          <cell r="DA14" t="str">
            <v>行业销售部</v>
          </cell>
          <cell r="DB14" t="str">
            <v>湖南怀化会同县智慧党建综合服务平台软件开发项目</v>
          </cell>
        </row>
        <row r="15">
          <cell r="CZ15" t="str">
            <v>HYXS07</v>
          </cell>
          <cell r="DA15" t="str">
            <v>行业销售部</v>
          </cell>
          <cell r="DB15" t="str">
            <v>山东莱芜高新区医疗产业园智慧园区项目</v>
          </cell>
        </row>
        <row r="16">
          <cell r="CZ16" t="str">
            <v>HYXS08</v>
          </cell>
          <cell r="DA16" t="str">
            <v>行业销售部</v>
          </cell>
          <cell r="DB16" t="str">
            <v>湖南怀化鹤城区智慧党建综合服务平台供货项目</v>
          </cell>
        </row>
        <row r="17">
          <cell r="CZ17" t="str">
            <v>HYXS09</v>
          </cell>
          <cell r="DA17" t="str">
            <v>行业销售部</v>
          </cell>
          <cell r="DB17" t="str">
            <v>云南省智慧环保项目</v>
          </cell>
        </row>
        <row r="18">
          <cell r="CZ18" t="str">
            <v>XB01</v>
          </cell>
          <cell r="DA18" t="str">
            <v>西北大区</v>
          </cell>
          <cell r="DB18" t="str">
            <v>甘肃省智慧消防数据共享交换平台</v>
          </cell>
        </row>
        <row r="19">
          <cell r="CZ19" t="str">
            <v>XB03</v>
          </cell>
          <cell r="DA19" t="str">
            <v>西北大区</v>
          </cell>
          <cell r="DB19" t="str">
            <v>洛阳智慧消防项目</v>
          </cell>
        </row>
        <row r="20">
          <cell r="CZ20" t="str">
            <v>XB04</v>
          </cell>
          <cell r="DA20" t="str">
            <v>西北大区</v>
          </cell>
          <cell r="DB20" t="str">
            <v>西安市医疗健康（影像）大数据中心</v>
          </cell>
        </row>
        <row r="21">
          <cell r="CZ21" t="str">
            <v>XB05</v>
          </cell>
          <cell r="DA21" t="str">
            <v>西北大区</v>
          </cell>
          <cell r="DB21" t="str">
            <v>宝鸡市12345呼叫平台项目</v>
          </cell>
        </row>
        <row r="22">
          <cell r="CZ22" t="str">
            <v>XB06</v>
          </cell>
          <cell r="DA22" t="str">
            <v>西北大区</v>
          </cell>
          <cell r="DB22" t="str">
            <v>宝鸡市应急指挥中心建设项目（二期）</v>
          </cell>
        </row>
        <row r="23">
          <cell r="CZ23" t="str">
            <v>XB07</v>
          </cell>
          <cell r="DA23" t="str">
            <v>西北大区</v>
          </cell>
          <cell r="DB23" t="str">
            <v>西安“最多跑次”项目-宏观经济库项目</v>
          </cell>
        </row>
        <row r="24">
          <cell r="CZ24" t="str">
            <v>XB08</v>
          </cell>
          <cell r="DA24" t="str">
            <v>西北大区</v>
          </cell>
          <cell r="DB24" t="str">
            <v>青海省信用信息共享平台一期四阶段项目</v>
          </cell>
        </row>
        <row r="25">
          <cell r="CZ25" t="str">
            <v>XB09</v>
          </cell>
          <cell r="DA25" t="str">
            <v>西北大区</v>
          </cell>
          <cell r="DB25" t="str">
            <v>三江源大数据中心</v>
          </cell>
        </row>
        <row r="26">
          <cell r="CZ26" t="str">
            <v>XB10</v>
          </cell>
          <cell r="DA26" t="str">
            <v>西北大区</v>
          </cell>
          <cell r="DB26" t="str">
            <v>洛阳地铁物资管理平台项目</v>
          </cell>
        </row>
        <row r="27">
          <cell r="CZ27" t="str">
            <v>XB11</v>
          </cell>
          <cell r="DA27" t="str">
            <v>西北大区</v>
          </cell>
          <cell r="DB27" t="str">
            <v>洛阳地铁智慧应急（含消防）项目</v>
          </cell>
        </row>
        <row r="28">
          <cell r="CZ28" t="str">
            <v>XB12</v>
          </cell>
          <cell r="DA28" t="str">
            <v>西北大区</v>
          </cell>
          <cell r="DB28" t="str">
            <v>铜陵市城市地下智慧管网项目</v>
          </cell>
        </row>
        <row r="29">
          <cell r="CZ29" t="str">
            <v>XB13</v>
          </cell>
          <cell r="DA29" t="str">
            <v>西北大区</v>
          </cell>
          <cell r="DB29" t="str">
            <v>宝鸡市智慧水务项目</v>
          </cell>
        </row>
        <row r="30">
          <cell r="CZ30" t="str">
            <v>XB14</v>
          </cell>
          <cell r="DA30" t="str">
            <v>西北大区</v>
          </cell>
          <cell r="DB30" t="str">
            <v>郑州市智慧水务项目（3.5亿）</v>
          </cell>
        </row>
        <row r="31">
          <cell r="CZ31" t="str">
            <v>XB15</v>
          </cell>
          <cell r="DA31" t="str">
            <v>西北大区</v>
          </cell>
          <cell r="DB31" t="str">
            <v>许昌市智慧消防项目</v>
          </cell>
        </row>
        <row r="32">
          <cell r="CZ32" t="str">
            <v>XB16</v>
          </cell>
          <cell r="DA32" t="str">
            <v>西北大区</v>
          </cell>
          <cell r="DB32" t="str">
            <v>重庆九龙坡智慧管网项目</v>
          </cell>
        </row>
        <row r="33">
          <cell r="CZ33" t="str">
            <v>XB17</v>
          </cell>
          <cell r="DA33" t="str">
            <v>西北大区</v>
          </cell>
          <cell r="DB33" t="str">
            <v>甘肃武威智慧农业一期</v>
          </cell>
        </row>
        <row r="34">
          <cell r="CZ34" t="str">
            <v>XB18</v>
          </cell>
          <cell r="DA34" t="str">
            <v>西北大区</v>
          </cell>
          <cell r="DB34" t="str">
            <v>铜陵智慧地下管网</v>
          </cell>
        </row>
        <row r="35">
          <cell r="CZ35" t="str">
            <v>XB19</v>
          </cell>
          <cell r="DA35" t="str">
            <v>西北大区</v>
          </cell>
          <cell r="DB35" t="str">
            <v>统一物联网管理平台</v>
          </cell>
        </row>
        <row r="36">
          <cell r="CZ36" t="str">
            <v>XB20</v>
          </cell>
          <cell r="DA36" t="str">
            <v>西北大区</v>
          </cell>
          <cell r="DB36" t="str">
            <v>城市运行综合管理指挥中心</v>
          </cell>
        </row>
        <row r="37">
          <cell r="CZ37" t="str">
            <v>XB21</v>
          </cell>
          <cell r="DA37" t="str">
            <v>西北大区</v>
          </cell>
          <cell r="DB37" t="str">
            <v>数据共享交换平台</v>
          </cell>
        </row>
        <row r="38">
          <cell r="CZ38" t="str">
            <v>HN01</v>
          </cell>
          <cell r="DA38" t="str">
            <v>华南大区</v>
          </cell>
          <cell r="DB38" t="str">
            <v>龙岩智慧教育</v>
          </cell>
        </row>
        <row r="39">
          <cell r="CZ39" t="str">
            <v>HN02</v>
          </cell>
          <cell r="DA39" t="str">
            <v>华南大区</v>
          </cell>
          <cell r="DB39" t="str">
            <v>2018年智慧武平升级改造项目服务类采购项目</v>
          </cell>
        </row>
        <row r="40">
          <cell r="CZ40" t="str">
            <v>HN03</v>
          </cell>
          <cell r="DA40" t="str">
            <v>华南大区</v>
          </cell>
          <cell r="DB40" t="str">
            <v>智慧武平升级改造项目硬件采购供货项目</v>
          </cell>
        </row>
        <row r="41">
          <cell r="CZ41" t="str">
            <v>HN04</v>
          </cell>
          <cell r="DA41" t="str">
            <v>华南大区</v>
          </cell>
          <cell r="DB41" t="str">
            <v>智慧武平升级改造项目运维服务收益期项目</v>
          </cell>
        </row>
        <row r="42">
          <cell r="CZ42" t="str">
            <v>HN05</v>
          </cell>
          <cell r="DA42" t="str">
            <v>华南大区</v>
          </cell>
          <cell r="DB42" t="str">
            <v>龙岩市行政服务中心通用审批系统含网上办事大厅提升改造软件开发项目</v>
          </cell>
        </row>
        <row r="43">
          <cell r="CZ43" t="str">
            <v>HN06</v>
          </cell>
          <cell r="DA43" t="str">
            <v>华南大区</v>
          </cell>
          <cell r="DB43" t="str">
            <v>精准扶贫（二期)运营</v>
          </cell>
        </row>
        <row r="44">
          <cell r="CZ44" t="str">
            <v>HN10</v>
          </cell>
          <cell r="DA44" t="str">
            <v>华南大区</v>
          </cell>
          <cell r="DB44" t="str">
            <v>禅城区数据共享平台二期项目</v>
          </cell>
        </row>
        <row r="45">
          <cell r="CZ45" t="str">
            <v>HN12</v>
          </cell>
          <cell r="DA45" t="str">
            <v>华南大区</v>
          </cell>
          <cell r="DB45" t="str">
            <v>佛山市社保局微信公众号升级项目</v>
          </cell>
        </row>
        <row r="46">
          <cell r="CZ46" t="str">
            <v>HN13</v>
          </cell>
          <cell r="DA46" t="str">
            <v>华南大区</v>
          </cell>
          <cell r="DB46" t="str">
            <v>广州之窗商务港智慧展厅集成服务阶段证明项目</v>
          </cell>
        </row>
        <row r="47">
          <cell r="CZ47" t="str">
            <v>HN14</v>
          </cell>
          <cell r="DA47" t="str">
            <v>华南大区</v>
          </cell>
          <cell r="DB47" t="str">
            <v>盐田市民服务平台运营项目</v>
          </cell>
        </row>
        <row r="48">
          <cell r="CZ48" t="str">
            <v>HN15</v>
          </cell>
          <cell r="DA48" t="str">
            <v>华南大区</v>
          </cell>
          <cell r="DB48" t="str">
            <v>盐田城市运行管理平台</v>
          </cell>
        </row>
        <row r="49">
          <cell r="CZ49" t="str">
            <v>HN17</v>
          </cell>
          <cell r="DA49" t="str">
            <v>华南大区</v>
          </cell>
          <cell r="DB49" t="str">
            <v>佛山市数据协同共享系统项目</v>
          </cell>
        </row>
        <row r="50">
          <cell r="CZ50" t="str">
            <v>HN18</v>
          </cell>
          <cell r="DA50" t="str">
            <v>华南大区</v>
          </cell>
          <cell r="DB50" t="str">
            <v>佛山市政府决策分析展示系统</v>
          </cell>
        </row>
        <row r="51">
          <cell r="CZ51" t="str">
            <v>HN19</v>
          </cell>
          <cell r="DA51" t="str">
            <v>华南大区</v>
          </cell>
          <cell r="DB51" t="str">
            <v>云浮市智慧城管二期</v>
          </cell>
        </row>
        <row r="52">
          <cell r="CZ52" t="str">
            <v>HN24</v>
          </cell>
          <cell r="DA52" t="str">
            <v>华南大区</v>
          </cell>
          <cell r="DB52" t="str">
            <v>盐田区统一身份认证系统</v>
          </cell>
        </row>
        <row r="53">
          <cell r="CZ53" t="str">
            <v>HN26</v>
          </cell>
          <cell r="DA53" t="str">
            <v>华南大区</v>
          </cell>
          <cell r="DB53" t="str">
            <v>漳州市数据汇聚共享服务平台（二期）</v>
          </cell>
        </row>
        <row r="54">
          <cell r="CZ54" t="str">
            <v>HN27</v>
          </cell>
          <cell r="DA54" t="str">
            <v>华南大区</v>
          </cell>
          <cell r="DB54" t="str">
            <v>智慧福安市民服务平台</v>
          </cell>
        </row>
        <row r="55">
          <cell r="CZ55" t="str">
            <v>HN30</v>
          </cell>
          <cell r="DA55" t="str">
            <v>华南大区</v>
          </cell>
          <cell r="DB55" t="str">
            <v>漳州市网上公共服务平台（漳州通）</v>
          </cell>
        </row>
        <row r="56">
          <cell r="CZ56" t="str">
            <v>HN31</v>
          </cell>
          <cell r="DA56" t="str">
            <v>华南大区</v>
          </cell>
          <cell r="DB56" t="str">
            <v>智慧上杭项目</v>
          </cell>
        </row>
        <row r="57">
          <cell r="CZ57" t="str">
            <v>HN33</v>
          </cell>
          <cell r="DA57" t="str">
            <v>华南大区</v>
          </cell>
          <cell r="DB57" t="str">
            <v>三明网上公共服务平台（e三明）</v>
          </cell>
        </row>
        <row r="58">
          <cell r="CZ58" t="str">
            <v>HN34</v>
          </cell>
          <cell r="DA58" t="str">
            <v>华南大区</v>
          </cell>
          <cell r="DB58" t="str">
            <v>佛山法人库建设项目</v>
          </cell>
        </row>
        <row r="59">
          <cell r="CZ59" t="str">
            <v>HN39</v>
          </cell>
          <cell r="DA59" t="str">
            <v>华南大区</v>
          </cell>
          <cell r="DB59" t="str">
            <v>数字广东</v>
          </cell>
        </row>
        <row r="60">
          <cell r="CZ60" t="str">
            <v>HN40</v>
          </cell>
          <cell r="DA60" t="str">
            <v>华南大区</v>
          </cell>
          <cell r="DB60" t="str">
            <v>龙岩移动全流程网上办事平台项目网上办事服务平台模块技术服务阶段证明</v>
          </cell>
        </row>
        <row r="61">
          <cell r="CZ61" t="str">
            <v>HN41</v>
          </cell>
          <cell r="DA61" t="str">
            <v>华南大区</v>
          </cell>
          <cell r="DB61" t="str">
            <v>龙岩移动全流程网上办事平台项目网上办事服务平台维保服务期服务到款项目</v>
          </cell>
        </row>
        <row r="62">
          <cell r="CZ62" t="str">
            <v>HN42</v>
          </cell>
          <cell r="DA62" t="str">
            <v>华南大区</v>
          </cell>
          <cell r="DB62" t="str">
            <v>龙岩市教育局网上招生报名及积分制管理系统软件开发项目</v>
          </cell>
        </row>
        <row r="63">
          <cell r="CZ63" t="str">
            <v>HN43</v>
          </cell>
          <cell r="DA63" t="str">
            <v>华南大区</v>
          </cell>
          <cell r="DB63" t="str">
            <v>龙岩市新罗区综治网格化信息系统软件开发项目</v>
          </cell>
        </row>
        <row r="64">
          <cell r="CZ64" t="str">
            <v>HN44</v>
          </cell>
          <cell r="DA64" t="str">
            <v>华南大区</v>
          </cell>
          <cell r="DB64" t="str">
            <v>福州市中小企业服务平台</v>
          </cell>
        </row>
        <row r="65">
          <cell r="CZ65" t="str">
            <v>HN45</v>
          </cell>
          <cell r="DA65" t="str">
            <v>华南大区</v>
          </cell>
          <cell r="DB65" t="str">
            <v>龙岩市中国工商银行统一支付平台项目</v>
          </cell>
        </row>
        <row r="66">
          <cell r="CZ66" t="str">
            <v>HN46</v>
          </cell>
          <cell r="DA66" t="str">
            <v>华南大区</v>
          </cell>
          <cell r="DB66" t="str">
            <v>龙岩市中国工商银行统一支付平台硬件采购项目</v>
          </cell>
        </row>
        <row r="67">
          <cell r="CZ67" t="str">
            <v>HN47</v>
          </cell>
          <cell r="DA67" t="str">
            <v>华南大区</v>
          </cell>
          <cell r="DB67" t="str">
            <v>通道县智慧党建二期大数据平台</v>
          </cell>
        </row>
        <row r="68">
          <cell r="CZ68" t="str">
            <v>HN48</v>
          </cell>
          <cell r="DA68" t="str">
            <v>华南大区</v>
          </cell>
          <cell r="DB68" t="str">
            <v>盐田区个人画像平台</v>
          </cell>
        </row>
        <row r="69">
          <cell r="CZ69" t="str">
            <v>HN49</v>
          </cell>
          <cell r="DA69" t="str">
            <v>华南大区</v>
          </cell>
          <cell r="DB69" t="str">
            <v>佛山市政府政务云机房集成项目</v>
          </cell>
        </row>
        <row r="70">
          <cell r="CZ70" t="str">
            <v>HN50</v>
          </cell>
          <cell r="DA70" t="str">
            <v>华南大区</v>
          </cell>
          <cell r="DB70" t="str">
            <v>龙岩智慧监狱</v>
          </cell>
        </row>
        <row r="71">
          <cell r="CZ71" t="str">
            <v>HN51</v>
          </cell>
          <cell r="DA71" t="str">
            <v>华南大区</v>
          </cell>
          <cell r="DB71" t="str">
            <v>龙岩智慧医疗</v>
          </cell>
        </row>
        <row r="72">
          <cell r="CZ72" t="str">
            <v>HN52</v>
          </cell>
          <cell r="DA72" t="str">
            <v>华南大区</v>
          </cell>
          <cell r="DB72" t="str">
            <v>广州智慧园区</v>
          </cell>
        </row>
        <row r="73">
          <cell r="CZ73" t="str">
            <v>HB01</v>
          </cell>
          <cell r="DA73" t="str">
            <v>华北大区</v>
          </cell>
          <cell r="DB73" t="str">
            <v>延庆区大数据</v>
          </cell>
        </row>
        <row r="74">
          <cell r="CZ74" t="str">
            <v>HB02</v>
          </cell>
          <cell r="DA74" t="str">
            <v>华北大区</v>
          </cell>
          <cell r="DB74" t="str">
            <v>延庆区智慧环保二期</v>
          </cell>
        </row>
        <row r="75">
          <cell r="CZ75" t="str">
            <v>HB03</v>
          </cell>
          <cell r="DA75" t="str">
            <v>华北大区</v>
          </cell>
          <cell r="DB75" t="str">
            <v>武汉智慧园区项目</v>
          </cell>
        </row>
        <row r="76">
          <cell r="CZ76" t="str">
            <v>HB04</v>
          </cell>
          <cell r="DA76" t="str">
            <v>华北大区</v>
          </cell>
          <cell r="DB76" t="str">
            <v>海淀流管三期项目（海淀政务外网扩容三期）</v>
          </cell>
        </row>
        <row r="77">
          <cell r="CZ77" t="str">
            <v>HB07</v>
          </cell>
          <cell r="DA77" t="str">
            <v>华北大区</v>
          </cell>
          <cell r="DB77" t="str">
            <v>北京顺义区信息中心大数据开发建设软件开发项目</v>
          </cell>
        </row>
        <row r="78">
          <cell r="CZ78" t="str">
            <v>HB08</v>
          </cell>
          <cell r="DA78" t="str">
            <v>华北大区</v>
          </cell>
          <cell r="DB78" t="str">
            <v>北京顺义区信息中心云平台采购供货项目</v>
          </cell>
        </row>
        <row r="79">
          <cell r="CZ79" t="str">
            <v>HB09</v>
          </cell>
          <cell r="DA79" t="str">
            <v>华北大区</v>
          </cell>
          <cell r="DB79" t="str">
            <v>顺义区智慧城市</v>
          </cell>
        </row>
        <row r="80">
          <cell r="CZ80" t="str">
            <v>HB10</v>
          </cell>
          <cell r="DA80" t="str">
            <v>华北大区</v>
          </cell>
          <cell r="DB80" t="str">
            <v>北京市大数据目录体系建设</v>
          </cell>
        </row>
        <row r="81">
          <cell r="CZ81" t="str">
            <v>HB11</v>
          </cell>
          <cell r="DA81" t="str">
            <v>华北大区</v>
          </cell>
          <cell r="DB81" t="str">
            <v>智慧沧州综合管理指挥中心</v>
          </cell>
        </row>
        <row r="82">
          <cell r="CZ82" t="str">
            <v>HB12</v>
          </cell>
          <cell r="DA82" t="str">
            <v>华北大区</v>
          </cell>
          <cell r="DB82" t="str">
            <v>沧州大数据中心二期</v>
          </cell>
        </row>
        <row r="83">
          <cell r="CZ83" t="str">
            <v>HB13</v>
          </cell>
          <cell r="DA83" t="str">
            <v>华北大区</v>
          </cell>
          <cell r="DB83" t="str">
            <v>沧州农业大数据（智慧农业项目）</v>
          </cell>
        </row>
        <row r="84">
          <cell r="CZ84" t="str">
            <v>HB14</v>
          </cell>
          <cell r="DA84" t="str">
            <v>华北大区</v>
          </cell>
          <cell r="DB84" t="str">
            <v>中关村管委会国产化安全可靠二期软件开发</v>
          </cell>
        </row>
        <row r="85">
          <cell r="CZ85" t="str">
            <v>HB15</v>
          </cell>
          <cell r="DA85" t="str">
            <v>华北大区</v>
          </cell>
          <cell r="DB85" t="str">
            <v>中关村管委会国产化安全可靠二期硬件采购</v>
          </cell>
        </row>
        <row r="86">
          <cell r="CZ86" t="str">
            <v>HB16</v>
          </cell>
          <cell r="DA86" t="str">
            <v>华北大区</v>
          </cell>
          <cell r="DB86" t="str">
            <v>河北省共享交换平台</v>
          </cell>
        </row>
        <row r="87">
          <cell r="CZ87" t="str">
            <v>HB17</v>
          </cell>
          <cell r="DA87" t="str">
            <v>华北大区</v>
          </cell>
          <cell r="DB87" t="str">
            <v>市民服务手机端</v>
          </cell>
        </row>
        <row r="88">
          <cell r="CZ88" t="str">
            <v>HB18</v>
          </cell>
          <cell r="DA88" t="str">
            <v>华北大区</v>
          </cell>
          <cell r="DB88" t="str">
            <v>北京中油瑞飞运维服务服务阶段证明项目</v>
          </cell>
        </row>
        <row r="89">
          <cell r="CZ89" t="str">
            <v>HB19</v>
          </cell>
          <cell r="DA89" t="str">
            <v>华北大区</v>
          </cell>
          <cell r="DB89" t="str">
            <v>中关村年度信息化运维项目</v>
          </cell>
        </row>
        <row r="90">
          <cell r="CZ90" t="str">
            <v>HB20</v>
          </cell>
          <cell r="DA90" t="str">
            <v>华北大区</v>
          </cell>
          <cell r="DB90" t="str">
            <v>中关村管委会系统云迁移</v>
          </cell>
        </row>
        <row r="91">
          <cell r="CZ91" t="str">
            <v>HB23</v>
          </cell>
          <cell r="DA91" t="str">
            <v>华北大区</v>
          </cell>
          <cell r="DB91" t="str">
            <v>北京市延庆区环保局供货类指挥中心建设项目</v>
          </cell>
        </row>
        <row r="92">
          <cell r="CZ92" t="str">
            <v>HB24</v>
          </cell>
          <cell r="DA92" t="str">
            <v>华北大区</v>
          </cell>
          <cell r="DB92" t="str">
            <v>2019年度海淀区政务云平台购买服务项目服务阶段证明</v>
          </cell>
        </row>
        <row r="93">
          <cell r="CZ93" t="str">
            <v>HB25</v>
          </cell>
          <cell r="DA93" t="str">
            <v>华北大区</v>
          </cell>
          <cell r="DB93" t="str">
            <v>海淀区政务云备份中心2019至2020基础运维服务阶段证明项目</v>
          </cell>
        </row>
        <row r="94">
          <cell r="CZ94" t="str">
            <v>HB26</v>
          </cell>
          <cell r="DA94" t="str">
            <v>华北大区</v>
          </cell>
          <cell r="DB94" t="str">
            <v>海淀区智慧大脑</v>
          </cell>
        </row>
        <row r="95">
          <cell r="CZ95" t="str">
            <v>HB27</v>
          </cell>
          <cell r="DA95" t="str">
            <v>华北大区</v>
          </cell>
          <cell r="DB95" t="str">
            <v>雄安容东片区智慧环保</v>
          </cell>
        </row>
        <row r="96">
          <cell r="CZ96" t="str">
            <v>HB28</v>
          </cell>
          <cell r="DA96" t="str">
            <v>华北大区</v>
          </cell>
          <cell r="DB96" t="str">
            <v>雄安容东片区智慧物流</v>
          </cell>
        </row>
        <row r="97">
          <cell r="CZ97" t="str">
            <v>HB29</v>
          </cell>
          <cell r="DA97" t="str">
            <v>华北大区</v>
          </cell>
          <cell r="DB97" t="str">
            <v>国家广电总局政务一体化项目</v>
          </cell>
        </row>
        <row r="98">
          <cell r="CZ98" t="str">
            <v>HB30</v>
          </cell>
          <cell r="DA98" t="str">
            <v>华北大区</v>
          </cell>
          <cell r="DB98" t="str">
            <v>延庆智慧环保PPP项目-增加部分</v>
          </cell>
        </row>
        <row r="99">
          <cell r="CZ99" t="str">
            <v>HB31</v>
          </cell>
          <cell r="DA99" t="str">
            <v>华北大区</v>
          </cell>
          <cell r="DB99" t="str">
            <v>新乡市获嘉县智慧城市</v>
          </cell>
        </row>
        <row r="100">
          <cell r="CZ100" t="str">
            <v>HB32</v>
          </cell>
          <cell r="DA100" t="str">
            <v>华北大区</v>
          </cell>
          <cell r="DB100" t="str">
            <v>武汉市（等保测评+OA）监狱项目</v>
          </cell>
        </row>
        <row r="101">
          <cell r="CZ101" t="str">
            <v>HB33</v>
          </cell>
          <cell r="DA101" t="str">
            <v>华北大区</v>
          </cell>
          <cell r="DB101" t="str">
            <v>延庆区智慧旅游项目</v>
          </cell>
        </row>
        <row r="102">
          <cell r="CZ102" t="str">
            <v>HB34</v>
          </cell>
          <cell r="DA102" t="str">
            <v>华北大区</v>
          </cell>
          <cell r="DB102" t="str">
            <v>联通河南分公司新兴ICT业务政务行业综合解决方案项目</v>
          </cell>
        </row>
        <row r="103">
          <cell r="CZ103" t="str">
            <v>HB35</v>
          </cell>
          <cell r="DA103" t="str">
            <v>华北大区</v>
          </cell>
          <cell r="DB103" t="str">
            <v>延庆区子站周边空气质量精细化管理支撑项目</v>
          </cell>
        </row>
        <row r="104">
          <cell r="CZ104" t="str">
            <v>HB36</v>
          </cell>
          <cell r="DA104" t="str">
            <v>华北大区</v>
          </cell>
          <cell r="DB104" t="str">
            <v>雄安出入境政务服务大厅</v>
          </cell>
        </row>
        <row r="105">
          <cell r="CZ105" t="str">
            <v>XN001</v>
          </cell>
          <cell r="DA105" t="str">
            <v>西南大区</v>
          </cell>
          <cell r="DB105" t="str">
            <v>贵阳市白云区政务服务到款项目</v>
          </cell>
        </row>
        <row r="106">
          <cell r="CZ106" t="str">
            <v>XN002</v>
          </cell>
          <cell r="DA106" t="str">
            <v>西南大区</v>
          </cell>
          <cell r="DB106" t="str">
            <v>贵阳市招考网微信公众号托管运维服务阶段证明项目</v>
          </cell>
        </row>
        <row r="107">
          <cell r="CZ107" t="str">
            <v>XN003</v>
          </cell>
          <cell r="DA107" t="str">
            <v>西南大区</v>
          </cell>
          <cell r="DB107" t="str">
            <v>智慧金秀一期</v>
          </cell>
        </row>
        <row r="108">
          <cell r="CZ108" t="str">
            <v>XN004</v>
          </cell>
          <cell r="DA108" t="str">
            <v>西南大区</v>
          </cell>
          <cell r="DB108" t="str">
            <v>贵阳市义务教育入学服务接入筑民生APP建设服务项目</v>
          </cell>
        </row>
        <row r="109">
          <cell r="CZ109" t="str">
            <v>XN005</v>
          </cell>
          <cell r="DA109" t="str">
            <v>西南大区</v>
          </cell>
          <cell r="DB109" t="str">
            <v>六盘水凉都云信息平台</v>
          </cell>
        </row>
        <row r="110">
          <cell r="CZ110" t="str">
            <v>XN006</v>
          </cell>
          <cell r="DA110" t="str">
            <v>西南大区</v>
          </cell>
          <cell r="DB110" t="str">
            <v>铜仁市大数据支撑平台</v>
          </cell>
        </row>
        <row r="111">
          <cell r="CZ111" t="str">
            <v>XN009</v>
          </cell>
          <cell r="DA111" t="str">
            <v>西南大区</v>
          </cell>
          <cell r="DB111" t="str">
            <v>贵阳市住房公积金管理中心-线上服务接入软件开发</v>
          </cell>
        </row>
        <row r="112">
          <cell r="CZ112" t="str">
            <v>XN010</v>
          </cell>
          <cell r="DA112" t="str">
            <v>西南大区</v>
          </cell>
          <cell r="DB112" t="str">
            <v>筑民生二期</v>
          </cell>
        </row>
        <row r="113">
          <cell r="CZ113" t="str">
            <v>XN011</v>
          </cell>
          <cell r="DA113" t="str">
            <v>西南大区</v>
          </cell>
          <cell r="DB113" t="str">
            <v>智慧体育</v>
          </cell>
        </row>
        <row r="114">
          <cell r="CZ114" t="str">
            <v>XN013</v>
          </cell>
          <cell r="DA114" t="str">
            <v>西南大区</v>
          </cell>
          <cell r="DB114" t="str">
            <v>稀土大数据平台</v>
          </cell>
        </row>
        <row r="115">
          <cell r="CZ115" t="str">
            <v>XN014</v>
          </cell>
          <cell r="DA115" t="str">
            <v>西南大区</v>
          </cell>
          <cell r="DB115" t="str">
            <v>赣南脐橙大数据平台</v>
          </cell>
        </row>
        <row r="116">
          <cell r="CZ116" t="str">
            <v>XN015</v>
          </cell>
          <cell r="DA116" t="str">
            <v>西南大区</v>
          </cell>
          <cell r="DB116" t="str">
            <v>六盘水教育局项目</v>
          </cell>
        </row>
        <row r="117">
          <cell r="CZ117" t="str">
            <v>XN016</v>
          </cell>
          <cell r="DA117" t="str">
            <v>西南大区</v>
          </cell>
          <cell r="DB117" t="str">
            <v>贵州长江水资源保护</v>
          </cell>
        </row>
        <row r="118">
          <cell r="CZ118" t="str">
            <v>XN017</v>
          </cell>
          <cell r="DA118" t="str">
            <v>西南大区</v>
          </cell>
          <cell r="DB118" t="str">
            <v>重庆长江水资源保护</v>
          </cell>
        </row>
        <row r="119">
          <cell r="CZ119" t="str">
            <v>XN018</v>
          </cell>
          <cell r="DA119" t="str">
            <v>西南大区</v>
          </cell>
          <cell r="DB119" t="str">
            <v>贵州省“厕所革命”</v>
          </cell>
        </row>
        <row r="120">
          <cell r="CZ120" t="str">
            <v>XN019</v>
          </cell>
          <cell r="DA120" t="str">
            <v>西南大区</v>
          </cell>
          <cell r="DB120" t="str">
            <v>六枝教育项目</v>
          </cell>
        </row>
        <row r="121">
          <cell r="CZ121" t="str">
            <v>XN020</v>
          </cell>
          <cell r="DA121" t="str">
            <v>西南大区</v>
          </cell>
          <cell r="DB121" t="str">
            <v>赣州智慧教育</v>
          </cell>
        </row>
        <row r="122">
          <cell r="CZ122" t="str">
            <v>XN024</v>
          </cell>
          <cell r="DA122" t="str">
            <v>西南大区</v>
          </cell>
          <cell r="DB122" t="str">
            <v>贵阳市住房公积金管理中心-运营服务</v>
          </cell>
        </row>
        <row r="123">
          <cell r="CZ123" t="str">
            <v>XN025</v>
          </cell>
          <cell r="DA123" t="str">
            <v>西南大区</v>
          </cell>
          <cell r="DB123" t="str">
            <v>贵阳市住房公积金管理中心-运维服务</v>
          </cell>
        </row>
        <row r="124">
          <cell r="CZ124" t="str">
            <v>XN026</v>
          </cell>
          <cell r="DA124" t="str">
            <v>西南大区</v>
          </cell>
          <cell r="DB124" t="str">
            <v>重庆两江新区教育局新生预报名系统</v>
          </cell>
        </row>
        <row r="125">
          <cell r="CZ125" t="str">
            <v>XN027</v>
          </cell>
          <cell r="DA125" t="str">
            <v>西南大区</v>
          </cell>
          <cell r="DB125" t="str">
            <v>重庆两江新区公租房</v>
          </cell>
        </row>
        <row r="126">
          <cell r="CZ126" t="str">
            <v>XN028</v>
          </cell>
          <cell r="DA126" t="str">
            <v>西南大区</v>
          </cell>
          <cell r="DB126" t="str">
            <v>贵州省罗甸县脱贫攻坚一张图软件开发项目</v>
          </cell>
        </row>
        <row r="127">
          <cell r="CZ127" t="str">
            <v>XN030</v>
          </cell>
          <cell r="DA127" t="str">
            <v>西南大区</v>
          </cell>
          <cell r="DB127" t="str">
            <v>贵州省水资源综合管理平台</v>
          </cell>
        </row>
        <row r="128">
          <cell r="CZ128" t="str">
            <v>XN031</v>
          </cell>
          <cell r="DA128" t="str">
            <v>西南大区</v>
          </cell>
          <cell r="DB128" t="str">
            <v>铜仁市民平台</v>
          </cell>
        </row>
        <row r="129">
          <cell r="CZ129" t="str">
            <v>XN033</v>
          </cell>
          <cell r="DA129" t="str">
            <v>西南大区</v>
          </cell>
          <cell r="DB129" t="str">
            <v>贵阳市住房公积金管理中心-人脸识别技术支持</v>
          </cell>
        </row>
        <row r="130">
          <cell r="CZ130" t="str">
            <v>XN034</v>
          </cell>
          <cell r="DA130" t="str">
            <v>西南大区</v>
          </cell>
          <cell r="DB130" t="str">
            <v>贵阳市发改委统一登录管理</v>
          </cell>
        </row>
        <row r="131">
          <cell r="CZ131" t="str">
            <v>XN037</v>
          </cell>
          <cell r="DA131" t="str">
            <v>西南大区</v>
          </cell>
          <cell r="DB131" t="str">
            <v>绮结河乡村振兴</v>
          </cell>
        </row>
        <row r="132">
          <cell r="CZ132" t="str">
            <v>XN038</v>
          </cell>
          <cell r="DA132" t="str">
            <v>西南大区</v>
          </cell>
          <cell r="DB132" t="str">
            <v>六盘水农业云</v>
          </cell>
        </row>
        <row r="133">
          <cell r="CZ133" t="str">
            <v>XN039</v>
          </cell>
          <cell r="DA133" t="str">
            <v>西南大区</v>
          </cell>
          <cell r="DB133" t="str">
            <v>两江新区停车诱导系统工程</v>
          </cell>
        </row>
        <row r="134">
          <cell r="CZ134" t="str">
            <v>XN040</v>
          </cell>
          <cell r="DA134" t="str">
            <v>西南大区</v>
          </cell>
          <cell r="DB134" t="str">
            <v>两江新区人才智慧云平台项目</v>
          </cell>
        </row>
        <row r="135">
          <cell r="CZ135" t="str">
            <v>XN041</v>
          </cell>
          <cell r="DA135" t="str">
            <v>西南大区</v>
          </cell>
          <cell r="DB135" t="str">
            <v>两江新区智慧教育建设项目</v>
          </cell>
        </row>
        <row r="136">
          <cell r="CZ136" t="str">
            <v>HBH01</v>
          </cell>
          <cell r="DA136" t="str">
            <v>环渤海大区</v>
          </cell>
          <cell r="DB136" t="str">
            <v>邯郸市成安县新区管委会智慧如意公园项目一次性软件开发</v>
          </cell>
        </row>
        <row r="137">
          <cell r="CZ137" t="str">
            <v>HBH02</v>
          </cell>
          <cell r="DA137" t="str">
            <v>环渤海大区</v>
          </cell>
          <cell r="DB137" t="str">
            <v>邯郸市成安县智慧城市</v>
          </cell>
        </row>
        <row r="138">
          <cell r="CZ138" t="str">
            <v>HBH03</v>
          </cell>
          <cell r="DA138" t="str">
            <v>环渤海大区</v>
          </cell>
          <cell r="DB138" t="str">
            <v>唐山智慧城市总集成商</v>
          </cell>
        </row>
        <row r="139">
          <cell r="CZ139" t="str">
            <v>HBH04</v>
          </cell>
          <cell r="DA139" t="str">
            <v>环渤海大区</v>
          </cell>
          <cell r="DB139" t="str">
            <v>唐山小微企业平台运营补贴</v>
          </cell>
        </row>
        <row r="140">
          <cell r="CZ140" t="str">
            <v>HBH05</v>
          </cell>
          <cell r="DA140" t="str">
            <v>环渤海大区</v>
          </cell>
          <cell r="DB140" t="str">
            <v>唐山跨境电商</v>
          </cell>
        </row>
        <row r="141">
          <cell r="CZ141" t="str">
            <v>HBH06</v>
          </cell>
          <cell r="DA141" t="str">
            <v>环渤海大区</v>
          </cell>
          <cell r="DB141" t="str">
            <v>唐山市企业上云应用服务补贴</v>
          </cell>
        </row>
        <row r="142">
          <cell r="CZ142" t="str">
            <v>HBH07</v>
          </cell>
          <cell r="DA142" t="str">
            <v>环渤海大区</v>
          </cell>
          <cell r="DB142" t="str">
            <v>秦皇岛智慧交通</v>
          </cell>
        </row>
        <row r="143">
          <cell r="CZ143" t="str">
            <v>HBH08</v>
          </cell>
          <cell r="DA143" t="str">
            <v>环渤海大区</v>
          </cell>
          <cell r="DB143" t="str">
            <v>吉林市工业云平台</v>
          </cell>
        </row>
        <row r="144">
          <cell r="CZ144" t="str">
            <v>HBH09</v>
          </cell>
          <cell r="DA144" t="str">
            <v>环渤海大区</v>
          </cell>
          <cell r="DB144" t="str">
            <v>吉林省经济运行监测预警平台</v>
          </cell>
        </row>
        <row r="145">
          <cell r="CZ145" t="str">
            <v>HBH10</v>
          </cell>
          <cell r="DA145" t="str">
            <v>环渤海大区</v>
          </cell>
          <cell r="DB145" t="str">
            <v>长春新区双创科技街区</v>
          </cell>
        </row>
        <row r="146">
          <cell r="CZ146" t="str">
            <v>HBH11</v>
          </cell>
          <cell r="DA146" t="str">
            <v>环渤海大区</v>
          </cell>
          <cell r="DB146" t="str">
            <v>长春经开区智能制造谷</v>
          </cell>
        </row>
        <row r="147">
          <cell r="CZ147" t="str">
            <v>HBH12</v>
          </cell>
          <cell r="DA147" t="str">
            <v>环渤海大区</v>
          </cell>
          <cell r="DB147" t="str">
            <v>吉视传媒云ERP</v>
          </cell>
        </row>
        <row r="148">
          <cell r="CZ148" t="str">
            <v>HBH13</v>
          </cell>
          <cell r="DA148" t="str">
            <v>环渤海大区</v>
          </cell>
          <cell r="DB148" t="str">
            <v>吉林省物联网Sigfox示范项目</v>
          </cell>
        </row>
        <row r="149">
          <cell r="CZ149" t="str">
            <v>HBH14</v>
          </cell>
          <cell r="DA149" t="str">
            <v>环渤海大区</v>
          </cell>
          <cell r="DB149" t="str">
            <v>吉林市“数字城市”一期</v>
          </cell>
        </row>
        <row r="150">
          <cell r="CZ150" t="str">
            <v>HBH15</v>
          </cell>
          <cell r="DA150" t="str">
            <v>环渤海大区</v>
          </cell>
          <cell r="DB150" t="str">
            <v>长春净月区双创升级平台</v>
          </cell>
        </row>
        <row r="151">
          <cell r="CZ151" t="str">
            <v>HBH16</v>
          </cell>
          <cell r="DA151" t="str">
            <v>环渤海大区</v>
          </cell>
          <cell r="DB151" t="str">
            <v>长春市民生服务平台</v>
          </cell>
        </row>
        <row r="152">
          <cell r="CZ152" t="str">
            <v>HBH17</v>
          </cell>
          <cell r="DA152" t="str">
            <v>环渤海大区</v>
          </cell>
          <cell r="DB152" t="str">
            <v>吉林省大数据局数据中心建设项目</v>
          </cell>
        </row>
        <row r="153">
          <cell r="CZ153" t="str">
            <v>HBH18</v>
          </cell>
          <cell r="DA153" t="str">
            <v>环渤海大区</v>
          </cell>
          <cell r="DB153" t="str">
            <v>长春新区智慧停车项目</v>
          </cell>
        </row>
        <row r="154">
          <cell r="CZ154" t="str">
            <v>HBH19</v>
          </cell>
          <cell r="DA154" t="str">
            <v>环渤海大区</v>
          </cell>
          <cell r="DB154" t="str">
            <v>数字长春</v>
          </cell>
        </row>
        <row r="155">
          <cell r="CZ155" t="str">
            <v>HBH20</v>
          </cell>
          <cell r="DA155" t="str">
            <v>环渤海大区</v>
          </cell>
          <cell r="DB155" t="str">
            <v>辽宁省智慧体育项目</v>
          </cell>
        </row>
        <row r="156">
          <cell r="CZ156" t="str">
            <v>HBH21</v>
          </cell>
          <cell r="DA156" t="str">
            <v>环渤海大区</v>
          </cell>
          <cell r="DB156" t="str">
            <v>长春兴隆综保区共享仓项目</v>
          </cell>
        </row>
        <row r="157">
          <cell r="CZ157" t="str">
            <v>HBH22</v>
          </cell>
          <cell r="DA157" t="str">
            <v>环渤海大区</v>
          </cell>
          <cell r="DB157" t="str">
            <v>长春汽配城共享仓项目</v>
          </cell>
        </row>
        <row r="158">
          <cell r="CZ158" t="str">
            <v>HBH23</v>
          </cell>
          <cell r="DA158" t="str">
            <v>环渤海大区</v>
          </cell>
          <cell r="DB158" t="str">
            <v>庄河智慧城市项目（教育）</v>
          </cell>
        </row>
        <row r="159">
          <cell r="CZ159" t="str">
            <v>HBH24</v>
          </cell>
          <cell r="DA159" t="str">
            <v>环渤海大区</v>
          </cell>
          <cell r="DB159" t="str">
            <v>大连智慧城市项目</v>
          </cell>
        </row>
        <row r="160">
          <cell r="CZ160" t="str">
            <v>HBH25</v>
          </cell>
          <cell r="DA160" t="str">
            <v>环渤海大区</v>
          </cell>
          <cell r="DB160" t="str">
            <v>长春新区“数字新区”二期</v>
          </cell>
        </row>
        <row r="161">
          <cell r="CZ161" t="str">
            <v>HBH26</v>
          </cell>
          <cell r="DA161" t="str">
            <v>环渤海大区</v>
          </cell>
          <cell r="DB161" t="str">
            <v>抚顺智慧城市-政务大数据共享交换平台</v>
          </cell>
        </row>
        <row r="162">
          <cell r="CZ162" t="str">
            <v>HBH27</v>
          </cell>
          <cell r="DA162" t="str">
            <v>环渤海大区</v>
          </cell>
          <cell r="DB162" t="str">
            <v>抚顺工业运行预警监控与服务平台</v>
          </cell>
        </row>
        <row r="163">
          <cell r="CZ163" t="str">
            <v>HBH28</v>
          </cell>
          <cell r="DA163" t="str">
            <v>环渤海大区</v>
          </cell>
          <cell r="DB163" t="str">
            <v>抚顺虚拟市民卡</v>
          </cell>
        </row>
        <row r="164">
          <cell r="CZ164" t="str">
            <v>HBH30</v>
          </cell>
          <cell r="DA164" t="str">
            <v>环渤海大区</v>
          </cell>
          <cell r="DB164" t="str">
            <v>抚顺征信平台</v>
          </cell>
        </row>
        <row r="165">
          <cell r="CZ165" t="str">
            <v>HBH31</v>
          </cell>
          <cell r="DA165" t="str">
            <v>环渤海大区</v>
          </cell>
          <cell r="DB165" t="str">
            <v>本溪市市民卡运维项目</v>
          </cell>
        </row>
        <row r="166">
          <cell r="CZ166" t="str">
            <v>HBH32</v>
          </cell>
          <cell r="DA166" t="str">
            <v>环渤海大区</v>
          </cell>
          <cell r="DB166" t="str">
            <v>京东雪亮工程项目</v>
          </cell>
        </row>
        <row r="167">
          <cell r="CZ167" t="str">
            <v>HBH33</v>
          </cell>
          <cell r="DA167" t="str">
            <v>环渤海大区</v>
          </cell>
          <cell r="DB167" t="str">
            <v>南昌智慧监狱项目</v>
          </cell>
        </row>
        <row r="168">
          <cell r="CZ168" t="str">
            <v>HBH34</v>
          </cell>
          <cell r="DA168" t="str">
            <v>环渤海大区</v>
          </cell>
          <cell r="DB168" t="str">
            <v>智慧东丽综合治理平台-张贵庄街道硬件</v>
          </cell>
        </row>
        <row r="169">
          <cell r="CZ169" t="str">
            <v>HBH35</v>
          </cell>
          <cell r="DA169" t="str">
            <v>环渤海大区</v>
          </cell>
          <cell r="DB169" t="str">
            <v>智慧东丽综合治理平台-丰年街道硬件</v>
          </cell>
        </row>
        <row r="170">
          <cell r="CZ170" t="str">
            <v>HBH37</v>
          </cell>
          <cell r="DA170" t="str">
            <v>环渤海大区</v>
          </cell>
          <cell r="DB170" t="str">
            <v>智慧东丽综合治理平台-综治管理中心硬件</v>
          </cell>
        </row>
        <row r="171">
          <cell r="CZ171" t="str">
            <v>HBH38</v>
          </cell>
          <cell r="DA171" t="str">
            <v>环渤海大区</v>
          </cell>
          <cell r="DB171" t="str">
            <v>天津公安局智慧博物馆-软件</v>
          </cell>
        </row>
        <row r="172">
          <cell r="CZ172" t="str">
            <v>HBH40</v>
          </cell>
          <cell r="DA172" t="str">
            <v>环渤海大区</v>
          </cell>
          <cell r="DB172" t="str">
            <v>天津公安局智慧博物馆-硬件</v>
          </cell>
        </row>
        <row r="173">
          <cell r="CZ173" t="str">
            <v>HBH42</v>
          </cell>
          <cell r="DA173" t="str">
            <v>环渤海大区</v>
          </cell>
          <cell r="DB173" t="str">
            <v>天津市津南区及荣程钢铁民族文化大数据</v>
          </cell>
        </row>
        <row r="174">
          <cell r="CZ174" t="str">
            <v>HBH43</v>
          </cell>
          <cell r="DA174" t="str">
            <v>环渤海大区</v>
          </cell>
          <cell r="DB174" t="str">
            <v>天津大学数据中心</v>
          </cell>
        </row>
        <row r="175">
          <cell r="CZ175" t="str">
            <v>HBH44</v>
          </cell>
          <cell r="DA175" t="str">
            <v>环渤海大区</v>
          </cell>
          <cell r="DB175" t="str">
            <v>威海职业学院智慧校园一期</v>
          </cell>
        </row>
        <row r="176">
          <cell r="CZ176" t="str">
            <v>HBH45</v>
          </cell>
          <cell r="DA176" t="str">
            <v>环渤海大区</v>
          </cell>
          <cell r="DB176" t="str">
            <v>淄川IOC项目</v>
          </cell>
        </row>
        <row r="177">
          <cell r="CZ177" t="str">
            <v>HBH47</v>
          </cell>
          <cell r="DA177" t="str">
            <v>环渤海大区</v>
          </cell>
          <cell r="DB177" t="str">
            <v>文登市民网二期</v>
          </cell>
        </row>
        <row r="178">
          <cell r="CZ178" t="str">
            <v>HBH48</v>
          </cell>
          <cell r="DA178" t="str">
            <v>环渤海大区</v>
          </cell>
          <cell r="DB178" t="str">
            <v>乳山市民网二期</v>
          </cell>
        </row>
        <row r="179">
          <cell r="CZ179" t="str">
            <v>HBH49</v>
          </cell>
          <cell r="DA179" t="str">
            <v>环渤海大区</v>
          </cell>
          <cell r="DB179" t="str">
            <v>乳山农业大数据应用</v>
          </cell>
        </row>
        <row r="180">
          <cell r="CZ180" t="str">
            <v>HBH51</v>
          </cell>
          <cell r="DA180" t="str">
            <v>环渤海大区</v>
          </cell>
          <cell r="DB180" t="str">
            <v>威海公共文化大数据服务平台</v>
          </cell>
        </row>
        <row r="181">
          <cell r="CZ181" t="str">
            <v>HBH52</v>
          </cell>
          <cell r="DA181" t="str">
            <v>环渤海大区</v>
          </cell>
          <cell r="DB181" t="str">
            <v>潍坊市城市大脑项目</v>
          </cell>
        </row>
        <row r="182">
          <cell r="CZ182" t="str">
            <v>HBH53</v>
          </cell>
          <cell r="DA182" t="str">
            <v>环渤海大区</v>
          </cell>
          <cell r="DB182" t="str">
            <v>日照智慧旅游</v>
          </cell>
        </row>
        <row r="183">
          <cell r="CZ183" t="str">
            <v>HBH54</v>
          </cell>
          <cell r="DA183" t="str">
            <v>环渤海大区</v>
          </cell>
          <cell r="DB183" t="str">
            <v>青岛黄岛未来城项目</v>
          </cell>
        </row>
        <row r="184">
          <cell r="CZ184" t="str">
            <v>HBH55</v>
          </cell>
          <cell r="DA184" t="str">
            <v>环渤海大区</v>
          </cell>
          <cell r="DB184" t="str">
            <v>威海市民网续签</v>
          </cell>
        </row>
        <row r="185">
          <cell r="CZ185" t="str">
            <v>HBH56</v>
          </cell>
          <cell r="DA185" t="str">
            <v>环渤海大区</v>
          </cell>
          <cell r="DB185" t="str">
            <v>聊城市民网建设及运营</v>
          </cell>
        </row>
        <row r="186">
          <cell r="CZ186" t="str">
            <v>HBH57</v>
          </cell>
          <cell r="DA186" t="str">
            <v>环渤海大区</v>
          </cell>
          <cell r="DB186" t="str">
            <v>山东高速公路智慧交通（商机关闭）</v>
          </cell>
        </row>
        <row r="187">
          <cell r="CZ187" t="str">
            <v>HBH58</v>
          </cell>
          <cell r="DA187" t="str">
            <v>环渤海大区</v>
          </cell>
          <cell r="DB187" t="str">
            <v>威海职业学院智慧校园二期</v>
          </cell>
        </row>
        <row r="188">
          <cell r="CZ188" t="str">
            <v>HBH59</v>
          </cell>
          <cell r="DA188" t="str">
            <v>环渤海大区</v>
          </cell>
          <cell r="DB188" t="str">
            <v>潍坊潍城区智能服务大厅</v>
          </cell>
        </row>
        <row r="189">
          <cell r="CZ189" t="str">
            <v>HBH60</v>
          </cell>
          <cell r="DA189" t="str">
            <v>环渤海大区</v>
          </cell>
          <cell r="DB189" t="str">
            <v>淄博经开区智慧园区平台建设</v>
          </cell>
        </row>
        <row r="190">
          <cell r="CZ190" t="str">
            <v>HBH61</v>
          </cell>
          <cell r="DA190" t="str">
            <v>环渤海大区</v>
          </cell>
          <cell r="DB190" t="str">
            <v>烟台发改信用二期</v>
          </cell>
        </row>
        <row r="191">
          <cell r="CZ191" t="str">
            <v>HBH62</v>
          </cell>
          <cell r="DA191" t="str">
            <v>环渤海大区</v>
          </cell>
          <cell r="DB191" t="str">
            <v>威海工业大数据</v>
          </cell>
        </row>
        <row r="192">
          <cell r="CZ192" t="str">
            <v>HBH63</v>
          </cell>
          <cell r="DA192" t="str">
            <v>环渤海大区</v>
          </cell>
          <cell r="DB192" t="str">
            <v>大连金普新区智慧城市项目</v>
          </cell>
        </row>
        <row r="193">
          <cell r="CZ193" t="str">
            <v>HBH64</v>
          </cell>
          <cell r="DA193" t="str">
            <v>环渤海大区</v>
          </cell>
          <cell r="DB193" t="str">
            <v>唐山智慧火车站</v>
          </cell>
        </row>
        <row r="194">
          <cell r="CZ194" t="str">
            <v>HBH65</v>
          </cell>
          <cell r="DA194" t="str">
            <v>环渤海大区</v>
          </cell>
          <cell r="DB194" t="str">
            <v>天钢集团钢铁产业大数据</v>
          </cell>
        </row>
        <row r="195">
          <cell r="CZ195" t="str">
            <v>HBH66</v>
          </cell>
          <cell r="DA195" t="str">
            <v>环渤海大区</v>
          </cell>
          <cell r="DB195" t="str">
            <v>吉林省政务数据中心项目（与商机17重复）</v>
          </cell>
        </row>
        <row r="196">
          <cell r="CZ196" t="str">
            <v>HBH67</v>
          </cell>
          <cell r="DA196" t="str">
            <v>环渤海大区</v>
          </cell>
          <cell r="DB196" t="str">
            <v>吉林省溯源食品工业互联网项目</v>
          </cell>
        </row>
        <row r="197">
          <cell r="CZ197" t="str">
            <v>HBH68</v>
          </cell>
          <cell r="DA197" t="str">
            <v>环渤海大区</v>
          </cell>
          <cell r="DB197" t="str">
            <v>吉林省物联网展厅项目</v>
          </cell>
        </row>
        <row r="198">
          <cell r="CZ198" t="str">
            <v>HBH69</v>
          </cell>
          <cell r="DA198" t="str">
            <v>环渤海大区</v>
          </cell>
          <cell r="DB198" t="str">
            <v>吉林省农委大数据平台</v>
          </cell>
        </row>
        <row r="199">
          <cell r="CZ199" t="str">
            <v>HBH70</v>
          </cell>
          <cell r="DA199" t="str">
            <v>环渤海大区</v>
          </cell>
          <cell r="DB199" t="str">
            <v>吉林省应急指挥系统</v>
          </cell>
        </row>
        <row r="200">
          <cell r="CZ200" t="str">
            <v>HBH71</v>
          </cell>
          <cell r="DA200" t="str">
            <v>环渤海大区</v>
          </cell>
          <cell r="DB200" t="str">
            <v>红旗小镇信息化项目</v>
          </cell>
        </row>
        <row r="201">
          <cell r="CZ201" t="str">
            <v>HBH72</v>
          </cell>
          <cell r="DA201" t="str">
            <v>环渤海大区</v>
          </cell>
          <cell r="DB201" t="str">
            <v>智慧东丽综合治理平台-综治管理中心软件开发</v>
          </cell>
        </row>
        <row r="202">
          <cell r="CZ202" t="str">
            <v>HBH73</v>
          </cell>
          <cell r="DA202" t="str">
            <v>环渤海大区</v>
          </cell>
          <cell r="DB202" t="str">
            <v>南开区网格化管理平台软</v>
          </cell>
        </row>
        <row r="203">
          <cell r="CZ203" t="str">
            <v>HBH74</v>
          </cell>
          <cell r="DA203" t="str">
            <v>环渤海大区</v>
          </cell>
          <cell r="DB203" t="str">
            <v>南开区网格化管理平台硬</v>
          </cell>
        </row>
        <row r="204">
          <cell r="CZ204" t="str">
            <v>HBH75</v>
          </cell>
          <cell r="DA204" t="str">
            <v>环渤海大区</v>
          </cell>
          <cell r="DB204" t="str">
            <v>南开区经济监控平台</v>
          </cell>
        </row>
        <row r="205">
          <cell r="CZ205" t="str">
            <v>HBH76</v>
          </cell>
          <cell r="DA205" t="str">
            <v>环渤海大区</v>
          </cell>
          <cell r="DB205" t="str">
            <v>南开区企业服务平台</v>
          </cell>
        </row>
        <row r="206">
          <cell r="CZ206" t="str">
            <v>HBH77</v>
          </cell>
          <cell r="DA206" t="str">
            <v>环渤海大区</v>
          </cell>
          <cell r="DB206" t="str">
            <v>南开区政务OA</v>
          </cell>
        </row>
        <row r="207">
          <cell r="CZ207" t="str">
            <v>HBH78</v>
          </cell>
          <cell r="DA207" t="str">
            <v>环渤海大区</v>
          </cell>
          <cell r="DB207" t="str">
            <v>南开区智能停车硬件</v>
          </cell>
        </row>
        <row r="208">
          <cell r="CZ208" t="str">
            <v>HBH79</v>
          </cell>
          <cell r="DA208" t="str">
            <v>环渤海大区</v>
          </cell>
          <cell r="DB208" t="str">
            <v>南开区智能停车软件</v>
          </cell>
        </row>
        <row r="209">
          <cell r="CZ209" t="str">
            <v>HBH80</v>
          </cell>
          <cell r="DA209" t="str">
            <v>环渤海大区</v>
          </cell>
          <cell r="DB209" t="str">
            <v>南开区一网通</v>
          </cell>
        </row>
        <row r="210">
          <cell r="CZ210" t="str">
            <v>HBH81</v>
          </cell>
          <cell r="DA210" t="str">
            <v>环渤海大区</v>
          </cell>
          <cell r="DB210" t="str">
            <v>大连智慧社区养老服务平台（新增商机）</v>
          </cell>
        </row>
        <row r="211">
          <cell r="CZ211" t="str">
            <v>HBH82</v>
          </cell>
          <cell r="DA211" t="str">
            <v>环渤海大区</v>
          </cell>
          <cell r="DB211" t="str">
            <v>抚顺一馆一平台（一期）（新增商机）</v>
          </cell>
        </row>
        <row r="212">
          <cell r="CZ212" t="str">
            <v>HBH83</v>
          </cell>
          <cell r="DA212" t="str">
            <v>环渤海大区</v>
          </cell>
          <cell r="DB212" t="str">
            <v>企业智能云服务项目</v>
          </cell>
        </row>
        <row r="213">
          <cell r="CZ213" t="str">
            <v>HD01</v>
          </cell>
          <cell r="DA213" t="str">
            <v>华东大区</v>
          </cell>
          <cell r="DB213" t="str">
            <v>苏州智慧水利工程</v>
          </cell>
        </row>
        <row r="214">
          <cell r="CZ214" t="str">
            <v>HD02</v>
          </cell>
          <cell r="DA214" t="str">
            <v>华东大区</v>
          </cell>
          <cell r="DB214" t="str">
            <v>铜山智慧教育</v>
          </cell>
        </row>
        <row r="215">
          <cell r="CZ215" t="str">
            <v>HD03</v>
          </cell>
          <cell r="DA215" t="str">
            <v>华东大区</v>
          </cell>
          <cell r="DB215" t="str">
            <v>连云港智慧徐圩石化园区(项目集)</v>
          </cell>
        </row>
        <row r="216">
          <cell r="CZ216" t="str">
            <v>HD04</v>
          </cell>
          <cell r="DA216" t="str">
            <v>华东大区</v>
          </cell>
          <cell r="DB216" t="str">
            <v>江苏省政务大数据一期</v>
          </cell>
        </row>
        <row r="217">
          <cell r="CZ217" t="str">
            <v>HD05</v>
          </cell>
          <cell r="DA217" t="str">
            <v>华东大区</v>
          </cell>
          <cell r="DB217" t="str">
            <v>苏州工业园区智慧水利</v>
          </cell>
        </row>
        <row r="218">
          <cell r="CZ218" t="str">
            <v>HD06</v>
          </cell>
          <cell r="DA218" t="str">
            <v>华东大区</v>
          </cell>
          <cell r="DB218" t="str">
            <v>云上扬州数据中心</v>
          </cell>
        </row>
        <row r="219">
          <cell r="CZ219" t="str">
            <v>HD07</v>
          </cell>
          <cell r="DA219" t="str">
            <v>华东大区</v>
          </cell>
          <cell r="DB219" t="str">
            <v>苏州市政务云及政务大数据</v>
          </cell>
        </row>
        <row r="220">
          <cell r="CZ220" t="str">
            <v>HD08</v>
          </cell>
          <cell r="DA220" t="str">
            <v>华东大区</v>
          </cell>
          <cell r="DB220" t="str">
            <v>张家港智慧停车</v>
          </cell>
        </row>
        <row r="221">
          <cell r="CZ221" t="str">
            <v>HD09</v>
          </cell>
          <cell r="DA221" t="str">
            <v>华东大区</v>
          </cell>
          <cell r="DB221" t="str">
            <v>张家港智慧水利（含河长制）</v>
          </cell>
        </row>
        <row r="222">
          <cell r="CZ222" t="str">
            <v>HD10</v>
          </cell>
          <cell r="DA222" t="str">
            <v>华东大区</v>
          </cell>
          <cell r="DB222" t="str">
            <v>吴江政务大数据二期</v>
          </cell>
        </row>
        <row r="223">
          <cell r="CZ223" t="str">
            <v>HD12</v>
          </cell>
          <cell r="DA223" t="str">
            <v>华东大区</v>
          </cell>
          <cell r="DB223" t="str">
            <v>南通智慧停车</v>
          </cell>
        </row>
        <row r="224">
          <cell r="CZ224" t="str">
            <v>HD13</v>
          </cell>
          <cell r="DA224" t="str">
            <v>华东大区</v>
          </cell>
          <cell r="DB224" t="str">
            <v>徐州信息资源枢纽服务（二期）升级改造</v>
          </cell>
        </row>
        <row r="225">
          <cell r="CZ225" t="str">
            <v>HD14</v>
          </cell>
          <cell r="DA225" t="str">
            <v>华东大区</v>
          </cell>
          <cell r="DB225" t="str">
            <v>张家港体育大数据</v>
          </cell>
        </row>
        <row r="226">
          <cell r="CZ226" t="str">
            <v>HD15</v>
          </cell>
          <cell r="DA226" t="str">
            <v>华东大区</v>
          </cell>
          <cell r="DB226" t="str">
            <v>铜山政务大数据</v>
          </cell>
        </row>
        <row r="227">
          <cell r="CZ227" t="str">
            <v>HD17</v>
          </cell>
          <cell r="DA227" t="str">
            <v>华东大区</v>
          </cell>
          <cell r="DB227" t="str">
            <v>FY19张家港人力资源和社会保障局市民卡服务阶段证明外包项目</v>
          </cell>
        </row>
        <row r="228">
          <cell r="CZ228" t="str">
            <v>HD18</v>
          </cell>
          <cell r="DA228" t="str">
            <v>华东大区</v>
          </cell>
          <cell r="DB228" t="str">
            <v>江苏旅游职业技术学院扬州非遗文化展厅技术开发</v>
          </cell>
        </row>
        <row r="229">
          <cell r="CZ229" t="str">
            <v>HD21</v>
          </cell>
          <cell r="DA229" t="str">
            <v>华东大区</v>
          </cell>
          <cell r="DB229" t="str">
            <v>萧山大数据</v>
          </cell>
        </row>
        <row r="230">
          <cell r="CZ230" t="str">
            <v>HD22</v>
          </cell>
          <cell r="DA230" t="str">
            <v>华东大区</v>
          </cell>
          <cell r="DB230" t="str">
            <v>华为青浦研发基地智慧园区建设项目</v>
          </cell>
        </row>
        <row r="231">
          <cell r="CZ231" t="str">
            <v>HD23</v>
          </cell>
          <cell r="DA231" t="str">
            <v>华东大区</v>
          </cell>
          <cell r="DB231" t="str">
            <v>张家港智能分单系统</v>
          </cell>
        </row>
        <row r="232">
          <cell r="CZ232" t="str">
            <v>HD24</v>
          </cell>
          <cell r="DA232" t="str">
            <v>华东大区</v>
          </cell>
          <cell r="DB232" t="str">
            <v>睢宁智慧园区一期</v>
          </cell>
        </row>
        <row r="233">
          <cell r="CZ233" t="str">
            <v>HD25</v>
          </cell>
          <cell r="DA233" t="str">
            <v>华东大区</v>
          </cell>
          <cell r="DB233" t="str">
            <v>徐州信用大数据市县一体化展示</v>
          </cell>
        </row>
        <row r="234">
          <cell r="CZ234" t="str">
            <v>HD26</v>
          </cell>
          <cell r="DA234" t="str">
            <v>华东大区</v>
          </cell>
          <cell r="DB234" t="str">
            <v>张家港市民卡民生大数据</v>
          </cell>
        </row>
        <row r="235">
          <cell r="CZ235" t="str">
            <v>HD27</v>
          </cell>
          <cell r="DA235" t="str">
            <v>华东大区</v>
          </cell>
          <cell r="DB235" t="str">
            <v>徐州大数据业务部门场景化应用</v>
          </cell>
        </row>
        <row r="236">
          <cell r="CZ236" t="str">
            <v>HD28</v>
          </cell>
          <cell r="DA236" t="str">
            <v>华东大区</v>
          </cell>
          <cell r="DB236" t="str">
            <v>徐州农业大数据展示</v>
          </cell>
        </row>
        <row r="237">
          <cell r="CZ237" t="str">
            <v>HD29</v>
          </cell>
          <cell r="DA237" t="str">
            <v>华东大区</v>
          </cell>
          <cell r="DB237" t="str">
            <v>江苏省信用二期</v>
          </cell>
        </row>
        <row r="238">
          <cell r="CZ238" t="str">
            <v>HD30</v>
          </cell>
          <cell r="DA238" t="str">
            <v>华东大区</v>
          </cell>
          <cell r="DB238" t="str">
            <v>吴中区信用平台</v>
          </cell>
        </row>
        <row r="239">
          <cell r="CZ239" t="str">
            <v>HD31</v>
          </cell>
          <cell r="DA239" t="str">
            <v>华东大区</v>
          </cell>
          <cell r="DB239" t="str">
            <v>杭州富阳行政服务中心大数据二期</v>
          </cell>
        </row>
        <row r="240">
          <cell r="CZ240" t="str">
            <v>HD32</v>
          </cell>
          <cell r="DA240" t="str">
            <v>华东大区</v>
          </cell>
          <cell r="DB240" t="str">
            <v>张家港体育APP</v>
          </cell>
        </row>
      </sheetData>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Y1">
            <v>0</v>
          </cell>
          <cell r="CZ1">
            <v>0</v>
          </cell>
          <cell r="DA1">
            <v>0</v>
          </cell>
        </row>
        <row r="2">
          <cell r="CY2">
            <v>0</v>
          </cell>
          <cell r="CZ2">
            <v>0</v>
          </cell>
          <cell r="DA2">
            <v>0</v>
          </cell>
        </row>
        <row r="3">
          <cell r="CY3">
            <v>0</v>
          </cell>
          <cell r="CZ3">
            <v>0</v>
          </cell>
          <cell r="DA3">
            <v>0</v>
          </cell>
        </row>
        <row r="4">
          <cell r="CY4">
            <v>0</v>
          </cell>
          <cell r="CZ4">
            <v>0</v>
          </cell>
          <cell r="DA4">
            <v>0</v>
          </cell>
        </row>
        <row r="5">
          <cell r="CY5">
            <v>0</v>
          </cell>
          <cell r="CZ5">
            <v>0</v>
          </cell>
          <cell r="DA5">
            <v>0</v>
          </cell>
        </row>
        <row r="6">
          <cell r="CY6">
            <v>0</v>
          </cell>
          <cell r="CZ6">
            <v>0</v>
          </cell>
          <cell r="DA6">
            <v>0</v>
          </cell>
        </row>
        <row r="7">
          <cell r="CY7">
            <v>0</v>
          </cell>
          <cell r="CZ7">
            <v>0</v>
          </cell>
          <cell r="DA7">
            <v>0</v>
          </cell>
        </row>
        <row r="8">
          <cell r="CY8" t="str">
            <v>病假</v>
          </cell>
          <cell r="CZ8">
            <v>0</v>
          </cell>
          <cell r="DA8">
            <v>0</v>
          </cell>
        </row>
        <row r="9">
          <cell r="CY9" t="str">
            <v>事假</v>
          </cell>
          <cell r="CZ9">
            <v>0</v>
          </cell>
          <cell r="DA9">
            <v>0</v>
          </cell>
        </row>
        <row r="10">
          <cell r="CY10" t="str">
            <v>会议</v>
          </cell>
          <cell r="CZ10">
            <v>0</v>
          </cell>
          <cell r="DA10">
            <v>0</v>
          </cell>
        </row>
        <row r="11">
          <cell r="CY11" t="str">
            <v>学习</v>
          </cell>
          <cell r="CZ11">
            <v>0</v>
          </cell>
          <cell r="DA11">
            <v>0</v>
          </cell>
        </row>
        <row r="12">
          <cell r="CY12" t="str">
            <v>其他</v>
          </cell>
          <cell r="CZ12">
            <v>0</v>
          </cell>
          <cell r="DA12">
            <v>0</v>
          </cell>
        </row>
        <row r="13">
          <cell r="CY13" t="str">
            <v>年假</v>
          </cell>
          <cell r="CZ13">
            <v>0</v>
          </cell>
          <cell r="DA13">
            <v>0</v>
          </cell>
        </row>
        <row r="14">
          <cell r="CY14">
            <v>0</v>
          </cell>
          <cell r="CZ14">
            <v>0</v>
          </cell>
          <cell r="DA14">
            <v>0</v>
          </cell>
        </row>
        <row r="15">
          <cell r="CY15">
            <v>0</v>
          </cell>
          <cell r="CZ15">
            <v>0</v>
          </cell>
          <cell r="DA15">
            <v>0</v>
          </cell>
        </row>
        <row r="16">
          <cell r="CY16">
            <v>0</v>
          </cell>
          <cell r="CZ16">
            <v>0</v>
          </cell>
          <cell r="DA16">
            <v>0</v>
          </cell>
        </row>
        <row r="17">
          <cell r="CY17">
            <v>0</v>
          </cell>
          <cell r="CZ17">
            <v>0</v>
          </cell>
          <cell r="DA17">
            <v>0</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李力"/>
      <sheetName val="事项列表范围"/>
    </sheetNames>
    <sheetDataSet>
      <sheetData sheetId="0"/>
      <sheetData sheetId="1"/>
      <sheetData sheetId="2"/>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胡文俊"/>
      <sheetName val="事项列表范围"/>
    </sheetNames>
    <sheetDataSet>
      <sheetData sheetId="0"/>
      <sheetData sheetId="1"/>
      <sheetData sheetId="2">
        <row r="1">
          <cell r="CY1" t="str">
            <v>病假</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曾志坚"/>
      <sheetName val="事项列表范围"/>
    </sheetNames>
    <sheetDataSet>
      <sheetData sheetId="0" refreshError="1"/>
      <sheetData sheetId="1" refreshError="1"/>
      <sheetData sheetId="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曾志坚"/>
      <sheetName val="事项列表范围"/>
    </sheetNames>
    <sheetDataSet>
      <sheetData sheetId="0" refreshError="1"/>
      <sheetData sheetId="1"/>
      <sheetData sheetId="2">
        <row r="1">
          <cell r="CY1" t="str">
            <v>病假</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胡文俊"/>
      <sheetName val="事项列表范围"/>
    </sheetNames>
    <sheetDataSet>
      <sheetData sheetId="0"/>
      <sheetData sheetId="1"/>
      <sheetData sheetId="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汪少军"/>
      <sheetName val="事项列表范围"/>
    </sheetNames>
    <sheetDataSet>
      <sheetData sheetId="0" refreshError="1"/>
      <sheetData sheetId="1" refreshError="1"/>
      <sheetData sheetId="2"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鲍晓宇"/>
      <sheetName val="事项列表范围"/>
    </sheetNames>
    <sheetDataSet>
      <sheetData sheetId="0" refreshError="1"/>
      <sheetData sheetId="1" refreshError="1"/>
      <sheetData sheetId="2" refreshError="1">
        <row r="1">
          <cell r="CY1" t="str">
            <v>病假</v>
          </cell>
        </row>
        <row r="2">
          <cell r="CY2" t="str">
            <v>事假</v>
          </cell>
        </row>
        <row r="3">
          <cell r="CY3" t="str">
            <v>会议</v>
          </cell>
        </row>
        <row r="4">
          <cell r="CY4" t="str">
            <v>学习</v>
          </cell>
        </row>
        <row r="5">
          <cell r="CY5" t="str">
            <v>其他</v>
          </cell>
        </row>
        <row r="6">
          <cell r="CY6" t="str">
            <v>年假</v>
          </cell>
        </row>
        <row r="11">
          <cell r="CY11" t="str">
            <v>HYXS01</v>
          </cell>
          <cell r="CZ11" t="str">
            <v>行业销售部</v>
          </cell>
          <cell r="DA11" t="str">
            <v>青海省海南藏族自治州贵德县新型智慧城市建设总集项目</v>
          </cell>
        </row>
        <row r="12">
          <cell r="CY12" t="str">
            <v>HYXS02</v>
          </cell>
          <cell r="CZ12" t="str">
            <v>行业销售部</v>
          </cell>
          <cell r="DA12" t="str">
            <v>智慧陵水</v>
          </cell>
        </row>
        <row r="13">
          <cell r="CY13" t="str">
            <v>HYXS03</v>
          </cell>
          <cell r="CZ13" t="str">
            <v>行业销售部</v>
          </cell>
          <cell r="DA13" t="str">
            <v>湖南省怀化市麻阳县智慧党建综合服务平台</v>
          </cell>
        </row>
        <row r="14">
          <cell r="CY14" t="str">
            <v>HYXS04</v>
          </cell>
          <cell r="CZ14" t="str">
            <v>行业销售部</v>
          </cell>
          <cell r="DA14" t="str">
            <v>湖南怀化会同县智慧党建综合服务平台软件开发项目</v>
          </cell>
        </row>
        <row r="15">
          <cell r="CY15" t="str">
            <v>HYXS07</v>
          </cell>
          <cell r="CZ15" t="str">
            <v>行业销售部</v>
          </cell>
          <cell r="DA15" t="str">
            <v>山东莱芜高新区医疗产业园智慧园区项目</v>
          </cell>
        </row>
        <row r="16">
          <cell r="CY16" t="str">
            <v>HYXS08</v>
          </cell>
          <cell r="CZ16" t="str">
            <v>行业销售部</v>
          </cell>
          <cell r="DA16" t="str">
            <v>湖南怀化鹤城区智慧党建综合服务平台供货项目</v>
          </cell>
        </row>
        <row r="17">
          <cell r="CY17" t="str">
            <v>HYXS09</v>
          </cell>
          <cell r="CZ17" t="str">
            <v>行业销售部</v>
          </cell>
          <cell r="DA17" t="str">
            <v>云南省智慧环保项目</v>
          </cell>
        </row>
        <row r="18">
          <cell r="CY18" t="str">
            <v>HB01</v>
          </cell>
          <cell r="CZ18" t="str">
            <v>华北大区</v>
          </cell>
          <cell r="DA18" t="str">
            <v>延庆区大数据</v>
          </cell>
        </row>
        <row r="19">
          <cell r="CY19" t="str">
            <v>HB02</v>
          </cell>
          <cell r="CZ19" t="str">
            <v>华北大区</v>
          </cell>
          <cell r="DA19" t="str">
            <v>延庆区智慧环保二期</v>
          </cell>
        </row>
        <row r="20">
          <cell r="CY20" t="str">
            <v>HB03</v>
          </cell>
          <cell r="CZ20" t="str">
            <v>华北大区</v>
          </cell>
          <cell r="DA20" t="str">
            <v>武汉智慧园区项目</v>
          </cell>
        </row>
        <row r="21">
          <cell r="CY21" t="str">
            <v>HB04</v>
          </cell>
          <cell r="CZ21" t="str">
            <v>华北大区</v>
          </cell>
          <cell r="DA21" t="str">
            <v>海淀流管三期项目（海淀政务外网扩容三期）</v>
          </cell>
        </row>
        <row r="22">
          <cell r="CY22" t="str">
            <v>HB07</v>
          </cell>
          <cell r="CZ22" t="str">
            <v>华北大区</v>
          </cell>
          <cell r="DA22" t="str">
            <v>北京顺义区信息中心大数据开发建设软件开发项目</v>
          </cell>
        </row>
        <row r="23">
          <cell r="CY23" t="str">
            <v>HB08</v>
          </cell>
          <cell r="CZ23" t="str">
            <v>华北大区</v>
          </cell>
          <cell r="DA23" t="str">
            <v>北京顺义区信息中心云平台采购供货项目</v>
          </cell>
        </row>
        <row r="24">
          <cell r="CY24" t="str">
            <v>HB09</v>
          </cell>
          <cell r="CZ24" t="str">
            <v>华北大区</v>
          </cell>
          <cell r="DA24" t="str">
            <v>顺义区智慧城市</v>
          </cell>
        </row>
        <row r="25">
          <cell r="CY25" t="str">
            <v>HB10</v>
          </cell>
          <cell r="CZ25" t="str">
            <v>华北大区</v>
          </cell>
          <cell r="DA25" t="str">
            <v>北京市大数据目录体系建设</v>
          </cell>
        </row>
        <row r="26">
          <cell r="CY26" t="str">
            <v>HB11</v>
          </cell>
          <cell r="CZ26" t="str">
            <v>华北大区</v>
          </cell>
          <cell r="DA26" t="str">
            <v>智慧沧州综合管理指挥中心</v>
          </cell>
        </row>
        <row r="27">
          <cell r="CY27" t="str">
            <v>HB12</v>
          </cell>
          <cell r="CZ27" t="str">
            <v>华北大区</v>
          </cell>
          <cell r="DA27" t="str">
            <v>沧州大数据中心二期</v>
          </cell>
        </row>
        <row r="28">
          <cell r="CY28" t="str">
            <v>HB13</v>
          </cell>
          <cell r="CZ28" t="str">
            <v>华北大区</v>
          </cell>
          <cell r="DA28" t="str">
            <v>沧州农业大数据（智慧农业项目）</v>
          </cell>
        </row>
        <row r="29">
          <cell r="CY29" t="str">
            <v>HB14</v>
          </cell>
          <cell r="CZ29" t="str">
            <v>华北大区</v>
          </cell>
          <cell r="DA29" t="str">
            <v>中关村管委会国产化安全可靠二期软件开发</v>
          </cell>
        </row>
        <row r="30">
          <cell r="CY30" t="str">
            <v>HB15</v>
          </cell>
          <cell r="CZ30" t="str">
            <v>华北大区</v>
          </cell>
          <cell r="DA30" t="str">
            <v>中关村管委会国产化安全可靠二期硬件采购</v>
          </cell>
        </row>
        <row r="31">
          <cell r="CY31" t="str">
            <v>HB16</v>
          </cell>
          <cell r="CZ31" t="str">
            <v>华北大区</v>
          </cell>
          <cell r="DA31" t="str">
            <v>河北省共享交换平台</v>
          </cell>
        </row>
        <row r="32">
          <cell r="CY32" t="str">
            <v>HB17</v>
          </cell>
          <cell r="CZ32" t="str">
            <v>华北大区</v>
          </cell>
          <cell r="DA32" t="str">
            <v>市民服务手机端</v>
          </cell>
        </row>
        <row r="33">
          <cell r="CY33" t="str">
            <v>HB18</v>
          </cell>
          <cell r="CZ33" t="str">
            <v>华北大区</v>
          </cell>
          <cell r="DA33" t="str">
            <v>北京中油瑞飞运维服务服务阶段证明项目</v>
          </cell>
        </row>
        <row r="34">
          <cell r="CY34" t="str">
            <v>HB19</v>
          </cell>
          <cell r="CZ34" t="str">
            <v>华北大区</v>
          </cell>
          <cell r="DA34" t="str">
            <v>中关村年度信息化运维项目</v>
          </cell>
        </row>
        <row r="35">
          <cell r="CY35" t="str">
            <v>HB20</v>
          </cell>
          <cell r="CZ35" t="str">
            <v>华北大区</v>
          </cell>
          <cell r="DA35" t="str">
            <v>中关村管委会系统云迁移</v>
          </cell>
        </row>
        <row r="36">
          <cell r="CY36" t="str">
            <v>HB23</v>
          </cell>
          <cell r="CZ36" t="str">
            <v>华北大区</v>
          </cell>
          <cell r="DA36" t="str">
            <v>北京市延庆区环保局供货类指挥中心建设项目</v>
          </cell>
        </row>
        <row r="37">
          <cell r="CY37" t="str">
            <v>HB24</v>
          </cell>
          <cell r="CZ37" t="str">
            <v>华北大区</v>
          </cell>
          <cell r="DA37" t="str">
            <v>2019年度海淀区政务云平台购买服务项目服务阶段证明</v>
          </cell>
        </row>
        <row r="38">
          <cell r="CY38" t="str">
            <v>HB25</v>
          </cell>
          <cell r="CZ38" t="str">
            <v>华北大区</v>
          </cell>
          <cell r="DA38" t="str">
            <v>海淀区政务云备份中心2019至2020基础运维服务阶段证明项目</v>
          </cell>
        </row>
        <row r="39">
          <cell r="CY39" t="str">
            <v>HB26</v>
          </cell>
          <cell r="CZ39" t="str">
            <v>华北大区</v>
          </cell>
          <cell r="DA39" t="str">
            <v>海淀区智慧大脑</v>
          </cell>
        </row>
        <row r="40">
          <cell r="CY40" t="str">
            <v>HB27</v>
          </cell>
          <cell r="CZ40" t="str">
            <v>华北大区</v>
          </cell>
          <cell r="DA40" t="str">
            <v>雄安容东片区智慧环保</v>
          </cell>
        </row>
        <row r="41">
          <cell r="CY41" t="str">
            <v>HB28</v>
          </cell>
          <cell r="CZ41" t="str">
            <v>华北大区</v>
          </cell>
          <cell r="DA41" t="str">
            <v>雄安容东片区智慧物流</v>
          </cell>
        </row>
        <row r="42">
          <cell r="CY42" t="str">
            <v>HB29</v>
          </cell>
          <cell r="CZ42" t="str">
            <v>华北大区</v>
          </cell>
          <cell r="DA42" t="str">
            <v>国家广电总局政务一体化项目</v>
          </cell>
        </row>
        <row r="43">
          <cell r="CY43" t="str">
            <v>HB31</v>
          </cell>
          <cell r="CZ43" t="str">
            <v>华北大区</v>
          </cell>
          <cell r="DA43" t="str">
            <v>新乡市获嘉县智慧城市</v>
          </cell>
        </row>
        <row r="44">
          <cell r="CY44" t="str">
            <v>HB32</v>
          </cell>
          <cell r="CZ44" t="str">
            <v>华北大区</v>
          </cell>
          <cell r="DA44" t="str">
            <v>武汉市（等保测评+OA）监狱项目</v>
          </cell>
        </row>
        <row r="45">
          <cell r="CY45" t="str">
            <v>HB33</v>
          </cell>
          <cell r="CZ45" t="str">
            <v>华北大区</v>
          </cell>
          <cell r="DA45" t="str">
            <v>延庆区智慧旅游项目</v>
          </cell>
        </row>
        <row r="46">
          <cell r="CY46" t="str">
            <v>HB34</v>
          </cell>
          <cell r="CZ46" t="str">
            <v>华北大区</v>
          </cell>
          <cell r="DA46" t="str">
            <v>联通河南分公司新兴ICT业务政务行业综合解决方案项目</v>
          </cell>
        </row>
        <row r="47">
          <cell r="CY47" t="str">
            <v>HB35</v>
          </cell>
          <cell r="CZ47" t="str">
            <v>华北大区</v>
          </cell>
          <cell r="DA47" t="str">
            <v>延庆区子站周边空气质量精细化管理支撑项目</v>
          </cell>
        </row>
        <row r="48">
          <cell r="CY48" t="str">
            <v>HB36</v>
          </cell>
          <cell r="CZ48" t="str">
            <v>华北大区</v>
          </cell>
          <cell r="DA48" t="str">
            <v>雄安出入境政务服务大厅</v>
          </cell>
        </row>
        <row r="49">
          <cell r="CY49" t="str">
            <v>HB37</v>
          </cell>
          <cell r="CZ49" t="str">
            <v>华北大区</v>
          </cell>
          <cell r="DA49" t="str">
            <v>沧州市时空云平台项目</v>
          </cell>
        </row>
        <row r="50">
          <cell r="CY50" t="str">
            <v>HB38</v>
          </cell>
          <cell r="CZ50" t="str">
            <v>华北大区</v>
          </cell>
          <cell r="DA50" t="str">
            <v xml:space="preserve">智慧沧州APP            </v>
          </cell>
        </row>
        <row r="51">
          <cell r="CY51" t="str">
            <v>HN01</v>
          </cell>
          <cell r="CZ51" t="str">
            <v>华南大区</v>
          </cell>
          <cell r="DA51" t="str">
            <v>龙岩智慧教育</v>
          </cell>
        </row>
        <row r="52">
          <cell r="CY52" t="str">
            <v>HN02</v>
          </cell>
          <cell r="CZ52" t="str">
            <v>华南大区</v>
          </cell>
          <cell r="DA52" t="str">
            <v>2018年智慧武平升级改造项目服务类采购项目</v>
          </cell>
        </row>
        <row r="53">
          <cell r="CY53" t="str">
            <v>HN03</v>
          </cell>
          <cell r="CZ53" t="str">
            <v>华南大区</v>
          </cell>
          <cell r="DA53" t="str">
            <v>智慧武平升级改造项目硬件采购供货项目</v>
          </cell>
        </row>
        <row r="54">
          <cell r="CY54" t="str">
            <v>HN04</v>
          </cell>
          <cell r="CZ54" t="str">
            <v>华南大区</v>
          </cell>
          <cell r="DA54" t="str">
            <v>智慧武平升级改造项目运维服务收益期项目</v>
          </cell>
        </row>
        <row r="55">
          <cell r="CY55" t="str">
            <v>HN05</v>
          </cell>
          <cell r="CZ55" t="str">
            <v>华南大区</v>
          </cell>
          <cell r="DA55" t="str">
            <v>龙岩市行政服务中心通用审批系统含网上办事大厅提升改造软件开发项目</v>
          </cell>
        </row>
        <row r="56">
          <cell r="CY56" t="str">
            <v>HN06</v>
          </cell>
          <cell r="CZ56" t="str">
            <v>华南大区</v>
          </cell>
          <cell r="DA56" t="str">
            <v>精准扶贫（二期)运营</v>
          </cell>
        </row>
        <row r="57">
          <cell r="CY57" t="str">
            <v>HN10</v>
          </cell>
          <cell r="CZ57" t="str">
            <v>华南大区</v>
          </cell>
          <cell r="DA57" t="str">
            <v>禅城区数据共享平台二期项目</v>
          </cell>
        </row>
        <row r="58">
          <cell r="CY58" t="str">
            <v>HN12</v>
          </cell>
          <cell r="CZ58" t="str">
            <v>华南大区</v>
          </cell>
          <cell r="DA58" t="str">
            <v>佛山市社保局微信公众号升级项目</v>
          </cell>
        </row>
        <row r="59">
          <cell r="CY59" t="str">
            <v>HN13</v>
          </cell>
          <cell r="CZ59" t="str">
            <v>华南大区</v>
          </cell>
          <cell r="DA59" t="str">
            <v>广州之窗商务港智慧展厅集成服务阶段证明项目</v>
          </cell>
        </row>
        <row r="60">
          <cell r="CY60" t="str">
            <v>HN14</v>
          </cell>
          <cell r="CZ60" t="str">
            <v>华南大区</v>
          </cell>
          <cell r="DA60" t="str">
            <v>盐田市民服务平台运营项目</v>
          </cell>
        </row>
        <row r="61">
          <cell r="CY61" t="str">
            <v>HN15</v>
          </cell>
          <cell r="CZ61" t="str">
            <v>华南大区</v>
          </cell>
          <cell r="DA61" t="str">
            <v>盐田城市运行管理平台</v>
          </cell>
        </row>
        <row r="62">
          <cell r="CY62" t="str">
            <v>HN17</v>
          </cell>
          <cell r="CZ62" t="str">
            <v>华南大区</v>
          </cell>
          <cell r="DA62" t="str">
            <v>佛山市数据协同共享系统项目</v>
          </cell>
        </row>
        <row r="63">
          <cell r="CY63" t="str">
            <v>HN18</v>
          </cell>
          <cell r="CZ63" t="str">
            <v>华南大区</v>
          </cell>
          <cell r="DA63" t="str">
            <v>佛山市政府决策分析展示系统</v>
          </cell>
        </row>
        <row r="64">
          <cell r="CY64" t="str">
            <v>HN19</v>
          </cell>
          <cell r="CZ64" t="str">
            <v>华南大区</v>
          </cell>
          <cell r="DA64" t="str">
            <v>云浮市智慧城管二期</v>
          </cell>
        </row>
        <row r="65">
          <cell r="CY65" t="str">
            <v>HN24</v>
          </cell>
          <cell r="CZ65" t="str">
            <v>华南大区</v>
          </cell>
          <cell r="DA65" t="str">
            <v>盐田区统一身份认证系统</v>
          </cell>
        </row>
        <row r="66">
          <cell r="CY66" t="str">
            <v>HN26</v>
          </cell>
          <cell r="CZ66" t="str">
            <v>华南大区</v>
          </cell>
          <cell r="DA66" t="str">
            <v>漳州市数据汇聚共享服务平台（二期）</v>
          </cell>
        </row>
        <row r="67">
          <cell r="CY67" t="str">
            <v>HN27</v>
          </cell>
          <cell r="CZ67" t="str">
            <v>华南大区</v>
          </cell>
          <cell r="DA67" t="str">
            <v>智慧福安市民服务平台</v>
          </cell>
        </row>
        <row r="68">
          <cell r="CY68" t="str">
            <v>HN30</v>
          </cell>
          <cell r="CZ68" t="str">
            <v>华南大区</v>
          </cell>
          <cell r="DA68" t="str">
            <v>漳州市网上公共服务平台（漳州通）</v>
          </cell>
        </row>
        <row r="69">
          <cell r="CY69" t="str">
            <v>HN31</v>
          </cell>
          <cell r="CZ69" t="str">
            <v>华南大区</v>
          </cell>
          <cell r="DA69" t="str">
            <v>智慧上杭项目</v>
          </cell>
        </row>
        <row r="70">
          <cell r="CY70" t="str">
            <v>HN33</v>
          </cell>
          <cell r="CZ70" t="str">
            <v>华南大区</v>
          </cell>
          <cell r="DA70" t="str">
            <v>三明网上公共服务平台（e三明）</v>
          </cell>
        </row>
        <row r="71">
          <cell r="CY71" t="str">
            <v>HN34</v>
          </cell>
          <cell r="CZ71" t="str">
            <v>华南大区</v>
          </cell>
          <cell r="DA71" t="str">
            <v>佛山法人库建设项目</v>
          </cell>
        </row>
        <row r="72">
          <cell r="CY72" t="str">
            <v>HN39</v>
          </cell>
          <cell r="CZ72" t="str">
            <v>华南大区</v>
          </cell>
          <cell r="DA72" t="str">
            <v>数字广东</v>
          </cell>
        </row>
        <row r="73">
          <cell r="CY73" t="str">
            <v>HN40</v>
          </cell>
          <cell r="CZ73" t="str">
            <v>华南大区</v>
          </cell>
          <cell r="DA73" t="str">
            <v>龙岩移动全流程网上办事平台项目网上办事服务平台模块技术服务阶段证明</v>
          </cell>
        </row>
        <row r="74">
          <cell r="CY74" t="str">
            <v>HN41</v>
          </cell>
          <cell r="CZ74" t="str">
            <v>华南大区</v>
          </cell>
          <cell r="DA74" t="str">
            <v>龙岩移动全流程网上办事平台项目网上办事服务平台维保服务期服务到款项目</v>
          </cell>
        </row>
        <row r="75">
          <cell r="CY75" t="str">
            <v>HN42</v>
          </cell>
          <cell r="CZ75" t="str">
            <v>华南大区</v>
          </cell>
          <cell r="DA75" t="str">
            <v>龙岩市教育局网上招生报名及积分制管理系统软件开发项目</v>
          </cell>
        </row>
        <row r="76">
          <cell r="CY76" t="str">
            <v>HN43</v>
          </cell>
          <cell r="CZ76" t="str">
            <v>华南大区</v>
          </cell>
          <cell r="DA76" t="str">
            <v>龙岩市新罗区综治网格化信息系统软件开发项目</v>
          </cell>
        </row>
        <row r="77">
          <cell r="CY77" t="str">
            <v>HN44</v>
          </cell>
          <cell r="CZ77" t="str">
            <v>华南大区</v>
          </cell>
          <cell r="DA77" t="str">
            <v>福州市中小企业服务平台</v>
          </cell>
        </row>
        <row r="78">
          <cell r="CY78" t="str">
            <v>HN45</v>
          </cell>
          <cell r="CZ78" t="str">
            <v>华南大区</v>
          </cell>
          <cell r="DA78" t="str">
            <v>龙岩市中国工商银行统一支付平台项目</v>
          </cell>
        </row>
        <row r="79">
          <cell r="CY79" t="str">
            <v>HN46</v>
          </cell>
          <cell r="CZ79" t="str">
            <v>华南大区</v>
          </cell>
          <cell r="DA79" t="str">
            <v>龙岩市中国工商银行统一支付平台硬件采购项目</v>
          </cell>
        </row>
        <row r="80">
          <cell r="CY80" t="str">
            <v>HN47</v>
          </cell>
          <cell r="CZ80" t="str">
            <v>华南大区</v>
          </cell>
          <cell r="DA80" t="str">
            <v>通道县智慧党建二期大数据平台</v>
          </cell>
        </row>
        <row r="81">
          <cell r="CY81" t="str">
            <v>HN48</v>
          </cell>
          <cell r="CZ81" t="str">
            <v>华南大区</v>
          </cell>
          <cell r="DA81" t="str">
            <v>盐田区个人画像平台</v>
          </cell>
        </row>
        <row r="82">
          <cell r="CY82" t="str">
            <v>HN49</v>
          </cell>
          <cell r="CZ82" t="str">
            <v>华南大区</v>
          </cell>
          <cell r="DA82" t="str">
            <v>佛山市政府政务云机房集成项目</v>
          </cell>
        </row>
        <row r="83">
          <cell r="CY83" t="str">
            <v>HN50</v>
          </cell>
          <cell r="CZ83" t="str">
            <v>华南大区</v>
          </cell>
          <cell r="DA83" t="str">
            <v>龙岩智慧监狱</v>
          </cell>
        </row>
        <row r="84">
          <cell r="CY84" t="str">
            <v>HN51</v>
          </cell>
          <cell r="CZ84" t="str">
            <v>华南大区</v>
          </cell>
          <cell r="DA84" t="str">
            <v>龙岩智慧医疗</v>
          </cell>
        </row>
        <row r="85">
          <cell r="CY85" t="str">
            <v>HN52</v>
          </cell>
          <cell r="CZ85" t="str">
            <v>华南大区</v>
          </cell>
          <cell r="DA85" t="str">
            <v>广州智慧园区</v>
          </cell>
        </row>
        <row r="86">
          <cell r="CY86" t="str">
            <v>XN001</v>
          </cell>
          <cell r="CZ86" t="str">
            <v>西南大区</v>
          </cell>
          <cell r="DA86" t="str">
            <v>贵阳市白云区政务服务到款项目</v>
          </cell>
        </row>
        <row r="87">
          <cell r="CY87" t="str">
            <v>XN002</v>
          </cell>
          <cell r="CZ87" t="str">
            <v>西南大区</v>
          </cell>
          <cell r="DA87" t="str">
            <v>贵阳市招考网微信公众号托管运维服务阶段证明项目</v>
          </cell>
        </row>
        <row r="88">
          <cell r="CY88" t="str">
            <v>XN003</v>
          </cell>
          <cell r="CZ88" t="str">
            <v>西南大区</v>
          </cell>
          <cell r="DA88" t="str">
            <v>智慧金秀一期</v>
          </cell>
        </row>
        <row r="89">
          <cell r="CY89" t="str">
            <v>XN004</v>
          </cell>
          <cell r="CZ89" t="str">
            <v>西南大区</v>
          </cell>
          <cell r="DA89" t="str">
            <v>贵阳市义务教育入学服务接入筑民生APP建设服务项目</v>
          </cell>
        </row>
        <row r="90">
          <cell r="CY90" t="str">
            <v>XN005</v>
          </cell>
          <cell r="CZ90" t="str">
            <v>西南大区</v>
          </cell>
          <cell r="DA90" t="str">
            <v>六盘水凉都云信息平台</v>
          </cell>
        </row>
        <row r="91">
          <cell r="CY91" t="str">
            <v>XN006</v>
          </cell>
          <cell r="CZ91" t="str">
            <v>西南大区</v>
          </cell>
          <cell r="DA91" t="str">
            <v>铜仁市大数据支撑平台</v>
          </cell>
        </row>
        <row r="92">
          <cell r="CY92" t="str">
            <v>XN009</v>
          </cell>
          <cell r="CZ92" t="str">
            <v>西南大区</v>
          </cell>
          <cell r="DA92" t="str">
            <v>贵阳市住房公积金管理中心-线上服务接入软件开发</v>
          </cell>
        </row>
        <row r="93">
          <cell r="CY93" t="str">
            <v>XN010</v>
          </cell>
          <cell r="CZ93" t="str">
            <v>西南大区</v>
          </cell>
          <cell r="DA93" t="str">
            <v>筑民生二期</v>
          </cell>
        </row>
        <row r="94">
          <cell r="CY94" t="str">
            <v>XN011</v>
          </cell>
          <cell r="CZ94" t="str">
            <v>西南大区</v>
          </cell>
          <cell r="DA94" t="str">
            <v>智慧体育</v>
          </cell>
        </row>
        <row r="95">
          <cell r="CY95" t="str">
            <v>XN013</v>
          </cell>
          <cell r="CZ95" t="str">
            <v>西南大区</v>
          </cell>
          <cell r="DA95" t="str">
            <v>稀土大数据平台</v>
          </cell>
        </row>
        <row r="96">
          <cell r="CY96" t="str">
            <v>XN014</v>
          </cell>
          <cell r="CZ96" t="str">
            <v>西南大区</v>
          </cell>
          <cell r="DA96" t="str">
            <v>赣南脐橙大数据平台</v>
          </cell>
        </row>
        <row r="97">
          <cell r="CY97" t="str">
            <v>XN016</v>
          </cell>
          <cell r="CZ97" t="str">
            <v>西南大区</v>
          </cell>
          <cell r="DA97" t="str">
            <v>贵州长江水资源保护</v>
          </cell>
        </row>
        <row r="98">
          <cell r="CY98" t="str">
            <v>XN017</v>
          </cell>
          <cell r="CZ98" t="str">
            <v>西南大区</v>
          </cell>
          <cell r="DA98" t="str">
            <v>重庆长江水资源保护</v>
          </cell>
        </row>
        <row r="99">
          <cell r="CY99" t="str">
            <v>XN018</v>
          </cell>
          <cell r="CZ99" t="str">
            <v>西南大区</v>
          </cell>
          <cell r="DA99" t="str">
            <v>贵州省“厕所革命”</v>
          </cell>
        </row>
        <row r="100">
          <cell r="CY100" t="str">
            <v>XN019</v>
          </cell>
          <cell r="CZ100" t="str">
            <v>西南大区</v>
          </cell>
          <cell r="DA100" t="str">
            <v>六枝教育项目</v>
          </cell>
        </row>
        <row r="101">
          <cell r="CY101" t="str">
            <v>XN020</v>
          </cell>
          <cell r="CZ101" t="str">
            <v>西南大区</v>
          </cell>
          <cell r="DA101" t="str">
            <v>赣州智慧教育</v>
          </cell>
        </row>
        <row r="102">
          <cell r="CY102" t="str">
            <v>XN024</v>
          </cell>
          <cell r="CZ102" t="str">
            <v>西南大区</v>
          </cell>
          <cell r="DA102" t="str">
            <v>贵阳市住房公积金管理中心-运营服务</v>
          </cell>
        </row>
        <row r="103">
          <cell r="CY103" t="str">
            <v>XN025</v>
          </cell>
          <cell r="CZ103" t="str">
            <v>西南大区</v>
          </cell>
          <cell r="DA103" t="str">
            <v>贵阳市住房公积金管理中心-运维服务</v>
          </cell>
        </row>
        <row r="104">
          <cell r="CY104" t="str">
            <v>XN026</v>
          </cell>
          <cell r="CZ104" t="str">
            <v>西南大区</v>
          </cell>
          <cell r="DA104" t="str">
            <v>重庆两江新区教育局新生预报名系统</v>
          </cell>
        </row>
        <row r="105">
          <cell r="CY105" t="str">
            <v>XN031</v>
          </cell>
          <cell r="CZ105" t="str">
            <v>西南大区</v>
          </cell>
          <cell r="DA105" t="str">
            <v>铜仁市民平台</v>
          </cell>
        </row>
        <row r="106">
          <cell r="CY106" t="str">
            <v>XN033</v>
          </cell>
          <cell r="CZ106" t="str">
            <v>西南大区</v>
          </cell>
          <cell r="DA106" t="str">
            <v>贵阳市住房公积金管理中心-人脸识别技术支持</v>
          </cell>
        </row>
        <row r="107">
          <cell r="CY107" t="str">
            <v>XN034</v>
          </cell>
          <cell r="CZ107" t="str">
            <v>西南大区</v>
          </cell>
          <cell r="DA107" t="str">
            <v>贵阳市发改委统一登录管理</v>
          </cell>
        </row>
        <row r="108">
          <cell r="CY108" t="str">
            <v>XN037</v>
          </cell>
          <cell r="CZ108" t="str">
            <v>西南大区</v>
          </cell>
          <cell r="DA108" t="str">
            <v>绮结河乡村振兴</v>
          </cell>
        </row>
        <row r="109">
          <cell r="CY109" t="str">
            <v>XN039</v>
          </cell>
          <cell r="CZ109" t="str">
            <v>西南大区</v>
          </cell>
          <cell r="DA109" t="str">
            <v>两江新区停车诱导系统工程</v>
          </cell>
        </row>
        <row r="110">
          <cell r="CY110" t="str">
            <v>XN042</v>
          </cell>
          <cell r="CZ110" t="str">
            <v>西南大区</v>
          </cell>
          <cell r="DA110" t="str">
            <v>重庆智慧江津PPP项目</v>
          </cell>
        </row>
        <row r="111">
          <cell r="CY111" t="str">
            <v>XN043</v>
          </cell>
          <cell r="CZ111" t="str">
            <v>西南大区</v>
          </cell>
          <cell r="DA111" t="str">
            <v>黔南州雪亮工程</v>
          </cell>
        </row>
        <row r="112">
          <cell r="CY112" t="str">
            <v>XN044</v>
          </cell>
          <cell r="CZ112" t="str">
            <v>西南大区</v>
          </cell>
          <cell r="DA112" t="str">
            <v>重庆市高新区智慧园区基础信息化建设项目</v>
          </cell>
        </row>
        <row r="113">
          <cell r="CY113" t="str">
            <v>HBH01</v>
          </cell>
          <cell r="CZ113" t="str">
            <v>环渤海大区</v>
          </cell>
          <cell r="DA113" t="str">
            <v>邯郸市成安县新区管委会智慧如意公园项目一次性软件开发</v>
          </cell>
        </row>
        <row r="114">
          <cell r="CY114" t="str">
            <v>HBH02</v>
          </cell>
          <cell r="CZ114" t="str">
            <v>环渤海大区</v>
          </cell>
          <cell r="DA114" t="str">
            <v>邯郸市成安县智慧城市</v>
          </cell>
        </row>
        <row r="115">
          <cell r="CY115" t="str">
            <v>HBH03</v>
          </cell>
          <cell r="CZ115" t="str">
            <v>环渤海大区</v>
          </cell>
          <cell r="DA115" t="str">
            <v>唐山智慧城市总集成商</v>
          </cell>
        </row>
        <row r="116">
          <cell r="CY116" t="str">
            <v>HBH04</v>
          </cell>
          <cell r="CZ116" t="str">
            <v>环渤海大区</v>
          </cell>
          <cell r="DA116" t="str">
            <v>唐山小微企业平台运营补贴</v>
          </cell>
        </row>
        <row r="117">
          <cell r="CY117" t="str">
            <v>HBH05</v>
          </cell>
          <cell r="CZ117" t="str">
            <v>环渤海大区</v>
          </cell>
          <cell r="DA117" t="str">
            <v>唐山跨境电商</v>
          </cell>
        </row>
        <row r="118">
          <cell r="CY118" t="str">
            <v>HBH06</v>
          </cell>
          <cell r="CZ118" t="str">
            <v>环渤海大区</v>
          </cell>
          <cell r="DA118" t="str">
            <v>唐山市企业上云应用服务补贴</v>
          </cell>
        </row>
        <row r="119">
          <cell r="CY119" t="str">
            <v>HBH07</v>
          </cell>
          <cell r="CZ119" t="str">
            <v>环渤海大区</v>
          </cell>
          <cell r="DA119" t="str">
            <v>秦皇岛智慧交通</v>
          </cell>
        </row>
        <row r="120">
          <cell r="CY120" t="str">
            <v>HBH10</v>
          </cell>
          <cell r="CZ120" t="str">
            <v>环渤海大区</v>
          </cell>
          <cell r="DA120" t="str">
            <v>长春新区双创科技街区</v>
          </cell>
        </row>
        <row r="121">
          <cell r="CY121" t="str">
            <v>HBH11</v>
          </cell>
          <cell r="CZ121" t="str">
            <v>环渤海大区</v>
          </cell>
          <cell r="DA121" t="str">
            <v>长春经开区智能制造谷</v>
          </cell>
        </row>
        <row r="122">
          <cell r="CY122" t="str">
            <v>HBH12</v>
          </cell>
          <cell r="CZ122" t="str">
            <v>环渤海大区</v>
          </cell>
          <cell r="DA122" t="str">
            <v>吉视传媒云ERP</v>
          </cell>
        </row>
        <row r="123">
          <cell r="CY123" t="str">
            <v>HBH13</v>
          </cell>
          <cell r="CZ123" t="str">
            <v>环渤海大区</v>
          </cell>
          <cell r="DA123" t="str">
            <v>吉林省物联网Sigfox示范项目</v>
          </cell>
        </row>
        <row r="124">
          <cell r="CY124" t="str">
            <v>HBH15</v>
          </cell>
          <cell r="CZ124" t="str">
            <v>环渤海大区</v>
          </cell>
          <cell r="DA124" t="str">
            <v>长春净月区双创升级平台</v>
          </cell>
        </row>
        <row r="125">
          <cell r="CY125" t="str">
            <v>HBH17</v>
          </cell>
          <cell r="CZ125" t="str">
            <v>环渤海大区</v>
          </cell>
          <cell r="DA125" t="str">
            <v>吉林省大数据局数据中心建设项目</v>
          </cell>
        </row>
        <row r="126">
          <cell r="CY126" t="str">
            <v>HBH20</v>
          </cell>
          <cell r="CZ126" t="str">
            <v>环渤海大区</v>
          </cell>
          <cell r="DA126" t="str">
            <v>辽宁省智慧体育项目</v>
          </cell>
        </row>
        <row r="127">
          <cell r="CY127" t="str">
            <v>HBH23</v>
          </cell>
          <cell r="CZ127" t="str">
            <v>环渤海大区</v>
          </cell>
          <cell r="DA127" t="str">
            <v>庄河智慧城市项目（教育）</v>
          </cell>
        </row>
        <row r="128">
          <cell r="CY128" t="str">
            <v>HBH24</v>
          </cell>
          <cell r="CZ128" t="str">
            <v>环渤海大区</v>
          </cell>
          <cell r="DA128" t="str">
            <v>大连智慧城市项目</v>
          </cell>
        </row>
        <row r="129">
          <cell r="CY129" t="str">
            <v>HBH25</v>
          </cell>
          <cell r="CZ129" t="str">
            <v>环渤海大区</v>
          </cell>
          <cell r="DA129" t="str">
            <v>长春新区“数字新区”二期</v>
          </cell>
        </row>
        <row r="130">
          <cell r="CY130" t="str">
            <v>HBH26</v>
          </cell>
          <cell r="CZ130" t="str">
            <v>环渤海大区</v>
          </cell>
          <cell r="DA130" t="str">
            <v>抚顺智慧城市-政务大数据共享交换平台</v>
          </cell>
        </row>
        <row r="131">
          <cell r="CY131" t="str">
            <v>HBH27</v>
          </cell>
          <cell r="CZ131" t="str">
            <v>环渤海大区</v>
          </cell>
          <cell r="DA131" t="str">
            <v>抚顺工业运行预警监控与服务平台</v>
          </cell>
        </row>
        <row r="132">
          <cell r="CY132" t="str">
            <v>HBH28</v>
          </cell>
          <cell r="CZ132" t="str">
            <v>环渤海大区</v>
          </cell>
          <cell r="DA132" t="str">
            <v>抚顺虚拟市民卡</v>
          </cell>
        </row>
        <row r="133">
          <cell r="CY133" t="str">
            <v>HBH30</v>
          </cell>
          <cell r="CZ133" t="str">
            <v>环渤海大区</v>
          </cell>
          <cell r="DA133" t="str">
            <v>抚顺征信平台</v>
          </cell>
        </row>
        <row r="134">
          <cell r="CY134" t="str">
            <v>HBH31</v>
          </cell>
          <cell r="CZ134" t="str">
            <v>环渤海大区</v>
          </cell>
          <cell r="DA134" t="str">
            <v>本溪市市民卡运维项目</v>
          </cell>
        </row>
        <row r="135">
          <cell r="CY135" t="str">
            <v>HBH32</v>
          </cell>
          <cell r="CZ135" t="str">
            <v>环渤海大区</v>
          </cell>
          <cell r="DA135" t="str">
            <v>京东雪亮工程项目</v>
          </cell>
        </row>
        <row r="136">
          <cell r="CY136" t="str">
            <v>HBH33</v>
          </cell>
          <cell r="CZ136" t="str">
            <v>环渤海大区</v>
          </cell>
          <cell r="DA136" t="str">
            <v>南昌智慧监狱项目</v>
          </cell>
        </row>
        <row r="137">
          <cell r="CY137" t="str">
            <v>HBH34</v>
          </cell>
          <cell r="CZ137" t="str">
            <v>环渤海大区</v>
          </cell>
          <cell r="DA137" t="str">
            <v>智慧东丽综合治理平台-张贵庄街道硬件</v>
          </cell>
        </row>
        <row r="138">
          <cell r="CY138" t="str">
            <v>HBH35</v>
          </cell>
          <cell r="CZ138" t="str">
            <v>环渤海大区</v>
          </cell>
          <cell r="DA138" t="str">
            <v>智慧东丽综合治理平台-丰年街道硬件</v>
          </cell>
        </row>
        <row r="139">
          <cell r="CY139" t="str">
            <v>HBH37</v>
          </cell>
          <cell r="CZ139" t="str">
            <v>环渤海大区</v>
          </cell>
          <cell r="DA139" t="str">
            <v>智慧东丽综合治理平台-综治管理中心硬件</v>
          </cell>
        </row>
        <row r="140">
          <cell r="CY140" t="str">
            <v>HBH38</v>
          </cell>
          <cell r="CZ140" t="str">
            <v>环渤海大区</v>
          </cell>
          <cell r="DA140" t="str">
            <v>天津公安局智慧博物馆-软件</v>
          </cell>
        </row>
        <row r="141">
          <cell r="CY141" t="str">
            <v>HBH40</v>
          </cell>
          <cell r="CZ141" t="str">
            <v>环渤海大区</v>
          </cell>
          <cell r="DA141" t="str">
            <v>天津公安局智慧博物馆-硬件</v>
          </cell>
        </row>
        <row r="142">
          <cell r="CY142" t="str">
            <v>HBH42</v>
          </cell>
          <cell r="CZ142" t="str">
            <v>环渤海大区</v>
          </cell>
          <cell r="DA142" t="str">
            <v>天津市津南区及荣程钢铁民族文化大数据</v>
          </cell>
        </row>
        <row r="143">
          <cell r="CY143" t="str">
            <v>HBH43</v>
          </cell>
          <cell r="CZ143" t="str">
            <v>环渤海大区</v>
          </cell>
          <cell r="DA143" t="str">
            <v>天津大学数据中心</v>
          </cell>
        </row>
        <row r="144">
          <cell r="CY144" t="str">
            <v>HBH44</v>
          </cell>
          <cell r="CZ144" t="str">
            <v>环渤海大区</v>
          </cell>
          <cell r="DA144" t="str">
            <v>威海职业学院智慧校园一期</v>
          </cell>
        </row>
        <row r="145">
          <cell r="CY145" t="str">
            <v>HBH45</v>
          </cell>
          <cell r="CZ145" t="str">
            <v>环渤海大区</v>
          </cell>
          <cell r="DA145" t="str">
            <v>淄川IOC项目</v>
          </cell>
        </row>
        <row r="146">
          <cell r="CY146" t="str">
            <v>HBH47</v>
          </cell>
          <cell r="CZ146" t="str">
            <v>环渤海大区</v>
          </cell>
          <cell r="DA146" t="str">
            <v>文登市民网二期</v>
          </cell>
        </row>
        <row r="147">
          <cell r="CY147" t="str">
            <v>HBH48</v>
          </cell>
          <cell r="CZ147" t="str">
            <v>环渤海大区</v>
          </cell>
          <cell r="DA147" t="str">
            <v>乳山市民网二期</v>
          </cell>
        </row>
        <row r="148">
          <cell r="CY148" t="str">
            <v>HBH49</v>
          </cell>
          <cell r="CZ148" t="str">
            <v>环渤海大区</v>
          </cell>
          <cell r="DA148" t="str">
            <v>乳山农业大数据应用</v>
          </cell>
        </row>
        <row r="149">
          <cell r="CY149" t="str">
            <v>HBH51</v>
          </cell>
          <cell r="CZ149" t="str">
            <v>环渤海大区</v>
          </cell>
          <cell r="DA149" t="str">
            <v>威海智慧文化二期</v>
          </cell>
        </row>
        <row r="150">
          <cell r="CY150" t="str">
            <v>HBH52</v>
          </cell>
          <cell r="CZ150" t="str">
            <v>环渤海大区</v>
          </cell>
          <cell r="DA150" t="str">
            <v>潍坊市城市大脑项目</v>
          </cell>
        </row>
        <row r="151">
          <cell r="CY151" t="str">
            <v>HBH53</v>
          </cell>
          <cell r="CZ151" t="str">
            <v>环渤海大区</v>
          </cell>
          <cell r="DA151" t="str">
            <v>日照智慧旅游</v>
          </cell>
        </row>
        <row r="152">
          <cell r="CY152" t="str">
            <v>HBH54</v>
          </cell>
          <cell r="CZ152" t="str">
            <v>环渤海大区</v>
          </cell>
          <cell r="DA152" t="str">
            <v>青岛黄岛未来城项目</v>
          </cell>
        </row>
        <row r="153">
          <cell r="CY153" t="str">
            <v>HBH55</v>
          </cell>
          <cell r="CZ153" t="str">
            <v>环渤海大区</v>
          </cell>
          <cell r="DA153" t="str">
            <v>威海市民网续签</v>
          </cell>
        </row>
        <row r="154">
          <cell r="CY154" t="str">
            <v>HBH56</v>
          </cell>
          <cell r="CZ154" t="str">
            <v>环渤海大区</v>
          </cell>
          <cell r="DA154" t="str">
            <v>聊城市民网建设及运营</v>
          </cell>
        </row>
        <row r="155">
          <cell r="CY155" t="str">
            <v>HBH58</v>
          </cell>
          <cell r="CZ155" t="str">
            <v>环渤海大区</v>
          </cell>
          <cell r="DA155" t="str">
            <v>威海职业学院智慧校园二期</v>
          </cell>
        </row>
        <row r="156">
          <cell r="CY156" t="str">
            <v>HBH59</v>
          </cell>
          <cell r="CZ156" t="str">
            <v>环渤海大区</v>
          </cell>
          <cell r="DA156" t="str">
            <v>潍坊潍城区智能服务大厅</v>
          </cell>
        </row>
        <row r="157">
          <cell r="CY157" t="str">
            <v>HBH60</v>
          </cell>
          <cell r="CZ157" t="str">
            <v>环渤海大区</v>
          </cell>
          <cell r="DA157" t="str">
            <v>淄博经开区智慧园区平台建设</v>
          </cell>
        </row>
        <row r="158">
          <cell r="CY158" t="str">
            <v>HBH61</v>
          </cell>
          <cell r="CZ158" t="str">
            <v>环渤海大区</v>
          </cell>
          <cell r="DA158" t="str">
            <v>烟台发改信用二期</v>
          </cell>
        </row>
        <row r="159">
          <cell r="CY159" t="str">
            <v>HBH62</v>
          </cell>
          <cell r="CZ159" t="str">
            <v>环渤海大区</v>
          </cell>
          <cell r="DA159" t="str">
            <v>威海工业大数据</v>
          </cell>
        </row>
        <row r="160">
          <cell r="CY160" t="str">
            <v>HBH63</v>
          </cell>
          <cell r="CZ160" t="str">
            <v>环渤海大区</v>
          </cell>
          <cell r="DA160" t="str">
            <v>大连金普新区智慧城市项目</v>
          </cell>
        </row>
        <row r="161">
          <cell r="CY161" t="str">
            <v>HBH64</v>
          </cell>
          <cell r="CZ161" t="str">
            <v>环渤海大区</v>
          </cell>
          <cell r="DA161" t="str">
            <v>唐山智慧火车站</v>
          </cell>
        </row>
        <row r="162">
          <cell r="CY162" t="str">
            <v>HBH65</v>
          </cell>
          <cell r="CZ162" t="str">
            <v>环渤海大区</v>
          </cell>
          <cell r="DA162" t="str">
            <v>天钢集团钢铁产业大数据</v>
          </cell>
        </row>
        <row r="163">
          <cell r="CY163" t="str">
            <v>HBH67</v>
          </cell>
          <cell r="CZ163" t="str">
            <v>环渤海大区</v>
          </cell>
          <cell r="DA163" t="str">
            <v>吉林省溯源食品工业互联网项目（建设）</v>
          </cell>
        </row>
        <row r="164">
          <cell r="CY164" t="str">
            <v>HBH68</v>
          </cell>
          <cell r="CZ164" t="str">
            <v>环渤海大区</v>
          </cell>
          <cell r="DA164" t="str">
            <v>长春市规划馆物联网改造项目</v>
          </cell>
        </row>
        <row r="165">
          <cell r="CY165" t="str">
            <v>HBH69</v>
          </cell>
          <cell r="CZ165" t="str">
            <v>环渤海大区</v>
          </cell>
          <cell r="DA165" t="str">
            <v>长春市农业大数据平台</v>
          </cell>
        </row>
        <row r="166">
          <cell r="CY166" t="str">
            <v>HBH70</v>
          </cell>
          <cell r="CZ166" t="str">
            <v>环渤海大区</v>
          </cell>
          <cell r="DA166" t="str">
            <v>吉林省应急指挥系统平台</v>
          </cell>
        </row>
        <row r="167">
          <cell r="CY167" t="str">
            <v>HBH71</v>
          </cell>
          <cell r="CZ167" t="str">
            <v>环渤海大区</v>
          </cell>
          <cell r="DA167" t="str">
            <v>长春红旗小镇项目</v>
          </cell>
        </row>
        <row r="168">
          <cell r="CY168" t="str">
            <v>HBH72</v>
          </cell>
          <cell r="CZ168" t="str">
            <v>环渤海大区</v>
          </cell>
          <cell r="DA168" t="str">
            <v>智慧东丽综合治理平台-综治管理中心软件开发</v>
          </cell>
        </row>
        <row r="169">
          <cell r="CY169" t="str">
            <v>HBH73</v>
          </cell>
          <cell r="CZ169" t="str">
            <v>环渤海大区</v>
          </cell>
          <cell r="DA169" t="str">
            <v>南开区网格化管理平台软</v>
          </cell>
        </row>
        <row r="170">
          <cell r="CY170" t="str">
            <v>HBH74</v>
          </cell>
          <cell r="CZ170" t="str">
            <v>环渤海大区</v>
          </cell>
          <cell r="DA170" t="str">
            <v>南开区网格化管理平台硬</v>
          </cell>
        </row>
        <row r="171">
          <cell r="CY171" t="str">
            <v>HBH75</v>
          </cell>
          <cell r="CZ171" t="str">
            <v>环渤海大区</v>
          </cell>
          <cell r="DA171" t="str">
            <v>南开区经济监控平台</v>
          </cell>
        </row>
        <row r="172">
          <cell r="CY172" t="str">
            <v>HBH76</v>
          </cell>
          <cell r="CZ172" t="str">
            <v>环渤海大区</v>
          </cell>
          <cell r="DA172" t="str">
            <v>南开区企业服务平台</v>
          </cell>
        </row>
        <row r="173">
          <cell r="CY173" t="str">
            <v>HBH77</v>
          </cell>
          <cell r="CZ173" t="str">
            <v>环渤海大区</v>
          </cell>
          <cell r="DA173" t="str">
            <v>南开区政务OA</v>
          </cell>
        </row>
        <row r="174">
          <cell r="CY174" t="str">
            <v>HBH78</v>
          </cell>
          <cell r="CZ174" t="str">
            <v>环渤海大区</v>
          </cell>
          <cell r="DA174" t="str">
            <v>南开区智能停车硬件</v>
          </cell>
        </row>
        <row r="175">
          <cell r="CY175" t="str">
            <v>HBH79</v>
          </cell>
          <cell r="CZ175" t="str">
            <v>环渤海大区</v>
          </cell>
          <cell r="DA175" t="str">
            <v>南开区智能停车软件</v>
          </cell>
        </row>
        <row r="176">
          <cell r="CY176" t="str">
            <v>HBH80</v>
          </cell>
          <cell r="CZ176" t="str">
            <v>环渤海大区</v>
          </cell>
          <cell r="DA176" t="str">
            <v>南开区一网通</v>
          </cell>
        </row>
        <row r="177">
          <cell r="CY177" t="str">
            <v>HBH81</v>
          </cell>
          <cell r="CZ177" t="str">
            <v>环渤海大区</v>
          </cell>
          <cell r="DA177" t="str">
            <v>大连智慧社区养老服务平台（新增商机）</v>
          </cell>
        </row>
        <row r="178">
          <cell r="CY178" t="str">
            <v>HBH82</v>
          </cell>
          <cell r="CZ178" t="str">
            <v>环渤海大区</v>
          </cell>
          <cell r="DA178" t="str">
            <v>抚顺一馆一平台（一期）（新增商机）</v>
          </cell>
        </row>
        <row r="179">
          <cell r="CY179" t="str">
            <v>HBH83</v>
          </cell>
          <cell r="CZ179" t="str">
            <v>环渤海大区</v>
          </cell>
          <cell r="DA179" t="str">
            <v>企业智能云服务项目</v>
          </cell>
        </row>
        <row r="180">
          <cell r="CY180" t="str">
            <v>HBH84</v>
          </cell>
          <cell r="CZ180" t="str">
            <v>环渤海大区</v>
          </cell>
          <cell r="DA180" t="str">
            <v>枣庄市大数据局互联网+政务服务系统开发项目</v>
          </cell>
        </row>
        <row r="181">
          <cell r="CY181" t="str">
            <v>HBH85</v>
          </cell>
          <cell r="CZ181" t="str">
            <v>环渤海大区</v>
          </cell>
          <cell r="DA181" t="str">
            <v>昌邑市智慧城市系统开发项目</v>
          </cell>
        </row>
        <row r="182">
          <cell r="CY182" t="str">
            <v>HBH86</v>
          </cell>
          <cell r="CZ182" t="str">
            <v>环渤海大区</v>
          </cell>
          <cell r="DA182" t="str">
            <v>京东集团IOC战略框架协议</v>
          </cell>
        </row>
        <row r="183">
          <cell r="CY183" t="str">
            <v>HBH87</v>
          </cell>
          <cell r="CZ183" t="str">
            <v>环渤海大区</v>
          </cell>
          <cell r="DA183" t="str">
            <v>肃宁县城市运行管理平台</v>
          </cell>
        </row>
        <row r="184">
          <cell r="CY184" t="str">
            <v>HBH89</v>
          </cell>
          <cell r="CZ184" t="str">
            <v>环渤海大区</v>
          </cell>
          <cell r="DA184" t="str">
            <v>智慧长白山项目（一期）</v>
          </cell>
        </row>
        <row r="185">
          <cell r="CY185" t="str">
            <v>HBH90</v>
          </cell>
          <cell r="CZ185" t="str">
            <v>环渤海大区</v>
          </cell>
          <cell r="DA185" t="str">
            <v>长春市工业互联网二级节点咨询项目</v>
          </cell>
        </row>
        <row r="186">
          <cell r="CY186" t="str">
            <v>HBH91</v>
          </cell>
          <cell r="CZ186" t="str">
            <v>环渤海大区</v>
          </cell>
          <cell r="DA186" t="str">
            <v>吉林省智能制造与工业企业上云项目</v>
          </cell>
        </row>
        <row r="187">
          <cell r="CY187" t="str">
            <v>HBH92</v>
          </cell>
          <cell r="CZ187" t="str">
            <v>环渤海大区</v>
          </cell>
          <cell r="DA187" t="str">
            <v xml:space="preserve">科技部物联网+智慧城市项目补贴申请 </v>
          </cell>
        </row>
        <row r="188">
          <cell r="CY188" t="str">
            <v>HBH93</v>
          </cell>
          <cell r="CZ188" t="str">
            <v>环渤海大区</v>
          </cell>
          <cell r="DA188" t="str">
            <v>长春市物联网产业发展咨询规划项目</v>
          </cell>
        </row>
        <row r="189">
          <cell r="CY189" t="str">
            <v>HBH94</v>
          </cell>
          <cell r="CZ189" t="str">
            <v>环渤海大区</v>
          </cell>
          <cell r="DA189" t="str">
            <v>吉林省溯源食品工业互联网项目（咨询）</v>
          </cell>
        </row>
        <row r="190">
          <cell r="CY190" t="str">
            <v>HBH95</v>
          </cell>
          <cell r="CZ190" t="str">
            <v>环渤海大区</v>
          </cell>
          <cell r="DA190" t="str">
            <v>吉林省及长春市智慧养老</v>
          </cell>
        </row>
        <row r="191">
          <cell r="CY191" t="str">
            <v>HBH96</v>
          </cell>
          <cell r="CZ191" t="str">
            <v>环渤海大区</v>
          </cell>
          <cell r="DA191" t="str">
            <v>红旗汽车车联网项目</v>
          </cell>
        </row>
        <row r="192">
          <cell r="CY192" t="str">
            <v>HBH97</v>
          </cell>
          <cell r="CZ192" t="str">
            <v>环渤海大区</v>
          </cell>
          <cell r="DA192" t="str">
            <v>松原智慧城市相关项目</v>
          </cell>
        </row>
        <row r="193">
          <cell r="CY193" t="str">
            <v>HBH98</v>
          </cell>
          <cell r="CZ193" t="str">
            <v>环渤海大区</v>
          </cell>
          <cell r="DA193" t="str">
            <v>智慧粮仓</v>
          </cell>
        </row>
        <row r="194">
          <cell r="CY194" t="str">
            <v>HD01</v>
          </cell>
          <cell r="CZ194" t="str">
            <v>华东大区</v>
          </cell>
          <cell r="DA194" t="str">
            <v>苏州智慧水利工程</v>
          </cell>
        </row>
        <row r="195">
          <cell r="CY195" t="str">
            <v>HD02</v>
          </cell>
          <cell r="CZ195" t="str">
            <v>华东大区</v>
          </cell>
          <cell r="DA195" t="str">
            <v>铜山智慧教育</v>
          </cell>
        </row>
        <row r="196">
          <cell r="CY196" t="str">
            <v>HD03</v>
          </cell>
          <cell r="CZ196" t="str">
            <v>华东大区</v>
          </cell>
          <cell r="DA196" t="str">
            <v>连云港智慧徐圩石化园区(项目集)</v>
          </cell>
        </row>
        <row r="197">
          <cell r="CY197" t="str">
            <v>HD04</v>
          </cell>
          <cell r="CZ197" t="str">
            <v>华东大区</v>
          </cell>
          <cell r="DA197" t="str">
            <v>江苏省政务大数据一期</v>
          </cell>
        </row>
        <row r="198">
          <cell r="CY198" t="str">
            <v>HD05</v>
          </cell>
          <cell r="CZ198" t="str">
            <v>华东大区</v>
          </cell>
          <cell r="DA198" t="str">
            <v>苏州工业园区智慧水利</v>
          </cell>
        </row>
        <row r="199">
          <cell r="CY199" t="str">
            <v>HD06</v>
          </cell>
          <cell r="CZ199" t="str">
            <v>华东大区</v>
          </cell>
          <cell r="DA199" t="str">
            <v>云上扬州数据中心</v>
          </cell>
        </row>
        <row r="200">
          <cell r="CY200" t="str">
            <v>HD07</v>
          </cell>
          <cell r="CZ200" t="str">
            <v>华东大区</v>
          </cell>
          <cell r="DA200" t="str">
            <v>苏州市政务云及政务大数据</v>
          </cell>
        </row>
        <row r="201">
          <cell r="CY201" t="str">
            <v>HD08</v>
          </cell>
          <cell r="CZ201" t="str">
            <v>华东大区</v>
          </cell>
          <cell r="DA201" t="str">
            <v>张家港智慧停车</v>
          </cell>
        </row>
        <row r="202">
          <cell r="CY202" t="str">
            <v>HD09</v>
          </cell>
          <cell r="CZ202" t="str">
            <v>华东大区</v>
          </cell>
          <cell r="DA202" t="str">
            <v>张家港智慧水利规划（含河长制）</v>
          </cell>
        </row>
        <row r="203">
          <cell r="CY203" t="str">
            <v>HD10</v>
          </cell>
          <cell r="CZ203" t="str">
            <v>华东大区</v>
          </cell>
          <cell r="DA203" t="str">
            <v>吴江政务大数据二期</v>
          </cell>
        </row>
        <row r="204">
          <cell r="CY204" t="str">
            <v>HD12</v>
          </cell>
          <cell r="CZ204" t="str">
            <v>华东大区</v>
          </cell>
          <cell r="DA204" t="str">
            <v>南通智慧停车</v>
          </cell>
        </row>
        <row r="205">
          <cell r="CY205" t="str">
            <v>HD13</v>
          </cell>
          <cell r="CZ205" t="str">
            <v>华东大区</v>
          </cell>
          <cell r="DA205" t="str">
            <v>徐州信息资源枢纽服务（二期）升级改造</v>
          </cell>
        </row>
        <row r="206">
          <cell r="CY206" t="str">
            <v>HD14</v>
          </cell>
          <cell r="CZ206" t="str">
            <v>华东大区</v>
          </cell>
          <cell r="DA206" t="str">
            <v>张家港体育大数据</v>
          </cell>
        </row>
        <row r="207">
          <cell r="CY207" t="str">
            <v>HD15</v>
          </cell>
          <cell r="CZ207" t="str">
            <v>华东大区</v>
          </cell>
          <cell r="DA207" t="str">
            <v>铜山政务大数据</v>
          </cell>
        </row>
        <row r="208">
          <cell r="CY208" t="str">
            <v>HD17</v>
          </cell>
          <cell r="CZ208" t="str">
            <v>华东大区</v>
          </cell>
          <cell r="DA208" t="str">
            <v>FY19张家港人力资源和社会保障局市民卡服务阶段证明外包项目</v>
          </cell>
        </row>
        <row r="209">
          <cell r="CY209" t="str">
            <v>HD18</v>
          </cell>
          <cell r="CZ209" t="str">
            <v>华东大区</v>
          </cell>
          <cell r="DA209" t="str">
            <v>江苏旅游职业技术学院扬州非遗文化展厅技术开发</v>
          </cell>
        </row>
        <row r="210">
          <cell r="CY210" t="str">
            <v>HD21</v>
          </cell>
          <cell r="CZ210" t="str">
            <v>华东大区</v>
          </cell>
          <cell r="DA210" t="str">
            <v>萧山大数据</v>
          </cell>
        </row>
        <row r="211">
          <cell r="CY211" t="str">
            <v>HD22</v>
          </cell>
          <cell r="CZ211" t="str">
            <v>华东大区</v>
          </cell>
          <cell r="DA211" t="str">
            <v>华为青浦研发基地智慧园区建设项目</v>
          </cell>
        </row>
        <row r="212">
          <cell r="CY212" t="str">
            <v>HD23</v>
          </cell>
          <cell r="CZ212" t="str">
            <v>华东大区</v>
          </cell>
          <cell r="DA212" t="str">
            <v>张家港智能分单系统</v>
          </cell>
        </row>
        <row r="213">
          <cell r="CY213" t="str">
            <v>HD24</v>
          </cell>
          <cell r="CZ213" t="str">
            <v>华东大区</v>
          </cell>
          <cell r="DA213" t="str">
            <v>睢宁智慧园区一期</v>
          </cell>
        </row>
        <row r="214">
          <cell r="CY214" t="str">
            <v>HD25</v>
          </cell>
          <cell r="CZ214" t="str">
            <v>华东大区</v>
          </cell>
          <cell r="DA214" t="str">
            <v>徐州信用大数据市县一体化展示</v>
          </cell>
        </row>
        <row r="215">
          <cell r="CY215" t="str">
            <v>HD26</v>
          </cell>
          <cell r="CZ215" t="str">
            <v>华东大区</v>
          </cell>
          <cell r="DA215" t="str">
            <v>张家港市民卡民生大数据</v>
          </cell>
        </row>
        <row r="216">
          <cell r="CY216" t="str">
            <v>HD27</v>
          </cell>
          <cell r="CZ216" t="str">
            <v>华东大区</v>
          </cell>
          <cell r="DA216" t="str">
            <v>徐州大数据业务部门场景化应用</v>
          </cell>
        </row>
        <row r="217">
          <cell r="CY217" t="str">
            <v>HD28</v>
          </cell>
          <cell r="CZ217" t="str">
            <v>华东大区</v>
          </cell>
          <cell r="DA217" t="str">
            <v>徐州农业大数据展示</v>
          </cell>
        </row>
        <row r="218">
          <cell r="CY218" t="str">
            <v>HD29</v>
          </cell>
          <cell r="CZ218" t="str">
            <v>华东大区</v>
          </cell>
          <cell r="DA218" t="str">
            <v>江苏省信用二期</v>
          </cell>
        </row>
        <row r="219">
          <cell r="CY219" t="str">
            <v>HD30</v>
          </cell>
          <cell r="CZ219" t="str">
            <v>华东大区</v>
          </cell>
          <cell r="DA219" t="str">
            <v>吴中区信用平台</v>
          </cell>
        </row>
        <row r="220">
          <cell r="CY220" t="str">
            <v>HD31</v>
          </cell>
          <cell r="CZ220" t="str">
            <v>华东大区</v>
          </cell>
          <cell r="DA220" t="str">
            <v>杭州富阳行政服务中心大数据二期</v>
          </cell>
        </row>
        <row r="221">
          <cell r="CY221" t="str">
            <v>HD32</v>
          </cell>
          <cell r="CZ221" t="str">
            <v>华东大区</v>
          </cell>
          <cell r="DA221" t="str">
            <v>张家港体育APP</v>
          </cell>
        </row>
        <row r="222">
          <cell r="CY222" t="str">
            <v>HD33</v>
          </cell>
          <cell r="CZ222" t="str">
            <v>华东大区</v>
          </cell>
          <cell r="DA222" t="str">
            <v>安徽智慧校园、能耗管理、物联网</v>
          </cell>
        </row>
        <row r="223">
          <cell r="CY223" t="str">
            <v>XB01</v>
          </cell>
          <cell r="CZ223" t="str">
            <v>西北大区</v>
          </cell>
          <cell r="DA223" t="str">
            <v>甘肃省智慧消防数据共享交换平台</v>
          </cell>
        </row>
        <row r="224">
          <cell r="CY224" t="str">
            <v>XB03</v>
          </cell>
          <cell r="CZ224" t="str">
            <v>西北大区</v>
          </cell>
          <cell r="DA224" t="str">
            <v>洛阳智慧消防项目</v>
          </cell>
        </row>
        <row r="225">
          <cell r="CY225" t="str">
            <v>XB05</v>
          </cell>
          <cell r="CZ225" t="str">
            <v>西北大区</v>
          </cell>
          <cell r="DA225" t="str">
            <v>宝鸡市12345呼叫平台项目</v>
          </cell>
        </row>
        <row r="226">
          <cell r="CY226" t="str">
            <v>XB06</v>
          </cell>
          <cell r="CZ226" t="str">
            <v>西北大区</v>
          </cell>
          <cell r="DA226" t="str">
            <v>宝鸡市应急指挥中心建设项目（二期）</v>
          </cell>
        </row>
        <row r="227">
          <cell r="CY227" t="str">
            <v>XB08</v>
          </cell>
          <cell r="CZ227" t="str">
            <v>西北大区</v>
          </cell>
          <cell r="DA227" t="str">
            <v>青海省信用信息共享平台一期四阶段项目</v>
          </cell>
        </row>
        <row r="228">
          <cell r="CY228" t="str">
            <v>XB09</v>
          </cell>
          <cell r="CZ228" t="str">
            <v>西北大区</v>
          </cell>
          <cell r="DA228" t="str">
            <v>三江源大数据中心</v>
          </cell>
        </row>
        <row r="229">
          <cell r="CY229" t="str">
            <v>XB10</v>
          </cell>
          <cell r="CZ229" t="str">
            <v>西北大区</v>
          </cell>
          <cell r="DA229" t="str">
            <v>洛阳地铁物资管理平台项目</v>
          </cell>
        </row>
        <row r="230">
          <cell r="CY230" t="str">
            <v>XB11</v>
          </cell>
          <cell r="CZ230" t="str">
            <v>西北大区</v>
          </cell>
          <cell r="DA230" t="str">
            <v>洛阳地铁智慧应急（含消防）项目</v>
          </cell>
        </row>
        <row r="231">
          <cell r="CY231" t="str">
            <v>XB12</v>
          </cell>
          <cell r="CZ231" t="str">
            <v>西北大区</v>
          </cell>
          <cell r="DA231" t="str">
            <v>铜陵市城市地下智慧管网项目</v>
          </cell>
        </row>
        <row r="232">
          <cell r="CY232" t="str">
            <v>XB13</v>
          </cell>
          <cell r="CZ232" t="str">
            <v>西北大区</v>
          </cell>
          <cell r="DA232" t="str">
            <v>宝鸡市智慧水务项目</v>
          </cell>
        </row>
        <row r="233">
          <cell r="CY233" t="str">
            <v>XB14</v>
          </cell>
          <cell r="CZ233" t="str">
            <v>西北大区</v>
          </cell>
          <cell r="DA233" t="str">
            <v>郑州市智慧水务项目（3.5亿）</v>
          </cell>
        </row>
        <row r="234">
          <cell r="CY234" t="str">
            <v>XB15</v>
          </cell>
          <cell r="CZ234" t="str">
            <v>西北大区</v>
          </cell>
          <cell r="DA234" t="str">
            <v>许昌市智慧消防项目</v>
          </cell>
        </row>
        <row r="235">
          <cell r="CY235" t="str">
            <v>XB16</v>
          </cell>
          <cell r="CZ235" t="str">
            <v>西北大区</v>
          </cell>
          <cell r="DA235" t="str">
            <v>重庆九龙坡智慧管网项目</v>
          </cell>
        </row>
        <row r="236">
          <cell r="CY236" t="str">
            <v>XB17</v>
          </cell>
          <cell r="CZ236" t="str">
            <v>西北大区</v>
          </cell>
          <cell r="DA236" t="str">
            <v>甘肃武威智慧农业一期</v>
          </cell>
        </row>
        <row r="237">
          <cell r="CY237" t="str">
            <v>XB18</v>
          </cell>
          <cell r="CZ237" t="str">
            <v>西北大区</v>
          </cell>
          <cell r="DA237" t="str">
            <v>安徽铜陵物联网卓越之城项目</v>
          </cell>
        </row>
        <row r="238">
          <cell r="CY238" t="str">
            <v>XB19</v>
          </cell>
          <cell r="CZ238" t="str">
            <v>西北大区</v>
          </cell>
          <cell r="DA238" t="str">
            <v>统一物联网管理平台</v>
          </cell>
        </row>
        <row r="239">
          <cell r="CY239" t="str">
            <v>XB20</v>
          </cell>
          <cell r="CZ239" t="str">
            <v>西北大区</v>
          </cell>
          <cell r="DA239" t="str">
            <v>城市运行综合管理指挥中心</v>
          </cell>
        </row>
        <row r="240">
          <cell r="CY240" t="str">
            <v>XB21</v>
          </cell>
          <cell r="CZ240" t="str">
            <v>西北大区</v>
          </cell>
          <cell r="DA240" t="str">
            <v>兰州市数据开放平台</v>
          </cell>
        </row>
        <row r="241">
          <cell r="CY241" t="str">
            <v>XB22</v>
          </cell>
          <cell r="CZ241" t="str">
            <v>西北大区</v>
          </cell>
          <cell r="DA241" t="str">
            <v>嘉峪关信用信息共享平台</v>
          </cell>
        </row>
        <row r="242">
          <cell r="CY242" t="str">
            <v>XB23</v>
          </cell>
          <cell r="CZ242" t="str">
            <v>西北大区</v>
          </cell>
          <cell r="DA242" t="str">
            <v>西咸新区数据共享交换平台</v>
          </cell>
        </row>
        <row r="243">
          <cell r="CY243" t="str">
            <v>XB24</v>
          </cell>
          <cell r="CZ243" t="str">
            <v>西北大区</v>
          </cell>
          <cell r="DA243" t="str">
            <v>新疆商务厅政务网站项目</v>
          </cell>
        </row>
        <row r="244">
          <cell r="CY244" t="str">
            <v>XB25</v>
          </cell>
          <cell r="CZ244" t="str">
            <v>西北大区</v>
          </cell>
          <cell r="DA244" t="str">
            <v>新疆发改委数据交换平台</v>
          </cell>
        </row>
        <row r="245">
          <cell r="CY245" t="str">
            <v>XB26</v>
          </cell>
          <cell r="CZ245" t="str">
            <v>西北大区</v>
          </cell>
          <cell r="DA245" t="str">
            <v>武威“城市通”（E龙岩、筑民生模式）</v>
          </cell>
        </row>
      </sheetData>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黄旭伟"/>
      <sheetName val="事项列表范围"/>
    </sheetNames>
    <sheetDataSet>
      <sheetData sheetId="0"/>
      <sheetData sheetId="1"/>
      <sheetData sheetId="2"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李力"/>
      <sheetName val="事项列表范围"/>
    </sheetNames>
    <sheetDataSet>
      <sheetData sheetId="0"/>
      <sheetData sheetId="1"/>
      <sheetData sheetId="2"/>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李力"/>
      <sheetName val="事项列表范围"/>
    </sheetNames>
    <sheetDataSet>
      <sheetData sheetId="0" refreshError="1"/>
      <sheetData sheetId="1" refreshError="1"/>
      <sheetData sheetId="2"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李力"/>
      <sheetName val="事项列表范围"/>
    </sheetNames>
    <sheetDataSet>
      <sheetData sheetId="0" refreshError="1"/>
      <sheetData sheetId="1" refreshError="1"/>
      <sheetData sheetId="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陈华"/>
      <sheetName val="事项列表范围"/>
    </sheetNames>
    <sheetDataSet>
      <sheetData sheetId="0"/>
      <sheetData sheetId="1"/>
      <sheetData sheetId="2"/>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sheetData sheetId="1"/>
      <sheetData sheetId="2">
        <row r="1">
          <cell r="CZ1" t="str">
            <v>病假</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row r="8">
          <cell r="CY8" t="str">
            <v>病假</v>
          </cell>
        </row>
        <row r="9">
          <cell r="CY9" t="str">
            <v>事假</v>
          </cell>
        </row>
        <row r="10">
          <cell r="CY10" t="str">
            <v>会议</v>
          </cell>
        </row>
        <row r="11">
          <cell r="CY11" t="str">
            <v>学习</v>
          </cell>
        </row>
        <row r="12">
          <cell r="CY12" t="str">
            <v>其他</v>
          </cell>
        </row>
        <row r="13">
          <cell r="CY13" t="str">
            <v>年假</v>
          </cell>
        </row>
        <row r="18">
          <cell r="CY18" t="str">
            <v>HYXS01</v>
          </cell>
          <cell r="CZ18" t="str">
            <v>行业销售部</v>
          </cell>
          <cell r="DA18" t="str">
            <v>青海省海南藏族自治州贵德县新型智慧城市建设总集项目</v>
          </cell>
        </row>
        <row r="19">
          <cell r="CY19" t="str">
            <v>HYXS02</v>
          </cell>
          <cell r="CZ19" t="str">
            <v>行业销售部</v>
          </cell>
          <cell r="DA19" t="str">
            <v>智慧陵水</v>
          </cell>
        </row>
        <row r="20">
          <cell r="CY20" t="str">
            <v>HYXS07</v>
          </cell>
          <cell r="CZ20" t="str">
            <v>行业销售部</v>
          </cell>
          <cell r="DA20" t="str">
            <v>山东莱芜高新区医疗产业园智慧园区项目</v>
          </cell>
        </row>
        <row r="21">
          <cell r="CY21" t="str">
            <v>HYXS03</v>
          </cell>
          <cell r="CZ21" t="str">
            <v>行业销售部</v>
          </cell>
          <cell r="DA21" t="str">
            <v>湖南省怀化市麻阳县智慧党建综合服务平台</v>
          </cell>
        </row>
        <row r="22">
          <cell r="CY22" t="str">
            <v>HYXS04</v>
          </cell>
          <cell r="CZ22" t="str">
            <v>行业销售部</v>
          </cell>
          <cell r="DA22" t="str">
            <v>湖南怀化会同县智慧党建综合服务平台软件开发项目</v>
          </cell>
        </row>
        <row r="23">
          <cell r="CY23" t="str">
            <v>HYXS08</v>
          </cell>
          <cell r="CZ23" t="str">
            <v>行业销售部</v>
          </cell>
          <cell r="DA23" t="str">
            <v>湖南怀化鹤城区智慧党建综合服务平台供货项目</v>
          </cell>
        </row>
        <row r="24">
          <cell r="CY24" t="str">
            <v>HYXS10</v>
          </cell>
          <cell r="CZ24" t="str">
            <v>行业销售部</v>
          </cell>
          <cell r="DA24" t="str">
            <v>云南省全民健康集成服务项目</v>
          </cell>
        </row>
        <row r="25">
          <cell r="CY25" t="str">
            <v>HYXS11</v>
          </cell>
          <cell r="CZ25" t="str">
            <v>行业销售部</v>
          </cell>
          <cell r="DA25" t="str">
            <v>湖南怀化洪江区智慧党建综合服务平台项目</v>
          </cell>
        </row>
        <row r="26">
          <cell r="CY26" t="str">
            <v>HYXS12</v>
          </cell>
          <cell r="CZ26" t="str">
            <v>行业销售部</v>
          </cell>
          <cell r="DA26" t="str">
            <v>佛山西江新城智慧园区项目</v>
          </cell>
        </row>
        <row r="27">
          <cell r="CY27" t="str">
            <v>HYSX13</v>
          </cell>
          <cell r="CZ27" t="str">
            <v>行业销售部</v>
          </cell>
          <cell r="DA27" t="str">
            <v>茂名高新区智慧园区项目</v>
          </cell>
        </row>
        <row r="28">
          <cell r="CY28" t="str">
            <v>HYSX14</v>
          </cell>
          <cell r="CZ28" t="str">
            <v>行业销售部</v>
          </cell>
          <cell r="DA28" t="str">
            <v>中交建广州之窗商务港二期智慧园区项目</v>
          </cell>
        </row>
        <row r="29">
          <cell r="CY29" t="str">
            <v>HN10</v>
          </cell>
          <cell r="CZ29" t="str">
            <v>华南大区</v>
          </cell>
          <cell r="DA29" t="str">
            <v>禅城区数据共享平台二期项目</v>
          </cell>
        </row>
        <row r="30">
          <cell r="CY30" t="str">
            <v>HN12</v>
          </cell>
          <cell r="CZ30" t="str">
            <v>华南大区</v>
          </cell>
          <cell r="DA30" t="str">
            <v>佛山市社保局微信公众号升级项目</v>
          </cell>
        </row>
        <row r="31">
          <cell r="CY31" t="str">
            <v>HN17</v>
          </cell>
          <cell r="CZ31" t="str">
            <v>华南大区</v>
          </cell>
          <cell r="DA31" t="str">
            <v>佛山市数据协同共享系统项目</v>
          </cell>
        </row>
        <row r="32">
          <cell r="CY32" t="str">
            <v>HN18</v>
          </cell>
          <cell r="CZ32" t="str">
            <v>华南大区</v>
          </cell>
          <cell r="DA32" t="str">
            <v>佛山市政府决策分析展示系统</v>
          </cell>
        </row>
        <row r="33">
          <cell r="CY33" t="str">
            <v>HN19</v>
          </cell>
          <cell r="CZ33" t="str">
            <v>华南大区</v>
          </cell>
          <cell r="DA33" t="str">
            <v>云浮市智慧城管二期</v>
          </cell>
        </row>
        <row r="34">
          <cell r="CY34" t="str">
            <v>HN34</v>
          </cell>
          <cell r="CZ34" t="str">
            <v>华南大区</v>
          </cell>
          <cell r="DA34" t="str">
            <v>佛山市经济运行一体化平台建设软件开发项目</v>
          </cell>
        </row>
        <row r="35">
          <cell r="CY35" t="str">
            <v>HN49</v>
          </cell>
          <cell r="CZ35" t="str">
            <v>华南大区</v>
          </cell>
          <cell r="DA35" t="str">
            <v>佛山市政府政务云机房集成项目</v>
          </cell>
        </row>
        <row r="36">
          <cell r="CY36" t="str">
            <v>HN53</v>
          </cell>
          <cell r="CZ36" t="str">
            <v>华南大区</v>
          </cell>
          <cell r="DA36" t="str">
            <v>长沙市望城区新型智慧城市建设项目</v>
          </cell>
        </row>
        <row r="37">
          <cell r="CY37" t="str">
            <v>HN54</v>
          </cell>
          <cell r="CZ37" t="str">
            <v>华南大区</v>
          </cell>
          <cell r="DA37" t="str">
            <v>惠州智慧政法系统平台</v>
          </cell>
        </row>
        <row r="38">
          <cell r="CY38" t="str">
            <v>HN56</v>
          </cell>
          <cell r="CZ38" t="str">
            <v>华南大区</v>
          </cell>
          <cell r="DA38" t="str">
            <v>茂名市高新区智慧园区系统</v>
          </cell>
        </row>
        <row r="39">
          <cell r="CY39" t="str">
            <v>HN57</v>
          </cell>
          <cell r="CZ39" t="str">
            <v>华南大区</v>
          </cell>
          <cell r="DA39" t="str">
            <v>深圳南山区智慧城市</v>
          </cell>
        </row>
        <row r="40">
          <cell r="CY40" t="str">
            <v>HN58</v>
          </cell>
          <cell r="CZ40" t="str">
            <v>华南大区</v>
          </cell>
          <cell r="DA40" t="str">
            <v>深圳龙华区公共服务平台</v>
          </cell>
        </row>
        <row r="41">
          <cell r="CY41" t="str">
            <v>HN59</v>
          </cell>
          <cell r="CZ41" t="str">
            <v>华南大区</v>
          </cell>
          <cell r="DA41" t="str">
            <v>深圳龙华区智慧消防</v>
          </cell>
        </row>
        <row r="42">
          <cell r="CY42" t="str">
            <v>HN60</v>
          </cell>
          <cell r="CZ42" t="str">
            <v>华南大区</v>
          </cell>
          <cell r="DA42" t="str">
            <v>惠州市智慧水务</v>
          </cell>
        </row>
        <row r="43">
          <cell r="CY43" t="str">
            <v>HD01</v>
          </cell>
          <cell r="CZ43" t="str">
            <v>华东大区</v>
          </cell>
          <cell r="DA43" t="str">
            <v>苏州智慧水利工程</v>
          </cell>
        </row>
        <row r="44">
          <cell r="CY44" t="str">
            <v>HD02</v>
          </cell>
          <cell r="CZ44" t="str">
            <v>华东大区</v>
          </cell>
          <cell r="DA44" t="str">
            <v>铜山智慧教育</v>
          </cell>
        </row>
        <row r="45">
          <cell r="CY45" t="str">
            <v>HD03</v>
          </cell>
          <cell r="CZ45" t="str">
            <v>华东大区</v>
          </cell>
          <cell r="DA45" t="str">
            <v>连云港智慧徐圩石化园区(项目集)</v>
          </cell>
        </row>
        <row r="46">
          <cell r="CY46" t="str">
            <v>HD05</v>
          </cell>
          <cell r="CZ46" t="str">
            <v>华东大区</v>
          </cell>
          <cell r="DA46" t="str">
            <v>苏州工业园区智慧水利</v>
          </cell>
        </row>
        <row r="47">
          <cell r="CY47" t="str">
            <v>HD08</v>
          </cell>
          <cell r="CZ47" t="str">
            <v>华东大区</v>
          </cell>
          <cell r="DA47" t="str">
            <v>张家港智慧停车</v>
          </cell>
        </row>
        <row r="48">
          <cell r="CY48" t="str">
            <v>HD10</v>
          </cell>
          <cell r="CZ48" t="str">
            <v>华东大区</v>
          </cell>
          <cell r="DA48" t="str">
            <v>吴江政务大数据二期</v>
          </cell>
        </row>
        <row r="49">
          <cell r="CY49" t="str">
            <v>HD13</v>
          </cell>
          <cell r="CZ49" t="str">
            <v>华东大区</v>
          </cell>
          <cell r="DA49" t="str">
            <v>徐州信息资源枢纽服务（二期）升级改造</v>
          </cell>
        </row>
        <row r="50">
          <cell r="CY50" t="str">
            <v>HD14</v>
          </cell>
          <cell r="CZ50" t="str">
            <v>华东大区</v>
          </cell>
          <cell r="DA50" t="str">
            <v>张家港体育大数据</v>
          </cell>
        </row>
        <row r="51">
          <cell r="CY51" t="str">
            <v>HD15</v>
          </cell>
          <cell r="CZ51" t="str">
            <v>华东大区</v>
          </cell>
          <cell r="DA51" t="str">
            <v>铜山政务大数据</v>
          </cell>
        </row>
        <row r="52">
          <cell r="CY52" t="str">
            <v>HD17</v>
          </cell>
          <cell r="CZ52" t="str">
            <v>华东大区</v>
          </cell>
          <cell r="DA52" t="str">
            <v>FY19张家港人力资源和社会保障局市民卡服务外包项目</v>
          </cell>
        </row>
        <row r="53">
          <cell r="CY53" t="str">
            <v>HD18</v>
          </cell>
          <cell r="CZ53" t="str">
            <v>华东大区</v>
          </cell>
          <cell r="DA53" t="str">
            <v>江苏旅游职业技术学院扬州非遗文化展厅技术开发</v>
          </cell>
        </row>
        <row r="54">
          <cell r="CY54" t="str">
            <v>HD21</v>
          </cell>
          <cell r="CZ54" t="str">
            <v>华东大区</v>
          </cell>
          <cell r="DA54" t="str">
            <v>萧山大数据</v>
          </cell>
        </row>
        <row r="55">
          <cell r="CY55" t="str">
            <v>HD22</v>
          </cell>
          <cell r="CZ55" t="str">
            <v>华东大区</v>
          </cell>
          <cell r="DA55" t="str">
            <v>华为青浦研发基地智慧园区建设项目</v>
          </cell>
        </row>
        <row r="56">
          <cell r="CY56" t="str">
            <v>HD23</v>
          </cell>
          <cell r="CZ56" t="str">
            <v>华东大区</v>
          </cell>
          <cell r="DA56" t="str">
            <v>张家港智能分单系统</v>
          </cell>
        </row>
        <row r="57">
          <cell r="CY57" t="str">
            <v>HD24</v>
          </cell>
          <cell r="CZ57" t="str">
            <v>华东大区</v>
          </cell>
          <cell r="DA57" t="str">
            <v>睢宁智慧园区一期</v>
          </cell>
        </row>
        <row r="58">
          <cell r="CY58" t="str">
            <v>HD25</v>
          </cell>
          <cell r="CZ58" t="str">
            <v>华东大区</v>
          </cell>
          <cell r="DA58" t="str">
            <v>徐州信用大数据市县一体化展示</v>
          </cell>
        </row>
        <row r="59">
          <cell r="CY59" t="str">
            <v>HD26</v>
          </cell>
          <cell r="CZ59" t="str">
            <v>华东大区</v>
          </cell>
          <cell r="DA59" t="str">
            <v>张家港市民卡民生大数据</v>
          </cell>
        </row>
        <row r="60">
          <cell r="CY60" t="str">
            <v>HD27</v>
          </cell>
          <cell r="CZ60" t="str">
            <v>华东大区</v>
          </cell>
          <cell r="DA60" t="str">
            <v>徐州大数据业务部门场景化应用</v>
          </cell>
        </row>
        <row r="61">
          <cell r="CY61" t="str">
            <v>HD28</v>
          </cell>
          <cell r="CZ61" t="str">
            <v>华东大区</v>
          </cell>
          <cell r="DA61" t="str">
            <v>徐州农业大数据展示</v>
          </cell>
        </row>
        <row r="62">
          <cell r="CY62" t="str">
            <v>HD29</v>
          </cell>
          <cell r="CZ62" t="str">
            <v>华东大区</v>
          </cell>
          <cell r="DA62" t="str">
            <v>江苏省信用平台二期建设项目</v>
          </cell>
        </row>
        <row r="63">
          <cell r="CY63" t="str">
            <v>HD31</v>
          </cell>
          <cell r="CZ63" t="str">
            <v>华东大区</v>
          </cell>
          <cell r="DA63" t="str">
            <v>杭州富阳行政服务中心大数据二期软件</v>
          </cell>
        </row>
        <row r="64">
          <cell r="CY64" t="str">
            <v>HD34</v>
          </cell>
          <cell r="CZ64" t="str">
            <v>华东大区</v>
          </cell>
          <cell r="DA64" t="str">
            <v>南昌市智慧城市大脑一期</v>
          </cell>
        </row>
        <row r="65">
          <cell r="CY65" t="str">
            <v>HD36</v>
          </cell>
          <cell r="CZ65" t="str">
            <v>华东大区</v>
          </cell>
          <cell r="DA65" t="str">
            <v>吉安井开区智慧园区</v>
          </cell>
        </row>
        <row r="66">
          <cell r="CY66" t="str">
            <v>HD37</v>
          </cell>
          <cell r="CZ66" t="str">
            <v>华东大区</v>
          </cell>
          <cell r="DA66" t="str">
            <v>台州市公安局雪亮工程供货-黄岩</v>
          </cell>
        </row>
        <row r="67">
          <cell r="CY67" t="str">
            <v>HD38</v>
          </cell>
          <cell r="CZ67" t="str">
            <v>华东大区</v>
          </cell>
          <cell r="DA67" t="str">
            <v>台州市公安局雪亮工程供货-温岭</v>
          </cell>
        </row>
        <row r="68">
          <cell r="CY68" t="str">
            <v>HD39</v>
          </cell>
          <cell r="CZ68" t="str">
            <v>华东大区</v>
          </cell>
          <cell r="DA68" t="str">
            <v>杭州萧山国际机场三期供货项目</v>
          </cell>
        </row>
        <row r="69">
          <cell r="CY69" t="str">
            <v>HD40</v>
          </cell>
          <cell r="CZ69" t="str">
            <v>华东大区</v>
          </cell>
          <cell r="DA69" t="str">
            <v>丽水移动智慧旅游</v>
          </cell>
        </row>
        <row r="70">
          <cell r="CY70" t="str">
            <v>HD42</v>
          </cell>
          <cell r="CZ70" t="str">
            <v>华东大区</v>
          </cell>
          <cell r="DA70" t="str">
            <v>南昌市智慧城市大脑二期</v>
          </cell>
        </row>
        <row r="71">
          <cell r="CY71" t="str">
            <v>HD43</v>
          </cell>
          <cell r="CZ71" t="str">
            <v>华东大区</v>
          </cell>
          <cell r="DA71" t="str">
            <v>信用江苏网站“信用贯标及示范企业专栏”建设项目</v>
          </cell>
        </row>
        <row r="72">
          <cell r="CY72" t="str">
            <v>HD44</v>
          </cell>
          <cell r="CZ72" t="str">
            <v>华东大区</v>
          </cell>
          <cell r="DA72" t="str">
            <v>张家港市智慧城市大数据枢纽</v>
          </cell>
        </row>
        <row r="73">
          <cell r="CY73" t="str">
            <v>HD45</v>
          </cell>
          <cell r="CZ73" t="str">
            <v>华东大区</v>
          </cell>
          <cell r="DA73" t="str">
            <v>张家港市新政务云计算中心建设</v>
          </cell>
        </row>
        <row r="74">
          <cell r="CY74" t="str">
            <v>HD46</v>
          </cell>
          <cell r="CZ74" t="str">
            <v>华东大区</v>
          </cell>
          <cell r="DA74" t="str">
            <v>南通中央创新区新一代信息技术产业，人工智能产业园</v>
          </cell>
        </row>
        <row r="75">
          <cell r="CY75" t="str">
            <v>HD47</v>
          </cell>
          <cell r="CZ75" t="str">
            <v>华东大区</v>
          </cell>
          <cell r="DA75" t="str">
            <v>青浦政务大数据</v>
          </cell>
        </row>
        <row r="76">
          <cell r="CY76" t="str">
            <v>HD48</v>
          </cell>
          <cell r="CZ76" t="str">
            <v>华东大区</v>
          </cell>
          <cell r="DA76" t="str">
            <v>安徽宿州大健康产业科技生态园区咨询规划</v>
          </cell>
        </row>
        <row r="77">
          <cell r="CY77" t="str">
            <v>HD49</v>
          </cell>
          <cell r="CZ77" t="str">
            <v>华东大区</v>
          </cell>
          <cell r="DA77" t="str">
            <v>奉贤"三块地"信息档案大数据项目</v>
          </cell>
        </row>
        <row r="78">
          <cell r="CY78" t="str">
            <v>HD50</v>
          </cell>
          <cell r="CZ78" t="str">
            <v>华东大区</v>
          </cell>
          <cell r="DA78" t="str">
            <v>青浦朱家角特色小镇智慧停车</v>
          </cell>
        </row>
        <row r="79">
          <cell r="CY79" t="str">
            <v>HD51</v>
          </cell>
          <cell r="CZ79" t="str">
            <v>华东大区</v>
          </cell>
          <cell r="DA79" t="str">
            <v>安徽马鞍山综合保税区智慧园区</v>
          </cell>
        </row>
        <row r="80">
          <cell r="CY80" t="str">
            <v>HD52</v>
          </cell>
          <cell r="CZ80" t="str">
            <v>华东大区</v>
          </cell>
          <cell r="DA80" t="str">
            <v>温州市城镇污水排污管网平台项目</v>
          </cell>
        </row>
        <row r="81">
          <cell r="CY81" t="str">
            <v>HD53</v>
          </cell>
          <cell r="CZ81" t="str">
            <v>华东大区</v>
          </cell>
          <cell r="DA81" t="str">
            <v>常熟市民卡升级改造项目</v>
          </cell>
        </row>
        <row r="82">
          <cell r="CY82" t="str">
            <v>HD54</v>
          </cell>
          <cell r="CZ82" t="str">
            <v>华东大区</v>
          </cell>
          <cell r="DA82" t="str">
            <v>张家港市智慧市政巡查管理系统（微信版）项目</v>
          </cell>
        </row>
        <row r="83">
          <cell r="CY83" t="str">
            <v>HD55</v>
          </cell>
          <cell r="CZ83" t="str">
            <v>华东大区</v>
          </cell>
          <cell r="DA83" t="str">
            <v>盱眙县智慧城市</v>
          </cell>
        </row>
        <row r="84">
          <cell r="CY84" t="str">
            <v>HD56</v>
          </cell>
          <cell r="CZ84" t="str">
            <v>华东大区</v>
          </cell>
          <cell r="DA84" t="str">
            <v>台州市视联网系统采购项目</v>
          </cell>
        </row>
        <row r="85">
          <cell r="CY85" t="str">
            <v>HD57</v>
          </cell>
          <cell r="CZ85" t="str">
            <v>华东大区</v>
          </cell>
          <cell r="DA85" t="str">
            <v>浙江省绿色环保机房改造工程</v>
          </cell>
        </row>
        <row r="86">
          <cell r="CY86" t="str">
            <v>HD58</v>
          </cell>
          <cell r="CZ86" t="str">
            <v>华东大区</v>
          </cell>
          <cell r="DA86" t="str">
            <v>安徽马鞍山新型智慧城市第一阶段项目</v>
          </cell>
        </row>
        <row r="87">
          <cell r="CY87" t="str">
            <v>HB01</v>
          </cell>
          <cell r="CZ87" t="str">
            <v>华北大区</v>
          </cell>
          <cell r="DA87" t="str">
            <v>延庆区大数据</v>
          </cell>
        </row>
        <row r="88">
          <cell r="CY88" t="str">
            <v>HB02</v>
          </cell>
          <cell r="CZ88" t="str">
            <v>华北大区</v>
          </cell>
          <cell r="DA88" t="str">
            <v>延庆区智慧环保二期</v>
          </cell>
        </row>
        <row r="89">
          <cell r="CY89" t="str">
            <v>HB03</v>
          </cell>
          <cell r="CZ89" t="str">
            <v>华北大区</v>
          </cell>
          <cell r="DA89" t="str">
            <v>武汉智慧园区项目</v>
          </cell>
        </row>
        <row r="90">
          <cell r="CY90" t="str">
            <v>HB04</v>
          </cell>
          <cell r="CZ90" t="str">
            <v>华北大区</v>
          </cell>
          <cell r="DA90" t="str">
            <v>海淀流管三期项目（海淀政务外网扩容三期）</v>
          </cell>
        </row>
        <row r="91">
          <cell r="CY91" t="str">
            <v>HB11</v>
          </cell>
          <cell r="CZ91" t="str">
            <v>华北大区</v>
          </cell>
          <cell r="DA91" t="str">
            <v>智慧沧州综合管理指挥中心</v>
          </cell>
        </row>
        <row r="92">
          <cell r="CY92" t="str">
            <v>HB12</v>
          </cell>
          <cell r="CZ92" t="str">
            <v>华北大区</v>
          </cell>
          <cell r="DA92" t="str">
            <v>沧州大数据中心二期</v>
          </cell>
        </row>
        <row r="93">
          <cell r="CY93" t="str">
            <v>HB13</v>
          </cell>
          <cell r="CZ93" t="str">
            <v>华北大区</v>
          </cell>
          <cell r="DA93" t="str">
            <v>沧州农业大数据（智慧农业项目）</v>
          </cell>
        </row>
        <row r="94">
          <cell r="CY94" t="str">
            <v>HB14</v>
          </cell>
          <cell r="CZ94" t="str">
            <v>华北大区</v>
          </cell>
          <cell r="DA94" t="str">
            <v>中关村管委会国产化安全可靠二期软件开发</v>
          </cell>
        </row>
        <row r="95">
          <cell r="CY95" t="str">
            <v>HB15</v>
          </cell>
          <cell r="CZ95" t="str">
            <v>华北大区</v>
          </cell>
          <cell r="DA95" t="str">
            <v>中关村管委会国产化安全可靠二期硬件采购</v>
          </cell>
        </row>
        <row r="96">
          <cell r="CY96" t="str">
            <v>HB16</v>
          </cell>
          <cell r="CZ96" t="str">
            <v>华北大区</v>
          </cell>
          <cell r="DA96" t="str">
            <v>河北省共享交换平台</v>
          </cell>
        </row>
        <row r="97">
          <cell r="CY97" t="str">
            <v>HB18</v>
          </cell>
          <cell r="CZ97" t="str">
            <v>华北大区</v>
          </cell>
          <cell r="DA97" t="str">
            <v>北京中油瑞飞运维服务服务阶段证明项目</v>
          </cell>
        </row>
        <row r="98">
          <cell r="CY98" t="str">
            <v>HB19</v>
          </cell>
          <cell r="CZ98" t="str">
            <v>华北大区</v>
          </cell>
          <cell r="DA98" t="str">
            <v>中关村年度信息化运维项目</v>
          </cell>
        </row>
        <row r="99">
          <cell r="CY99" t="str">
            <v>HB20</v>
          </cell>
          <cell r="CZ99" t="str">
            <v>华北大区</v>
          </cell>
          <cell r="DA99" t="str">
            <v>中关村管委会系统云迁移</v>
          </cell>
        </row>
        <row r="100">
          <cell r="CY100" t="str">
            <v>HB23</v>
          </cell>
          <cell r="CZ100" t="str">
            <v>华北大区</v>
          </cell>
          <cell r="DA100" t="str">
            <v>北京市延庆区环保局供货类指挥中心建设项目</v>
          </cell>
        </row>
        <row r="101">
          <cell r="CY101" t="str">
            <v>HB24</v>
          </cell>
          <cell r="CZ101" t="str">
            <v>华北大区</v>
          </cell>
          <cell r="DA101" t="str">
            <v>2019年度海淀区政务云平台购买服务项目服务阶段证明</v>
          </cell>
        </row>
        <row r="102">
          <cell r="CY102" t="str">
            <v>HB25</v>
          </cell>
          <cell r="CZ102" t="str">
            <v>华北大区</v>
          </cell>
          <cell r="DA102" t="str">
            <v>海淀区政务云备份中心2019至2020基础运维服务阶段证明项目</v>
          </cell>
        </row>
        <row r="103">
          <cell r="CY103" t="str">
            <v>HB26</v>
          </cell>
          <cell r="CZ103" t="str">
            <v>华北大区</v>
          </cell>
          <cell r="DA103" t="str">
            <v>海淀区智慧大脑</v>
          </cell>
        </row>
        <row r="104">
          <cell r="CY104" t="str">
            <v>HB27</v>
          </cell>
          <cell r="CZ104" t="str">
            <v>华北大区</v>
          </cell>
          <cell r="DA104" t="str">
            <v>雄安容东片区智慧环保</v>
          </cell>
        </row>
        <row r="105">
          <cell r="CY105" t="str">
            <v>HB28</v>
          </cell>
          <cell r="CZ105" t="str">
            <v>华北大区</v>
          </cell>
          <cell r="DA105" t="str">
            <v>雄安容东片区智慧物流</v>
          </cell>
        </row>
        <row r="106">
          <cell r="CY106" t="str">
            <v>HB29</v>
          </cell>
          <cell r="CZ106" t="str">
            <v>华北大区</v>
          </cell>
          <cell r="DA106" t="str">
            <v>国家广电总局政务一体化项目</v>
          </cell>
        </row>
        <row r="107">
          <cell r="CY107" t="str">
            <v>HB31</v>
          </cell>
          <cell r="CZ107" t="str">
            <v>华北大区</v>
          </cell>
          <cell r="DA107" t="str">
            <v>新乡市获嘉县智慧城市</v>
          </cell>
        </row>
        <row r="108">
          <cell r="CY108" t="str">
            <v>HB32</v>
          </cell>
          <cell r="CZ108" t="str">
            <v>华北大区</v>
          </cell>
          <cell r="DA108" t="str">
            <v>武汉市（等保测评+OA）监狱项目</v>
          </cell>
        </row>
        <row r="109">
          <cell r="CY109" t="str">
            <v>HB34</v>
          </cell>
          <cell r="CZ109" t="str">
            <v>华北大区</v>
          </cell>
          <cell r="DA109" t="str">
            <v>联通河南分公司新兴ICT业务政务行业综合解决方案项目</v>
          </cell>
        </row>
        <row r="110">
          <cell r="CY110" t="str">
            <v>HB36</v>
          </cell>
          <cell r="CZ110" t="str">
            <v>华北大区</v>
          </cell>
          <cell r="DA110" t="str">
            <v>雄安出入境政务服务大厅</v>
          </cell>
        </row>
        <row r="111">
          <cell r="CY111" t="str">
            <v>HB37</v>
          </cell>
          <cell r="CZ111" t="str">
            <v>华北大区</v>
          </cell>
          <cell r="DA111" t="str">
            <v>沧州市时空云平台项目</v>
          </cell>
        </row>
        <row r="112">
          <cell r="CY112" t="str">
            <v>HB38</v>
          </cell>
          <cell r="CZ112" t="str">
            <v>华北大区</v>
          </cell>
          <cell r="DA112" t="str">
            <v xml:space="preserve">智慧沧州APP            </v>
          </cell>
        </row>
        <row r="113">
          <cell r="CY113" t="str">
            <v>HB39</v>
          </cell>
          <cell r="CZ113" t="str">
            <v>华北大区</v>
          </cell>
          <cell r="DA113" t="str">
            <v>北京中油瑞飞IT运维管理平台标准软件产品服务阶段证明项目</v>
          </cell>
        </row>
        <row r="114">
          <cell r="CY114" t="str">
            <v>HB41</v>
          </cell>
          <cell r="CZ114" t="str">
            <v>华北大区</v>
          </cell>
          <cell r="DA114" t="str">
            <v>北京市延庆区智慧社区项目</v>
          </cell>
        </row>
        <row r="115">
          <cell r="CY115" t="str">
            <v>HB42</v>
          </cell>
          <cell r="CZ115" t="str">
            <v>华北大区</v>
          </cell>
          <cell r="DA115" t="str">
            <v>北京市中关村延庆园智慧园区项目</v>
          </cell>
        </row>
        <row r="116">
          <cell r="CY116" t="str">
            <v>HB43</v>
          </cell>
          <cell r="CZ116" t="str">
            <v>华北大区</v>
          </cell>
          <cell r="DA116" t="str">
            <v>中国电信北京公司2019至2020海淀政务云驻场运维支撑服务项目</v>
          </cell>
        </row>
        <row r="117">
          <cell r="CY117" t="str">
            <v>HB44</v>
          </cell>
          <cell r="CZ117" t="str">
            <v>华北大区</v>
          </cell>
          <cell r="DA117" t="str">
            <v>大兴区大数据项目</v>
          </cell>
        </row>
        <row r="118">
          <cell r="CY118" t="str">
            <v>HB45</v>
          </cell>
          <cell r="CZ118" t="str">
            <v>华北大区</v>
          </cell>
          <cell r="DA118" t="str">
            <v>大兴区智慧生态项目</v>
          </cell>
        </row>
        <row r="119">
          <cell r="CY119" t="str">
            <v>HB46</v>
          </cell>
          <cell r="CZ119" t="str">
            <v>华北大区</v>
          </cell>
          <cell r="DA119" t="str">
            <v>临汾市智慧环保项目</v>
          </cell>
        </row>
        <row r="120">
          <cell r="CY120" t="str">
            <v>HB47</v>
          </cell>
          <cell r="CZ120" t="str">
            <v>华北大区</v>
          </cell>
          <cell r="DA120" t="str">
            <v>开封市智慧城市项目</v>
          </cell>
        </row>
        <row r="121">
          <cell r="CY121" t="str">
            <v>HB48</v>
          </cell>
          <cell r="CZ121" t="str">
            <v>华北大区</v>
          </cell>
          <cell r="DA121" t="str">
            <v>中关村软件园智慧园区项目</v>
          </cell>
        </row>
        <row r="122">
          <cell r="CY122" t="str">
            <v>HB49</v>
          </cell>
          <cell r="CZ122" t="str">
            <v>华北大区</v>
          </cell>
          <cell r="DA122" t="str">
            <v>投资山西信息服务平台二期</v>
          </cell>
        </row>
        <row r="123">
          <cell r="CY123" t="str">
            <v>HB50</v>
          </cell>
          <cell r="CZ123" t="str">
            <v>华北大区</v>
          </cell>
          <cell r="DA123" t="str">
            <v>杨凌智慧大厅建设项目</v>
          </cell>
        </row>
        <row r="124">
          <cell r="CY124" t="str">
            <v>HB51</v>
          </cell>
          <cell r="CZ124" t="str">
            <v>华北大区</v>
          </cell>
          <cell r="DA124" t="str">
            <v>北京市亦庄区智慧园区项目</v>
          </cell>
        </row>
        <row r="125">
          <cell r="CY125" t="str">
            <v>HB52</v>
          </cell>
          <cell r="CZ125" t="str">
            <v>华北大区</v>
          </cell>
          <cell r="DA125" t="str">
            <v>湖北省恩施城市管理平台项目</v>
          </cell>
        </row>
        <row r="126">
          <cell r="CY126" t="str">
            <v>HB53</v>
          </cell>
          <cell r="CZ126" t="str">
            <v>华北大区</v>
          </cell>
          <cell r="DA126" t="str">
            <v>湖北省恩施市城市运营指挥中心</v>
          </cell>
        </row>
        <row r="127">
          <cell r="CY127" t="str">
            <v>HB54</v>
          </cell>
          <cell r="CZ127" t="str">
            <v>华北大区</v>
          </cell>
          <cell r="DA127" t="str">
            <v>河北省石家庄市桥西区顶层规划项目</v>
          </cell>
        </row>
        <row r="128">
          <cell r="CY128" t="str">
            <v>HB55</v>
          </cell>
          <cell r="CZ128" t="str">
            <v>华北大区</v>
          </cell>
          <cell r="DA128" t="str">
            <v>延庆区八达岭镇协同办公项目</v>
          </cell>
        </row>
        <row r="129">
          <cell r="CY129" t="str">
            <v>HB56</v>
          </cell>
          <cell r="CZ129" t="str">
            <v>华北大区</v>
          </cell>
          <cell r="DA129" t="str">
            <v>武汉市东西湖区智慧园区PPP项目</v>
          </cell>
        </row>
        <row r="130">
          <cell r="CY130" t="str">
            <v>HB57</v>
          </cell>
          <cell r="CZ130" t="str">
            <v>华北大区</v>
          </cell>
          <cell r="DA130" t="str">
            <v>延庆政府公共信息及“一号一窗一网”平台建设项目</v>
          </cell>
        </row>
        <row r="131">
          <cell r="CY131" t="str">
            <v>HB58</v>
          </cell>
          <cell r="CZ131" t="str">
            <v>华北大区</v>
          </cell>
          <cell r="DA131" t="str">
            <v>延庆八达岭镇政府OA项目</v>
          </cell>
        </row>
        <row r="132">
          <cell r="CY132" t="str">
            <v>HB59</v>
          </cell>
          <cell r="CZ132" t="str">
            <v>华北大区</v>
          </cell>
          <cell r="DA132" t="str">
            <v>延庆人保局考试系统</v>
          </cell>
        </row>
        <row r="133">
          <cell r="CY133" t="str">
            <v>HB60</v>
          </cell>
          <cell r="CZ133" t="str">
            <v>华北大区</v>
          </cell>
          <cell r="DA133" t="str">
            <v>中国石油中央厨房项目</v>
          </cell>
        </row>
        <row r="134">
          <cell r="CY134" t="str">
            <v>HB61</v>
          </cell>
          <cell r="CZ134" t="str">
            <v>华北大区</v>
          </cell>
          <cell r="DA134" t="str">
            <v>中关村展示中心双创展陈改造升级项目</v>
          </cell>
        </row>
        <row r="135">
          <cell r="CY135" t="str">
            <v>HB62</v>
          </cell>
          <cell r="CZ135" t="str">
            <v>华北大区</v>
          </cell>
          <cell r="DA135" t="str">
            <v>史家教育集团智慧教学项目</v>
          </cell>
        </row>
        <row r="136">
          <cell r="CY136" t="str">
            <v>HB63</v>
          </cell>
          <cell r="CZ136" t="str">
            <v>华北大区</v>
          </cell>
          <cell r="DA136" t="str">
            <v>沧州大数据中心运营</v>
          </cell>
        </row>
        <row r="137">
          <cell r="CY137" t="str">
            <v>HB64</v>
          </cell>
          <cell r="CZ137" t="str">
            <v>华北大区</v>
          </cell>
          <cell r="DA137" t="str">
            <v>中关村管委会安可项目年度运维</v>
          </cell>
        </row>
        <row r="138">
          <cell r="CY138" t="str">
            <v>HB65</v>
          </cell>
          <cell r="CZ138" t="str">
            <v>华北大区</v>
          </cell>
          <cell r="DA138" t="str">
            <v>湖北省武汉市江汉区燕云daas</v>
          </cell>
        </row>
        <row r="139">
          <cell r="CY139" t="str">
            <v>HB67</v>
          </cell>
          <cell r="CZ139" t="str">
            <v>华北大区</v>
          </cell>
          <cell r="DA139" t="str">
            <v>昆仑信托POC测试服务阶段证明项目</v>
          </cell>
        </row>
        <row r="140">
          <cell r="CY140" t="str">
            <v>HB68</v>
          </cell>
          <cell r="CZ140" t="str">
            <v>华北大区</v>
          </cell>
          <cell r="DA140" t="str">
            <v>湖北省公安厅大数据中心项目</v>
          </cell>
        </row>
        <row r="141">
          <cell r="CY141" t="str">
            <v>HB69</v>
          </cell>
          <cell r="CZ141" t="str">
            <v>华北大区</v>
          </cell>
          <cell r="DA141" t="str">
            <v>山西省石楼县智慧停车项目</v>
          </cell>
        </row>
        <row r="142">
          <cell r="CY142" t="str">
            <v>HB70</v>
          </cell>
          <cell r="CZ142" t="str">
            <v>华北大区</v>
          </cell>
          <cell r="DA142" t="str">
            <v>海淀区政务云平台（2020）购买服务项目服务阶段证明</v>
          </cell>
        </row>
        <row r="143">
          <cell r="CY143" t="str">
            <v>HB71</v>
          </cell>
          <cell r="CZ143" t="str">
            <v>华北大区</v>
          </cell>
          <cell r="DA143" t="str">
            <v>临汾市智慧停车项目</v>
          </cell>
        </row>
        <row r="144">
          <cell r="CY144" t="str">
            <v>HB72</v>
          </cell>
          <cell r="CZ144" t="str">
            <v>华北大区</v>
          </cell>
          <cell r="DA144" t="str">
            <v>延庆智慧环保建设项目</v>
          </cell>
        </row>
        <row r="145">
          <cell r="CY145" t="str">
            <v>HB73</v>
          </cell>
          <cell r="CZ145" t="str">
            <v>华北大区</v>
          </cell>
          <cell r="DA145" t="str">
            <v>房山区经信委大数据项目</v>
          </cell>
        </row>
        <row r="146">
          <cell r="CY146" t="str">
            <v>HB74</v>
          </cell>
          <cell r="CZ146" t="str">
            <v>华北大区</v>
          </cell>
          <cell r="DA146" t="str">
            <v>遂宁大数据局燕云DASS项目</v>
          </cell>
        </row>
        <row r="147">
          <cell r="CY147" t="str">
            <v>HB75</v>
          </cell>
          <cell r="CZ147" t="str">
            <v>华北大区</v>
          </cell>
          <cell r="DA147" t="str">
            <v>山东省滨州交通信号控制系统升级项目</v>
          </cell>
        </row>
        <row r="148">
          <cell r="CY148" t="str">
            <v>HB76</v>
          </cell>
          <cell r="CZ148" t="str">
            <v>华北大区</v>
          </cell>
          <cell r="DA148" t="str">
            <v>河北省邯郸市第十三中学分校校园信息化项目</v>
          </cell>
        </row>
        <row r="149">
          <cell r="CY149" t="str">
            <v>XN001</v>
          </cell>
          <cell r="CZ149" t="str">
            <v>西部大区</v>
          </cell>
          <cell r="DA149" t="str">
            <v>贵阳市白云区政务服务到款项目</v>
          </cell>
        </row>
        <row r="150">
          <cell r="CY150" t="str">
            <v>XN003</v>
          </cell>
          <cell r="CZ150" t="str">
            <v>西部大区</v>
          </cell>
          <cell r="DA150" t="str">
            <v>智慧金秀一期</v>
          </cell>
        </row>
        <row r="151">
          <cell r="CY151" t="str">
            <v>XN004</v>
          </cell>
          <cell r="CZ151" t="str">
            <v>西部大区</v>
          </cell>
          <cell r="DA151" t="str">
            <v>贵阳市义务教育入学服务接入筑民生APP建设服务项目</v>
          </cell>
        </row>
        <row r="152">
          <cell r="CY152" t="str">
            <v>XN009</v>
          </cell>
          <cell r="CZ152" t="str">
            <v>西部大区</v>
          </cell>
          <cell r="DA152" t="str">
            <v>贵阳市公积金筑民生人脸识别及平台推广项目</v>
          </cell>
        </row>
        <row r="153">
          <cell r="CY153" t="str">
            <v>XN010</v>
          </cell>
          <cell r="CZ153" t="str">
            <v>西部大区</v>
          </cell>
          <cell r="DA153" t="str">
            <v>筑民生二期</v>
          </cell>
        </row>
        <row r="154">
          <cell r="CY154" t="str">
            <v>XN011</v>
          </cell>
          <cell r="CZ154" t="str">
            <v>西部大区</v>
          </cell>
          <cell r="DA154" t="str">
            <v>智慧体育</v>
          </cell>
        </row>
        <row r="155">
          <cell r="CY155" t="str">
            <v>XN016</v>
          </cell>
          <cell r="CZ155" t="str">
            <v>西部大区</v>
          </cell>
          <cell r="DA155" t="str">
            <v>贵州长江水资源保护</v>
          </cell>
        </row>
        <row r="156">
          <cell r="CY156" t="str">
            <v>XN017</v>
          </cell>
          <cell r="CZ156" t="str">
            <v>西部大区</v>
          </cell>
          <cell r="DA156" t="str">
            <v>重庆长江水资源保护</v>
          </cell>
        </row>
        <row r="157">
          <cell r="CY157" t="str">
            <v>XN018</v>
          </cell>
          <cell r="CZ157" t="str">
            <v>西部大区</v>
          </cell>
          <cell r="DA157" t="str">
            <v>贵州省“厕所革命”</v>
          </cell>
        </row>
        <row r="158">
          <cell r="CY158" t="str">
            <v>XN028</v>
          </cell>
          <cell r="CZ158" t="str">
            <v>西部大区</v>
          </cell>
          <cell r="DA158" t="str">
            <v>贵州省罗甸县脱贫攻坚一张图软件开发项目</v>
          </cell>
        </row>
        <row r="159">
          <cell r="CY159" t="str">
            <v>XN037</v>
          </cell>
          <cell r="CZ159" t="str">
            <v>西部大区</v>
          </cell>
          <cell r="DA159" t="str">
            <v>绮结河乡村振兴</v>
          </cell>
        </row>
        <row r="160">
          <cell r="CY160" t="str">
            <v>XN043</v>
          </cell>
          <cell r="CZ160" t="str">
            <v>西部大区</v>
          </cell>
          <cell r="DA160" t="str">
            <v>黔南州雪亮工程</v>
          </cell>
        </row>
        <row r="161">
          <cell r="CY161" t="str">
            <v>XN044</v>
          </cell>
          <cell r="CZ161" t="str">
            <v>西部大区</v>
          </cell>
          <cell r="DA161" t="str">
            <v>重庆市高新区智慧园区基础信息化建设项目</v>
          </cell>
        </row>
        <row r="162">
          <cell r="CY162" t="str">
            <v>XN046</v>
          </cell>
          <cell r="CZ162" t="str">
            <v>西部大区</v>
          </cell>
          <cell r="DA162" t="str">
            <v>泸州市融媒体平台项目（一市四县）</v>
          </cell>
        </row>
        <row r="163">
          <cell r="CY163" t="str">
            <v>XN047</v>
          </cell>
          <cell r="CZ163" t="str">
            <v>西部大区</v>
          </cell>
          <cell r="DA163" t="str">
            <v>宜宾市融媒体平台项目（一市八县）</v>
          </cell>
        </row>
        <row r="164">
          <cell r="CY164" t="str">
            <v>XN048</v>
          </cell>
          <cell r="CZ164" t="str">
            <v>西部大区</v>
          </cell>
          <cell r="DA164" t="str">
            <v>内江市隆昌县融媒体平台项目（含指挥大厅）</v>
          </cell>
        </row>
        <row r="165">
          <cell r="CY165" t="str">
            <v>XN049</v>
          </cell>
          <cell r="CZ165" t="str">
            <v>西部大区</v>
          </cell>
          <cell r="DA165" t="str">
            <v>凉山州乡村振兴</v>
          </cell>
        </row>
        <row r="166">
          <cell r="CY166" t="str">
            <v>XN050</v>
          </cell>
          <cell r="CZ166" t="str">
            <v>西部大区</v>
          </cell>
          <cell r="DA166" t="str">
            <v>云南乡村振兴</v>
          </cell>
        </row>
        <row r="167">
          <cell r="CY167" t="str">
            <v>XN051</v>
          </cell>
          <cell r="CZ167" t="str">
            <v>西部大区</v>
          </cell>
          <cell r="DA167" t="str">
            <v>国家电网永川分公司泛在物联网项目（燕云DASS）</v>
          </cell>
        </row>
        <row r="168">
          <cell r="CY168" t="str">
            <v>XN052</v>
          </cell>
          <cell r="CZ168" t="str">
            <v>西部大区</v>
          </cell>
          <cell r="DA168" t="str">
            <v>社区网格数据管理应用平台</v>
          </cell>
        </row>
        <row r="169">
          <cell r="CY169" t="str">
            <v>XN053</v>
          </cell>
          <cell r="CZ169" t="str">
            <v>西部大区</v>
          </cell>
          <cell r="DA169" t="str">
            <v>合川区智慧园区（华为总集）</v>
          </cell>
        </row>
        <row r="170">
          <cell r="CY170" t="str">
            <v>XN054</v>
          </cell>
          <cell r="CZ170" t="str">
            <v>西部大区</v>
          </cell>
          <cell r="DA170" t="str">
            <v>璧山区智慧园区（华为总集）</v>
          </cell>
        </row>
        <row r="171">
          <cell r="CY171" t="str">
            <v>XN055</v>
          </cell>
          <cell r="CZ171" t="str">
            <v>西部大区</v>
          </cell>
          <cell r="DA171" t="str">
            <v>广元市智慧教育二期</v>
          </cell>
        </row>
        <row r="172">
          <cell r="CY172" t="str">
            <v>XN057</v>
          </cell>
          <cell r="CZ172" t="str">
            <v>西部大区</v>
          </cell>
          <cell r="DA172" t="str">
            <v>贵阳市蔬菜基地信息中心</v>
          </cell>
        </row>
        <row r="173">
          <cell r="CY173" t="str">
            <v>XB01</v>
          </cell>
          <cell r="CZ173" t="str">
            <v>西部大区</v>
          </cell>
          <cell r="DA173" t="str">
            <v>甘肃省智慧消防数据共享交换平台（燕云Dass)</v>
          </cell>
        </row>
        <row r="174">
          <cell r="CY174" t="str">
            <v>XB04</v>
          </cell>
          <cell r="CZ174" t="str">
            <v>西部大区</v>
          </cell>
          <cell r="DA174" t="str">
            <v>西安市医疗健康（影像）大数据中心</v>
          </cell>
        </row>
        <row r="175">
          <cell r="CY175" t="str">
            <v>XB05</v>
          </cell>
          <cell r="CZ175" t="str">
            <v>西部大区</v>
          </cell>
          <cell r="DA175" t="str">
            <v>宝鸡市12345呼叫平台项目</v>
          </cell>
        </row>
        <row r="176">
          <cell r="CY176" t="str">
            <v>XB06</v>
          </cell>
          <cell r="CZ176" t="str">
            <v>西部大区</v>
          </cell>
          <cell r="DA176" t="str">
            <v>宝鸡市应急指挥中心建设项目（二期）</v>
          </cell>
        </row>
        <row r="177">
          <cell r="CY177" t="str">
            <v>XB09</v>
          </cell>
          <cell r="CZ177" t="str">
            <v>西部大区</v>
          </cell>
          <cell r="DA177" t="str">
            <v>三江源大数据中心</v>
          </cell>
        </row>
        <row r="178">
          <cell r="CY178" t="str">
            <v>XB10</v>
          </cell>
          <cell r="CZ178" t="str">
            <v>西部大区</v>
          </cell>
          <cell r="DA178" t="str">
            <v>洛阳地铁物资管理平台项目</v>
          </cell>
        </row>
        <row r="179">
          <cell r="CY179" t="str">
            <v>XB11</v>
          </cell>
          <cell r="CZ179" t="str">
            <v>西部大区</v>
          </cell>
          <cell r="DA179" t="str">
            <v>洛阳地铁智慧应急（含消防）项目</v>
          </cell>
        </row>
        <row r="180">
          <cell r="CY180" t="str">
            <v>XB12</v>
          </cell>
          <cell r="CZ180" t="str">
            <v>西部大区</v>
          </cell>
          <cell r="DA180" t="str">
            <v>铜陵市城市地下智慧管网项目</v>
          </cell>
        </row>
        <row r="181">
          <cell r="CY181" t="str">
            <v>XB17</v>
          </cell>
          <cell r="CZ181" t="str">
            <v>西部大区</v>
          </cell>
          <cell r="DA181" t="str">
            <v>武威智慧农业公共普惠平台软件开发项目</v>
          </cell>
        </row>
        <row r="182">
          <cell r="CY182" t="str">
            <v>XB18</v>
          </cell>
          <cell r="CZ182" t="str">
            <v>西部大区</v>
          </cell>
          <cell r="DA182" t="str">
            <v>西咸新区统一物联网管理平台</v>
          </cell>
        </row>
        <row r="183">
          <cell r="CY183" t="str">
            <v>XB19</v>
          </cell>
          <cell r="CZ183" t="str">
            <v>西部大区</v>
          </cell>
          <cell r="DA183" t="str">
            <v>西咸新区智慧城市发展集团西咸智慧城市大脑软件开发</v>
          </cell>
        </row>
        <row r="184">
          <cell r="CY184" t="str">
            <v>XB20</v>
          </cell>
          <cell r="CZ184" t="str">
            <v>西部大区</v>
          </cell>
          <cell r="DA184" t="str">
            <v>西咸新区数据共享交换平台</v>
          </cell>
        </row>
        <row r="185">
          <cell r="CY185" t="str">
            <v>XB24</v>
          </cell>
          <cell r="CZ185" t="str">
            <v>西部大区</v>
          </cell>
          <cell r="DA185" t="str">
            <v>武威“城市通”（E龙岩、筑民生模式）</v>
          </cell>
        </row>
        <row r="186">
          <cell r="CY186" t="str">
            <v>XB25</v>
          </cell>
          <cell r="CZ186" t="str">
            <v>西部大区</v>
          </cell>
          <cell r="DA186" t="str">
            <v>铜陵市数据交换和共享平台燕云DAAS软件开发项目</v>
          </cell>
        </row>
        <row r="187">
          <cell r="CY187" t="str">
            <v>XB26</v>
          </cell>
          <cell r="CZ187" t="str">
            <v>西部大区</v>
          </cell>
          <cell r="DA187" t="str">
            <v>陕西财政厅财政云建设项目燕云Daas软件开发项目</v>
          </cell>
        </row>
        <row r="188">
          <cell r="CY188" t="str">
            <v>XB27</v>
          </cell>
          <cell r="CZ188" t="str">
            <v>西部大区</v>
          </cell>
          <cell r="DA188" t="str">
            <v>空军军医大学燕云Daas软件开发项目</v>
          </cell>
        </row>
        <row r="189">
          <cell r="CY189" t="str">
            <v>XB29</v>
          </cell>
          <cell r="CZ189" t="str">
            <v>西部大区</v>
          </cell>
          <cell r="DA189" t="str">
            <v>青海省经信委燕云DaaS平台</v>
          </cell>
        </row>
        <row r="190">
          <cell r="CY190" t="str">
            <v>XB30</v>
          </cell>
          <cell r="CZ190" t="str">
            <v>西部大区</v>
          </cell>
          <cell r="DA190" t="str">
            <v>重庆市九龙坡区智慧地管网地下管廓展厅项目</v>
          </cell>
        </row>
        <row r="191">
          <cell r="CY191" t="str">
            <v>XB31</v>
          </cell>
          <cell r="CZ191" t="str">
            <v>西部大区</v>
          </cell>
          <cell r="DA191" t="str">
            <v>洛阳市智慧地下管网项目</v>
          </cell>
        </row>
        <row r="192">
          <cell r="CY192" t="str">
            <v>XB32</v>
          </cell>
          <cell r="CZ192" t="str">
            <v>西部大区</v>
          </cell>
          <cell r="DA192" t="str">
            <v>神木市智慧城市城市一卡通平台</v>
          </cell>
        </row>
        <row r="193">
          <cell r="CY193" t="str">
            <v>XB33</v>
          </cell>
          <cell r="CZ193" t="str">
            <v>西部大区</v>
          </cell>
          <cell r="DA193" t="str">
            <v>神木市智慧城市智慧农业平台</v>
          </cell>
        </row>
        <row r="194">
          <cell r="CY194" t="str">
            <v>XB35</v>
          </cell>
          <cell r="CZ194" t="str">
            <v>西部大区</v>
          </cell>
          <cell r="DA194" t="str">
            <v>西咸新区DCOne项目</v>
          </cell>
        </row>
        <row r="195">
          <cell r="CY195" t="str">
            <v>XB36</v>
          </cell>
          <cell r="CZ195" t="str">
            <v>西部大区</v>
          </cell>
          <cell r="DA195" t="str">
            <v>宝鸡市DCOne项目</v>
          </cell>
        </row>
        <row r="196">
          <cell r="CY196" t="str">
            <v>XB39</v>
          </cell>
          <cell r="CZ196" t="str">
            <v>西部大区</v>
          </cell>
          <cell r="DA196" t="str">
            <v>宝鸡市燕云DaaS项目</v>
          </cell>
        </row>
        <row r="197">
          <cell r="CY197" t="str">
            <v>HN01</v>
          </cell>
          <cell r="CZ197" t="str">
            <v>福建销售部</v>
          </cell>
          <cell r="DA197" t="str">
            <v>龙岩智慧教育</v>
          </cell>
        </row>
        <row r="198">
          <cell r="CY198" t="str">
            <v>HN02</v>
          </cell>
          <cell r="CZ198" t="str">
            <v>福建销售部</v>
          </cell>
          <cell r="DA198" t="str">
            <v>2018年智慧武平升级改造项目服务类采购项目</v>
          </cell>
        </row>
        <row r="199">
          <cell r="CY199" t="str">
            <v>HN03</v>
          </cell>
          <cell r="CZ199" t="str">
            <v>福建销售部</v>
          </cell>
          <cell r="DA199" t="str">
            <v>智慧武平升级改造项目硬件采购供货项目</v>
          </cell>
        </row>
        <row r="200">
          <cell r="CY200" t="str">
            <v>HN04</v>
          </cell>
          <cell r="CZ200" t="str">
            <v>福建销售部</v>
          </cell>
          <cell r="DA200" t="str">
            <v>智慧武平升级改造项目运维服务收益期项目</v>
          </cell>
        </row>
        <row r="201">
          <cell r="CY201" t="str">
            <v>HN05</v>
          </cell>
          <cell r="CZ201" t="str">
            <v>福建销售部</v>
          </cell>
          <cell r="DA201" t="str">
            <v>龙岩市行政服务中心通用审批系统含网上办事大厅提升改造软件开发项目</v>
          </cell>
        </row>
        <row r="202">
          <cell r="CY202" t="str">
            <v>HN06</v>
          </cell>
          <cell r="CZ202" t="str">
            <v>福建销售部</v>
          </cell>
          <cell r="DA202" t="str">
            <v>精准扶贫（二期)运营</v>
          </cell>
        </row>
        <row r="203">
          <cell r="CY203" t="str">
            <v>HN26</v>
          </cell>
          <cell r="CZ203" t="str">
            <v>福建销售部</v>
          </cell>
          <cell r="DA203" t="str">
            <v>漳州市数据汇聚共享服务平台（二期）</v>
          </cell>
        </row>
        <row r="204">
          <cell r="CY204" t="str">
            <v>HN30</v>
          </cell>
          <cell r="CZ204" t="str">
            <v>福建销售部</v>
          </cell>
          <cell r="DA204" t="str">
            <v>漳州市网上公共服务平台（漳州通）</v>
          </cell>
        </row>
        <row r="205">
          <cell r="CY205" t="str">
            <v>HN33</v>
          </cell>
          <cell r="CZ205" t="str">
            <v>福建销售部</v>
          </cell>
          <cell r="DA205" t="str">
            <v>三明市网上公共服务平台e三明软件开发项目（燕云DaaS）</v>
          </cell>
        </row>
        <row r="206">
          <cell r="CY206" t="str">
            <v>HN40</v>
          </cell>
          <cell r="CZ206" t="str">
            <v>福建销售部</v>
          </cell>
          <cell r="DA206" t="str">
            <v>龙岩移动全流程网上办事平台项目网上办事服务平台模块技术服务阶段证明</v>
          </cell>
        </row>
        <row r="207">
          <cell r="CY207" t="str">
            <v>HN41</v>
          </cell>
          <cell r="CZ207" t="str">
            <v>福建销售部</v>
          </cell>
          <cell r="DA207" t="str">
            <v>龙岩移动全流程网上办事平台项目网上办事服务平台维保服务期服务到款项目</v>
          </cell>
        </row>
        <row r="208">
          <cell r="CY208" t="str">
            <v>HN42</v>
          </cell>
          <cell r="CZ208" t="str">
            <v>福建销售部</v>
          </cell>
          <cell r="DA208" t="str">
            <v>龙岩市教育局网上招生报名及积分制管理系统软件开发项目</v>
          </cell>
        </row>
        <row r="209">
          <cell r="CY209" t="str">
            <v>HN43</v>
          </cell>
          <cell r="CZ209" t="str">
            <v>福建销售部</v>
          </cell>
          <cell r="DA209" t="str">
            <v>龙岩市新罗区综治网格化信息系统软件开发项目</v>
          </cell>
        </row>
        <row r="210">
          <cell r="CY210" t="str">
            <v>HN44</v>
          </cell>
          <cell r="CZ210" t="str">
            <v>福建销售部</v>
          </cell>
          <cell r="DA210" t="str">
            <v>福州市中小企业服务平台</v>
          </cell>
        </row>
        <row r="211">
          <cell r="CY211" t="str">
            <v>HN45</v>
          </cell>
          <cell r="CZ211" t="str">
            <v>福建销售部</v>
          </cell>
          <cell r="DA211" t="str">
            <v>龙岩市中国工商银行统一支付平台项目</v>
          </cell>
        </row>
        <row r="212">
          <cell r="CY212" t="str">
            <v>HN46</v>
          </cell>
          <cell r="CZ212" t="str">
            <v>福建销售部</v>
          </cell>
          <cell r="DA212" t="str">
            <v>龙岩市中国工商银行统一支付平台硬件采购项目</v>
          </cell>
        </row>
        <row r="213">
          <cell r="CY213" t="str">
            <v>HN50</v>
          </cell>
          <cell r="CZ213" t="str">
            <v>福建销售部</v>
          </cell>
          <cell r="DA213" t="str">
            <v>龙岩智慧监狱</v>
          </cell>
        </row>
        <row r="214">
          <cell r="CY214" t="str">
            <v>HN51</v>
          </cell>
          <cell r="CZ214" t="str">
            <v>福建销售部</v>
          </cell>
          <cell r="DA214" t="str">
            <v>龙岩智慧医疗</v>
          </cell>
        </row>
        <row r="215">
          <cell r="CY215" t="str">
            <v>FJ01</v>
          </cell>
          <cell r="CZ215" t="str">
            <v>福建销售部</v>
          </cell>
          <cell r="DA215" t="str">
            <v>三明市汇聚共享交换平台</v>
          </cell>
        </row>
        <row r="216">
          <cell r="CY216" t="str">
            <v>FJ02</v>
          </cell>
          <cell r="CZ216" t="str">
            <v>福建销售部</v>
          </cell>
          <cell r="DA216" t="str">
            <v>三明市数据中心机房</v>
          </cell>
        </row>
        <row r="217">
          <cell r="CY217" t="str">
            <v>FJ03</v>
          </cell>
          <cell r="CZ217" t="str">
            <v>福建销售部</v>
          </cell>
          <cell r="DA217" t="str">
            <v>龙岩市数字经济产业园</v>
          </cell>
        </row>
        <row r="218">
          <cell r="CY218" t="str">
            <v>FJ04</v>
          </cell>
          <cell r="CZ218" t="str">
            <v>福建销售部</v>
          </cell>
          <cell r="DA218" t="str">
            <v>智慧武平民生服务系统运营服务服务类采购项目</v>
          </cell>
        </row>
        <row r="219">
          <cell r="CY219" t="str">
            <v>HBH01</v>
          </cell>
          <cell r="CZ219" t="str">
            <v>环渤海大区</v>
          </cell>
          <cell r="DA219" t="str">
            <v>邯郸市成安县新区管委会智慧如意公园项目一次性软件开发</v>
          </cell>
        </row>
        <row r="220">
          <cell r="CY220" t="str">
            <v>HBH02</v>
          </cell>
          <cell r="CZ220" t="str">
            <v>环渤海大区</v>
          </cell>
          <cell r="DA220" t="str">
            <v>邯郸市成安县智慧城市</v>
          </cell>
        </row>
        <row r="221">
          <cell r="CY221" t="str">
            <v>HBH03</v>
          </cell>
          <cell r="CZ221" t="str">
            <v>环渤海大区</v>
          </cell>
          <cell r="DA221" t="str">
            <v>唐山智慧城市总集成商</v>
          </cell>
        </row>
        <row r="222">
          <cell r="CY222" t="str">
            <v>HBH04</v>
          </cell>
          <cell r="CZ222" t="str">
            <v>环渤海大区</v>
          </cell>
          <cell r="DA222" t="str">
            <v>唐山小微企业平台运营补贴</v>
          </cell>
        </row>
        <row r="223">
          <cell r="CY223" t="str">
            <v>HBH05</v>
          </cell>
          <cell r="CZ223" t="str">
            <v>环渤海大区</v>
          </cell>
          <cell r="DA223" t="str">
            <v>唐山跨境电商</v>
          </cell>
        </row>
        <row r="224">
          <cell r="CY224" t="str">
            <v>HBH06</v>
          </cell>
          <cell r="CZ224" t="str">
            <v>环渤海大区</v>
          </cell>
          <cell r="DA224" t="str">
            <v>唐山市企业上云应用服务补贴</v>
          </cell>
        </row>
        <row r="225">
          <cell r="CY225" t="str">
            <v>HBH07</v>
          </cell>
          <cell r="CZ225" t="str">
            <v>环渤海大区</v>
          </cell>
          <cell r="DA225" t="str">
            <v>秦皇岛智慧交通</v>
          </cell>
        </row>
        <row r="226">
          <cell r="CY226" t="str">
            <v>HBH10</v>
          </cell>
          <cell r="CZ226" t="str">
            <v>环渤海大区</v>
          </cell>
          <cell r="DA226" t="str">
            <v>长春新区双创科技街区</v>
          </cell>
        </row>
        <row r="227">
          <cell r="CY227" t="str">
            <v>HBH11</v>
          </cell>
          <cell r="CZ227" t="str">
            <v>环渤海大区</v>
          </cell>
          <cell r="DA227" t="str">
            <v>长春经开区智能制造谷</v>
          </cell>
        </row>
        <row r="228">
          <cell r="CY228" t="str">
            <v>HBH13</v>
          </cell>
          <cell r="CZ228" t="str">
            <v>环渤海大区</v>
          </cell>
          <cell r="DA228" t="str">
            <v>吉林省物联网Sigfox示范项目</v>
          </cell>
        </row>
        <row r="229">
          <cell r="CY229" t="str">
            <v>HBH15</v>
          </cell>
          <cell r="CZ229" t="str">
            <v>环渤海大区</v>
          </cell>
          <cell r="DA229" t="str">
            <v>长春净月区双创升级平台</v>
          </cell>
        </row>
        <row r="230">
          <cell r="CY230" t="str">
            <v>HBH17</v>
          </cell>
          <cell r="CZ230" t="str">
            <v>环渤海大区</v>
          </cell>
          <cell r="DA230" t="str">
            <v>吉林省大数据局数据中心建设项目</v>
          </cell>
        </row>
        <row r="231">
          <cell r="CY231" t="str">
            <v>HBH20</v>
          </cell>
          <cell r="CZ231" t="str">
            <v>环渤海大区</v>
          </cell>
          <cell r="DA231" t="str">
            <v>辽宁省智慧体育项目</v>
          </cell>
        </row>
        <row r="232">
          <cell r="CY232" t="str">
            <v>HBH23</v>
          </cell>
          <cell r="CZ232" t="str">
            <v>环渤海大区</v>
          </cell>
          <cell r="DA232" t="str">
            <v>庄河智慧城市项目（教育）</v>
          </cell>
        </row>
        <row r="233">
          <cell r="CY233" t="str">
            <v>HBH25</v>
          </cell>
          <cell r="CZ233" t="str">
            <v>环渤海大区</v>
          </cell>
          <cell r="DA233" t="str">
            <v>长春新区“数字新区”二期</v>
          </cell>
        </row>
        <row r="234">
          <cell r="CY234" t="str">
            <v>HBH26</v>
          </cell>
          <cell r="CZ234" t="str">
            <v>环渤海大区</v>
          </cell>
          <cell r="DA234" t="str">
            <v>抚顺智慧城市-政务大数据共享交换平台</v>
          </cell>
        </row>
        <row r="235">
          <cell r="CY235" t="str">
            <v>HBH27</v>
          </cell>
          <cell r="CZ235" t="str">
            <v>环渤海大区</v>
          </cell>
          <cell r="DA235" t="str">
            <v>抚顺工业运行预警监控与服务平台</v>
          </cell>
        </row>
        <row r="236">
          <cell r="CY236" t="str">
            <v>HBH28</v>
          </cell>
          <cell r="CZ236" t="str">
            <v>环渤海大区</v>
          </cell>
          <cell r="DA236" t="str">
            <v>抚顺虚拟市民卡</v>
          </cell>
        </row>
        <row r="237">
          <cell r="CY237" t="str">
            <v>HBH30</v>
          </cell>
          <cell r="CZ237" t="str">
            <v>环渤海大区</v>
          </cell>
          <cell r="DA237" t="str">
            <v>抚顺征信平台</v>
          </cell>
        </row>
        <row r="238">
          <cell r="CY238" t="str">
            <v>HBH31</v>
          </cell>
          <cell r="CZ238" t="str">
            <v>环渤海大区</v>
          </cell>
          <cell r="DA238" t="str">
            <v>本溪市市民卡运维项目</v>
          </cell>
        </row>
        <row r="239">
          <cell r="CY239" t="str">
            <v>HBH33</v>
          </cell>
          <cell r="CZ239" t="str">
            <v>环渤海大区</v>
          </cell>
          <cell r="DA239" t="str">
            <v>南昌智慧监狱项目</v>
          </cell>
        </row>
        <row r="240">
          <cell r="CY240" t="str">
            <v>HBH34</v>
          </cell>
          <cell r="CZ240" t="str">
            <v>环渤海大区</v>
          </cell>
          <cell r="DA240" t="str">
            <v>智慧东丽综合治理平台-张贵庄街道硬件</v>
          </cell>
        </row>
        <row r="241">
          <cell r="CY241" t="str">
            <v>HBH35</v>
          </cell>
          <cell r="CZ241" t="str">
            <v>环渤海大区</v>
          </cell>
          <cell r="DA241" t="str">
            <v>智慧东丽综合治理平台-丰年街道硬件</v>
          </cell>
        </row>
        <row r="242">
          <cell r="CY242" t="str">
            <v>HBH37</v>
          </cell>
          <cell r="CZ242" t="str">
            <v>环渤海大区</v>
          </cell>
          <cell r="DA242" t="str">
            <v>智慧东丽综合治理平台-综治管理中心硬件</v>
          </cell>
        </row>
        <row r="243">
          <cell r="CY243" t="str">
            <v>HBH43</v>
          </cell>
          <cell r="CZ243" t="str">
            <v>环渤海大区</v>
          </cell>
          <cell r="DA243" t="str">
            <v>天津大学数据中心</v>
          </cell>
        </row>
        <row r="244">
          <cell r="CY244" t="str">
            <v>HBH45</v>
          </cell>
          <cell r="CZ244" t="str">
            <v>环渤海大区</v>
          </cell>
          <cell r="DA244" t="str">
            <v>淄川IOC项目</v>
          </cell>
        </row>
        <row r="245">
          <cell r="CY245" t="str">
            <v>HBH47</v>
          </cell>
          <cell r="CZ245" t="str">
            <v>环渤海大区</v>
          </cell>
          <cell r="DA245" t="str">
            <v>文登市民网二期</v>
          </cell>
        </row>
        <row r="246">
          <cell r="CY246" t="str">
            <v>HBH48</v>
          </cell>
          <cell r="CZ246" t="str">
            <v>环渤海大区</v>
          </cell>
          <cell r="DA246" t="str">
            <v>乳山市民网运维项目</v>
          </cell>
        </row>
        <row r="247">
          <cell r="CY247" t="str">
            <v>HBH51</v>
          </cell>
          <cell r="CZ247" t="str">
            <v>环渤海大区</v>
          </cell>
          <cell r="DA247" t="str">
            <v>威海智慧文化二期</v>
          </cell>
        </row>
        <row r="248">
          <cell r="CY248" t="str">
            <v>HBH52</v>
          </cell>
          <cell r="CZ248" t="str">
            <v>环渤海大区</v>
          </cell>
          <cell r="DA248" t="str">
            <v>潍坊市城市大脑项目</v>
          </cell>
        </row>
        <row r="249">
          <cell r="CY249" t="str">
            <v>HBH55</v>
          </cell>
          <cell r="CZ249" t="str">
            <v>环渤海大区</v>
          </cell>
          <cell r="DA249" t="str">
            <v>威海市民网续签</v>
          </cell>
        </row>
        <row r="250">
          <cell r="CY250" t="str">
            <v>HBH57</v>
          </cell>
          <cell r="CZ250" t="str">
            <v>环渤海大区</v>
          </cell>
          <cell r="DA250" t="str">
            <v>山东高速公路智慧高速</v>
          </cell>
        </row>
        <row r="251">
          <cell r="CY251" t="str">
            <v>HBH58</v>
          </cell>
          <cell r="CZ251" t="str">
            <v>环渤海大区</v>
          </cell>
          <cell r="DA251" t="str">
            <v>威海职业学院智慧校园二期</v>
          </cell>
        </row>
        <row r="252">
          <cell r="CY252" t="str">
            <v>HBH60</v>
          </cell>
          <cell r="CZ252" t="str">
            <v>环渤海大区</v>
          </cell>
          <cell r="DA252" t="str">
            <v>淄博经开区IOC项目</v>
          </cell>
        </row>
        <row r="253">
          <cell r="CY253" t="str">
            <v>HBH62</v>
          </cell>
          <cell r="CZ253" t="str">
            <v>环渤海大区</v>
          </cell>
          <cell r="DA253" t="str">
            <v>威海工业大数据</v>
          </cell>
        </row>
        <row r="254">
          <cell r="CY254" t="str">
            <v>HBH63</v>
          </cell>
          <cell r="CZ254" t="str">
            <v>环渤海大区</v>
          </cell>
          <cell r="DA254" t="str">
            <v>大连金普新区智慧城市项目</v>
          </cell>
        </row>
        <row r="255">
          <cell r="CY255" t="str">
            <v>HBH64</v>
          </cell>
          <cell r="CZ255" t="str">
            <v>环渤海大区</v>
          </cell>
          <cell r="DA255" t="str">
            <v>唐山智慧火车站</v>
          </cell>
        </row>
        <row r="256">
          <cell r="CY256" t="str">
            <v>HBH67</v>
          </cell>
          <cell r="CZ256" t="str">
            <v>环渤海大区</v>
          </cell>
          <cell r="DA256" t="str">
            <v>吉林省溯源食品工业互联网项目（建设）</v>
          </cell>
        </row>
        <row r="257">
          <cell r="CY257" t="str">
            <v>HBH68</v>
          </cell>
          <cell r="CZ257" t="str">
            <v>环渤海大区</v>
          </cell>
          <cell r="DA257" t="str">
            <v>长春市规划馆物联网改造项目</v>
          </cell>
        </row>
        <row r="258">
          <cell r="CY258" t="str">
            <v>HBH69</v>
          </cell>
          <cell r="CZ258" t="str">
            <v>环渤海大区</v>
          </cell>
          <cell r="DA258" t="str">
            <v>长春市农业大数据平台</v>
          </cell>
        </row>
        <row r="259">
          <cell r="CY259" t="str">
            <v>HBH70</v>
          </cell>
          <cell r="CZ259" t="str">
            <v>环渤海大区</v>
          </cell>
          <cell r="DA259" t="str">
            <v>吉林省应急指挥系统平台</v>
          </cell>
        </row>
        <row r="260">
          <cell r="CY260" t="str">
            <v>HBH71</v>
          </cell>
          <cell r="CZ260" t="str">
            <v>环渤海大区</v>
          </cell>
          <cell r="DA260" t="str">
            <v>长春红旗小镇项目</v>
          </cell>
        </row>
        <row r="261">
          <cell r="CY261" t="str">
            <v>HBH72</v>
          </cell>
          <cell r="CZ261" t="str">
            <v>环渤海大区</v>
          </cell>
          <cell r="DA261" t="str">
            <v>智慧东丽综合治理平台-综治管理中心软件开发</v>
          </cell>
        </row>
        <row r="262">
          <cell r="CY262" t="str">
            <v>HBH73</v>
          </cell>
          <cell r="CZ262" t="str">
            <v>环渤海大区</v>
          </cell>
          <cell r="DA262" t="str">
            <v xml:space="preserve">天津市南开区区一体化社会治理信息化平台 </v>
          </cell>
        </row>
        <row r="263">
          <cell r="CY263" t="str">
            <v>HBH77</v>
          </cell>
          <cell r="CZ263" t="str">
            <v>环渤海大区</v>
          </cell>
          <cell r="DA263" t="str">
            <v>南开区政务OA</v>
          </cell>
        </row>
        <row r="264">
          <cell r="CY264" t="str">
            <v>HBH78</v>
          </cell>
          <cell r="CZ264" t="str">
            <v>环渤海大区</v>
          </cell>
          <cell r="DA264" t="str">
            <v>南开区智能停车项目</v>
          </cell>
        </row>
        <row r="265">
          <cell r="CY265" t="str">
            <v>HBH80</v>
          </cell>
          <cell r="CZ265" t="str">
            <v>环渤海大区</v>
          </cell>
          <cell r="DA265" t="str">
            <v>南开区一网通</v>
          </cell>
        </row>
        <row r="266">
          <cell r="CY266" t="str">
            <v>HBH81</v>
          </cell>
          <cell r="CZ266" t="str">
            <v>环渤海大区</v>
          </cell>
          <cell r="DA266" t="str">
            <v>大连智慧社区养老服务平台</v>
          </cell>
        </row>
        <row r="267">
          <cell r="CY267" t="str">
            <v>HBH82</v>
          </cell>
          <cell r="CZ267" t="str">
            <v>环渤海大区</v>
          </cell>
          <cell r="DA267" t="str">
            <v>抚顺一馆一平台（硬件）</v>
          </cell>
        </row>
        <row r="268">
          <cell r="CY268" t="str">
            <v>HBH83</v>
          </cell>
          <cell r="CZ268" t="str">
            <v>环渤海大区</v>
          </cell>
          <cell r="DA268" t="str">
            <v>企业智能云服务项目</v>
          </cell>
        </row>
        <row r="269">
          <cell r="CY269" t="str">
            <v>HBH84</v>
          </cell>
          <cell r="CZ269" t="str">
            <v>环渤海大区</v>
          </cell>
          <cell r="DA269" t="str">
            <v>枣庄市大数据局互联网+政务服务系统开发项目</v>
          </cell>
        </row>
        <row r="270">
          <cell r="CY270" t="str">
            <v>HBH85</v>
          </cell>
          <cell r="CZ270" t="str">
            <v>环渤海大区</v>
          </cell>
          <cell r="DA270" t="str">
            <v>昌邑市智慧城市系统开发项目</v>
          </cell>
        </row>
        <row r="271">
          <cell r="CY271" t="str">
            <v>HBH86</v>
          </cell>
          <cell r="CZ271" t="str">
            <v>环渤海大区</v>
          </cell>
          <cell r="DA271" t="str">
            <v>京东集团IOC战略框架协议</v>
          </cell>
        </row>
        <row r="272">
          <cell r="CY272" t="str">
            <v>HBH87</v>
          </cell>
          <cell r="CZ272" t="str">
            <v>环渤海大区</v>
          </cell>
          <cell r="DA272" t="str">
            <v>肃宁县城市运行管理平台</v>
          </cell>
        </row>
        <row r="273">
          <cell r="CY273" t="str">
            <v>HBH89</v>
          </cell>
          <cell r="CZ273" t="str">
            <v>环渤海大区</v>
          </cell>
          <cell r="DA273" t="str">
            <v>智慧长白山项目（一期）</v>
          </cell>
        </row>
        <row r="274">
          <cell r="CY274" t="str">
            <v>HBH91</v>
          </cell>
          <cell r="CZ274" t="str">
            <v>环渤海大区</v>
          </cell>
          <cell r="DA274" t="str">
            <v>吉林省智能制造与工业企业上云项目</v>
          </cell>
        </row>
        <row r="275">
          <cell r="CY275" t="str">
            <v>HBH92</v>
          </cell>
          <cell r="CZ275" t="str">
            <v>环渤海大区</v>
          </cell>
          <cell r="DA275" t="str">
            <v xml:space="preserve">科技部物联网+智慧城市项目补贴申请 </v>
          </cell>
        </row>
        <row r="276">
          <cell r="CY276" t="str">
            <v>HBH93</v>
          </cell>
          <cell r="CZ276" t="str">
            <v>环渤海大区</v>
          </cell>
          <cell r="DA276" t="str">
            <v>长春市物联网产业发展咨询规划项目</v>
          </cell>
        </row>
        <row r="277">
          <cell r="CY277" t="str">
            <v>HBH94</v>
          </cell>
          <cell r="CZ277" t="str">
            <v>环渤海大区</v>
          </cell>
          <cell r="DA277" t="str">
            <v>吉林省溯源食品工业互联网项目（咨询）</v>
          </cell>
        </row>
        <row r="278">
          <cell r="CY278" t="str">
            <v>HBH95</v>
          </cell>
          <cell r="CZ278" t="str">
            <v>环渤海大区</v>
          </cell>
          <cell r="DA278" t="str">
            <v>吉林省及长春市智慧养老</v>
          </cell>
        </row>
        <row r="279">
          <cell r="CY279" t="str">
            <v>HBH96</v>
          </cell>
          <cell r="CZ279" t="str">
            <v>环渤海大区</v>
          </cell>
          <cell r="DA279" t="str">
            <v>红旗汽车车联网项目</v>
          </cell>
        </row>
        <row r="280">
          <cell r="CY280" t="str">
            <v>HBH97</v>
          </cell>
          <cell r="CZ280" t="str">
            <v>环渤海大区</v>
          </cell>
          <cell r="DA280" t="str">
            <v>松原智慧城市相关项目</v>
          </cell>
        </row>
        <row r="281">
          <cell r="CY281" t="str">
            <v>HBH98</v>
          </cell>
          <cell r="CZ281" t="str">
            <v>环渤海大区</v>
          </cell>
          <cell r="DA281" t="str">
            <v>智慧粮仓</v>
          </cell>
        </row>
        <row r="282">
          <cell r="CY282" t="str">
            <v>HBH99</v>
          </cell>
          <cell r="CZ282" t="str">
            <v>环渤海大区</v>
          </cell>
          <cell r="DA282" t="str">
            <v>北京市朝阳区小武基社区安全管控平台项目</v>
          </cell>
        </row>
        <row r="283">
          <cell r="CY283" t="str">
            <v>HBH100</v>
          </cell>
          <cell r="CZ283" t="str">
            <v>环渤海大区</v>
          </cell>
          <cell r="DA283" t="str">
            <v>河北省涿州市看守所智能化改造项目</v>
          </cell>
        </row>
        <row r="284">
          <cell r="CY284" t="str">
            <v>HBH101</v>
          </cell>
          <cell r="CZ284" t="str">
            <v>环渤海大区</v>
          </cell>
          <cell r="DA284" t="str">
            <v>吉视传媒人工智能云平台硬件采购项目（暂停）</v>
          </cell>
        </row>
        <row r="285">
          <cell r="CY285" t="str">
            <v>HBH102</v>
          </cell>
          <cell r="CZ285" t="str">
            <v>环渤海大区</v>
          </cell>
          <cell r="DA285" t="str">
            <v>抚顺一馆一平台（软件）</v>
          </cell>
        </row>
        <row r="286">
          <cell r="CY286" t="str">
            <v>HBH103</v>
          </cell>
          <cell r="CZ286" t="str">
            <v>环渤海大区</v>
          </cell>
          <cell r="DA286" t="str">
            <v xml:space="preserve">科技部互联网+政务项目资金申请（天津） </v>
          </cell>
        </row>
        <row r="287">
          <cell r="CY287" t="str">
            <v>HBH104</v>
          </cell>
          <cell r="CZ287" t="str">
            <v>环渤海大区</v>
          </cell>
          <cell r="DA287" t="str">
            <v>天津航空口岸大通关基地信息化集成项目</v>
          </cell>
        </row>
        <row r="288">
          <cell r="CY288" t="str">
            <v>HBH105</v>
          </cell>
          <cell r="CZ288" t="str">
            <v>环渤海大区</v>
          </cell>
          <cell r="DA288" t="str">
            <v>天津津南区智慧城市</v>
          </cell>
        </row>
        <row r="289">
          <cell r="CY289" t="str">
            <v>HBH107</v>
          </cell>
          <cell r="CZ289" t="str">
            <v>环渤海大区</v>
          </cell>
          <cell r="DA289" t="str">
            <v>天津南开区数据共享交换平台</v>
          </cell>
        </row>
        <row r="290">
          <cell r="CY290" t="str">
            <v>HBH108</v>
          </cell>
          <cell r="CZ290" t="str">
            <v>环渤海大区</v>
          </cell>
          <cell r="DA290" t="str">
            <v>抚顺市工会会员服务</v>
          </cell>
        </row>
        <row r="291">
          <cell r="CY291" t="str">
            <v>HBH109</v>
          </cell>
          <cell r="CZ291" t="str">
            <v>环渤海大区</v>
          </cell>
          <cell r="DA291" t="str">
            <v>辽阳市白塔区城市运行服务</v>
          </cell>
        </row>
        <row r="292">
          <cell r="CY292" t="str">
            <v>HBH110</v>
          </cell>
          <cell r="CZ292" t="str">
            <v>环渤海大区</v>
          </cell>
          <cell r="DA292" t="str">
            <v>济钢四新产业园项目</v>
          </cell>
        </row>
        <row r="293">
          <cell r="CY293" t="str">
            <v>HBH111</v>
          </cell>
          <cell r="CZ293" t="str">
            <v>环渤海大区</v>
          </cell>
          <cell r="DA293" t="str">
            <v>吉林省科技部试点申请</v>
          </cell>
        </row>
        <row r="294">
          <cell r="CY294" t="str">
            <v>HBH112</v>
          </cell>
          <cell r="CZ294" t="str">
            <v>环渤海大区</v>
          </cell>
          <cell r="DA294" t="str">
            <v>本溪市云数据中心扩容</v>
          </cell>
        </row>
        <row r="295">
          <cell r="CY295" t="str">
            <v>HBH113</v>
          </cell>
          <cell r="CZ295" t="str">
            <v>环渤海大区</v>
          </cell>
          <cell r="DA295" t="str">
            <v>本溪市一体化在线政务服务平台</v>
          </cell>
        </row>
        <row r="296">
          <cell r="CY296" t="str">
            <v>HBH114</v>
          </cell>
          <cell r="CZ296" t="str">
            <v>环渤海大区</v>
          </cell>
          <cell r="DA296" t="str">
            <v>本溪市财政局机房改造工程（电气）</v>
          </cell>
        </row>
        <row r="297">
          <cell r="CY297" t="str">
            <v>HBH115</v>
          </cell>
          <cell r="CZ297" t="str">
            <v>环渤海大区</v>
          </cell>
          <cell r="DA297" t="str">
            <v>本溪市明厨亮灶运营项目</v>
          </cell>
        </row>
        <row r="298">
          <cell r="CY298" t="str">
            <v>HBH116</v>
          </cell>
          <cell r="CZ298" t="str">
            <v>环渤海大区</v>
          </cell>
          <cell r="DA298" t="str">
            <v>本溪市泵房视频监控安装</v>
          </cell>
        </row>
        <row r="299">
          <cell r="CY299" t="str">
            <v>HBH117</v>
          </cell>
          <cell r="CZ299" t="str">
            <v>环渤海大区</v>
          </cell>
          <cell r="DA299" t="str">
            <v>本溪市智慧水务二期</v>
          </cell>
        </row>
        <row r="300">
          <cell r="CY300" t="str">
            <v>HBH118</v>
          </cell>
          <cell r="CZ300" t="str">
            <v>环渤海大区</v>
          </cell>
          <cell r="DA300" t="str">
            <v>本溪市视频监控管理工程</v>
          </cell>
        </row>
        <row r="301">
          <cell r="CY301" t="str">
            <v>HBH120</v>
          </cell>
          <cell r="CZ301" t="str">
            <v>环渤海大区</v>
          </cell>
          <cell r="DA301" t="str">
            <v>聊城政务云二期</v>
          </cell>
        </row>
        <row r="302">
          <cell r="CY302" t="str">
            <v>HBH121</v>
          </cell>
          <cell r="CZ302" t="str">
            <v>环渤海大区</v>
          </cell>
          <cell r="DA302" t="str">
            <v>天津南开区科技企业监测分析与综合服务平台</v>
          </cell>
        </row>
        <row r="303">
          <cell r="CY303" t="str">
            <v>HBH122</v>
          </cell>
          <cell r="CZ303" t="str">
            <v>环渤海大区</v>
          </cell>
          <cell r="DA303" t="str">
            <v>秦皇岛政务数据交换共享平台</v>
          </cell>
        </row>
        <row r="304">
          <cell r="CY304" t="str">
            <v>HBH123</v>
          </cell>
          <cell r="CZ304" t="str">
            <v>环渤海大区</v>
          </cell>
          <cell r="DA304" t="str">
            <v>邯郸市肥乡县数据交换平台</v>
          </cell>
        </row>
        <row r="305">
          <cell r="CY305" t="str">
            <v>HBH124</v>
          </cell>
          <cell r="CZ305" t="str">
            <v>环渤海大区</v>
          </cell>
          <cell r="DA305" t="str">
            <v>邯郸市肥乡县市民综合服务平台</v>
          </cell>
        </row>
        <row r="306">
          <cell r="CY306" t="str">
            <v>HBH125</v>
          </cell>
          <cell r="CZ306" t="str">
            <v>环渤海大区</v>
          </cell>
          <cell r="DA306" t="str">
            <v>邯郸市肥乡县融媒体</v>
          </cell>
        </row>
        <row r="307">
          <cell r="CY307" t="str">
            <v>HBH126</v>
          </cell>
          <cell r="CZ307" t="str">
            <v>环渤海大区</v>
          </cell>
          <cell r="DA307" t="str">
            <v>邯郸市鸡泽县农业大数据</v>
          </cell>
        </row>
        <row r="308">
          <cell r="CY308" t="str">
            <v>HBH127</v>
          </cell>
          <cell r="CZ308" t="str">
            <v>环渤海大区</v>
          </cell>
          <cell r="DA308" t="str">
            <v>邯郸市鸡泽县智慧物流</v>
          </cell>
        </row>
        <row r="309">
          <cell r="CY309" t="str">
            <v>HBH128</v>
          </cell>
          <cell r="CZ309" t="str">
            <v>环渤海大区</v>
          </cell>
          <cell r="DA309" t="str">
            <v>抚顺市税源大数据</v>
          </cell>
        </row>
        <row r="310">
          <cell r="CY310" t="str">
            <v>HBH129</v>
          </cell>
          <cell r="CZ310" t="str">
            <v>环渤海大区</v>
          </cell>
          <cell r="DA310" t="str">
            <v>抚顺市应急指挥平台</v>
          </cell>
        </row>
        <row r="311">
          <cell r="CY311" t="str">
            <v>HBH130</v>
          </cell>
          <cell r="CZ311" t="str">
            <v>环渤海大区</v>
          </cell>
          <cell r="DA311" t="str">
            <v>抚顺市政法委社会综治网格化平台</v>
          </cell>
        </row>
        <row r="312">
          <cell r="CY312" t="str">
            <v>HBH131</v>
          </cell>
          <cell r="CZ312" t="str">
            <v>环渤海大区</v>
          </cell>
          <cell r="DA312" t="str">
            <v>盘锦市公共信息服务平台</v>
          </cell>
        </row>
        <row r="313">
          <cell r="CY313" t="str">
            <v>HBH132</v>
          </cell>
          <cell r="CZ313" t="str">
            <v>环渤海大区</v>
          </cell>
          <cell r="DA313" t="str">
            <v>潍坊市工业互联网</v>
          </cell>
        </row>
        <row r="314">
          <cell r="CY314" t="str">
            <v>HBH133</v>
          </cell>
          <cell r="CZ314" t="str">
            <v>环渤海大区</v>
          </cell>
          <cell r="DA314" t="str">
            <v>潍坊市农业大数据</v>
          </cell>
        </row>
        <row r="315">
          <cell r="CY315" t="str">
            <v>HBH134</v>
          </cell>
          <cell r="CZ315" t="str">
            <v>环渤海大区</v>
          </cell>
          <cell r="DA315" t="str">
            <v>吉林祥云大数据平台建设项目（二期）</v>
          </cell>
        </row>
        <row r="316">
          <cell r="CY316" t="str">
            <v>HBH135</v>
          </cell>
          <cell r="CZ316" t="str">
            <v>环渤海大区</v>
          </cell>
          <cell r="DA316" t="str">
            <v>长春新区“数字新区”一期项目软件（1.08亿）</v>
          </cell>
        </row>
        <row r="317">
          <cell r="CY317" t="str">
            <v>HBH136</v>
          </cell>
          <cell r="CZ317" t="str">
            <v>环渤海大区</v>
          </cell>
          <cell r="DA317" t="str">
            <v>长春新区“数字新区”一期项目硬件（1.08亿）</v>
          </cell>
        </row>
        <row r="318">
          <cell r="CY318" t="str">
            <v>HBH137</v>
          </cell>
          <cell r="CZ318" t="str">
            <v>环渤海大区</v>
          </cell>
          <cell r="DA318" t="str">
            <v>新乐市智慧城市（新增商机）</v>
          </cell>
        </row>
        <row r="319">
          <cell r="CY319" t="str">
            <v>HBH138</v>
          </cell>
          <cell r="CZ319" t="str">
            <v>环渤海大区</v>
          </cell>
          <cell r="DA319" t="str">
            <v>大连城市公共信用平台（软件）</v>
          </cell>
        </row>
      </sheetData>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振官"/>
      <sheetName val="事项列表范围"/>
    </sheetNames>
    <sheetDataSet>
      <sheetData sheetId="0" refreshError="1"/>
      <sheetData sheetId="1" refreshError="1"/>
      <sheetData sheetId="2"/>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振官"/>
      <sheetName val="事项列表范围"/>
    </sheetNames>
    <sheetDataSet>
      <sheetData sheetId="0"/>
      <sheetData sheetId="1"/>
      <sheetData sheetId="2"/>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刘振官"/>
      <sheetName val="事项列表范围"/>
    </sheetNames>
    <sheetDataSet>
      <sheetData sheetId="0"/>
      <sheetData sheetId="1"/>
      <sheetData sheetId="2"/>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事项列表范围"/>
      <sheetName val="高海涛"/>
    </sheetNames>
    <sheetDataSet>
      <sheetData sheetId="0"/>
      <sheetData sheetId="1"/>
      <sheetData sheetId="2"/>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事项列表范围"/>
      <sheetName val="高海涛"/>
    </sheetNames>
    <sheetDataSet>
      <sheetData sheetId="0" refreshError="1"/>
      <sheetData sheetId="1">
        <row r="1">
          <cell r="A1" t="str">
            <v>病假</v>
          </cell>
        </row>
      </sheetData>
      <sheetData sheetId="2"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报说明"/>
      <sheetName val="工时填报"/>
      <sheetName val="事项列表范围"/>
    </sheetNames>
    <sheetDataSet>
      <sheetData sheetId="0" refreshError="1"/>
      <sheetData sheetId="1" refreshError="1"/>
      <sheetData sheetId="2"/>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Y20商机汇总表"/>
      <sheetName val="1-汇总分析"/>
      <sheetName val="2-各季度商机概览"/>
      <sheetName val="3-涉及燕云产品分析"/>
      <sheetName val="4-涉及燕云产品商机-明细"/>
      <sheetName val="5-销售负责人维度"/>
      <sheetName val="6-新增商机清单"/>
      <sheetName val="7-商机阶段变更清单"/>
      <sheetName val="8-已签约清单"/>
      <sheetName val="9-暂停商机清单"/>
    </sheetNames>
    <sheetDataSet>
      <sheetData sheetId="0" refreshError="1"/>
      <sheetData sheetId="1" refreshError="1">
        <row r="1">
          <cell r="A1" t="str">
            <v>商机编号</v>
          </cell>
          <cell r="B1" t="str">
            <v>销售部</v>
          </cell>
          <cell r="C1" t="str">
            <v>商机名称</v>
          </cell>
          <cell r="D1" t="str">
            <v>签约客户名称</v>
          </cell>
          <cell r="E1" t="str">
            <v>最终客户名称
（最终需求方）</v>
          </cell>
          <cell r="F1" t="str">
            <v>销售
负责人</v>
          </cell>
          <cell r="G1" t="str">
            <v>售前
负责人</v>
          </cell>
          <cell r="H1" t="str">
            <v>子方案
负责人</v>
          </cell>
          <cell r="I1" t="str">
            <v>近期重点商机</v>
          </cell>
          <cell r="J1" t="str">
            <v>商机阶段</v>
          </cell>
          <cell r="K1" t="str">
            <v>赢单概率</v>
          </cell>
          <cell r="L1" t="str">
            <v>商机状态</v>
          </cell>
          <cell r="M1" t="str">
            <v>上次沟通会后是否有进展</v>
          </cell>
          <cell r="N1" t="str">
            <v>是否提前开工</v>
          </cell>
          <cell r="O1" t="str">
            <v>商机分类</v>
          </cell>
          <cell r="P1" t="str">
            <v>预计投标时间（年）</v>
          </cell>
          <cell r="Q1" t="str">
            <v>预计投标时间（月）</v>
          </cell>
          <cell r="R1" t="str">
            <v>预计签约时间（年）</v>
          </cell>
          <cell r="S1" t="str">
            <v>预计签约时间（月）</v>
          </cell>
          <cell r="T1" t="str">
            <v>预计签约金额
（万元）</v>
          </cell>
        </row>
        <row r="2">
          <cell r="A2" t="str">
            <v>HBH110</v>
          </cell>
          <cell r="B2" t="str">
            <v>北区</v>
          </cell>
          <cell r="C2" t="str">
            <v>济钢四新产业园项目及新合资公司信息化规划（2020）</v>
          </cell>
          <cell r="D2" t="str">
            <v>济钢集团有限公司</v>
          </cell>
          <cell r="F2" t="str">
            <v>李丹丹</v>
          </cell>
          <cell r="G2" t="str">
            <v>王金星</v>
          </cell>
          <cell r="J2" t="str">
            <v>1发现和评估</v>
          </cell>
          <cell r="K2">
            <v>0.1</v>
          </cell>
          <cell r="L2" t="str">
            <v>跟进中</v>
          </cell>
          <cell r="O2" t="str">
            <v>三类商机（SI业务）</v>
          </cell>
          <cell r="P2">
            <v>2020</v>
          </cell>
          <cell r="Q2">
            <v>12</v>
          </cell>
          <cell r="R2">
            <v>2020</v>
          </cell>
          <cell r="S2">
            <v>12</v>
          </cell>
          <cell r="T2">
            <v>1000</v>
          </cell>
        </row>
        <row r="3">
          <cell r="A3" t="str">
            <v>HBH179</v>
          </cell>
          <cell r="B3" t="str">
            <v>北区</v>
          </cell>
          <cell r="C3" t="str">
            <v>聊城城市大脑项目</v>
          </cell>
          <cell r="D3" t="str">
            <v>聊城市大数据局</v>
          </cell>
          <cell r="F3" t="str">
            <v>李丹丹</v>
          </cell>
          <cell r="G3" t="str">
            <v>梁铮</v>
          </cell>
          <cell r="I3" t="str">
            <v>是</v>
          </cell>
          <cell r="J3" t="str">
            <v>1发现和评估</v>
          </cell>
          <cell r="K3">
            <v>0.1</v>
          </cell>
          <cell r="L3" t="str">
            <v>跟进中</v>
          </cell>
          <cell r="O3" t="str">
            <v>二类商机（自有方案业务）</v>
          </cell>
          <cell r="P3">
            <v>2020</v>
          </cell>
          <cell r="Q3">
            <v>6</v>
          </cell>
          <cell r="R3">
            <v>2020</v>
          </cell>
          <cell r="S3">
            <v>7</v>
          </cell>
          <cell r="T3">
            <v>5000</v>
          </cell>
        </row>
        <row r="4">
          <cell r="A4" t="str">
            <v>HBH180</v>
          </cell>
          <cell r="B4" t="str">
            <v>北区</v>
          </cell>
          <cell r="C4" t="str">
            <v>潍坊城市大脑项目</v>
          </cell>
          <cell r="D4" t="str">
            <v>潍坊市大数据局</v>
          </cell>
          <cell r="F4" t="str">
            <v>李丹丹</v>
          </cell>
          <cell r="G4" t="str">
            <v>梁铮</v>
          </cell>
          <cell r="J4" t="str">
            <v>1发现和评估</v>
          </cell>
          <cell r="K4">
            <v>0.1</v>
          </cell>
          <cell r="L4" t="str">
            <v>跟进中</v>
          </cell>
          <cell r="O4" t="str">
            <v>二类商机（自有方案业务）</v>
          </cell>
          <cell r="P4">
            <v>2020</v>
          </cell>
          <cell r="Q4">
            <v>7</v>
          </cell>
          <cell r="R4">
            <v>2020</v>
          </cell>
          <cell r="S4">
            <v>8</v>
          </cell>
          <cell r="T4">
            <v>1000</v>
          </cell>
        </row>
        <row r="5">
          <cell r="A5" t="str">
            <v>HBH55</v>
          </cell>
          <cell r="B5" t="str">
            <v>北区</v>
          </cell>
          <cell r="C5" t="str">
            <v>威海城市APP系列项目</v>
          </cell>
          <cell r="D5" t="str">
            <v>威海市大数据中心</v>
          </cell>
          <cell r="F5" t="str">
            <v>刘岩</v>
          </cell>
          <cell r="G5" t="str">
            <v>刘岩</v>
          </cell>
          <cell r="I5" t="str">
            <v>是</v>
          </cell>
          <cell r="J5" t="str">
            <v>3详细设计</v>
          </cell>
          <cell r="K5">
            <v>0.5</v>
          </cell>
          <cell r="L5" t="str">
            <v>跟进中</v>
          </cell>
          <cell r="O5" t="str">
            <v>二类商机（自有方案业务）</v>
          </cell>
          <cell r="P5">
            <v>2020</v>
          </cell>
          <cell r="Q5">
            <v>3</v>
          </cell>
          <cell r="R5">
            <v>2020</v>
          </cell>
          <cell r="S5">
            <v>4</v>
          </cell>
          <cell r="T5">
            <v>500</v>
          </cell>
        </row>
        <row r="6">
          <cell r="A6" t="str">
            <v>HBH144</v>
          </cell>
          <cell r="B6" t="str">
            <v>北区</v>
          </cell>
          <cell r="C6" t="str">
            <v>淄博交通局大监管项目（2020）</v>
          </cell>
          <cell r="D6" t="str">
            <v>淄博市交通局</v>
          </cell>
          <cell r="F6" t="str">
            <v>刘岩</v>
          </cell>
          <cell r="G6" t="str">
            <v>王金星</v>
          </cell>
          <cell r="J6" t="str">
            <v>1发现和评估</v>
          </cell>
          <cell r="K6">
            <v>0.1</v>
          </cell>
          <cell r="L6" t="str">
            <v>跟进中</v>
          </cell>
          <cell r="O6" t="str">
            <v>二类商机（自有方案业务）</v>
          </cell>
          <cell r="P6">
            <v>2020</v>
          </cell>
          <cell r="Q6">
            <v>7</v>
          </cell>
          <cell r="R6">
            <v>2020</v>
          </cell>
          <cell r="S6">
            <v>7</v>
          </cell>
          <cell r="T6">
            <v>1400</v>
          </cell>
        </row>
        <row r="7">
          <cell r="A7" t="str">
            <v>HBH47</v>
          </cell>
          <cell r="B7" t="str">
            <v>北区</v>
          </cell>
          <cell r="C7" t="str">
            <v>爱山东.文登</v>
          </cell>
          <cell r="D7" t="str">
            <v>文登区信息产业办公室</v>
          </cell>
          <cell r="F7" t="str">
            <v>刘岩</v>
          </cell>
          <cell r="G7" t="str">
            <v>刘岩</v>
          </cell>
          <cell r="J7" t="str">
            <v>3详细设计</v>
          </cell>
          <cell r="K7">
            <v>0.5</v>
          </cell>
          <cell r="L7" t="str">
            <v>跟进中</v>
          </cell>
          <cell r="O7" t="str">
            <v>二类商机（自有方案业务）</v>
          </cell>
          <cell r="P7">
            <v>2020</v>
          </cell>
          <cell r="Q7">
            <v>7</v>
          </cell>
          <cell r="R7">
            <v>2020</v>
          </cell>
          <cell r="S7">
            <v>7</v>
          </cell>
          <cell r="T7">
            <v>100</v>
          </cell>
        </row>
        <row r="8">
          <cell r="A8" t="str">
            <v>HBH172</v>
          </cell>
          <cell r="B8" t="str">
            <v>北区</v>
          </cell>
          <cell r="C8" t="str">
            <v>威海应急调度指挥中心项目</v>
          </cell>
          <cell r="D8" t="str">
            <v>威海市大数据中心</v>
          </cell>
          <cell r="F8" t="str">
            <v>刘岩</v>
          </cell>
          <cell r="G8" t="str">
            <v>刘岩</v>
          </cell>
          <cell r="J8" t="str">
            <v>2顶设和策划</v>
          </cell>
          <cell r="K8">
            <v>0.25</v>
          </cell>
          <cell r="L8" t="str">
            <v>跟进中</v>
          </cell>
          <cell r="O8" t="str">
            <v>二类商机（自有方案业务）</v>
          </cell>
          <cell r="P8">
            <v>2020</v>
          </cell>
          <cell r="Q8">
            <v>5</v>
          </cell>
          <cell r="R8">
            <v>2020</v>
          </cell>
          <cell r="S8">
            <v>5</v>
          </cell>
          <cell r="T8">
            <v>500</v>
          </cell>
        </row>
        <row r="9">
          <cell r="A9" t="str">
            <v>HBH173</v>
          </cell>
          <cell r="B9" t="str">
            <v>北区</v>
          </cell>
          <cell r="C9" t="str">
            <v>威海跨系统数据对接支撑项目</v>
          </cell>
          <cell r="D9" t="str">
            <v>威海市大数据中心</v>
          </cell>
          <cell r="F9" t="str">
            <v>刘岩</v>
          </cell>
          <cell r="G9" t="str">
            <v>王金星</v>
          </cell>
          <cell r="I9" t="str">
            <v>是</v>
          </cell>
          <cell r="J9" t="str">
            <v>2顶设和策划</v>
          </cell>
          <cell r="K9">
            <v>0.25</v>
          </cell>
          <cell r="L9" t="str">
            <v>跟进中</v>
          </cell>
          <cell r="O9" t="str">
            <v>一类商机（因特睿产品）</v>
          </cell>
          <cell r="P9">
            <v>2020</v>
          </cell>
          <cell r="Q9">
            <v>5</v>
          </cell>
          <cell r="R9">
            <v>2020</v>
          </cell>
          <cell r="S9">
            <v>5</v>
          </cell>
          <cell r="T9">
            <v>220</v>
          </cell>
        </row>
        <row r="10">
          <cell r="A10" t="str">
            <v>HBH174</v>
          </cell>
          <cell r="B10" t="str">
            <v>北区</v>
          </cell>
          <cell r="C10" t="str">
            <v>爱山东.乳山</v>
          </cell>
          <cell r="D10" t="str">
            <v>乳山市大数据中心</v>
          </cell>
          <cell r="F10" t="str">
            <v>刘岩</v>
          </cell>
          <cell r="G10" t="str">
            <v>刘岩</v>
          </cell>
          <cell r="J10" t="str">
            <v>2顶设和策划</v>
          </cell>
          <cell r="K10">
            <v>0.25</v>
          </cell>
          <cell r="L10" t="str">
            <v>跟进中</v>
          </cell>
          <cell r="O10" t="str">
            <v>二类商机（自有方案业务）</v>
          </cell>
          <cell r="P10">
            <v>2020</v>
          </cell>
          <cell r="Q10">
            <v>7</v>
          </cell>
          <cell r="R10">
            <v>2020</v>
          </cell>
          <cell r="S10">
            <v>7</v>
          </cell>
          <cell r="T10">
            <v>80</v>
          </cell>
        </row>
        <row r="11">
          <cell r="A11" t="str">
            <v>HBH175</v>
          </cell>
          <cell r="B11" t="str">
            <v>北区</v>
          </cell>
          <cell r="C11" t="str">
            <v>智慧文旅云运营项目</v>
          </cell>
          <cell r="D11" t="str">
            <v>威海文旅局</v>
          </cell>
          <cell r="F11" t="str">
            <v>刘岩</v>
          </cell>
          <cell r="G11" t="str">
            <v>刘岩</v>
          </cell>
          <cell r="J11" t="str">
            <v>1发现和评估</v>
          </cell>
          <cell r="K11">
            <v>0.1</v>
          </cell>
          <cell r="L11" t="str">
            <v>跟进中</v>
          </cell>
          <cell r="O11" t="str">
            <v>二类商机（自有方案业务）</v>
          </cell>
          <cell r="P11">
            <v>2020</v>
          </cell>
          <cell r="Q11">
            <v>6</v>
          </cell>
          <cell r="R11">
            <v>2020</v>
          </cell>
          <cell r="S11">
            <v>6</v>
          </cell>
          <cell r="T11">
            <v>100</v>
          </cell>
        </row>
        <row r="12">
          <cell r="A12" t="str">
            <v>HBH176</v>
          </cell>
          <cell r="B12" t="str">
            <v>北区</v>
          </cell>
          <cell r="C12" t="str">
            <v>审计二期</v>
          </cell>
          <cell r="D12" t="str">
            <v>威海市审计局</v>
          </cell>
          <cell r="F12" t="str">
            <v>刘岩</v>
          </cell>
          <cell r="G12" t="str">
            <v>刘岩</v>
          </cell>
          <cell r="J12" t="str">
            <v>5合同谈判</v>
          </cell>
          <cell r="K12">
            <v>0.9</v>
          </cell>
          <cell r="L12" t="str">
            <v>跟进中</v>
          </cell>
          <cell r="O12" t="str">
            <v>二类商机（自有方案业务）</v>
          </cell>
          <cell r="P12" t="str">
            <v>/</v>
          </cell>
          <cell r="Q12" t="str">
            <v>/</v>
          </cell>
          <cell r="R12">
            <v>2020</v>
          </cell>
          <cell r="S12">
            <v>3</v>
          </cell>
          <cell r="T12">
            <v>16</v>
          </cell>
        </row>
        <row r="13">
          <cell r="A13" t="str">
            <v>HBH177</v>
          </cell>
          <cell r="B13" t="str">
            <v>北区</v>
          </cell>
          <cell r="C13" t="str">
            <v>组织部二期</v>
          </cell>
          <cell r="D13" t="str">
            <v>威海市组织部</v>
          </cell>
          <cell r="F13" t="str">
            <v>刘岩</v>
          </cell>
          <cell r="G13" t="str">
            <v>刘岩</v>
          </cell>
          <cell r="J13" t="str">
            <v>5合同谈判</v>
          </cell>
          <cell r="K13">
            <v>0.9</v>
          </cell>
          <cell r="L13" t="str">
            <v>跟进中</v>
          </cell>
          <cell r="O13" t="str">
            <v>二类商机（自有方案业务）</v>
          </cell>
          <cell r="P13" t="str">
            <v>/</v>
          </cell>
          <cell r="Q13" t="str">
            <v>/</v>
          </cell>
          <cell r="R13">
            <v>2020</v>
          </cell>
          <cell r="S13">
            <v>3</v>
          </cell>
          <cell r="T13">
            <v>30</v>
          </cell>
        </row>
        <row r="14">
          <cell r="A14" t="str">
            <v>HBH178</v>
          </cell>
          <cell r="B14" t="str">
            <v>北区</v>
          </cell>
          <cell r="C14" t="str">
            <v>国资人事系统</v>
          </cell>
          <cell r="D14" t="str">
            <v>威海市国资委党委</v>
          </cell>
          <cell r="F14" t="str">
            <v>刘岩</v>
          </cell>
          <cell r="G14" t="str">
            <v>刘岩</v>
          </cell>
          <cell r="J14" t="str">
            <v>4投标准备</v>
          </cell>
          <cell r="K14">
            <v>0.75</v>
          </cell>
          <cell r="L14" t="str">
            <v>跟进中</v>
          </cell>
          <cell r="O14" t="str">
            <v>二类商机（自有方案业务）</v>
          </cell>
          <cell r="P14">
            <v>2020</v>
          </cell>
          <cell r="Q14">
            <v>4</v>
          </cell>
          <cell r="R14">
            <v>2020</v>
          </cell>
          <cell r="S14">
            <v>4</v>
          </cell>
          <cell r="T14">
            <v>40</v>
          </cell>
        </row>
        <row r="15">
          <cell r="A15" t="str">
            <v>HBH73</v>
          </cell>
          <cell r="B15" t="str">
            <v>北区</v>
          </cell>
          <cell r="C15" t="str">
            <v>天津市南开区综合服务管理平台 （软件）</v>
          </cell>
          <cell r="D15" t="str">
            <v>南开区综治办</v>
          </cell>
          <cell r="F15" t="str">
            <v>孙妍</v>
          </cell>
          <cell r="G15" t="str">
            <v>张炎红</v>
          </cell>
          <cell r="I15" t="str">
            <v>是</v>
          </cell>
          <cell r="J15" t="str">
            <v>3详细设计</v>
          </cell>
          <cell r="K15">
            <v>0.5</v>
          </cell>
          <cell r="L15" t="str">
            <v>跟进中</v>
          </cell>
          <cell r="O15" t="str">
            <v>二类商机（自有方案业务）</v>
          </cell>
          <cell r="P15">
            <v>2020</v>
          </cell>
          <cell r="Q15">
            <v>6</v>
          </cell>
          <cell r="R15">
            <v>2020</v>
          </cell>
          <cell r="S15">
            <v>6</v>
          </cell>
          <cell r="T15">
            <v>1400</v>
          </cell>
        </row>
        <row r="16">
          <cell r="A16" t="str">
            <v>HBH155</v>
          </cell>
          <cell r="B16" t="str">
            <v>北区</v>
          </cell>
          <cell r="C16" t="str">
            <v>天津市南开区综合服务管理平台硬件供货</v>
          </cell>
          <cell r="D16" t="str">
            <v>天津市南开区互联网信息办公室</v>
          </cell>
          <cell r="F16" t="str">
            <v>孙妍</v>
          </cell>
          <cell r="G16" t="str">
            <v>张炎红</v>
          </cell>
          <cell r="J16" t="str">
            <v>2顶设和策划</v>
          </cell>
          <cell r="K16">
            <v>0.25</v>
          </cell>
          <cell r="L16" t="str">
            <v>跟进中</v>
          </cell>
          <cell r="O16" t="str">
            <v>三类商机（SI业务）</v>
          </cell>
          <cell r="P16" t="str">
            <v>/</v>
          </cell>
          <cell r="Q16" t="str">
            <v>/</v>
          </cell>
          <cell r="R16">
            <v>2020</v>
          </cell>
          <cell r="S16">
            <v>9</v>
          </cell>
          <cell r="T16">
            <v>130</v>
          </cell>
        </row>
        <row r="17">
          <cell r="A17" t="str">
            <v>HBH147</v>
          </cell>
          <cell r="B17" t="str">
            <v>北区</v>
          </cell>
          <cell r="C17" t="str">
            <v>天津津南区智能制造</v>
          </cell>
          <cell r="D17" t="str">
            <v>天津市政府</v>
          </cell>
          <cell r="F17" t="str">
            <v>姚翔</v>
          </cell>
          <cell r="G17" t="str">
            <v>高海涛</v>
          </cell>
          <cell r="J17" t="str">
            <v>1发现和评估</v>
          </cell>
          <cell r="K17">
            <v>0.1</v>
          </cell>
          <cell r="L17" t="str">
            <v>跟进中</v>
          </cell>
          <cell r="O17" t="str">
            <v>其他</v>
          </cell>
          <cell r="P17">
            <v>2020</v>
          </cell>
          <cell r="Q17">
            <v>10</v>
          </cell>
          <cell r="R17">
            <v>2020</v>
          </cell>
          <cell r="S17">
            <v>11</v>
          </cell>
          <cell r="T17">
            <v>150</v>
          </cell>
        </row>
        <row r="18">
          <cell r="A18" t="str">
            <v>TIANJ01</v>
          </cell>
          <cell r="B18" t="str">
            <v>北区</v>
          </cell>
          <cell r="C18" t="str">
            <v>天津南开企业复工平台软件开发</v>
          </cell>
          <cell r="D18" t="str">
            <v>天津市南开区互联网信息办公室</v>
          </cell>
          <cell r="F18" t="str">
            <v>孙妍</v>
          </cell>
          <cell r="G18" t="str">
            <v>高海涛</v>
          </cell>
          <cell r="H18" t="str">
            <v>彭翔</v>
          </cell>
          <cell r="J18" t="str">
            <v>2顶设和策划</v>
          </cell>
          <cell r="K18">
            <v>0.25</v>
          </cell>
          <cell r="L18" t="str">
            <v>跟进中</v>
          </cell>
          <cell r="O18" t="str">
            <v>二类商机（自有方案业务）</v>
          </cell>
          <cell r="P18" t="str">
            <v>/</v>
          </cell>
          <cell r="Q18" t="str">
            <v>/</v>
          </cell>
          <cell r="R18">
            <v>2020</v>
          </cell>
          <cell r="S18" t="str">
            <v>/</v>
          </cell>
          <cell r="T18">
            <v>0</v>
          </cell>
        </row>
        <row r="19">
          <cell r="A19" t="str">
            <v>TIANJ02</v>
          </cell>
          <cell r="B19" t="str">
            <v>北区</v>
          </cell>
          <cell r="C19" t="str">
            <v>天津南开社区疫情防控服务平台软件开发</v>
          </cell>
          <cell r="D19" t="str">
            <v>天津市南开区互联网信息办公室</v>
          </cell>
          <cell r="F19" t="str">
            <v>孙妍</v>
          </cell>
          <cell r="G19" t="str">
            <v>高海涛</v>
          </cell>
          <cell r="H19" t="str">
            <v>张炎红</v>
          </cell>
          <cell r="J19" t="str">
            <v>2顶设和策划</v>
          </cell>
          <cell r="K19">
            <v>0.25</v>
          </cell>
          <cell r="L19" t="str">
            <v>跟进中</v>
          </cell>
          <cell r="O19" t="str">
            <v>二类商机（自有方案业务）</v>
          </cell>
          <cell r="P19" t="str">
            <v>/</v>
          </cell>
          <cell r="Q19" t="str">
            <v>/</v>
          </cell>
          <cell r="R19">
            <v>2020</v>
          </cell>
          <cell r="S19" t="str">
            <v>/</v>
          </cell>
          <cell r="T19">
            <v>0</v>
          </cell>
        </row>
        <row r="20">
          <cell r="A20" t="str">
            <v>HBH146</v>
          </cell>
          <cell r="B20" t="str">
            <v>北区</v>
          </cell>
          <cell r="C20" t="str">
            <v>天津大学服务器供货</v>
          </cell>
          <cell r="D20" t="str">
            <v>天津大学</v>
          </cell>
          <cell r="F20" t="str">
            <v>姚翔</v>
          </cell>
          <cell r="G20" t="str">
            <v>高海涛</v>
          </cell>
          <cell r="H20" t="str">
            <v xml:space="preserve"> </v>
          </cell>
          <cell r="J20" t="str">
            <v>1发现和评估</v>
          </cell>
          <cell r="K20">
            <v>0.1</v>
          </cell>
          <cell r="L20" t="str">
            <v>跟进中</v>
          </cell>
          <cell r="O20" t="str">
            <v>三类商机（SI业务）</v>
          </cell>
          <cell r="P20">
            <v>2020</v>
          </cell>
          <cell r="Q20">
            <v>9</v>
          </cell>
          <cell r="R20">
            <v>2020</v>
          </cell>
          <cell r="S20">
            <v>10</v>
          </cell>
          <cell r="T20">
            <v>100</v>
          </cell>
        </row>
        <row r="21">
          <cell r="A21" t="str">
            <v>HBH104</v>
          </cell>
          <cell r="B21" t="str">
            <v>北区</v>
          </cell>
          <cell r="C21" t="str">
            <v>天津航空口岸大通关基地信息化集成项目</v>
          </cell>
          <cell r="D21" t="str">
            <v>天津航空物流发展有限公司</v>
          </cell>
          <cell r="F21" t="str">
            <v>姚翔</v>
          </cell>
          <cell r="G21" t="str">
            <v>段作军</v>
          </cell>
          <cell r="I21" t="str">
            <v>是</v>
          </cell>
          <cell r="J21" t="str">
            <v>3详细设计</v>
          </cell>
          <cell r="K21">
            <v>0.5</v>
          </cell>
          <cell r="L21" t="str">
            <v>跟进中</v>
          </cell>
          <cell r="O21" t="str">
            <v>三类商机（SI业务）</v>
          </cell>
          <cell r="P21">
            <v>2020</v>
          </cell>
          <cell r="Q21">
            <v>5</v>
          </cell>
          <cell r="R21">
            <v>2020</v>
          </cell>
          <cell r="S21">
            <v>6</v>
          </cell>
          <cell r="T21">
            <v>8800</v>
          </cell>
        </row>
        <row r="22">
          <cell r="A22" t="str">
            <v>XB41</v>
          </cell>
          <cell r="B22" t="str">
            <v>北区</v>
          </cell>
          <cell r="C22" t="str">
            <v>宝鸡城市运行平台(应急)</v>
          </cell>
          <cell r="D22" t="str">
            <v>宝鸡市应急管理局</v>
          </cell>
          <cell r="F22" t="str">
            <v>徐颖</v>
          </cell>
          <cell r="G22" t="str">
            <v>陈克</v>
          </cell>
          <cell r="J22" t="str">
            <v>1发现和评估</v>
          </cell>
          <cell r="K22">
            <v>0.1</v>
          </cell>
          <cell r="L22" t="str">
            <v>跟进中</v>
          </cell>
          <cell r="O22" t="str">
            <v>三类商机（SI业务）</v>
          </cell>
          <cell r="P22">
            <v>2020</v>
          </cell>
          <cell r="Q22">
            <v>9</v>
          </cell>
          <cell r="R22">
            <v>2020</v>
          </cell>
          <cell r="S22">
            <v>10</v>
          </cell>
          <cell r="T22">
            <v>1000</v>
          </cell>
        </row>
        <row r="23">
          <cell r="A23" t="str">
            <v>XB42</v>
          </cell>
          <cell r="B23" t="str">
            <v>北区</v>
          </cell>
          <cell r="C23" t="str">
            <v>北区渭南智慧城市软件开发项目</v>
          </cell>
          <cell r="D23" t="str">
            <v>渭南市发改委</v>
          </cell>
          <cell r="F23" t="str">
            <v>徐颖</v>
          </cell>
          <cell r="G23" t="str">
            <v>陈克</v>
          </cell>
          <cell r="J23" t="str">
            <v>2顶设和策划</v>
          </cell>
          <cell r="K23">
            <v>0.25</v>
          </cell>
          <cell r="L23" t="str">
            <v>跟进中</v>
          </cell>
          <cell r="O23" t="str">
            <v>二类商机（自有方案业务）</v>
          </cell>
          <cell r="P23">
            <v>2020</v>
          </cell>
          <cell r="Q23">
            <v>10</v>
          </cell>
          <cell r="R23">
            <v>2020</v>
          </cell>
          <cell r="S23">
            <v>12</v>
          </cell>
          <cell r="T23">
            <v>1000</v>
          </cell>
        </row>
        <row r="24">
          <cell r="A24" t="str">
            <v>BEIJ02</v>
          </cell>
          <cell r="B24" t="str">
            <v>北区</v>
          </cell>
          <cell r="C24" t="str">
            <v>北京市综合服务融通平台</v>
          </cell>
          <cell r="D24" t="str">
            <v>北京市政府办公厅</v>
          </cell>
          <cell r="F24" t="str">
            <v>李路平</v>
          </cell>
          <cell r="G24" t="str">
            <v>靳茜</v>
          </cell>
          <cell r="J24" t="str">
            <v>1发现和评估</v>
          </cell>
          <cell r="K24">
            <v>0.1</v>
          </cell>
          <cell r="L24" t="str">
            <v>跟进中</v>
          </cell>
          <cell r="P24" t="str">
            <v>/</v>
          </cell>
          <cell r="Q24" t="str">
            <v>/</v>
          </cell>
          <cell r="R24">
            <v>2020</v>
          </cell>
          <cell r="S24" t="str">
            <v>/</v>
          </cell>
        </row>
        <row r="25">
          <cell r="A25" t="str">
            <v>TIANJ03</v>
          </cell>
          <cell r="B25" t="str">
            <v>北区</v>
          </cell>
          <cell r="C25" t="str">
            <v>南开区统一身份认证系统软件开发项目</v>
          </cell>
          <cell r="D25" t="str">
            <v>天津市南开区互联网信息办公室</v>
          </cell>
          <cell r="F25" t="str">
            <v>孙妍</v>
          </cell>
          <cell r="G25" t="str">
            <v>高海涛</v>
          </cell>
          <cell r="J25" t="str">
            <v>2顶设和策划</v>
          </cell>
          <cell r="K25">
            <v>0.25</v>
          </cell>
          <cell r="L25" t="str">
            <v>跟进中</v>
          </cell>
          <cell r="O25" t="str">
            <v>二类商机（自有方案业务）</v>
          </cell>
          <cell r="P25" t="str">
            <v>/</v>
          </cell>
          <cell r="Q25" t="str">
            <v>/</v>
          </cell>
          <cell r="R25">
            <v>2020</v>
          </cell>
          <cell r="S25">
            <v>9</v>
          </cell>
          <cell r="T25">
            <v>200</v>
          </cell>
        </row>
        <row r="26">
          <cell r="A26" t="str">
            <v>TIANJ04</v>
          </cell>
          <cell r="B26" t="str">
            <v>北区</v>
          </cell>
          <cell r="C26" t="str">
            <v xml:space="preserve">南开区智慧应急指挥管理平台
</v>
          </cell>
          <cell r="D26" t="str">
            <v>天津市南开区网信办</v>
          </cell>
          <cell r="F26" t="str">
            <v>孙妍</v>
          </cell>
          <cell r="G26" t="str">
            <v>高海涛</v>
          </cell>
          <cell r="I26" t="str">
            <v>是</v>
          </cell>
          <cell r="J26" t="str">
            <v>1发现和评估</v>
          </cell>
          <cell r="K26">
            <v>0.1</v>
          </cell>
          <cell r="L26" t="str">
            <v>跟进中</v>
          </cell>
          <cell r="O26" t="str">
            <v>二类商机（自有方案业务）</v>
          </cell>
          <cell r="P26" t="str">
            <v>/</v>
          </cell>
          <cell r="Q26" t="str">
            <v>/</v>
          </cell>
          <cell r="R26">
            <v>2020</v>
          </cell>
          <cell r="S26" t="str">
            <v>/</v>
          </cell>
          <cell r="T26">
            <v>1000</v>
          </cell>
        </row>
        <row r="27">
          <cell r="A27" t="str">
            <v>XN010</v>
          </cell>
          <cell r="B27" t="str">
            <v>北区</v>
          </cell>
          <cell r="C27" t="str">
            <v>筑民生二期</v>
          </cell>
          <cell r="D27" t="str">
            <v>贵阳市发展和改革委员会</v>
          </cell>
          <cell r="F27" t="str">
            <v>周武</v>
          </cell>
          <cell r="G27" t="str">
            <v>陈克</v>
          </cell>
          <cell r="I27" t="str">
            <v>是</v>
          </cell>
          <cell r="J27" t="str">
            <v>1发现和评估</v>
          </cell>
          <cell r="K27">
            <v>0.1</v>
          </cell>
          <cell r="L27" t="str">
            <v>跟进中</v>
          </cell>
          <cell r="O27" t="str">
            <v>二类商机（自有方案业务）</v>
          </cell>
          <cell r="P27">
            <v>2020</v>
          </cell>
          <cell r="Q27">
            <v>6</v>
          </cell>
          <cell r="R27">
            <v>2020</v>
          </cell>
          <cell r="S27">
            <v>7</v>
          </cell>
          <cell r="T27">
            <v>900</v>
          </cell>
        </row>
        <row r="28">
          <cell r="A28" t="str">
            <v>XN011</v>
          </cell>
          <cell r="B28" t="str">
            <v>北区</v>
          </cell>
          <cell r="C28" t="str">
            <v>智慧体育</v>
          </cell>
          <cell r="D28" t="str">
            <v>贵阳市体育局</v>
          </cell>
          <cell r="F28" t="str">
            <v>周武</v>
          </cell>
          <cell r="G28" t="str">
            <v>陈克</v>
          </cell>
          <cell r="J28" t="str">
            <v>1发现和评估</v>
          </cell>
          <cell r="K28">
            <v>0.1</v>
          </cell>
          <cell r="L28" t="str">
            <v>跟进中</v>
          </cell>
          <cell r="O28" t="str">
            <v>二类商机（自有方案业务）</v>
          </cell>
          <cell r="P28">
            <v>2020</v>
          </cell>
          <cell r="Q28">
            <v>7</v>
          </cell>
          <cell r="R28">
            <v>2020</v>
          </cell>
          <cell r="S28">
            <v>8</v>
          </cell>
          <cell r="T28">
            <v>90</v>
          </cell>
        </row>
        <row r="29">
          <cell r="A29" t="str">
            <v>XN025</v>
          </cell>
          <cell r="B29" t="str">
            <v>北区</v>
          </cell>
          <cell r="C29" t="str">
            <v>贵阳市住房公积金管理中心-运维服务</v>
          </cell>
          <cell r="D29" t="str">
            <v>贵阳市公积金中心</v>
          </cell>
          <cell r="F29" t="str">
            <v>周武</v>
          </cell>
          <cell r="G29" t="str">
            <v>陈克</v>
          </cell>
          <cell r="J29" t="str">
            <v>5合同谈判</v>
          </cell>
          <cell r="K29">
            <v>0.9</v>
          </cell>
          <cell r="L29" t="str">
            <v>直接签约</v>
          </cell>
          <cell r="O29" t="str">
            <v>其他</v>
          </cell>
          <cell r="P29">
            <v>2020</v>
          </cell>
          <cell r="Q29" t="str">
            <v>/</v>
          </cell>
          <cell r="R29">
            <v>2020</v>
          </cell>
          <cell r="S29">
            <v>5</v>
          </cell>
          <cell r="T29">
            <v>8</v>
          </cell>
        </row>
        <row r="30">
          <cell r="A30" t="str">
            <v>XN043</v>
          </cell>
          <cell r="B30" t="str">
            <v>北区</v>
          </cell>
          <cell r="C30" t="str">
            <v>黔南州雪亮工程</v>
          </cell>
          <cell r="D30" t="str">
            <v>黔南州政法委</v>
          </cell>
          <cell r="F30" t="str">
            <v>周武</v>
          </cell>
          <cell r="G30" t="str">
            <v>陈克</v>
          </cell>
          <cell r="J30" t="str">
            <v>1发现和评估</v>
          </cell>
          <cell r="K30">
            <v>0.1</v>
          </cell>
          <cell r="L30" t="str">
            <v>跟进中</v>
          </cell>
          <cell r="O30" t="str">
            <v>三类商机（SI业务）</v>
          </cell>
          <cell r="P30">
            <v>2020</v>
          </cell>
          <cell r="Q30">
            <v>8</v>
          </cell>
          <cell r="R30">
            <v>2020</v>
          </cell>
          <cell r="S30">
            <v>9</v>
          </cell>
          <cell r="T30">
            <v>1000</v>
          </cell>
        </row>
        <row r="31">
          <cell r="A31" t="str">
            <v>XN051</v>
          </cell>
          <cell r="B31" t="str">
            <v>北区</v>
          </cell>
          <cell r="C31" t="str">
            <v>国家电网永川分公司泛在物联网项目（燕云DASS）</v>
          </cell>
          <cell r="D31" t="str">
            <v>永川电力</v>
          </cell>
          <cell r="E31" t="str">
            <v>普华</v>
          </cell>
          <cell r="F31" t="str">
            <v>周武</v>
          </cell>
          <cell r="G31" t="str">
            <v>陈克</v>
          </cell>
          <cell r="J31" t="str">
            <v>4投标准备</v>
          </cell>
          <cell r="K31">
            <v>0.75</v>
          </cell>
          <cell r="L31" t="str">
            <v>直接签约</v>
          </cell>
          <cell r="O31" t="str">
            <v>一类商机（因特睿产品）</v>
          </cell>
          <cell r="P31">
            <v>2020</v>
          </cell>
          <cell r="Q31" t="str">
            <v>/</v>
          </cell>
          <cell r="R31">
            <v>2020</v>
          </cell>
          <cell r="S31">
            <v>7</v>
          </cell>
          <cell r="T31">
            <v>200</v>
          </cell>
        </row>
        <row r="32">
          <cell r="A32" t="str">
            <v>XN065</v>
          </cell>
          <cell r="B32" t="str">
            <v>北区</v>
          </cell>
          <cell r="C32" t="str">
            <v>四川省一带一路企业服务平台项目</v>
          </cell>
          <cell r="D32" t="str">
            <v>成都沃德行文化传播有限公司</v>
          </cell>
          <cell r="F32" t="str">
            <v>周武</v>
          </cell>
          <cell r="G32" t="str">
            <v>陈克</v>
          </cell>
          <cell r="H32" t="str">
            <v>段作军</v>
          </cell>
          <cell r="J32" t="str">
            <v>2顶设和策划</v>
          </cell>
          <cell r="K32">
            <v>0.25</v>
          </cell>
          <cell r="L32" t="str">
            <v>直接签约</v>
          </cell>
          <cell r="O32" t="str">
            <v>二类商机（自有方案业务）</v>
          </cell>
          <cell r="P32">
            <v>2020</v>
          </cell>
          <cell r="Q32" t="str">
            <v>/</v>
          </cell>
          <cell r="R32">
            <v>2020</v>
          </cell>
          <cell r="S32">
            <v>6</v>
          </cell>
          <cell r="T32">
            <v>100</v>
          </cell>
        </row>
        <row r="33">
          <cell r="A33" t="str">
            <v>XN067</v>
          </cell>
          <cell r="B33" t="str">
            <v>北区</v>
          </cell>
          <cell r="C33" t="str">
            <v>达州市数字乡村平台项目</v>
          </cell>
          <cell r="D33" t="str">
            <v>达州市农业农村局</v>
          </cell>
          <cell r="F33" t="str">
            <v>周武</v>
          </cell>
          <cell r="G33" t="str">
            <v>陈克</v>
          </cell>
          <cell r="H33" t="str">
            <v>李鹏博</v>
          </cell>
          <cell r="J33" t="str">
            <v>1发现和评估</v>
          </cell>
          <cell r="K33">
            <v>0.1</v>
          </cell>
          <cell r="L33" t="str">
            <v>跟进中</v>
          </cell>
          <cell r="O33" t="str">
            <v>三类商机（SI业务）</v>
          </cell>
          <cell r="P33">
            <v>2020</v>
          </cell>
          <cell r="Q33">
            <v>8</v>
          </cell>
          <cell r="R33">
            <v>2020</v>
          </cell>
          <cell r="S33">
            <v>10</v>
          </cell>
          <cell r="T33">
            <v>1600</v>
          </cell>
        </row>
        <row r="34">
          <cell r="A34" t="str">
            <v>XN066</v>
          </cell>
          <cell r="B34" t="str">
            <v>北区</v>
          </cell>
          <cell r="C34" t="str">
            <v>甘肃全域旅游平台项目</v>
          </cell>
          <cell r="D34" t="str">
            <v>甘肃省文旅集团</v>
          </cell>
          <cell r="F34" t="str">
            <v>李青</v>
          </cell>
          <cell r="G34" t="str">
            <v>陈克</v>
          </cell>
          <cell r="J34" t="str">
            <v>1发现和评估</v>
          </cell>
          <cell r="K34">
            <v>0.1</v>
          </cell>
          <cell r="L34" t="str">
            <v>跟进中</v>
          </cell>
          <cell r="O34" t="str">
            <v>三类商机（SI业务）</v>
          </cell>
          <cell r="P34">
            <v>2020</v>
          </cell>
          <cell r="Q34">
            <v>10</v>
          </cell>
          <cell r="R34">
            <v>2020</v>
          </cell>
          <cell r="S34">
            <v>12</v>
          </cell>
        </row>
        <row r="35">
          <cell r="A35" t="str">
            <v>YUNN01</v>
          </cell>
          <cell r="B35" t="str">
            <v>北区</v>
          </cell>
          <cell r="C35" t="str">
            <v>数字曲靖数据中台软件开发</v>
          </cell>
          <cell r="D35" t="str">
            <v>智慧神州（曲靖）科技有限公司</v>
          </cell>
          <cell r="F35" t="str">
            <v>李青</v>
          </cell>
          <cell r="G35" t="str">
            <v>赖辉</v>
          </cell>
          <cell r="H35" t="str">
            <v>靳茜</v>
          </cell>
          <cell r="I35" t="str">
            <v>是</v>
          </cell>
          <cell r="J35" t="str">
            <v>2顶设和策划</v>
          </cell>
          <cell r="K35">
            <v>0.25</v>
          </cell>
          <cell r="L35" t="str">
            <v>跟进中</v>
          </cell>
          <cell r="O35" t="str">
            <v>二类商机（自有方案业务）</v>
          </cell>
          <cell r="P35">
            <v>2020</v>
          </cell>
          <cell r="Q35">
            <v>5</v>
          </cell>
          <cell r="R35">
            <v>2020</v>
          </cell>
          <cell r="S35">
            <v>6</v>
          </cell>
          <cell r="T35">
            <v>1200</v>
          </cell>
        </row>
        <row r="36">
          <cell r="A36" t="str">
            <v>YUNN02</v>
          </cell>
          <cell r="B36" t="str">
            <v>北区</v>
          </cell>
          <cell r="C36" t="str">
            <v>数字曲靖城市运行管理平台软件开发项目</v>
          </cell>
          <cell r="D36" t="str">
            <v>智慧神州（曲靖）科技有限公司</v>
          </cell>
          <cell r="F36" t="str">
            <v>李青</v>
          </cell>
          <cell r="G36" t="str">
            <v>赖辉</v>
          </cell>
          <cell r="H36" t="str">
            <v>曾志坚</v>
          </cell>
          <cell r="I36" t="str">
            <v>是</v>
          </cell>
          <cell r="J36" t="str">
            <v>2顶设和策划</v>
          </cell>
          <cell r="K36">
            <v>0.25</v>
          </cell>
          <cell r="L36" t="str">
            <v>跟进中</v>
          </cell>
          <cell r="O36" t="str">
            <v>二类商机（自有方案业务）</v>
          </cell>
          <cell r="P36">
            <v>2020</v>
          </cell>
          <cell r="Q36">
            <v>5</v>
          </cell>
          <cell r="R36">
            <v>2020</v>
          </cell>
          <cell r="S36">
            <v>6</v>
          </cell>
          <cell r="T36">
            <v>800</v>
          </cell>
        </row>
        <row r="37">
          <cell r="A37" t="str">
            <v>YUNN03</v>
          </cell>
          <cell r="B37" t="str">
            <v>北区</v>
          </cell>
          <cell r="C37" t="str">
            <v>数字曲靖市民服务平台软件开发项目</v>
          </cell>
          <cell r="D37" t="str">
            <v>智慧神州（曲靖）科技有限公司</v>
          </cell>
          <cell r="F37" t="str">
            <v>李青</v>
          </cell>
          <cell r="G37" t="str">
            <v>赖辉</v>
          </cell>
          <cell r="H37" t="str">
            <v>张炎红</v>
          </cell>
          <cell r="I37" t="str">
            <v>是</v>
          </cell>
          <cell r="J37" t="str">
            <v>2顶设和策划</v>
          </cell>
          <cell r="K37">
            <v>0.25</v>
          </cell>
          <cell r="L37" t="str">
            <v>跟进中</v>
          </cell>
          <cell r="O37" t="str">
            <v>二类商机（自有方案业务）</v>
          </cell>
          <cell r="P37">
            <v>2020</v>
          </cell>
          <cell r="Q37">
            <v>5</v>
          </cell>
          <cell r="R37">
            <v>2020</v>
          </cell>
          <cell r="S37">
            <v>6</v>
          </cell>
          <cell r="T37">
            <v>1000</v>
          </cell>
        </row>
        <row r="38">
          <cell r="A38" t="str">
            <v>XN068</v>
          </cell>
          <cell r="B38" t="str">
            <v>北区</v>
          </cell>
          <cell r="C38" t="str">
            <v>“数字曲靖”顶层设计项目</v>
          </cell>
          <cell r="F38" t="str">
            <v>李青</v>
          </cell>
          <cell r="G38" t="str">
            <v>赖辉</v>
          </cell>
          <cell r="I38" t="str">
            <v>是</v>
          </cell>
          <cell r="J38" t="str">
            <v>3详细设计</v>
          </cell>
          <cell r="K38">
            <v>0.5</v>
          </cell>
          <cell r="L38" t="str">
            <v>跟进中</v>
          </cell>
          <cell r="O38" t="str">
            <v>二类商机（自有方案业务）</v>
          </cell>
          <cell r="P38">
            <v>2020</v>
          </cell>
          <cell r="Q38">
            <v>5</v>
          </cell>
          <cell r="R38">
            <v>2020</v>
          </cell>
          <cell r="S38">
            <v>6</v>
          </cell>
          <cell r="T38">
            <v>100</v>
          </cell>
        </row>
        <row r="39">
          <cell r="A39" t="str">
            <v>YUNN04</v>
          </cell>
          <cell r="B39" t="str">
            <v>北区</v>
          </cell>
          <cell r="C39" t="str">
            <v>“数字曲靖”溯源食品工业互联网项目</v>
          </cell>
          <cell r="D39" t="str">
            <v>智慧神州（曲靖）科技有限公司</v>
          </cell>
          <cell r="F39" t="str">
            <v>李青</v>
          </cell>
          <cell r="G39" t="str">
            <v>赖辉</v>
          </cell>
          <cell r="J39" t="str">
            <v>1发现和评估</v>
          </cell>
          <cell r="K39">
            <v>0.1</v>
          </cell>
          <cell r="L39" t="str">
            <v>跟进中</v>
          </cell>
          <cell r="O39" t="str">
            <v>二类商机（自有方案业务）</v>
          </cell>
          <cell r="P39">
            <v>2020</v>
          </cell>
          <cell r="Q39">
            <v>5</v>
          </cell>
          <cell r="R39">
            <v>2020</v>
          </cell>
          <cell r="S39">
            <v>6</v>
          </cell>
          <cell r="T39">
            <v>2000</v>
          </cell>
        </row>
        <row r="40">
          <cell r="A40" t="str">
            <v>YUNN05</v>
          </cell>
          <cell r="B40" t="str">
            <v>北区</v>
          </cell>
          <cell r="C40" t="str">
            <v>数字曲靖智慧医疗软件开发项目</v>
          </cell>
          <cell r="D40" t="str">
            <v>智慧神州（曲靖）科技有限公司</v>
          </cell>
          <cell r="F40" t="str">
            <v>李青</v>
          </cell>
          <cell r="G40" t="str">
            <v>赖辉</v>
          </cell>
          <cell r="J40" t="str">
            <v>2顶设和策划</v>
          </cell>
          <cell r="K40">
            <v>0.25</v>
          </cell>
          <cell r="L40" t="str">
            <v>跟进中</v>
          </cell>
          <cell r="O40" t="str">
            <v>二类商机（自有方案业务）</v>
          </cell>
          <cell r="P40">
            <v>2020</v>
          </cell>
          <cell r="Q40">
            <v>5</v>
          </cell>
          <cell r="R40">
            <v>2020</v>
          </cell>
          <cell r="S40">
            <v>6</v>
          </cell>
          <cell r="T40">
            <v>5000</v>
          </cell>
        </row>
        <row r="41">
          <cell r="A41" t="str">
            <v>HBH154</v>
          </cell>
          <cell r="B41" t="str">
            <v>北区</v>
          </cell>
          <cell r="C41" t="str">
            <v>唐山市智慧旅游软件开发</v>
          </cell>
          <cell r="D41" t="str">
            <v>唐山市文化广电和旅游局</v>
          </cell>
          <cell r="F41" t="str">
            <v>李莉</v>
          </cell>
          <cell r="G41" t="str">
            <v>王金星</v>
          </cell>
          <cell r="J41" t="str">
            <v>2顶设和策划</v>
          </cell>
          <cell r="K41">
            <v>0.25</v>
          </cell>
          <cell r="L41" t="str">
            <v>跟进中</v>
          </cell>
          <cell r="O41" t="str">
            <v>其他</v>
          </cell>
          <cell r="P41" t="str">
            <v>/</v>
          </cell>
          <cell r="Q41" t="str">
            <v>/</v>
          </cell>
          <cell r="R41">
            <v>2020</v>
          </cell>
          <cell r="S41">
            <v>7</v>
          </cell>
          <cell r="T41">
            <v>500</v>
          </cell>
        </row>
        <row r="42">
          <cell r="A42" t="str">
            <v>HBH183</v>
          </cell>
          <cell r="B42" t="str">
            <v>北区</v>
          </cell>
          <cell r="C42" t="str">
            <v>FY20秦皇岛市公共信息服务平台运营运维二期</v>
          </cell>
          <cell r="D42" t="str">
            <v>秦皇岛市工业和信息化局</v>
          </cell>
          <cell r="F42" t="str">
            <v>李莉</v>
          </cell>
          <cell r="G42" t="str">
            <v>高海涛</v>
          </cell>
          <cell r="J42" t="str">
            <v>2顶设和策划</v>
          </cell>
          <cell r="K42">
            <v>0.25</v>
          </cell>
          <cell r="L42" t="str">
            <v>跟进中</v>
          </cell>
          <cell r="O42" t="str">
            <v>二类商机（自有方案业务）</v>
          </cell>
          <cell r="P42">
            <v>2020</v>
          </cell>
          <cell r="Q42" t="str">
            <v>/</v>
          </cell>
          <cell r="R42">
            <v>2020</v>
          </cell>
          <cell r="S42">
            <v>6</v>
          </cell>
          <cell r="T42">
            <v>520</v>
          </cell>
        </row>
        <row r="43">
          <cell r="A43" t="str">
            <v>HBH161</v>
          </cell>
          <cell r="B43" t="str">
            <v>北区</v>
          </cell>
          <cell r="C43" t="str">
            <v>邢台智慧城市项目</v>
          </cell>
          <cell r="D43" t="str">
            <v>邢台市发展和改革委员会</v>
          </cell>
          <cell r="F43" t="str">
            <v>孙立荣</v>
          </cell>
          <cell r="G43" t="str">
            <v>高海涛</v>
          </cell>
          <cell r="J43" t="str">
            <v>1发现和评估</v>
          </cell>
          <cell r="K43">
            <v>0.1</v>
          </cell>
          <cell r="L43" t="str">
            <v>跟进中</v>
          </cell>
          <cell r="O43" t="str">
            <v>三类商机（SI业务）</v>
          </cell>
          <cell r="P43">
            <v>2020</v>
          </cell>
          <cell r="Q43">
            <v>8</v>
          </cell>
          <cell r="R43">
            <v>2020</v>
          </cell>
          <cell r="S43">
            <v>9</v>
          </cell>
          <cell r="T43">
            <v>1000</v>
          </cell>
        </row>
        <row r="44">
          <cell r="A44" t="str">
            <v>HBH03</v>
          </cell>
          <cell r="B44" t="str">
            <v>北区</v>
          </cell>
          <cell r="C44" t="str">
            <v>智慧唐山一期建设项目</v>
          </cell>
          <cell r="D44" t="str">
            <v>唐山市人民政府办公室</v>
          </cell>
          <cell r="F44" t="str">
            <v>邢晓亮</v>
          </cell>
          <cell r="G44" t="str">
            <v>王金星</v>
          </cell>
          <cell r="I44" t="str">
            <v>是</v>
          </cell>
          <cell r="J44" t="str">
            <v>4投标准备</v>
          </cell>
          <cell r="K44">
            <v>0.75</v>
          </cell>
          <cell r="L44" t="str">
            <v>跟进中</v>
          </cell>
          <cell r="O44" t="str">
            <v>三类商机（SI业务）</v>
          </cell>
          <cell r="P44">
            <v>2020</v>
          </cell>
          <cell r="Q44">
            <v>4</v>
          </cell>
          <cell r="R44">
            <v>2020</v>
          </cell>
          <cell r="S44">
            <v>5</v>
          </cell>
          <cell r="T44">
            <v>8400</v>
          </cell>
        </row>
        <row r="45">
          <cell r="A45" t="str">
            <v>HBH158</v>
          </cell>
          <cell r="B45" t="str">
            <v>北区</v>
          </cell>
          <cell r="C45" t="str">
            <v>唐山市小微平台省级中小企业公共示范平台补贴项目</v>
          </cell>
          <cell r="D45" t="str">
            <v>唐山市工业和信息化局</v>
          </cell>
          <cell r="F45" t="str">
            <v>邢晓亮</v>
          </cell>
          <cell r="G45" t="str">
            <v>不需要</v>
          </cell>
          <cell r="H45" t="str">
            <v>不需要</v>
          </cell>
          <cell r="J45" t="str">
            <v>1发现和评估</v>
          </cell>
          <cell r="K45">
            <v>0.1</v>
          </cell>
          <cell r="L45" t="str">
            <v>跟进中</v>
          </cell>
          <cell r="O45" t="str">
            <v>其他</v>
          </cell>
          <cell r="P45">
            <v>2020</v>
          </cell>
          <cell r="Q45" t="str">
            <v>/</v>
          </cell>
          <cell r="R45">
            <v>2020</v>
          </cell>
          <cell r="S45">
            <v>12</v>
          </cell>
          <cell r="T45">
            <v>30</v>
          </cell>
        </row>
        <row r="46">
          <cell r="A46" t="str">
            <v>HBH171</v>
          </cell>
          <cell r="B46" t="str">
            <v>北区</v>
          </cell>
          <cell r="C46" t="str">
            <v>FY20唐山市综合窗口平台运维服务收益期项目</v>
          </cell>
          <cell r="D46" t="str">
            <v>唐山市中小企业服务中心</v>
          </cell>
          <cell r="F46" t="str">
            <v>邢晓亮</v>
          </cell>
          <cell r="G46" t="str">
            <v>王金星</v>
          </cell>
          <cell r="J46" t="str">
            <v>2顶设和策划</v>
          </cell>
          <cell r="K46">
            <v>0.25</v>
          </cell>
          <cell r="L46" t="str">
            <v>跟进中</v>
          </cell>
          <cell r="O46" t="str">
            <v>其他</v>
          </cell>
          <cell r="P46">
            <v>2020</v>
          </cell>
          <cell r="Q46" t="str">
            <v>/</v>
          </cell>
          <cell r="R46">
            <v>2020</v>
          </cell>
          <cell r="S46">
            <v>4</v>
          </cell>
          <cell r="T46">
            <v>7.12</v>
          </cell>
        </row>
        <row r="47">
          <cell r="A47" t="str">
            <v>HB11</v>
          </cell>
          <cell r="B47" t="str">
            <v>北区</v>
          </cell>
          <cell r="C47" t="str">
            <v>智慧沧州综合管理指挥中心</v>
          </cell>
          <cell r="D47" t="str">
            <v>沧州市智慧办</v>
          </cell>
          <cell r="F47" t="str">
            <v>张凯</v>
          </cell>
          <cell r="G47" t="str">
            <v>梁铮</v>
          </cell>
          <cell r="J47" t="str">
            <v>1发现和评估</v>
          </cell>
          <cell r="K47">
            <v>0.1</v>
          </cell>
          <cell r="L47" t="str">
            <v>跟进中</v>
          </cell>
          <cell r="O47" t="str">
            <v>二类商机（自有方案业务）</v>
          </cell>
          <cell r="P47">
            <v>2020</v>
          </cell>
          <cell r="Q47">
            <v>9</v>
          </cell>
          <cell r="R47">
            <v>2020</v>
          </cell>
          <cell r="S47">
            <v>10</v>
          </cell>
          <cell r="T47">
            <v>1000</v>
          </cell>
        </row>
        <row r="48">
          <cell r="A48" t="str">
            <v>HB12</v>
          </cell>
          <cell r="B48" t="str">
            <v>北区</v>
          </cell>
          <cell r="C48" t="str">
            <v>沧州城市融合大数据中心软件开发项目</v>
          </cell>
          <cell r="D48" t="str">
            <v>沧州市大数据管理办公室、沧州市公安局</v>
          </cell>
          <cell r="F48" t="str">
            <v>张凯</v>
          </cell>
          <cell r="G48" t="str">
            <v>高海涛</v>
          </cell>
          <cell r="H48" t="str">
            <v>靳茜</v>
          </cell>
          <cell r="I48" t="str">
            <v>是</v>
          </cell>
          <cell r="J48" t="str">
            <v>2顶设和策划</v>
          </cell>
          <cell r="K48">
            <v>0.25</v>
          </cell>
          <cell r="L48" t="str">
            <v>跟进中</v>
          </cell>
          <cell r="O48" t="str">
            <v>二类商机（自有方案业务）</v>
          </cell>
          <cell r="P48">
            <v>2020</v>
          </cell>
          <cell r="Q48">
            <v>10</v>
          </cell>
          <cell r="R48">
            <v>2020</v>
          </cell>
          <cell r="S48">
            <v>11</v>
          </cell>
          <cell r="T48">
            <v>2000</v>
          </cell>
        </row>
        <row r="49">
          <cell r="A49" t="str">
            <v>HB13</v>
          </cell>
          <cell r="B49" t="str">
            <v>北区</v>
          </cell>
          <cell r="C49" t="str">
            <v>沧州农业大数据（智慧农业项目）</v>
          </cell>
          <cell r="D49" t="str">
            <v>沧州市农村农业局</v>
          </cell>
          <cell r="F49" t="str">
            <v>张凯</v>
          </cell>
          <cell r="G49" t="str">
            <v>李鹏博</v>
          </cell>
          <cell r="J49" t="str">
            <v>1发现和评估</v>
          </cell>
          <cell r="K49">
            <v>0.1</v>
          </cell>
          <cell r="L49" t="str">
            <v>跟进中</v>
          </cell>
          <cell r="O49" t="str">
            <v>二类商机（自有方案业务）</v>
          </cell>
          <cell r="P49">
            <v>2020</v>
          </cell>
          <cell r="Q49">
            <v>7</v>
          </cell>
          <cell r="R49">
            <v>2020</v>
          </cell>
          <cell r="S49">
            <v>8</v>
          </cell>
          <cell r="T49">
            <v>1300</v>
          </cell>
        </row>
        <row r="50">
          <cell r="A50" t="str">
            <v>HB38</v>
          </cell>
          <cell r="B50" t="str">
            <v>北区</v>
          </cell>
          <cell r="C50" t="str">
            <v xml:space="preserve">智慧沧州APP            </v>
          </cell>
          <cell r="D50" t="str">
            <v>沧州市大数据管理办公室</v>
          </cell>
          <cell r="F50" t="str">
            <v>张凯</v>
          </cell>
          <cell r="G50" t="str">
            <v>高海涛</v>
          </cell>
          <cell r="I50" t="str">
            <v>是</v>
          </cell>
          <cell r="J50" t="str">
            <v>2顶设和策划</v>
          </cell>
          <cell r="K50">
            <v>0.25</v>
          </cell>
          <cell r="L50" t="str">
            <v>跟进中</v>
          </cell>
          <cell r="O50" t="str">
            <v>二类商机（自有方案业务）</v>
          </cell>
          <cell r="P50">
            <v>2020</v>
          </cell>
          <cell r="Q50">
            <v>5</v>
          </cell>
          <cell r="R50">
            <v>2020</v>
          </cell>
          <cell r="S50">
            <v>6</v>
          </cell>
          <cell r="T50">
            <v>580</v>
          </cell>
        </row>
        <row r="51">
          <cell r="A51" t="str">
            <v>HB63</v>
          </cell>
          <cell r="B51" t="str">
            <v>北区</v>
          </cell>
          <cell r="C51" t="str">
            <v>沧州大数据中心运营</v>
          </cell>
          <cell r="D51" t="str">
            <v>沧州智慧办</v>
          </cell>
          <cell r="F51" t="str">
            <v>张凯</v>
          </cell>
          <cell r="G51" t="str">
            <v>靳茜</v>
          </cell>
          <cell r="H51" t="str">
            <v>邵俊</v>
          </cell>
          <cell r="I51" t="str">
            <v>是</v>
          </cell>
          <cell r="J51" t="str">
            <v>4投标准备</v>
          </cell>
          <cell r="K51">
            <v>0.75</v>
          </cell>
          <cell r="L51" t="str">
            <v>跟进中</v>
          </cell>
          <cell r="O51" t="str">
            <v>其他</v>
          </cell>
          <cell r="P51">
            <v>2020</v>
          </cell>
          <cell r="Q51">
            <v>5</v>
          </cell>
          <cell r="R51">
            <v>2020</v>
          </cell>
          <cell r="S51">
            <v>6</v>
          </cell>
          <cell r="T51">
            <v>290</v>
          </cell>
        </row>
        <row r="52">
          <cell r="A52" t="str">
            <v>HEB03</v>
          </cell>
          <cell r="B52" t="str">
            <v>北区</v>
          </cell>
          <cell r="C52" t="str">
            <v>唐山智慧社区试点软件开发项目</v>
          </cell>
          <cell r="D52" t="str">
            <v>唐山智慧城市科技发展有限公司</v>
          </cell>
          <cell r="F52" t="str">
            <v>邢晓亮</v>
          </cell>
          <cell r="G52" t="str">
            <v>王金星</v>
          </cell>
          <cell r="J52" t="str">
            <v>2顶设和策划</v>
          </cell>
          <cell r="K52">
            <v>0.25</v>
          </cell>
          <cell r="L52" t="str">
            <v>跟进中</v>
          </cell>
          <cell r="N52" t="str">
            <v>是</v>
          </cell>
          <cell r="O52" t="str">
            <v>二类商机（自有方案业务）</v>
          </cell>
          <cell r="P52" t="str">
            <v>/</v>
          </cell>
          <cell r="Q52" t="str">
            <v>/</v>
          </cell>
          <cell r="R52">
            <v>2020</v>
          </cell>
          <cell r="S52">
            <v>6</v>
          </cell>
          <cell r="T52">
            <v>30</v>
          </cell>
        </row>
        <row r="53">
          <cell r="A53" t="str">
            <v>HEB04</v>
          </cell>
          <cell r="B53" t="str">
            <v>北区</v>
          </cell>
          <cell r="C53" t="str">
            <v>唐山市旅游票务分销系统软件开发项目</v>
          </cell>
          <cell r="D53" t="str">
            <v>唐山市文旅集团纵横大数据公司</v>
          </cell>
          <cell r="F53" t="str">
            <v>李莉</v>
          </cell>
          <cell r="G53" t="str">
            <v>王金星</v>
          </cell>
          <cell r="J53" t="str">
            <v>2顶设和策划</v>
          </cell>
          <cell r="K53">
            <v>0.25</v>
          </cell>
          <cell r="L53" t="str">
            <v>跟进中</v>
          </cell>
          <cell r="O53" t="str">
            <v>三类商机（SI业务）</v>
          </cell>
          <cell r="P53" t="str">
            <v>/</v>
          </cell>
          <cell r="Q53" t="str">
            <v>/</v>
          </cell>
          <cell r="R53">
            <v>2020</v>
          </cell>
          <cell r="S53">
            <v>5</v>
          </cell>
          <cell r="T53">
            <v>97</v>
          </cell>
        </row>
        <row r="54">
          <cell r="A54" t="str">
            <v>HBH167</v>
          </cell>
          <cell r="B54" t="str">
            <v>北区</v>
          </cell>
          <cell r="C54" t="str">
            <v>北京海淀区IOC燕云daas项目</v>
          </cell>
          <cell r="D54" t="str">
            <v>中海纪元</v>
          </cell>
          <cell r="E54" t="str">
            <v>海淀区政府</v>
          </cell>
          <cell r="F54" t="str">
            <v>左吉春</v>
          </cell>
          <cell r="G54" t="str">
            <v>王金星</v>
          </cell>
          <cell r="I54" t="str">
            <v>是</v>
          </cell>
          <cell r="J54" t="str">
            <v>1发现和评估</v>
          </cell>
          <cell r="K54">
            <v>0.1</v>
          </cell>
          <cell r="L54" t="str">
            <v>跟进中</v>
          </cell>
          <cell r="O54" t="str">
            <v>二类商机（自有方案业务）</v>
          </cell>
          <cell r="P54">
            <v>2020</v>
          </cell>
          <cell r="Q54">
            <v>5</v>
          </cell>
          <cell r="R54">
            <v>2020</v>
          </cell>
          <cell r="S54">
            <v>6</v>
          </cell>
          <cell r="T54">
            <v>300</v>
          </cell>
        </row>
        <row r="55">
          <cell r="A55" t="str">
            <v>HBH165</v>
          </cell>
          <cell r="B55" t="str">
            <v>北区</v>
          </cell>
          <cell r="C55" t="str">
            <v>赛迪时代智慧城市IOC项目</v>
          </cell>
          <cell r="D55" t="str">
            <v>赛迪时代</v>
          </cell>
          <cell r="E55" t="str">
            <v>中国电子产业集团</v>
          </cell>
          <cell r="F55" t="str">
            <v>左吉春</v>
          </cell>
          <cell r="G55" t="str">
            <v>王金星</v>
          </cell>
          <cell r="H55" t="str">
            <v>梁铮</v>
          </cell>
          <cell r="J55" t="str">
            <v>1发现和评估</v>
          </cell>
          <cell r="K55">
            <v>0.1</v>
          </cell>
          <cell r="L55" t="str">
            <v>跟进中</v>
          </cell>
          <cell r="O55" t="str">
            <v>二类商机（自有方案业务）</v>
          </cell>
          <cell r="P55">
            <v>2020</v>
          </cell>
          <cell r="Q55">
            <v>9</v>
          </cell>
          <cell r="R55">
            <v>2020</v>
          </cell>
          <cell r="S55">
            <v>8</v>
          </cell>
          <cell r="T55">
            <v>500</v>
          </cell>
        </row>
        <row r="56">
          <cell r="A56" t="str">
            <v>HBH87</v>
          </cell>
          <cell r="B56" t="str">
            <v>北区</v>
          </cell>
          <cell r="C56" t="str">
            <v>肃宁县城市运行管理平台</v>
          </cell>
          <cell r="D56" t="str">
            <v>肃宁县政府智慧办</v>
          </cell>
          <cell r="F56" t="str">
            <v>左吉春</v>
          </cell>
          <cell r="G56" t="str">
            <v>高海涛</v>
          </cell>
          <cell r="J56" t="str">
            <v>1发现和评估</v>
          </cell>
          <cell r="K56">
            <v>0.1</v>
          </cell>
          <cell r="L56" t="str">
            <v>跟进中</v>
          </cell>
          <cell r="O56" t="str">
            <v>二类商机（自有方案业务）</v>
          </cell>
          <cell r="P56">
            <v>2020</v>
          </cell>
          <cell r="Q56">
            <v>11</v>
          </cell>
          <cell r="R56">
            <v>2020</v>
          </cell>
          <cell r="S56">
            <v>12</v>
          </cell>
          <cell r="T56">
            <v>500</v>
          </cell>
        </row>
        <row r="57">
          <cell r="A57" t="str">
            <v>HBH93</v>
          </cell>
          <cell r="B57" t="str">
            <v>北区</v>
          </cell>
          <cell r="C57" t="str">
            <v>长春市物联网产业发展咨询规划服务阶段证明项目</v>
          </cell>
          <cell r="D57" t="str">
            <v>长春市政数局</v>
          </cell>
          <cell r="F57" t="str">
            <v>王馨迎</v>
          </cell>
          <cell r="G57" t="str">
            <v>马锐</v>
          </cell>
          <cell r="H57" t="str">
            <v>李文东</v>
          </cell>
          <cell r="I57" t="str">
            <v>是</v>
          </cell>
          <cell r="J57" t="str">
            <v>3详细设计</v>
          </cell>
          <cell r="K57">
            <v>0.5</v>
          </cell>
          <cell r="L57" t="str">
            <v>跟进中</v>
          </cell>
          <cell r="O57" t="str">
            <v>二类商机（自有方案业务）</v>
          </cell>
          <cell r="P57">
            <v>2020</v>
          </cell>
          <cell r="Q57">
            <v>4</v>
          </cell>
          <cell r="R57">
            <v>2020</v>
          </cell>
          <cell r="S57">
            <v>4</v>
          </cell>
          <cell r="T57">
            <v>150</v>
          </cell>
        </row>
        <row r="58">
          <cell r="A58" t="str">
            <v>JIL02</v>
          </cell>
          <cell r="B58" t="str">
            <v>北区</v>
          </cell>
          <cell r="C58" t="str">
            <v>长春一汽资源交易与企业服务一体化平台</v>
          </cell>
          <cell r="D58" t="str">
            <v>吉林省政数局、一汽集团</v>
          </cell>
          <cell r="F58" t="str">
            <v>左吉春</v>
          </cell>
          <cell r="G58" t="str">
            <v>马锐</v>
          </cell>
          <cell r="J58" t="str">
            <v>1发现和评估</v>
          </cell>
          <cell r="K58">
            <v>0.1</v>
          </cell>
          <cell r="L58" t="str">
            <v>跟进中</v>
          </cell>
          <cell r="O58" t="str">
            <v>二类商机（自有方案业务）</v>
          </cell>
          <cell r="P58">
            <v>2020</v>
          </cell>
          <cell r="Q58">
            <v>12</v>
          </cell>
          <cell r="R58">
            <v>2020</v>
          </cell>
          <cell r="S58">
            <v>12</v>
          </cell>
          <cell r="T58">
            <v>200</v>
          </cell>
        </row>
        <row r="59">
          <cell r="A59" t="str">
            <v>JIL03</v>
          </cell>
          <cell r="B59" t="str">
            <v>北区</v>
          </cell>
          <cell r="C59" t="str">
            <v>吉林省政数局数据中台</v>
          </cell>
          <cell r="D59" t="str">
            <v>吉林省政数局</v>
          </cell>
          <cell r="F59" t="str">
            <v>沈翀</v>
          </cell>
          <cell r="G59" t="str">
            <v>马锐</v>
          </cell>
          <cell r="I59" t="str">
            <v>是</v>
          </cell>
          <cell r="J59" t="str">
            <v>1发现和评估</v>
          </cell>
          <cell r="K59">
            <v>0.1</v>
          </cell>
          <cell r="L59" t="str">
            <v>跟进中</v>
          </cell>
          <cell r="O59" t="str">
            <v>二类商机（自有方案业务）</v>
          </cell>
          <cell r="P59">
            <v>2020</v>
          </cell>
          <cell r="Q59">
            <v>10</v>
          </cell>
          <cell r="R59">
            <v>2020</v>
          </cell>
          <cell r="S59">
            <v>10</v>
          </cell>
        </row>
        <row r="60">
          <cell r="A60" t="str">
            <v>JIL04</v>
          </cell>
          <cell r="B60" t="str">
            <v>北区</v>
          </cell>
          <cell r="C60" t="str">
            <v>农业农村厅产业规划项目</v>
          </cell>
          <cell r="D60" t="str">
            <v>吉林省农业农村厅</v>
          </cell>
          <cell r="F60" t="str">
            <v>王馨迎</v>
          </cell>
          <cell r="G60" t="str">
            <v>马锐</v>
          </cell>
          <cell r="H60" t="str">
            <v>李鹏博</v>
          </cell>
          <cell r="I60" t="str">
            <v>是</v>
          </cell>
          <cell r="J60" t="str">
            <v>3详细设计</v>
          </cell>
          <cell r="K60">
            <v>0.5</v>
          </cell>
          <cell r="L60" t="str">
            <v>跟进中</v>
          </cell>
          <cell r="O60" t="str">
            <v>二类商机（自有方案业务）</v>
          </cell>
          <cell r="P60">
            <v>2020</v>
          </cell>
          <cell r="Q60">
            <v>6</v>
          </cell>
          <cell r="R60">
            <v>2020</v>
          </cell>
          <cell r="S60">
            <v>6</v>
          </cell>
          <cell r="T60">
            <v>2000</v>
          </cell>
        </row>
        <row r="61">
          <cell r="A61" t="str">
            <v>JIL05</v>
          </cell>
          <cell r="B61" t="str">
            <v>北区</v>
          </cell>
          <cell r="C61" t="str">
            <v xml:space="preserve">吉林省信创项目(安可项目)
</v>
          </cell>
          <cell r="D61" t="str">
            <v>吉林省政数局</v>
          </cell>
          <cell r="F61" t="str">
            <v>沈翀</v>
          </cell>
          <cell r="G61" t="str">
            <v>马锐</v>
          </cell>
          <cell r="I61" t="str">
            <v>是</v>
          </cell>
          <cell r="J61" t="str">
            <v>1发现和评估</v>
          </cell>
          <cell r="K61">
            <v>0.1</v>
          </cell>
          <cell r="L61" t="str">
            <v>跟进中</v>
          </cell>
          <cell r="O61" t="str">
            <v>三类商机（SI业务）</v>
          </cell>
          <cell r="P61">
            <v>2020</v>
          </cell>
          <cell r="Q61">
            <v>7</v>
          </cell>
          <cell r="R61">
            <v>2020</v>
          </cell>
          <cell r="S61">
            <v>9</v>
          </cell>
        </row>
        <row r="62">
          <cell r="A62" t="str">
            <v>JIL07</v>
          </cell>
          <cell r="B62" t="str">
            <v>北区</v>
          </cell>
          <cell r="C62" t="str">
            <v>吉林省商务厅外贸商务平台项目</v>
          </cell>
          <cell r="D62" t="str">
            <v>吉林省商务厅</v>
          </cell>
          <cell r="F62" t="str">
            <v>王馨迎</v>
          </cell>
          <cell r="G62" t="str">
            <v>刘振官</v>
          </cell>
          <cell r="I62" t="str">
            <v>是</v>
          </cell>
          <cell r="J62" t="str">
            <v>1发现和评估</v>
          </cell>
          <cell r="K62">
            <v>0.1</v>
          </cell>
          <cell r="L62" t="str">
            <v>跟进中</v>
          </cell>
          <cell r="O62" t="str">
            <v>三类商机（SI业务）</v>
          </cell>
          <cell r="P62">
            <v>2020</v>
          </cell>
          <cell r="Q62">
            <v>6</v>
          </cell>
          <cell r="R62">
            <v>2020</v>
          </cell>
          <cell r="S62">
            <v>6</v>
          </cell>
          <cell r="T62">
            <v>2000</v>
          </cell>
        </row>
        <row r="63">
          <cell r="A63" t="str">
            <v>JIL08</v>
          </cell>
          <cell r="B63" t="str">
            <v>北区</v>
          </cell>
          <cell r="C63" t="str">
            <v>红旗智慧新城</v>
          </cell>
          <cell r="D63" t="str">
            <v>汽开区管委会</v>
          </cell>
          <cell r="F63" t="str">
            <v>左吉春</v>
          </cell>
          <cell r="G63" t="str">
            <v>马锐</v>
          </cell>
          <cell r="J63" t="str">
            <v>1发现和评估</v>
          </cell>
          <cell r="K63">
            <v>0.1</v>
          </cell>
          <cell r="L63" t="str">
            <v>跟进中</v>
          </cell>
          <cell r="O63" t="str">
            <v>二类商机（自有方案业务）</v>
          </cell>
          <cell r="P63">
            <v>2020</v>
          </cell>
          <cell r="Q63">
            <v>10</v>
          </cell>
          <cell r="R63">
            <v>2020</v>
          </cell>
          <cell r="S63">
            <v>11</v>
          </cell>
          <cell r="T63">
            <v>500</v>
          </cell>
        </row>
        <row r="64">
          <cell r="A64" t="str">
            <v>JIL09</v>
          </cell>
          <cell r="B64" t="str">
            <v>北区</v>
          </cell>
          <cell r="C64" t="str">
            <v>祥云大数据平台（三期）</v>
          </cell>
          <cell r="D64" t="str">
            <v>吉林省政数局（祥云公司）</v>
          </cell>
          <cell r="F64" t="str">
            <v>刘少华</v>
          </cell>
          <cell r="G64" t="str">
            <v>马锐</v>
          </cell>
          <cell r="I64" t="str">
            <v>是</v>
          </cell>
          <cell r="J64" t="str">
            <v>1发现和评估</v>
          </cell>
          <cell r="K64">
            <v>0.1</v>
          </cell>
          <cell r="L64" t="str">
            <v>跟进中</v>
          </cell>
          <cell r="O64" t="str">
            <v>三类商机（SI业务）</v>
          </cell>
          <cell r="P64">
            <v>2020</v>
          </cell>
          <cell r="Q64">
            <v>7</v>
          </cell>
          <cell r="R64">
            <v>2020</v>
          </cell>
          <cell r="S64">
            <v>7</v>
          </cell>
          <cell r="T64">
            <v>7000</v>
          </cell>
        </row>
        <row r="65">
          <cell r="A65" t="str">
            <v>HBH128</v>
          </cell>
          <cell r="B65" t="str">
            <v>北区</v>
          </cell>
          <cell r="C65" t="str">
            <v>抚顺市税源大数据平台软件开发项目</v>
          </cell>
          <cell r="D65" t="str">
            <v>抚顺市新抚区政府</v>
          </cell>
          <cell r="F65" t="str">
            <v>梁可君</v>
          </cell>
          <cell r="G65" t="str">
            <v>刘振官</v>
          </cell>
          <cell r="J65" t="str">
            <v>2顶设和策划</v>
          </cell>
          <cell r="K65">
            <v>0.25</v>
          </cell>
          <cell r="L65" t="str">
            <v>跟进中</v>
          </cell>
          <cell r="O65" t="str">
            <v>三类商机（SI业务）</v>
          </cell>
          <cell r="P65">
            <v>2020</v>
          </cell>
          <cell r="Q65">
            <v>6</v>
          </cell>
          <cell r="R65">
            <v>2020</v>
          </cell>
          <cell r="S65">
            <v>7</v>
          </cell>
          <cell r="T65">
            <v>300</v>
          </cell>
        </row>
        <row r="66">
          <cell r="A66" t="str">
            <v>HBH131</v>
          </cell>
          <cell r="B66" t="str">
            <v>北区</v>
          </cell>
          <cell r="C66" t="str">
            <v>盘锦市公共信息服务平台</v>
          </cell>
          <cell r="D66" t="str">
            <v>盘锦电信</v>
          </cell>
          <cell r="E66" t="str">
            <v>盘锦市大数据管理局</v>
          </cell>
          <cell r="F66" t="str">
            <v>梁可君</v>
          </cell>
          <cell r="G66" t="str">
            <v>刘振官</v>
          </cell>
          <cell r="J66" t="str">
            <v>1发现和评估</v>
          </cell>
          <cell r="K66">
            <v>0.1</v>
          </cell>
          <cell r="L66" t="str">
            <v>跟进中</v>
          </cell>
          <cell r="O66" t="str">
            <v>二类商机（自有方案业务）</v>
          </cell>
          <cell r="P66">
            <v>2020</v>
          </cell>
          <cell r="Q66">
            <v>9</v>
          </cell>
          <cell r="R66">
            <v>2020</v>
          </cell>
          <cell r="S66">
            <v>9</v>
          </cell>
          <cell r="T66">
            <v>600</v>
          </cell>
        </row>
        <row r="67">
          <cell r="A67" t="str">
            <v>LIAON01</v>
          </cell>
          <cell r="B67" t="str">
            <v>北区</v>
          </cell>
          <cell r="C67" t="str">
            <v>抚顺市智慧城市融合服务平台项目（城市APP）</v>
          </cell>
          <cell r="D67" t="str">
            <v>抚顺龙晟集团大数据科技有限公司</v>
          </cell>
          <cell r="F67" t="str">
            <v>梁可君</v>
          </cell>
          <cell r="G67" t="str">
            <v>刘振官</v>
          </cell>
          <cell r="J67" t="str">
            <v>1发现和评估</v>
          </cell>
          <cell r="K67">
            <v>0.1</v>
          </cell>
          <cell r="L67" t="str">
            <v>跟进中</v>
          </cell>
          <cell r="O67" t="str">
            <v>二类商机（自有方案业务）</v>
          </cell>
          <cell r="P67" t="str">
            <v>/</v>
          </cell>
          <cell r="Q67" t="str">
            <v>/</v>
          </cell>
          <cell r="R67">
            <v>2020</v>
          </cell>
          <cell r="S67">
            <v>12</v>
          </cell>
          <cell r="T67">
            <v>200</v>
          </cell>
        </row>
        <row r="68">
          <cell r="A68" t="str">
            <v>HBH31</v>
          </cell>
          <cell r="B68" t="str">
            <v>北区</v>
          </cell>
          <cell r="C68" t="str">
            <v>本溪市市民卡运维项目</v>
          </cell>
          <cell r="D68" t="str">
            <v>本溪银行股份有限公司</v>
          </cell>
          <cell r="F68" t="str">
            <v>关会明</v>
          </cell>
          <cell r="G68" t="str">
            <v>不需要</v>
          </cell>
          <cell r="J68" t="str">
            <v>2顶设和策划</v>
          </cell>
          <cell r="K68">
            <v>0.25</v>
          </cell>
          <cell r="L68" t="str">
            <v>跟进中</v>
          </cell>
          <cell r="O68" t="str">
            <v>二类商机（自有方案业务）</v>
          </cell>
          <cell r="P68">
            <v>2020</v>
          </cell>
          <cell r="Q68">
            <v>7</v>
          </cell>
          <cell r="R68">
            <v>2020</v>
          </cell>
          <cell r="S68">
            <v>7</v>
          </cell>
          <cell r="T68">
            <v>365</v>
          </cell>
        </row>
        <row r="69">
          <cell r="A69" t="str">
            <v>JIL10</v>
          </cell>
          <cell r="B69" t="str">
            <v>北区</v>
          </cell>
          <cell r="C69" t="str">
            <v>吉林省延边州智慧龙井项目</v>
          </cell>
          <cell r="D69" t="str">
            <v>龙井市政数局</v>
          </cell>
          <cell r="F69" t="str">
            <v>王馨迎</v>
          </cell>
          <cell r="G69" t="str">
            <v>马锐</v>
          </cell>
          <cell r="J69" t="str">
            <v>1发现和评估</v>
          </cell>
          <cell r="K69">
            <v>0.1</v>
          </cell>
          <cell r="L69" t="str">
            <v>跟进中</v>
          </cell>
          <cell r="P69" t="str">
            <v>/</v>
          </cell>
          <cell r="Q69" t="str">
            <v>/</v>
          </cell>
          <cell r="R69">
            <v>2020</v>
          </cell>
          <cell r="S69" t="str">
            <v>/</v>
          </cell>
        </row>
        <row r="70">
          <cell r="A70" t="str">
            <v>LIAON02</v>
          </cell>
          <cell r="B70" t="str">
            <v>北区</v>
          </cell>
          <cell r="C70" t="str">
            <v>沈阳市沈河区云平台项目</v>
          </cell>
          <cell r="D70" t="str">
            <v>沈阳沈河区信息中心</v>
          </cell>
          <cell r="F70" t="str">
            <v>左吉春</v>
          </cell>
          <cell r="G70" t="str">
            <v>刘振官</v>
          </cell>
          <cell r="J70" t="str">
            <v>1发现和评估</v>
          </cell>
          <cell r="K70">
            <v>0.1</v>
          </cell>
          <cell r="L70" t="str">
            <v>跟进中</v>
          </cell>
          <cell r="P70" t="str">
            <v>/</v>
          </cell>
          <cell r="Q70" t="str">
            <v>/</v>
          </cell>
          <cell r="R70">
            <v>2020</v>
          </cell>
          <cell r="S70" t="str">
            <v>/</v>
          </cell>
          <cell r="T70">
            <v>500</v>
          </cell>
        </row>
        <row r="71">
          <cell r="A71" t="str">
            <v>HBH67</v>
          </cell>
          <cell r="B71" t="str">
            <v>北区</v>
          </cell>
          <cell r="C71" t="str">
            <v>吉林省溯源食品工业互联网项目（建设）</v>
          </cell>
          <cell r="D71" t="str">
            <v>吉林省工信厅</v>
          </cell>
          <cell r="F71" t="str">
            <v>王馨迎</v>
          </cell>
          <cell r="G71" t="str">
            <v>马锐</v>
          </cell>
          <cell r="H71" t="str">
            <v>李鹏博</v>
          </cell>
          <cell r="I71" t="str">
            <v>是</v>
          </cell>
          <cell r="J71" t="str">
            <v>1发现和评估</v>
          </cell>
          <cell r="K71">
            <v>0.1</v>
          </cell>
          <cell r="L71" t="str">
            <v>跟进中</v>
          </cell>
          <cell r="O71" t="str">
            <v>二类商机（自有方案业务）</v>
          </cell>
          <cell r="P71">
            <v>2020</v>
          </cell>
          <cell r="Q71">
            <v>7</v>
          </cell>
          <cell r="R71">
            <v>2020</v>
          </cell>
          <cell r="S71">
            <v>8</v>
          </cell>
          <cell r="T71">
            <v>3883.1</v>
          </cell>
        </row>
        <row r="72">
          <cell r="A72" t="str">
            <v>TIANJ05</v>
          </cell>
          <cell r="B72" t="str">
            <v>北区</v>
          </cell>
          <cell r="C72" t="str">
            <v>北区天津市南开区智慧养老软件开发项目-运维部分</v>
          </cell>
          <cell r="D72" t="str">
            <v>南开区民政局</v>
          </cell>
          <cell r="F72" t="str">
            <v>孙妍</v>
          </cell>
          <cell r="G72" t="str">
            <v>高海涛</v>
          </cell>
          <cell r="J72" t="str">
            <v>1发现和评估</v>
          </cell>
          <cell r="K72">
            <v>0.1</v>
          </cell>
          <cell r="L72" t="str">
            <v>跟进中</v>
          </cell>
          <cell r="P72" t="str">
            <v>/</v>
          </cell>
          <cell r="Q72" t="str">
            <v>/</v>
          </cell>
          <cell r="R72">
            <v>2020</v>
          </cell>
          <cell r="S72" t="str">
            <v>/</v>
          </cell>
          <cell r="T72">
            <v>70</v>
          </cell>
        </row>
        <row r="73">
          <cell r="A73" t="str">
            <v>TIANJ06</v>
          </cell>
          <cell r="B73" t="str">
            <v>北区</v>
          </cell>
          <cell r="C73" t="str">
            <v>南开区综合服务管理平台（硬件）</v>
          </cell>
          <cell r="D73" t="str">
            <v>天津市南开区网信办</v>
          </cell>
          <cell r="F73" t="str">
            <v>孙妍</v>
          </cell>
          <cell r="G73" t="str">
            <v>高海涛</v>
          </cell>
          <cell r="J73" t="str">
            <v>1发现和评估</v>
          </cell>
          <cell r="K73">
            <v>0.1</v>
          </cell>
          <cell r="L73" t="str">
            <v>跟进中</v>
          </cell>
          <cell r="P73" t="str">
            <v>/</v>
          </cell>
          <cell r="Q73" t="str">
            <v>/</v>
          </cell>
          <cell r="R73">
            <v>2020</v>
          </cell>
          <cell r="S73" t="str">
            <v>/</v>
          </cell>
        </row>
        <row r="74">
          <cell r="A74" t="str">
            <v>HD22</v>
          </cell>
          <cell r="B74" t="str">
            <v>东区</v>
          </cell>
          <cell r="C74" t="str">
            <v>华为青浦研发基地智慧园区建设项目</v>
          </cell>
          <cell r="D74" t="str">
            <v>华为技术有限公司</v>
          </cell>
          <cell r="F74" t="str">
            <v>徐炜</v>
          </cell>
          <cell r="G74" t="str">
            <v>吴海波</v>
          </cell>
          <cell r="J74" t="str">
            <v>1发现和评估</v>
          </cell>
          <cell r="K74">
            <v>0.1</v>
          </cell>
          <cell r="L74" t="str">
            <v>跟进中</v>
          </cell>
          <cell r="O74" t="str">
            <v>三类商机（SI业务）</v>
          </cell>
          <cell r="P74">
            <v>2020</v>
          </cell>
          <cell r="Q74">
            <v>11</v>
          </cell>
          <cell r="R74">
            <v>2020</v>
          </cell>
          <cell r="S74">
            <v>12</v>
          </cell>
          <cell r="T74">
            <v>500</v>
          </cell>
        </row>
        <row r="75">
          <cell r="A75" t="str">
            <v>HD29</v>
          </cell>
          <cell r="B75" t="str">
            <v>东区</v>
          </cell>
          <cell r="C75" t="str">
            <v>江苏省信用平台二期建设项目</v>
          </cell>
          <cell r="D75" t="str">
            <v>江苏省发改委</v>
          </cell>
          <cell r="F75" t="str">
            <v>汪少军</v>
          </cell>
          <cell r="G75" t="str">
            <v>吴海波</v>
          </cell>
          <cell r="H75" t="str">
            <v>李文东</v>
          </cell>
          <cell r="I75" t="str">
            <v>是</v>
          </cell>
          <cell r="J75" t="str">
            <v>2顶设和策划</v>
          </cell>
          <cell r="K75">
            <v>0.25</v>
          </cell>
          <cell r="L75" t="str">
            <v>跟进中</v>
          </cell>
          <cell r="O75" t="str">
            <v>二类商机（自有方案业务）</v>
          </cell>
          <cell r="P75">
            <v>2020</v>
          </cell>
          <cell r="Q75" t="str">
            <v>/</v>
          </cell>
          <cell r="R75">
            <v>2020</v>
          </cell>
          <cell r="S75" t="str">
            <v>/</v>
          </cell>
          <cell r="T75">
            <v>250</v>
          </cell>
        </row>
        <row r="76">
          <cell r="A76" t="str">
            <v>HD46</v>
          </cell>
          <cell r="B76" t="str">
            <v>东区</v>
          </cell>
          <cell r="C76" t="str">
            <v>南通中央创新区人工智能产业园建设项目</v>
          </cell>
          <cell r="D76" t="str">
            <v>南通中央创新区管委会</v>
          </cell>
          <cell r="F76" t="str">
            <v>徐炜</v>
          </cell>
          <cell r="G76" t="str">
            <v>吴海波</v>
          </cell>
          <cell r="J76" t="str">
            <v>1发现和评估</v>
          </cell>
          <cell r="K76">
            <v>0.1</v>
          </cell>
          <cell r="L76" t="str">
            <v>跟进中</v>
          </cell>
          <cell r="O76" t="str">
            <v>三类商机（SI业务）</v>
          </cell>
          <cell r="P76">
            <v>2020</v>
          </cell>
          <cell r="Q76">
            <v>10</v>
          </cell>
          <cell r="R76">
            <v>2020</v>
          </cell>
          <cell r="S76">
            <v>11</v>
          </cell>
          <cell r="T76">
            <v>300</v>
          </cell>
        </row>
        <row r="77">
          <cell r="A77" t="str">
            <v>HD68</v>
          </cell>
          <cell r="B77" t="str">
            <v>东区</v>
          </cell>
          <cell r="C77" t="str">
            <v>南京市人社信息系统项目</v>
          </cell>
          <cell r="D77" t="str">
            <v>南京市人社局</v>
          </cell>
          <cell r="F77" t="str">
            <v>汪少军</v>
          </cell>
          <cell r="G77" t="str">
            <v>吴海波</v>
          </cell>
          <cell r="J77" t="str">
            <v>1发现和评估</v>
          </cell>
          <cell r="K77">
            <v>0.1</v>
          </cell>
          <cell r="L77" t="str">
            <v>跟进中</v>
          </cell>
          <cell r="O77" t="str">
            <v>三类商机（SI业务）</v>
          </cell>
          <cell r="P77">
            <v>2020</v>
          </cell>
          <cell r="Q77" t="str">
            <v>/</v>
          </cell>
          <cell r="R77">
            <v>2020</v>
          </cell>
          <cell r="S77" t="str">
            <v>/</v>
          </cell>
          <cell r="T77">
            <v>500</v>
          </cell>
        </row>
        <row r="78">
          <cell r="A78" t="str">
            <v>HD77</v>
          </cell>
          <cell r="B78" t="str">
            <v>东区</v>
          </cell>
          <cell r="C78" t="str">
            <v>江苏省应急厅智慧应急</v>
          </cell>
          <cell r="D78" t="str">
            <v>江苏省应急厅</v>
          </cell>
          <cell r="F78" t="str">
            <v>张媛雯</v>
          </cell>
          <cell r="G78" t="str">
            <v>吴海波</v>
          </cell>
          <cell r="J78" t="str">
            <v>1发现和评估</v>
          </cell>
          <cell r="K78">
            <v>0.1</v>
          </cell>
          <cell r="L78" t="str">
            <v>跟进中</v>
          </cell>
          <cell r="O78" t="str">
            <v>二类商机（自有方案业务）</v>
          </cell>
          <cell r="P78">
            <v>2020</v>
          </cell>
          <cell r="Q78">
            <v>8</v>
          </cell>
          <cell r="R78">
            <v>2020</v>
          </cell>
          <cell r="S78">
            <v>9</v>
          </cell>
          <cell r="T78">
            <v>600</v>
          </cell>
        </row>
        <row r="79">
          <cell r="A79" t="str">
            <v>HD78</v>
          </cell>
          <cell r="B79" t="str">
            <v>东区</v>
          </cell>
          <cell r="C79" t="str">
            <v>航天五院浙江省农业大数据燕云DAAS项目</v>
          </cell>
          <cell r="D79" t="str">
            <v>航天五院</v>
          </cell>
          <cell r="E79" t="str">
            <v>浙江省农业厅</v>
          </cell>
          <cell r="F79" t="str">
            <v>徐炜</v>
          </cell>
          <cell r="G79" t="str">
            <v>李鹏博</v>
          </cell>
          <cell r="J79" t="str">
            <v>1发现和评估</v>
          </cell>
          <cell r="K79">
            <v>0.1</v>
          </cell>
          <cell r="L79" t="str">
            <v>跟进中</v>
          </cell>
          <cell r="O79" t="str">
            <v>一类商机（因特睿产品）</v>
          </cell>
          <cell r="P79">
            <v>2020</v>
          </cell>
          <cell r="Q79">
            <v>6</v>
          </cell>
          <cell r="R79">
            <v>2020</v>
          </cell>
          <cell r="S79">
            <v>7</v>
          </cell>
          <cell r="T79">
            <v>300</v>
          </cell>
        </row>
        <row r="80">
          <cell r="A80" t="str">
            <v>HD81</v>
          </cell>
          <cell r="B80" t="str">
            <v>东区</v>
          </cell>
          <cell r="C80" t="str">
            <v>崇明区大数据平台整合共享项目</v>
          </cell>
          <cell r="D80" t="str">
            <v>上海市崇明区美丽乡村建设领导小组办公室</v>
          </cell>
          <cell r="F80" t="str">
            <v>徐炜</v>
          </cell>
          <cell r="G80" t="str">
            <v>吴海波</v>
          </cell>
          <cell r="J80" t="str">
            <v>1发现和评估</v>
          </cell>
          <cell r="K80">
            <v>0.1</v>
          </cell>
          <cell r="L80" t="str">
            <v>跟进中</v>
          </cell>
          <cell r="O80" t="str">
            <v>一类商机（因特睿产品）</v>
          </cell>
          <cell r="P80">
            <v>2020</v>
          </cell>
          <cell r="Q80">
            <v>6</v>
          </cell>
          <cell r="R80">
            <v>2020</v>
          </cell>
          <cell r="S80">
            <v>7</v>
          </cell>
          <cell r="T80">
            <v>1000</v>
          </cell>
        </row>
        <row r="81">
          <cell r="A81" t="str">
            <v>HD104</v>
          </cell>
          <cell r="B81" t="str">
            <v>东区</v>
          </cell>
          <cell r="C81" t="str">
            <v>吴江政务大数据三期软件开发项目</v>
          </cell>
          <cell r="D81" t="str">
            <v>苏州市吴江区信息中心</v>
          </cell>
          <cell r="F81" t="str">
            <v>徐炜</v>
          </cell>
          <cell r="G81" t="str">
            <v>靳茜</v>
          </cell>
          <cell r="J81" t="str">
            <v>2顶设和策划</v>
          </cell>
          <cell r="K81">
            <v>0.25</v>
          </cell>
          <cell r="L81" t="str">
            <v>跟进中</v>
          </cell>
          <cell r="O81" t="str">
            <v>二类商机（自有方案业务）</v>
          </cell>
          <cell r="P81">
            <v>2020</v>
          </cell>
          <cell r="Q81" t="str">
            <v>/</v>
          </cell>
          <cell r="R81">
            <v>2020</v>
          </cell>
          <cell r="S81">
            <v>6</v>
          </cell>
        </row>
        <row r="82">
          <cell r="A82" t="str">
            <v>HD106</v>
          </cell>
          <cell r="B82" t="str">
            <v>东区</v>
          </cell>
          <cell r="C82" t="str">
            <v>秦淮区智慧垃圾管理平台</v>
          </cell>
          <cell r="D82" t="str">
            <v>秦淮区城管局</v>
          </cell>
          <cell r="F82" t="str">
            <v>汪少军</v>
          </cell>
          <cell r="G82" t="str">
            <v>吴海波</v>
          </cell>
          <cell r="J82" t="str">
            <v>1发现和评估</v>
          </cell>
          <cell r="K82">
            <v>0.1</v>
          </cell>
          <cell r="L82" t="str">
            <v>跟进中</v>
          </cell>
          <cell r="O82" t="str">
            <v>二类商机（自有方案业务）</v>
          </cell>
          <cell r="P82">
            <v>2020</v>
          </cell>
          <cell r="Q82" t="str">
            <v>/</v>
          </cell>
          <cell r="R82">
            <v>2020</v>
          </cell>
          <cell r="S82" t="str">
            <v>/</v>
          </cell>
          <cell r="T82">
            <v>150</v>
          </cell>
        </row>
        <row r="83">
          <cell r="A83" t="str">
            <v>HD108</v>
          </cell>
          <cell r="B83" t="str">
            <v>东区</v>
          </cell>
          <cell r="C83" t="str">
            <v>宜昌人福药业厂区信息化总集</v>
          </cell>
          <cell r="D83" t="str">
            <v>人福药业</v>
          </cell>
          <cell r="F83" t="str">
            <v>李力</v>
          </cell>
          <cell r="G83" t="str">
            <v>陈克</v>
          </cell>
          <cell r="J83" t="str">
            <v>1发现和评估</v>
          </cell>
          <cell r="K83">
            <v>0.1</v>
          </cell>
          <cell r="L83" t="str">
            <v>跟进中</v>
          </cell>
          <cell r="O83" t="str">
            <v>三类商机（SI业务）</v>
          </cell>
          <cell r="P83">
            <v>2020</v>
          </cell>
          <cell r="Q83">
            <v>8</v>
          </cell>
          <cell r="R83">
            <v>2020</v>
          </cell>
          <cell r="S83">
            <v>9</v>
          </cell>
          <cell r="T83">
            <v>1000</v>
          </cell>
        </row>
        <row r="84">
          <cell r="A84" t="str">
            <v>HD111</v>
          </cell>
          <cell r="B84" t="str">
            <v>东区</v>
          </cell>
          <cell r="C84" t="str">
            <v>南通市卫健委信息系统互通项目</v>
          </cell>
          <cell r="D84" t="str">
            <v>南通市卫健委</v>
          </cell>
          <cell r="F84" t="str">
            <v>徐炜</v>
          </cell>
          <cell r="G84" t="str">
            <v>吴海波</v>
          </cell>
          <cell r="J84" t="str">
            <v>1发现和评估</v>
          </cell>
          <cell r="K84">
            <v>0.1</v>
          </cell>
          <cell r="L84" t="str">
            <v>跟进中</v>
          </cell>
          <cell r="O84" t="str">
            <v>一类商机（因特睿产品）</v>
          </cell>
          <cell r="P84">
            <v>2020</v>
          </cell>
          <cell r="Q84" t="str">
            <v>/</v>
          </cell>
          <cell r="R84">
            <v>2020</v>
          </cell>
          <cell r="S84" t="str">
            <v>/</v>
          </cell>
        </row>
        <row r="85">
          <cell r="A85" t="str">
            <v>HD115</v>
          </cell>
          <cell r="B85" t="str">
            <v>东区</v>
          </cell>
          <cell r="C85" t="str">
            <v>宜昌市智慧垃圾项目</v>
          </cell>
          <cell r="D85" t="str">
            <v>宜昌市城管</v>
          </cell>
          <cell r="F85" t="str">
            <v>李力</v>
          </cell>
          <cell r="G85" t="str">
            <v>吴海波</v>
          </cell>
          <cell r="J85" t="str">
            <v>1发现和评估</v>
          </cell>
          <cell r="K85">
            <v>0.1</v>
          </cell>
          <cell r="L85" t="str">
            <v>跟进中</v>
          </cell>
          <cell r="O85" t="str">
            <v>二类商机（自有方案业务）</v>
          </cell>
          <cell r="P85">
            <v>2020</v>
          </cell>
          <cell r="Q85">
            <v>9</v>
          </cell>
          <cell r="R85">
            <v>2020</v>
          </cell>
          <cell r="S85">
            <v>10</v>
          </cell>
          <cell r="T85">
            <v>500</v>
          </cell>
        </row>
        <row r="86">
          <cell r="A86" t="str">
            <v>HD116</v>
          </cell>
          <cell r="B86" t="str">
            <v>东区</v>
          </cell>
          <cell r="C86" t="str">
            <v>宜昌市智慧消防项目</v>
          </cell>
          <cell r="D86" t="str">
            <v>宜昌市消防支队</v>
          </cell>
          <cell r="F86" t="str">
            <v>李力</v>
          </cell>
          <cell r="G86" t="str">
            <v>吴海波</v>
          </cell>
          <cell r="J86" t="str">
            <v>1发现和评估</v>
          </cell>
          <cell r="K86">
            <v>0.1</v>
          </cell>
          <cell r="L86" t="str">
            <v>跟进中</v>
          </cell>
          <cell r="O86" t="str">
            <v>三类商机（SI业务）</v>
          </cell>
          <cell r="P86">
            <v>2020</v>
          </cell>
          <cell r="Q86">
            <v>10</v>
          </cell>
          <cell r="R86">
            <v>2020</v>
          </cell>
          <cell r="S86">
            <v>11</v>
          </cell>
          <cell r="T86">
            <v>200</v>
          </cell>
        </row>
        <row r="87">
          <cell r="A87" t="str">
            <v>HD119</v>
          </cell>
          <cell r="B87" t="str">
            <v>东区</v>
          </cell>
          <cell r="C87" t="str">
            <v>江苏省公安厅因特睿试点场景技术验证</v>
          </cell>
          <cell r="D87" t="str">
            <v>江苏省公安厅</v>
          </cell>
          <cell r="F87" t="str">
            <v>张媛雯</v>
          </cell>
          <cell r="G87" t="str">
            <v>李鹏博</v>
          </cell>
          <cell r="I87" t="str">
            <v>是</v>
          </cell>
          <cell r="J87" t="str">
            <v>2顶设和策划</v>
          </cell>
          <cell r="K87">
            <v>0.25</v>
          </cell>
          <cell r="L87" t="str">
            <v>跟进中</v>
          </cell>
          <cell r="O87" t="str">
            <v>一类商机（因特睿产品）</v>
          </cell>
          <cell r="P87">
            <v>2020</v>
          </cell>
          <cell r="Q87" t="str">
            <v>/</v>
          </cell>
          <cell r="R87">
            <v>2020</v>
          </cell>
          <cell r="S87">
            <v>5</v>
          </cell>
          <cell r="T87">
            <v>200</v>
          </cell>
        </row>
        <row r="88">
          <cell r="A88" t="str">
            <v>HD120</v>
          </cell>
          <cell r="B88" t="str">
            <v>东区</v>
          </cell>
          <cell r="C88" t="str">
            <v>南京市智慧社区项目</v>
          </cell>
          <cell r="D88" t="str">
            <v>智慧神州</v>
          </cell>
          <cell r="E88" t="str">
            <v>南京市信息中心</v>
          </cell>
          <cell r="F88" t="str">
            <v>汪少军</v>
          </cell>
          <cell r="G88" t="str">
            <v>吴海波</v>
          </cell>
          <cell r="J88" t="str">
            <v>1发现和评估</v>
          </cell>
          <cell r="K88">
            <v>0.1</v>
          </cell>
          <cell r="L88" t="str">
            <v>跟进中</v>
          </cell>
          <cell r="O88" t="str">
            <v>一类商机（因特睿产品）</v>
          </cell>
          <cell r="P88">
            <v>2020</v>
          </cell>
          <cell r="Q88">
            <v>7</v>
          </cell>
          <cell r="R88">
            <v>2020</v>
          </cell>
          <cell r="S88">
            <v>8</v>
          </cell>
          <cell r="T88">
            <v>200</v>
          </cell>
        </row>
        <row r="89">
          <cell r="A89" t="str">
            <v>HD121</v>
          </cell>
          <cell r="B89" t="str">
            <v>东区</v>
          </cell>
          <cell r="C89" t="str">
            <v>宜昌大数据产业园展厅项目</v>
          </cell>
          <cell r="D89" t="str">
            <v>宜昌大数据局+伍家岗工业园+三峡云计算有限公司</v>
          </cell>
          <cell r="E89" t="str">
            <v>国投集团</v>
          </cell>
          <cell r="F89" t="str">
            <v>李力</v>
          </cell>
          <cell r="G89" t="str">
            <v>李力</v>
          </cell>
          <cell r="H89" t="str">
            <v>Roy</v>
          </cell>
          <cell r="J89" t="str">
            <v>1发现和评估</v>
          </cell>
          <cell r="K89">
            <v>0.1</v>
          </cell>
          <cell r="L89" t="str">
            <v>跟进中</v>
          </cell>
          <cell r="O89" t="str">
            <v>三类商机（SI业务）</v>
          </cell>
          <cell r="P89">
            <v>2020</v>
          </cell>
          <cell r="Q89">
            <v>6</v>
          </cell>
          <cell r="R89">
            <v>2020</v>
          </cell>
          <cell r="S89">
            <v>7</v>
          </cell>
          <cell r="T89">
            <v>2000</v>
          </cell>
        </row>
        <row r="90">
          <cell r="A90" t="str">
            <v>HD122</v>
          </cell>
          <cell r="B90" t="str">
            <v>东区</v>
          </cell>
          <cell r="C90" t="str">
            <v>宜昌大数据产业园IDC建设和运营</v>
          </cell>
          <cell r="D90" t="str">
            <v>宜昌大数据局+伍家岗工业园+三峡云计算有限公司</v>
          </cell>
          <cell r="E90" t="str">
            <v>国投集团</v>
          </cell>
          <cell r="F90" t="str">
            <v>李力</v>
          </cell>
          <cell r="G90" t="str">
            <v>李力</v>
          </cell>
          <cell r="J90" t="str">
            <v>1发现和评估</v>
          </cell>
          <cell r="K90">
            <v>0.1</v>
          </cell>
          <cell r="L90" t="str">
            <v>跟进中</v>
          </cell>
          <cell r="O90" t="str">
            <v>三类商机（SI业务）</v>
          </cell>
          <cell r="P90">
            <v>2020</v>
          </cell>
          <cell r="Q90">
            <v>9</v>
          </cell>
          <cell r="R90">
            <v>2020</v>
          </cell>
          <cell r="S90">
            <v>10</v>
          </cell>
          <cell r="T90">
            <v>2000</v>
          </cell>
        </row>
        <row r="91">
          <cell r="A91" t="str">
            <v>HD123</v>
          </cell>
          <cell r="B91" t="str">
            <v>东区</v>
          </cell>
          <cell r="C91" t="str">
            <v>吴江宏观经济大数据分析项目</v>
          </cell>
          <cell r="D91" t="str">
            <v>吴江发改委</v>
          </cell>
          <cell r="F91" t="str">
            <v>徐炜</v>
          </cell>
          <cell r="G91" t="str">
            <v>吴海波</v>
          </cell>
          <cell r="I91" t="str">
            <v>是</v>
          </cell>
          <cell r="J91" t="str">
            <v>1发现和评估</v>
          </cell>
          <cell r="K91">
            <v>0.1</v>
          </cell>
          <cell r="L91" t="str">
            <v>跟进中</v>
          </cell>
          <cell r="O91" t="str">
            <v>二类商机（自有方案业务）</v>
          </cell>
          <cell r="P91">
            <v>2020</v>
          </cell>
          <cell r="Q91">
            <v>5</v>
          </cell>
          <cell r="R91">
            <v>2020</v>
          </cell>
          <cell r="S91">
            <v>6</v>
          </cell>
          <cell r="T91">
            <v>300</v>
          </cell>
        </row>
        <row r="92">
          <cell r="A92" t="str">
            <v>HD130</v>
          </cell>
          <cell r="B92" t="str">
            <v>东区</v>
          </cell>
          <cell r="C92" t="str">
            <v>马鞍山市基层政务系统整合项目</v>
          </cell>
          <cell r="D92" t="str">
            <v>马鞍市大数据局</v>
          </cell>
          <cell r="F92" t="str">
            <v>汪少军</v>
          </cell>
          <cell r="G92" t="str">
            <v>吴海波</v>
          </cell>
          <cell r="J92" t="str">
            <v>1发现和评估</v>
          </cell>
          <cell r="K92">
            <v>0.1</v>
          </cell>
          <cell r="L92" t="str">
            <v>跟进中</v>
          </cell>
          <cell r="O92" t="str">
            <v>一类商机（因特睿产品）</v>
          </cell>
          <cell r="P92">
            <v>2020</v>
          </cell>
          <cell r="Q92">
            <v>7</v>
          </cell>
          <cell r="R92">
            <v>2020</v>
          </cell>
          <cell r="S92">
            <v>8</v>
          </cell>
          <cell r="T92">
            <v>500</v>
          </cell>
        </row>
        <row r="93">
          <cell r="A93" t="str">
            <v>HD132</v>
          </cell>
          <cell r="B93" t="str">
            <v>东区</v>
          </cell>
          <cell r="C93" t="str">
            <v>江苏省公安厅大数据局网格化建设</v>
          </cell>
          <cell r="D93" t="str">
            <v>江苏省公安厅大数据局</v>
          </cell>
          <cell r="F93" t="str">
            <v>张媛雯</v>
          </cell>
          <cell r="G93" t="str">
            <v>李鹏博</v>
          </cell>
          <cell r="I93" t="str">
            <v>是</v>
          </cell>
          <cell r="J93" t="str">
            <v>1发现和评估</v>
          </cell>
          <cell r="K93">
            <v>0.1</v>
          </cell>
          <cell r="L93" t="str">
            <v>跟进中</v>
          </cell>
          <cell r="O93" t="str">
            <v>一类商机（因特睿产品）</v>
          </cell>
          <cell r="P93">
            <v>2020</v>
          </cell>
          <cell r="Q93">
            <v>5</v>
          </cell>
          <cell r="R93">
            <v>2020</v>
          </cell>
          <cell r="S93">
            <v>6</v>
          </cell>
          <cell r="T93">
            <v>600</v>
          </cell>
        </row>
        <row r="94">
          <cell r="A94" t="str">
            <v>HD133</v>
          </cell>
          <cell r="B94" t="str">
            <v>东区</v>
          </cell>
          <cell r="C94" t="str">
            <v>吴江区电子证照服务系统</v>
          </cell>
          <cell r="D94" t="str">
            <v>吴江区行政审批局</v>
          </cell>
          <cell r="F94" t="str">
            <v>徐炜</v>
          </cell>
          <cell r="G94" t="str">
            <v>靳茜</v>
          </cell>
          <cell r="J94" t="str">
            <v>1发现和评估</v>
          </cell>
          <cell r="K94">
            <v>0.1</v>
          </cell>
          <cell r="L94" t="str">
            <v>跟进中</v>
          </cell>
          <cell r="O94" t="str">
            <v>二类商机（自有方案业务）</v>
          </cell>
          <cell r="P94">
            <v>2020</v>
          </cell>
          <cell r="Q94">
            <v>7</v>
          </cell>
          <cell r="R94">
            <v>2020</v>
          </cell>
          <cell r="S94">
            <v>8</v>
          </cell>
          <cell r="T94">
            <v>200</v>
          </cell>
        </row>
        <row r="95">
          <cell r="A95" t="str">
            <v>HD134</v>
          </cell>
          <cell r="B95" t="str">
            <v>东区</v>
          </cell>
          <cell r="C95" t="str">
            <v>江苏省政务大数据局数据汇集</v>
          </cell>
          <cell r="D95" t="str">
            <v>江苏省大数据局</v>
          </cell>
          <cell r="F95" t="str">
            <v>张媛雯</v>
          </cell>
          <cell r="G95" t="str">
            <v>李鹏博</v>
          </cell>
          <cell r="J95" t="str">
            <v>1发现和评估</v>
          </cell>
          <cell r="K95">
            <v>0.1</v>
          </cell>
          <cell r="L95" t="str">
            <v>跟进中</v>
          </cell>
          <cell r="O95" t="str">
            <v>二类商机（自有方案业务）</v>
          </cell>
          <cell r="P95">
            <v>2020</v>
          </cell>
          <cell r="Q95">
            <v>10</v>
          </cell>
          <cell r="R95">
            <v>2020</v>
          </cell>
          <cell r="S95">
            <v>11</v>
          </cell>
          <cell r="T95">
            <v>300</v>
          </cell>
        </row>
        <row r="96">
          <cell r="A96" t="str">
            <v>HD135</v>
          </cell>
          <cell r="B96" t="str">
            <v>东区</v>
          </cell>
          <cell r="C96" t="str">
            <v>南京市安可项目</v>
          </cell>
          <cell r="D96" t="str">
            <v>市机要局</v>
          </cell>
          <cell r="F96" t="str">
            <v>汪少军</v>
          </cell>
          <cell r="G96" t="str">
            <v>吴海波</v>
          </cell>
          <cell r="J96" t="str">
            <v>1发现和评估</v>
          </cell>
          <cell r="K96">
            <v>0.1</v>
          </cell>
          <cell r="L96" t="str">
            <v>跟进中</v>
          </cell>
          <cell r="O96" t="str">
            <v>三类商机（SI业务）</v>
          </cell>
          <cell r="P96">
            <v>2020</v>
          </cell>
          <cell r="Q96">
            <v>10</v>
          </cell>
          <cell r="R96">
            <v>2020</v>
          </cell>
          <cell r="S96">
            <v>11</v>
          </cell>
          <cell r="T96">
            <v>1000</v>
          </cell>
        </row>
        <row r="97">
          <cell r="A97" t="str">
            <v>HD136</v>
          </cell>
          <cell r="B97" t="str">
            <v>东区</v>
          </cell>
          <cell r="C97" t="str">
            <v>六合区污水处理系统平台</v>
          </cell>
          <cell r="D97" t="str">
            <v>省住建厅+六合区政府</v>
          </cell>
          <cell r="F97" t="str">
            <v>汪少军</v>
          </cell>
          <cell r="G97" t="str">
            <v>梁铮</v>
          </cell>
          <cell r="J97" t="str">
            <v>1发现和评估</v>
          </cell>
          <cell r="K97">
            <v>0.1</v>
          </cell>
          <cell r="L97" t="str">
            <v>跟进中</v>
          </cell>
          <cell r="O97" t="str">
            <v>三类商机（SI业务）</v>
          </cell>
          <cell r="P97">
            <v>2020</v>
          </cell>
          <cell r="Q97">
            <v>10</v>
          </cell>
          <cell r="R97">
            <v>2020</v>
          </cell>
          <cell r="S97">
            <v>11</v>
          </cell>
          <cell r="T97">
            <v>500</v>
          </cell>
        </row>
        <row r="98">
          <cell r="A98" t="str">
            <v>HD137</v>
          </cell>
          <cell r="B98" t="str">
            <v>东区</v>
          </cell>
          <cell r="C98" t="str">
            <v>江宁区智慧垃圾分类项目</v>
          </cell>
          <cell r="D98" t="str">
            <v>待定</v>
          </cell>
          <cell r="F98" t="str">
            <v>汪少军</v>
          </cell>
          <cell r="G98" t="str">
            <v>吴海波</v>
          </cell>
          <cell r="J98" t="str">
            <v>1发现和评估</v>
          </cell>
          <cell r="K98">
            <v>0.1</v>
          </cell>
          <cell r="L98" t="str">
            <v>跟进中</v>
          </cell>
          <cell r="O98" t="str">
            <v>二类商机（自有方案业务）</v>
          </cell>
          <cell r="P98">
            <v>2020</v>
          </cell>
          <cell r="Q98" t="str">
            <v>/</v>
          </cell>
          <cell r="R98">
            <v>2020</v>
          </cell>
          <cell r="S98" t="str">
            <v>/</v>
          </cell>
          <cell r="T98">
            <v>200</v>
          </cell>
        </row>
        <row r="99">
          <cell r="A99" t="str">
            <v>HD138</v>
          </cell>
          <cell r="B99" t="str">
            <v>东区</v>
          </cell>
          <cell r="C99" t="str">
            <v>南京市公安局交管6合1系统整合项目</v>
          </cell>
          <cell r="D99" t="str">
            <v>南京市公安局指挥中心</v>
          </cell>
          <cell r="F99" t="str">
            <v>张媛雯</v>
          </cell>
          <cell r="G99" t="str">
            <v>吴海波</v>
          </cell>
          <cell r="I99" t="str">
            <v>是</v>
          </cell>
          <cell r="J99" t="str">
            <v>1发现和评估</v>
          </cell>
          <cell r="K99">
            <v>0.1</v>
          </cell>
          <cell r="L99" t="str">
            <v>跟进中</v>
          </cell>
          <cell r="O99" t="str">
            <v>一类商机（因特睿产品）</v>
          </cell>
          <cell r="P99">
            <v>2020</v>
          </cell>
          <cell r="Q99">
            <v>4</v>
          </cell>
          <cell r="R99">
            <v>2020</v>
          </cell>
          <cell r="S99">
            <v>5</v>
          </cell>
          <cell r="T99">
            <v>100</v>
          </cell>
        </row>
        <row r="100">
          <cell r="A100" t="str">
            <v>HD140</v>
          </cell>
          <cell r="B100" t="str">
            <v>东区</v>
          </cell>
          <cell r="C100" t="str">
            <v>智慧食安大数据项目</v>
          </cell>
          <cell r="D100" t="str">
            <v>上海市场监管局</v>
          </cell>
          <cell r="F100" t="str">
            <v>徐炜</v>
          </cell>
          <cell r="G100" t="str">
            <v>靳茜</v>
          </cell>
          <cell r="J100" t="str">
            <v>1发现和评估</v>
          </cell>
          <cell r="K100">
            <v>0.1</v>
          </cell>
          <cell r="L100" t="str">
            <v>跟进中</v>
          </cell>
          <cell r="O100" t="str">
            <v>二类商机（自有方案业务）</v>
          </cell>
          <cell r="P100">
            <v>2020</v>
          </cell>
          <cell r="Q100">
            <v>10</v>
          </cell>
          <cell r="R100">
            <v>2020</v>
          </cell>
          <cell r="S100">
            <v>11</v>
          </cell>
          <cell r="T100">
            <v>1500</v>
          </cell>
        </row>
        <row r="101">
          <cell r="A101" t="str">
            <v>SHANGH01</v>
          </cell>
          <cell r="B101" t="str">
            <v>东区</v>
          </cell>
          <cell r="C101" t="str">
            <v>上海档案局数据中心升级项目</v>
          </cell>
          <cell r="D101" t="str">
            <v>上海市档案局</v>
          </cell>
          <cell r="F101" t="str">
            <v>徐炜</v>
          </cell>
          <cell r="J101" t="str">
            <v>1发现和评估</v>
          </cell>
          <cell r="K101">
            <v>0.1</v>
          </cell>
          <cell r="L101" t="str">
            <v>跟进中</v>
          </cell>
          <cell r="O101" t="str">
            <v>三类商机（SI业务）</v>
          </cell>
          <cell r="P101">
            <v>2020</v>
          </cell>
          <cell r="Q101">
            <v>8</v>
          </cell>
          <cell r="R101">
            <v>2020</v>
          </cell>
          <cell r="S101">
            <v>9</v>
          </cell>
          <cell r="T101">
            <v>1500</v>
          </cell>
        </row>
        <row r="102">
          <cell r="A102" t="str">
            <v>HUB01</v>
          </cell>
          <cell r="B102" t="str">
            <v>东区</v>
          </cell>
          <cell r="C102" t="str">
            <v>宜昌人兴发集团厂区信息化总集</v>
          </cell>
          <cell r="D102" t="str">
            <v>宜昌兴发集团</v>
          </cell>
          <cell r="F102" t="str">
            <v>李力</v>
          </cell>
          <cell r="G102" t="str">
            <v>陈克</v>
          </cell>
          <cell r="J102" t="str">
            <v>1发现和评估</v>
          </cell>
          <cell r="K102">
            <v>0.1</v>
          </cell>
          <cell r="L102" t="str">
            <v>跟进中</v>
          </cell>
          <cell r="O102" t="str">
            <v>三类商机（SI业务）</v>
          </cell>
          <cell r="P102">
            <v>2020</v>
          </cell>
          <cell r="Q102">
            <v>11</v>
          </cell>
          <cell r="R102">
            <v>2020</v>
          </cell>
          <cell r="S102">
            <v>12</v>
          </cell>
          <cell r="T102">
            <v>300</v>
          </cell>
        </row>
        <row r="103">
          <cell r="A103" t="str">
            <v>HUB02</v>
          </cell>
          <cell r="B103" t="str">
            <v>东区</v>
          </cell>
          <cell r="C103" t="str">
            <v>宜昌市公安局信息系统集成项目</v>
          </cell>
          <cell r="D103" t="str">
            <v>宜昌市公安局</v>
          </cell>
          <cell r="F103" t="str">
            <v>李力</v>
          </cell>
          <cell r="G103" t="str">
            <v>李力</v>
          </cell>
          <cell r="J103" t="str">
            <v>1发现和评估</v>
          </cell>
          <cell r="K103">
            <v>0.1</v>
          </cell>
          <cell r="L103" t="str">
            <v>跟进中</v>
          </cell>
          <cell r="O103" t="str">
            <v>一类商机（因特睿产品）</v>
          </cell>
          <cell r="P103">
            <v>2020</v>
          </cell>
          <cell r="Q103">
            <v>11</v>
          </cell>
          <cell r="R103">
            <v>2020</v>
          </cell>
          <cell r="S103">
            <v>12</v>
          </cell>
          <cell r="T103">
            <v>200</v>
          </cell>
        </row>
        <row r="104">
          <cell r="A104" t="str">
            <v>HUB03</v>
          </cell>
          <cell r="B104" t="str">
            <v>东区</v>
          </cell>
          <cell r="C104" t="str">
            <v>宜昌市人社局信息系统集成项目</v>
          </cell>
          <cell r="D104" t="str">
            <v>宜昌市人社局</v>
          </cell>
          <cell r="F104" t="str">
            <v>李力</v>
          </cell>
          <cell r="G104" t="str">
            <v>吴海波</v>
          </cell>
          <cell r="J104" t="str">
            <v>1发现和评估</v>
          </cell>
          <cell r="K104">
            <v>0.1</v>
          </cell>
          <cell r="L104" t="str">
            <v>跟进中</v>
          </cell>
          <cell r="O104" t="str">
            <v>一类商机（因特睿产品）</v>
          </cell>
          <cell r="P104">
            <v>2020</v>
          </cell>
          <cell r="Q104">
            <v>11</v>
          </cell>
          <cell r="R104">
            <v>2020</v>
          </cell>
          <cell r="S104">
            <v>12</v>
          </cell>
          <cell r="T104">
            <v>200</v>
          </cell>
        </row>
        <row r="105">
          <cell r="A105" t="str">
            <v>HUB04</v>
          </cell>
          <cell r="B105" t="str">
            <v>东区</v>
          </cell>
          <cell r="C105" t="str">
            <v>恩施市智慧城市指挥中心项目</v>
          </cell>
          <cell r="D105" t="str">
            <v>恩施市大数据局</v>
          </cell>
          <cell r="F105" t="str">
            <v>李力</v>
          </cell>
          <cell r="G105" t="str">
            <v>梁铮</v>
          </cell>
          <cell r="J105" t="str">
            <v>1发现和评估</v>
          </cell>
          <cell r="K105">
            <v>0.1</v>
          </cell>
          <cell r="L105" t="str">
            <v>跟进中</v>
          </cell>
          <cell r="O105" t="str">
            <v>二类商机（自有方案业务）</v>
          </cell>
          <cell r="P105">
            <v>2020</v>
          </cell>
          <cell r="Q105">
            <v>8</v>
          </cell>
          <cell r="R105">
            <v>2020</v>
          </cell>
          <cell r="S105">
            <v>9</v>
          </cell>
          <cell r="T105">
            <v>200</v>
          </cell>
        </row>
        <row r="106">
          <cell r="A106" t="str">
            <v>HUB05</v>
          </cell>
          <cell r="B106" t="str">
            <v>东区</v>
          </cell>
          <cell r="C106" t="str">
            <v>宜昌市大数据产业合作政府采购项目</v>
          </cell>
          <cell r="D106" t="str">
            <v>宜昌市大数据局</v>
          </cell>
          <cell r="F106" t="str">
            <v>李力</v>
          </cell>
          <cell r="G106" t="str">
            <v>陈克</v>
          </cell>
          <cell r="J106" t="str">
            <v>1发现和评估</v>
          </cell>
          <cell r="K106">
            <v>0.1</v>
          </cell>
          <cell r="L106" t="str">
            <v>跟进中</v>
          </cell>
          <cell r="O106" t="str">
            <v>三类商机（SI业务）</v>
          </cell>
          <cell r="P106">
            <v>2020</v>
          </cell>
          <cell r="Q106">
            <v>11</v>
          </cell>
          <cell r="R106">
            <v>2020</v>
          </cell>
          <cell r="S106">
            <v>12</v>
          </cell>
          <cell r="T106">
            <v>500</v>
          </cell>
        </row>
        <row r="107">
          <cell r="A107" t="str">
            <v>JIANGS01</v>
          </cell>
          <cell r="B107" t="str">
            <v>东区</v>
          </cell>
          <cell r="C107" t="str">
            <v xml:space="preserve">苏州农商银行个人消费贷政府数据支撑服务阶段证明项目
</v>
          </cell>
          <cell r="D107" t="str">
            <v>江苏苏州农村商业银行股份有限公司</v>
          </cell>
          <cell r="F107" t="str">
            <v>徐炜</v>
          </cell>
          <cell r="G107" t="str">
            <v>吴海波</v>
          </cell>
          <cell r="J107" t="str">
            <v>4投标准备</v>
          </cell>
          <cell r="K107">
            <v>0.75</v>
          </cell>
          <cell r="L107" t="str">
            <v>跟进中</v>
          </cell>
          <cell r="O107" t="str">
            <v>二类商机（自有方案业务）</v>
          </cell>
          <cell r="P107" t="str">
            <v>/</v>
          </cell>
          <cell r="Q107" t="str">
            <v>/</v>
          </cell>
          <cell r="R107">
            <v>2020</v>
          </cell>
          <cell r="S107">
            <v>4</v>
          </cell>
          <cell r="T107">
            <v>21</v>
          </cell>
        </row>
        <row r="108">
          <cell r="A108" t="str">
            <v>HUB06</v>
          </cell>
          <cell r="B108" t="str">
            <v>东区</v>
          </cell>
          <cell r="C108" t="str">
            <v>宜昌市大数据产业园L楼集成服务阶段证明项目</v>
          </cell>
          <cell r="D108" t="str">
            <v>湖北省宜昌市大数据局</v>
          </cell>
          <cell r="F108" t="str">
            <v>李力</v>
          </cell>
          <cell r="G108" t="str">
            <v>李力</v>
          </cell>
          <cell r="I108" t="str">
            <v>是</v>
          </cell>
          <cell r="J108" t="str">
            <v>2顶设和策划</v>
          </cell>
          <cell r="K108">
            <v>0.25</v>
          </cell>
          <cell r="L108" t="str">
            <v>跟进中</v>
          </cell>
          <cell r="O108" t="str">
            <v>三类商机（SI业务）</v>
          </cell>
          <cell r="P108">
            <v>2020</v>
          </cell>
          <cell r="Q108">
            <v>4</v>
          </cell>
          <cell r="R108">
            <v>2020</v>
          </cell>
          <cell r="S108">
            <v>5</v>
          </cell>
          <cell r="T108">
            <v>1000</v>
          </cell>
        </row>
        <row r="109">
          <cell r="A109" t="str">
            <v>JIANGS02</v>
          </cell>
          <cell r="B109" t="str">
            <v>东区</v>
          </cell>
          <cell r="C109" t="str">
            <v>智慧徐州信息资源枢纽工程稳定运行及应用拓展项目</v>
          </cell>
          <cell r="D109" t="str">
            <v>徐州市大数据局</v>
          </cell>
          <cell r="F109" t="str">
            <v>芦树俊</v>
          </cell>
          <cell r="G109" t="str">
            <v>吴海波</v>
          </cell>
          <cell r="I109" t="str">
            <v>是</v>
          </cell>
          <cell r="J109" t="str">
            <v>1发现和评估</v>
          </cell>
          <cell r="K109">
            <v>0.1</v>
          </cell>
          <cell r="L109" t="str">
            <v>跟进中</v>
          </cell>
          <cell r="O109" t="str">
            <v>二类商机（自有方案业务）</v>
          </cell>
          <cell r="P109">
            <v>2020</v>
          </cell>
          <cell r="Q109">
            <v>4</v>
          </cell>
          <cell r="R109">
            <v>2020</v>
          </cell>
          <cell r="S109">
            <v>5</v>
          </cell>
          <cell r="T109">
            <v>150</v>
          </cell>
        </row>
        <row r="110">
          <cell r="A110" t="str">
            <v>JIANGS03</v>
          </cell>
          <cell r="B110" t="str">
            <v>东区</v>
          </cell>
          <cell r="C110" t="str">
            <v>江苏省信用网站迁移服务到款项目</v>
          </cell>
          <cell r="D110" t="str">
            <v>江苏省发改委</v>
          </cell>
          <cell r="F110" t="str">
            <v>汪少军</v>
          </cell>
          <cell r="G110" t="str">
            <v>吴海波</v>
          </cell>
          <cell r="I110" t="str">
            <v>是</v>
          </cell>
          <cell r="J110" t="str">
            <v>2顶设和策划</v>
          </cell>
          <cell r="K110">
            <v>0.25</v>
          </cell>
          <cell r="L110" t="str">
            <v>跟进中</v>
          </cell>
          <cell r="O110" t="str">
            <v>二类商机（自有方案业务）</v>
          </cell>
          <cell r="P110">
            <v>2020</v>
          </cell>
          <cell r="Q110" t="str">
            <v>/</v>
          </cell>
          <cell r="R110">
            <v>2020</v>
          </cell>
          <cell r="S110">
            <v>4</v>
          </cell>
          <cell r="T110">
            <v>19</v>
          </cell>
        </row>
        <row r="111">
          <cell r="A111" t="str">
            <v>JIANGS04</v>
          </cell>
          <cell r="B111" t="str">
            <v>东区</v>
          </cell>
          <cell r="C111" t="str">
            <v>江苏省信用网站及APP优化服务软件开发项目</v>
          </cell>
          <cell r="D111" t="str">
            <v>江苏省发改委</v>
          </cell>
          <cell r="F111" t="str">
            <v>汪少军</v>
          </cell>
          <cell r="G111" t="str">
            <v>吴海波</v>
          </cell>
          <cell r="I111" t="str">
            <v>是</v>
          </cell>
          <cell r="J111" t="str">
            <v>2顶设和策划</v>
          </cell>
          <cell r="K111">
            <v>0.25</v>
          </cell>
          <cell r="L111" t="str">
            <v>跟进中</v>
          </cell>
          <cell r="O111" t="str">
            <v>二类商机（自有方案业务）</v>
          </cell>
          <cell r="P111">
            <v>2020</v>
          </cell>
          <cell r="Q111">
            <v>4</v>
          </cell>
          <cell r="R111">
            <v>2020</v>
          </cell>
          <cell r="S111">
            <v>5</v>
          </cell>
          <cell r="T111">
            <v>40</v>
          </cell>
        </row>
        <row r="112">
          <cell r="A112" t="str">
            <v>JIANGS05</v>
          </cell>
          <cell r="B112" t="str">
            <v>东区</v>
          </cell>
          <cell r="C112" t="str">
            <v>徐州信息资源枢纽燕云项目</v>
          </cell>
          <cell r="D112" t="str">
            <v>徐州市大数据局</v>
          </cell>
          <cell r="F112" t="str">
            <v>芦树俊</v>
          </cell>
          <cell r="G112" t="str">
            <v>吴海波</v>
          </cell>
          <cell r="I112" t="str">
            <v>是</v>
          </cell>
          <cell r="J112" t="str">
            <v>1发现和评估</v>
          </cell>
          <cell r="K112">
            <v>0.1</v>
          </cell>
          <cell r="L112" t="str">
            <v>跟进中</v>
          </cell>
          <cell r="O112" t="str">
            <v>二类商机（自有方案业务）</v>
          </cell>
          <cell r="P112">
            <v>2020</v>
          </cell>
          <cell r="Q112">
            <v>4</v>
          </cell>
          <cell r="R112">
            <v>2020</v>
          </cell>
          <cell r="S112">
            <v>5</v>
          </cell>
          <cell r="T112">
            <v>150</v>
          </cell>
        </row>
        <row r="113">
          <cell r="A113" t="str">
            <v>JIANGS06</v>
          </cell>
          <cell r="B113" t="str">
            <v>东区</v>
          </cell>
          <cell r="C113" t="str">
            <v>徐州国投合作</v>
          </cell>
          <cell r="D113" t="str">
            <v>徐州国投</v>
          </cell>
          <cell r="F113" t="str">
            <v>芦树俊</v>
          </cell>
          <cell r="G113" t="str">
            <v>吴海波</v>
          </cell>
          <cell r="J113" t="str">
            <v>1发现和评估</v>
          </cell>
          <cell r="K113">
            <v>0.1</v>
          </cell>
          <cell r="L113" t="str">
            <v>跟进中</v>
          </cell>
          <cell r="O113" t="str">
            <v>三类商机（SI业务）</v>
          </cell>
          <cell r="P113">
            <v>2020</v>
          </cell>
          <cell r="Q113">
            <v>6</v>
          </cell>
          <cell r="R113">
            <v>2020</v>
          </cell>
          <cell r="S113">
            <v>6</v>
          </cell>
          <cell r="T113">
            <v>100</v>
          </cell>
        </row>
        <row r="114">
          <cell r="A114" t="str">
            <v>JIANGS07</v>
          </cell>
          <cell r="B114" t="str">
            <v>东区</v>
          </cell>
          <cell r="C114" t="str">
            <v>审批服务综合执法一体化平台项目</v>
          </cell>
          <cell r="D114" t="str">
            <v>徐州经开区管委会</v>
          </cell>
          <cell r="F114" t="str">
            <v>芦树俊</v>
          </cell>
          <cell r="G114" t="str">
            <v>吴海波</v>
          </cell>
          <cell r="I114" t="str">
            <v>是</v>
          </cell>
          <cell r="J114" t="str">
            <v>1发现和评估</v>
          </cell>
          <cell r="K114">
            <v>0.1</v>
          </cell>
          <cell r="L114" t="str">
            <v>跟进中</v>
          </cell>
          <cell r="P114" t="str">
            <v>/</v>
          </cell>
          <cell r="Q114" t="str">
            <v>/</v>
          </cell>
          <cell r="R114">
            <v>2020</v>
          </cell>
          <cell r="S114" t="str">
            <v>/</v>
          </cell>
        </row>
        <row r="115">
          <cell r="A115" t="str">
            <v>ANH01</v>
          </cell>
          <cell r="B115" t="str">
            <v>东区</v>
          </cell>
          <cell r="C115" t="str">
            <v>安徽省国资委信息化建设</v>
          </cell>
          <cell r="D115" t="str">
            <v>安徽省国资委</v>
          </cell>
          <cell r="F115" t="str">
            <v>芦树俊</v>
          </cell>
          <cell r="G115" t="str">
            <v>吴海波</v>
          </cell>
          <cell r="J115" t="str">
            <v>1发现和评估</v>
          </cell>
          <cell r="K115">
            <v>0.1</v>
          </cell>
          <cell r="L115" t="str">
            <v>跟进中</v>
          </cell>
          <cell r="P115" t="str">
            <v>/</v>
          </cell>
          <cell r="Q115" t="str">
            <v>/</v>
          </cell>
          <cell r="R115">
            <v>2020</v>
          </cell>
          <cell r="S115" t="str">
            <v>/</v>
          </cell>
        </row>
        <row r="116">
          <cell r="A116" t="str">
            <v>XINJ01</v>
          </cell>
          <cell r="B116" t="str">
            <v>东区</v>
          </cell>
          <cell r="C116" t="str">
            <v>新疆军分区信息化建设</v>
          </cell>
          <cell r="D116" t="str">
            <v>新疆军分区</v>
          </cell>
          <cell r="F116" t="str">
            <v>芦树俊</v>
          </cell>
          <cell r="G116" t="str">
            <v>吴海波</v>
          </cell>
          <cell r="J116" t="str">
            <v>1发现和评估</v>
          </cell>
          <cell r="K116">
            <v>0.1</v>
          </cell>
          <cell r="L116" t="str">
            <v>跟进中</v>
          </cell>
          <cell r="P116" t="str">
            <v>/</v>
          </cell>
          <cell r="Q116" t="str">
            <v>/</v>
          </cell>
          <cell r="R116">
            <v>2020</v>
          </cell>
          <cell r="S116" t="str">
            <v>/</v>
          </cell>
        </row>
        <row r="117">
          <cell r="A117" t="str">
            <v>XINJ02</v>
          </cell>
          <cell r="B117" t="str">
            <v>东区</v>
          </cell>
          <cell r="C117" t="str">
            <v>新疆巴音郭楞蒙古自治州公安数据融合新疆巴音郭楞蒙古自治州</v>
          </cell>
          <cell r="F117" t="str">
            <v>芦树俊</v>
          </cell>
          <cell r="G117" t="str">
            <v>吴海波</v>
          </cell>
          <cell r="J117" t="str">
            <v>1发现和评估</v>
          </cell>
          <cell r="K117">
            <v>0.1</v>
          </cell>
          <cell r="L117" t="str">
            <v>跟进中</v>
          </cell>
          <cell r="P117" t="str">
            <v>/</v>
          </cell>
          <cell r="Q117" t="str">
            <v>/</v>
          </cell>
          <cell r="R117">
            <v>2020</v>
          </cell>
          <cell r="S117" t="str">
            <v>/</v>
          </cell>
        </row>
        <row r="118">
          <cell r="A118" t="str">
            <v>JIANGS08</v>
          </cell>
          <cell r="B118" t="str">
            <v>东区</v>
          </cell>
          <cell r="C118" t="str">
            <v>江苏镇江公安局互联网+公安</v>
          </cell>
          <cell r="D118" t="str">
            <v>镇江公安局</v>
          </cell>
          <cell r="F118" t="str">
            <v>芦树俊</v>
          </cell>
          <cell r="G118" t="str">
            <v>吴海波</v>
          </cell>
          <cell r="J118" t="str">
            <v>1发现和评估</v>
          </cell>
          <cell r="K118">
            <v>0.1</v>
          </cell>
          <cell r="L118" t="str">
            <v>跟进中</v>
          </cell>
          <cell r="P118" t="str">
            <v>/</v>
          </cell>
          <cell r="Q118" t="str">
            <v>/</v>
          </cell>
          <cell r="R118">
            <v>2020</v>
          </cell>
          <cell r="S118" t="str">
            <v>/</v>
          </cell>
        </row>
        <row r="119">
          <cell r="A119" t="str">
            <v>JIANGS09</v>
          </cell>
          <cell r="B119" t="str">
            <v>东区</v>
          </cell>
          <cell r="C119" t="str">
            <v>江苏镇江经济开发区智慧招商</v>
          </cell>
          <cell r="D119" t="str">
            <v>镇江经济开发区管委会</v>
          </cell>
          <cell r="F119" t="str">
            <v>芦树俊</v>
          </cell>
          <cell r="G119" t="str">
            <v>吴海波</v>
          </cell>
          <cell r="J119" t="str">
            <v>1发现和评估</v>
          </cell>
          <cell r="K119">
            <v>0.1</v>
          </cell>
          <cell r="L119" t="str">
            <v>跟进中</v>
          </cell>
          <cell r="P119" t="str">
            <v>/</v>
          </cell>
          <cell r="Q119" t="str">
            <v>/</v>
          </cell>
          <cell r="R119">
            <v>2020</v>
          </cell>
          <cell r="S119" t="str">
            <v>/</v>
          </cell>
        </row>
        <row r="120">
          <cell r="A120" t="str">
            <v>NINGX03</v>
          </cell>
          <cell r="B120" t="str">
            <v>东区</v>
          </cell>
          <cell r="C120" t="str">
            <v>宁夏网信办大数据融合</v>
          </cell>
          <cell r="D120" t="str">
            <v>宁夏网信办</v>
          </cell>
          <cell r="F120" t="str">
            <v>芦树俊</v>
          </cell>
          <cell r="G120" t="str">
            <v>吴海波</v>
          </cell>
          <cell r="J120" t="str">
            <v>1发现和评估</v>
          </cell>
          <cell r="K120">
            <v>0.1</v>
          </cell>
          <cell r="L120" t="str">
            <v>跟进中</v>
          </cell>
          <cell r="P120" t="str">
            <v>/</v>
          </cell>
          <cell r="Q120" t="str">
            <v>/</v>
          </cell>
          <cell r="R120">
            <v>2020</v>
          </cell>
          <cell r="S120" t="str">
            <v>/</v>
          </cell>
        </row>
        <row r="121">
          <cell r="A121" t="str">
            <v>ZHJ01</v>
          </cell>
          <cell r="B121" t="str">
            <v>东区</v>
          </cell>
          <cell r="C121" t="str">
            <v>浙江省智慧曹村</v>
          </cell>
          <cell r="D121" t="str">
            <v>温州</v>
          </cell>
          <cell r="F121" t="str">
            <v>芦树俊</v>
          </cell>
          <cell r="G121" t="str">
            <v>吴海波</v>
          </cell>
          <cell r="J121" t="str">
            <v>1发现和评估</v>
          </cell>
          <cell r="K121">
            <v>0.1</v>
          </cell>
          <cell r="L121" t="str">
            <v>跟进中</v>
          </cell>
          <cell r="P121" t="str">
            <v>/</v>
          </cell>
          <cell r="Q121" t="str">
            <v>/</v>
          </cell>
          <cell r="R121">
            <v>2020</v>
          </cell>
          <cell r="S121" t="str">
            <v>/</v>
          </cell>
        </row>
        <row r="122">
          <cell r="A122" t="str">
            <v>QINGH01</v>
          </cell>
          <cell r="B122" t="str">
            <v>东区</v>
          </cell>
          <cell r="C122" t="str">
            <v>青海省西宁市大数据局数据融合项目</v>
          </cell>
          <cell r="D122" t="str">
            <v>青海省西宁市大数据局</v>
          </cell>
          <cell r="F122" t="str">
            <v>芦树俊</v>
          </cell>
          <cell r="G122" t="str">
            <v>吴海波</v>
          </cell>
          <cell r="J122" t="str">
            <v>1发现和评估</v>
          </cell>
          <cell r="K122">
            <v>0.1</v>
          </cell>
          <cell r="L122" t="str">
            <v>跟进中</v>
          </cell>
          <cell r="P122" t="str">
            <v>/</v>
          </cell>
          <cell r="Q122" t="str">
            <v>/</v>
          </cell>
          <cell r="R122">
            <v>2020</v>
          </cell>
          <cell r="S122" t="str">
            <v>/</v>
          </cell>
        </row>
        <row r="123">
          <cell r="A123" t="str">
            <v>QINGH02</v>
          </cell>
          <cell r="B123" t="str">
            <v>东区</v>
          </cell>
          <cell r="C123" t="str">
            <v>青海省人社数据融合项目</v>
          </cell>
          <cell r="D123" t="str">
            <v>青海省人社厅</v>
          </cell>
          <cell r="F123" t="str">
            <v>芦树俊</v>
          </cell>
          <cell r="G123" t="str">
            <v>吴海波</v>
          </cell>
          <cell r="J123" t="str">
            <v>1发现和评估</v>
          </cell>
          <cell r="K123">
            <v>0.1</v>
          </cell>
          <cell r="L123" t="str">
            <v>跟进中</v>
          </cell>
          <cell r="P123" t="str">
            <v>/</v>
          </cell>
          <cell r="Q123" t="str">
            <v>/</v>
          </cell>
          <cell r="R123">
            <v>2020</v>
          </cell>
          <cell r="S123" t="str">
            <v>/</v>
          </cell>
        </row>
        <row r="124">
          <cell r="A124" t="str">
            <v>QINGH03</v>
          </cell>
          <cell r="B124" t="str">
            <v>东区</v>
          </cell>
          <cell r="C124" t="str">
            <v>青海省工业互联网</v>
          </cell>
          <cell r="D124" t="str">
            <v>青海省工信厅</v>
          </cell>
          <cell r="F124" t="str">
            <v>芦树俊</v>
          </cell>
          <cell r="G124" t="str">
            <v>吴海波</v>
          </cell>
          <cell r="J124" t="str">
            <v>1发现和评估</v>
          </cell>
          <cell r="K124">
            <v>0.1</v>
          </cell>
          <cell r="L124" t="str">
            <v>跟进中</v>
          </cell>
          <cell r="P124" t="str">
            <v>/</v>
          </cell>
          <cell r="Q124" t="str">
            <v>/</v>
          </cell>
          <cell r="R124">
            <v>2020</v>
          </cell>
          <cell r="S124" t="str">
            <v>/</v>
          </cell>
        </row>
        <row r="125">
          <cell r="A125" t="str">
            <v>NINGX04</v>
          </cell>
          <cell r="B125" t="str">
            <v>东区</v>
          </cell>
          <cell r="C125" t="str">
            <v>宁夏银川金融监督管理局金融大数据融合</v>
          </cell>
          <cell r="D125" t="str">
            <v>宁夏金融监督管理局</v>
          </cell>
          <cell r="F125" t="str">
            <v>芦树俊</v>
          </cell>
          <cell r="G125" t="str">
            <v>吴海波</v>
          </cell>
          <cell r="J125" t="str">
            <v>1发现和评估</v>
          </cell>
          <cell r="K125">
            <v>0.1</v>
          </cell>
          <cell r="L125" t="str">
            <v>跟进中</v>
          </cell>
          <cell r="P125" t="str">
            <v>/</v>
          </cell>
          <cell r="Q125" t="str">
            <v>/</v>
          </cell>
          <cell r="R125">
            <v>2020</v>
          </cell>
          <cell r="S125" t="str">
            <v>/</v>
          </cell>
        </row>
        <row r="126">
          <cell r="A126" t="str">
            <v>JIANGS10</v>
          </cell>
          <cell r="B126" t="str">
            <v>东区</v>
          </cell>
          <cell r="C126" t="str">
            <v>江苏省国信系统整合（燕云）</v>
          </cell>
          <cell r="D126" t="str">
            <v>江苏省国信数字科技有限公司</v>
          </cell>
          <cell r="F126" t="str">
            <v>张媛雯</v>
          </cell>
          <cell r="G126" t="str">
            <v>李鹏博</v>
          </cell>
          <cell r="I126" t="str">
            <v>是</v>
          </cell>
          <cell r="J126" t="str">
            <v>1发现和评估</v>
          </cell>
          <cell r="K126">
            <v>0.1</v>
          </cell>
          <cell r="L126" t="str">
            <v>跟进中</v>
          </cell>
          <cell r="P126" t="str">
            <v>/</v>
          </cell>
          <cell r="Q126" t="str">
            <v>/</v>
          </cell>
          <cell r="R126">
            <v>2020</v>
          </cell>
          <cell r="S126" t="str">
            <v>/</v>
          </cell>
        </row>
        <row r="127">
          <cell r="A127" t="str">
            <v>HYXS04</v>
          </cell>
          <cell r="B127" t="str">
            <v>南区</v>
          </cell>
          <cell r="C127" t="str">
            <v>湖南怀化会同县智慧党建综合服务平台供货项目</v>
          </cell>
          <cell r="D127" t="str">
            <v>怀化市会同县委组织部</v>
          </cell>
          <cell r="F127" t="str">
            <v>戴凌</v>
          </cell>
          <cell r="G127" t="str">
            <v>苏广</v>
          </cell>
          <cell r="J127" t="str">
            <v>2顶设和策划</v>
          </cell>
          <cell r="K127">
            <v>0.25</v>
          </cell>
          <cell r="L127" t="str">
            <v>跟进中</v>
          </cell>
          <cell r="O127" t="str">
            <v>二类商机（自有方案业务）</v>
          </cell>
          <cell r="P127">
            <v>2020</v>
          </cell>
          <cell r="Q127">
            <v>8</v>
          </cell>
          <cell r="R127">
            <v>2020</v>
          </cell>
          <cell r="S127">
            <v>9</v>
          </cell>
          <cell r="T127">
            <v>500</v>
          </cell>
        </row>
        <row r="128">
          <cell r="A128" t="str">
            <v>HN17</v>
          </cell>
          <cell r="B128" t="str">
            <v>南区</v>
          </cell>
          <cell r="C128" t="str">
            <v>佛山市数据协同共享系统项目</v>
          </cell>
          <cell r="D128" t="str">
            <v>佛山市政务服务数据管理局</v>
          </cell>
          <cell r="F128" t="str">
            <v>姚世平</v>
          </cell>
          <cell r="G128" t="str">
            <v>苏广</v>
          </cell>
          <cell r="J128" t="str">
            <v>1发现和评估</v>
          </cell>
          <cell r="K128">
            <v>0.1</v>
          </cell>
          <cell r="L128" t="str">
            <v>直接签约</v>
          </cell>
          <cell r="O128" t="str">
            <v>一类商机（因特睿产品）</v>
          </cell>
          <cell r="P128">
            <v>2020</v>
          </cell>
          <cell r="Q128" t="str">
            <v>/</v>
          </cell>
          <cell r="R128">
            <v>2020</v>
          </cell>
          <cell r="S128">
            <v>6</v>
          </cell>
          <cell r="T128">
            <v>30</v>
          </cell>
        </row>
        <row r="129">
          <cell r="A129" t="str">
            <v>HN34</v>
          </cell>
          <cell r="B129" t="str">
            <v>南区</v>
          </cell>
          <cell r="C129" t="str">
            <v>佛山市经济运行一体化平台建设软件开发项目</v>
          </cell>
          <cell r="D129" t="str">
            <v>佛山市政务数据服务管理局</v>
          </cell>
          <cell r="F129" t="str">
            <v>姚世平</v>
          </cell>
          <cell r="G129" t="str">
            <v>苏广</v>
          </cell>
          <cell r="J129" t="str">
            <v>2顶设和策划</v>
          </cell>
          <cell r="K129">
            <v>0.25</v>
          </cell>
          <cell r="L129" t="str">
            <v>跟进中</v>
          </cell>
          <cell r="O129" t="str">
            <v>三类商机（SI业务）</v>
          </cell>
          <cell r="P129">
            <v>2020</v>
          </cell>
          <cell r="Q129">
            <v>9</v>
          </cell>
          <cell r="R129">
            <v>2020</v>
          </cell>
          <cell r="S129">
            <v>10</v>
          </cell>
          <cell r="T129">
            <v>400</v>
          </cell>
        </row>
        <row r="130">
          <cell r="A130" t="str">
            <v>HN63</v>
          </cell>
          <cell r="B130" t="str">
            <v>南区</v>
          </cell>
          <cell r="C130" t="str">
            <v>长沙岳麓山智慧景区项目</v>
          </cell>
          <cell r="D130" t="str">
            <v>长沙市岳麓山风景区管理局</v>
          </cell>
          <cell r="F130" t="str">
            <v>戴凌</v>
          </cell>
          <cell r="G130" t="str">
            <v>苏广</v>
          </cell>
          <cell r="I130" t="str">
            <v>是</v>
          </cell>
          <cell r="J130" t="str">
            <v>2顶设和策划</v>
          </cell>
          <cell r="K130">
            <v>0.25</v>
          </cell>
          <cell r="L130" t="str">
            <v>跟进中</v>
          </cell>
          <cell r="O130" t="str">
            <v>三类商机（SI业务）</v>
          </cell>
          <cell r="P130">
            <v>2020</v>
          </cell>
          <cell r="Q130">
            <v>5</v>
          </cell>
          <cell r="R130">
            <v>2020</v>
          </cell>
          <cell r="S130">
            <v>6</v>
          </cell>
          <cell r="T130">
            <v>2000</v>
          </cell>
        </row>
        <row r="131">
          <cell r="A131" t="str">
            <v>HN67</v>
          </cell>
          <cell r="B131" t="str">
            <v>南区</v>
          </cell>
          <cell r="C131" t="str">
            <v>云浮市政数局数据共享对接项目</v>
          </cell>
          <cell r="D131" t="str">
            <v>云浮市政务服务数据管理局</v>
          </cell>
          <cell r="F131" t="str">
            <v>姚世平</v>
          </cell>
          <cell r="G131" t="str">
            <v>苏广</v>
          </cell>
          <cell r="J131" t="str">
            <v>1发现和评估</v>
          </cell>
          <cell r="K131">
            <v>0.1</v>
          </cell>
          <cell r="L131" t="str">
            <v>跟进中</v>
          </cell>
          <cell r="O131" t="str">
            <v>一类商机（因特睿产品）</v>
          </cell>
          <cell r="P131">
            <v>2020</v>
          </cell>
          <cell r="Q131">
            <v>8</v>
          </cell>
          <cell r="R131">
            <v>2020</v>
          </cell>
          <cell r="S131">
            <v>9</v>
          </cell>
          <cell r="T131">
            <v>180</v>
          </cell>
        </row>
        <row r="132">
          <cell r="A132" t="str">
            <v>HN69</v>
          </cell>
          <cell r="B132" t="str">
            <v>南区</v>
          </cell>
          <cell r="C132" t="str">
            <v>佛山市政府政务云机房集成项目二期</v>
          </cell>
          <cell r="D132" t="str">
            <v>佛山市政务服务数据管理局</v>
          </cell>
          <cell r="F132" t="str">
            <v>姚世平</v>
          </cell>
          <cell r="G132" t="str">
            <v>苏广</v>
          </cell>
          <cell r="J132" t="str">
            <v>1发现和评估</v>
          </cell>
          <cell r="K132">
            <v>0.1</v>
          </cell>
          <cell r="L132" t="str">
            <v>跟进中</v>
          </cell>
          <cell r="O132" t="str">
            <v>三类商机（SI业务）</v>
          </cell>
          <cell r="P132">
            <v>2020</v>
          </cell>
          <cell r="Q132">
            <v>11</v>
          </cell>
          <cell r="R132">
            <v>2020</v>
          </cell>
          <cell r="S132">
            <v>12</v>
          </cell>
          <cell r="T132">
            <v>1500</v>
          </cell>
        </row>
        <row r="133">
          <cell r="A133" t="str">
            <v>HN73</v>
          </cell>
          <cell r="B133" t="str">
            <v>南区</v>
          </cell>
          <cell r="C133" t="str">
            <v>中海油港区信息化建设项目</v>
          </cell>
          <cell r="D133" t="str">
            <v>中海油港区</v>
          </cell>
          <cell r="F133" t="str">
            <v>庞斌</v>
          </cell>
          <cell r="G133" t="str">
            <v>苏广</v>
          </cell>
          <cell r="J133" t="str">
            <v>1发现和评估</v>
          </cell>
          <cell r="K133">
            <v>0.1</v>
          </cell>
          <cell r="L133" t="str">
            <v>跟进中</v>
          </cell>
          <cell r="O133" t="str">
            <v>三类商机（SI业务）</v>
          </cell>
          <cell r="P133">
            <v>2020</v>
          </cell>
          <cell r="Q133">
            <v>8</v>
          </cell>
          <cell r="R133">
            <v>2020</v>
          </cell>
          <cell r="S133">
            <v>9</v>
          </cell>
          <cell r="T133">
            <v>7000</v>
          </cell>
        </row>
        <row r="134">
          <cell r="A134" t="str">
            <v>HN74</v>
          </cell>
          <cell r="B134" t="str">
            <v>南区</v>
          </cell>
          <cell r="C134" t="str">
            <v>张家界智慧交通二期（旅运大数据系统）</v>
          </cell>
          <cell r="D134" t="str">
            <v>张家界市公安局交通警察支队</v>
          </cell>
          <cell r="F134" t="str">
            <v>戴凌</v>
          </cell>
          <cell r="G134" t="str">
            <v>苏广</v>
          </cell>
          <cell r="J134" t="str">
            <v>1发现和评估</v>
          </cell>
          <cell r="K134">
            <v>0.1</v>
          </cell>
          <cell r="L134" t="str">
            <v>跟进中</v>
          </cell>
          <cell r="O134" t="str">
            <v>三类商机（SI业务）</v>
          </cell>
          <cell r="P134">
            <v>2020</v>
          </cell>
          <cell r="Q134">
            <v>8</v>
          </cell>
          <cell r="R134">
            <v>2020</v>
          </cell>
          <cell r="S134">
            <v>9</v>
          </cell>
          <cell r="T134">
            <v>1200</v>
          </cell>
        </row>
        <row r="135">
          <cell r="A135" t="str">
            <v>HN75</v>
          </cell>
          <cell r="B135" t="str">
            <v>南区</v>
          </cell>
          <cell r="C135" t="str">
            <v>云浮智慧城管二期</v>
          </cell>
          <cell r="D135" t="str">
            <v>云浮城管局</v>
          </cell>
          <cell r="F135" t="str">
            <v>姚世平</v>
          </cell>
          <cell r="G135" t="str">
            <v>苏广</v>
          </cell>
          <cell r="J135" t="str">
            <v>1发现和评估</v>
          </cell>
          <cell r="K135">
            <v>0.1</v>
          </cell>
          <cell r="L135" t="str">
            <v>跟进中</v>
          </cell>
          <cell r="O135" t="str">
            <v>三类商机（SI业务）</v>
          </cell>
          <cell r="P135">
            <v>2020</v>
          </cell>
          <cell r="Q135">
            <v>9</v>
          </cell>
          <cell r="R135">
            <v>2020</v>
          </cell>
          <cell r="S135">
            <v>10</v>
          </cell>
          <cell r="T135">
            <v>600</v>
          </cell>
        </row>
        <row r="136">
          <cell r="A136" t="str">
            <v>SZ01</v>
          </cell>
          <cell r="B136" t="str">
            <v>南区</v>
          </cell>
          <cell r="C136" t="str">
            <v>深圳龙华政务1厅软件开发项目</v>
          </cell>
          <cell r="D136" t="str">
            <v>深圳市龙华区政务数据服务局</v>
          </cell>
          <cell r="F136" t="str">
            <v>刘国光</v>
          </cell>
          <cell r="G136" t="str">
            <v>刘国光</v>
          </cell>
          <cell r="I136" t="str">
            <v>是</v>
          </cell>
          <cell r="J136" t="str">
            <v>3详细设计</v>
          </cell>
          <cell r="K136">
            <v>0.5</v>
          </cell>
          <cell r="L136" t="str">
            <v>跟进中</v>
          </cell>
          <cell r="O136" t="str">
            <v>二类商机（自有方案业务）</v>
          </cell>
          <cell r="P136">
            <v>2020</v>
          </cell>
          <cell r="Q136">
            <v>4</v>
          </cell>
          <cell r="R136">
            <v>2020</v>
          </cell>
          <cell r="S136">
            <v>5</v>
          </cell>
          <cell r="T136">
            <v>238</v>
          </cell>
        </row>
        <row r="137">
          <cell r="A137" t="str">
            <v>SZ06</v>
          </cell>
          <cell r="B137" t="str">
            <v>南区</v>
          </cell>
          <cell r="C137" t="str">
            <v>昆明自贸区运营指挥中心设计项目</v>
          </cell>
          <cell r="D137" t="str">
            <v>天津城投设计院</v>
          </cell>
          <cell r="F137" t="str">
            <v>刘国光</v>
          </cell>
          <cell r="G137" t="str">
            <v>刘国光</v>
          </cell>
          <cell r="J137" t="str">
            <v>1发现和评估</v>
          </cell>
          <cell r="K137">
            <v>0.1</v>
          </cell>
          <cell r="L137" t="str">
            <v>跟进中</v>
          </cell>
          <cell r="O137" t="str">
            <v>二类商机（自有方案业务）</v>
          </cell>
          <cell r="P137">
            <v>2020</v>
          </cell>
          <cell r="Q137">
            <v>5</v>
          </cell>
          <cell r="R137">
            <v>2020</v>
          </cell>
          <cell r="S137">
            <v>6</v>
          </cell>
          <cell r="T137">
            <v>300</v>
          </cell>
        </row>
        <row r="138">
          <cell r="A138" t="str">
            <v>FJ10</v>
          </cell>
          <cell r="B138" t="str">
            <v>福建</v>
          </cell>
          <cell r="C138" t="str">
            <v>漳平市综治网格化项目</v>
          </cell>
          <cell r="D138" t="str">
            <v>中国共产党漳平市委员会政法委员会</v>
          </cell>
          <cell r="F138" t="str">
            <v>郭亮</v>
          </cell>
          <cell r="G138" t="str">
            <v>曾怀勋</v>
          </cell>
          <cell r="J138" t="str">
            <v>5合同谈判</v>
          </cell>
          <cell r="K138">
            <v>0.9</v>
          </cell>
          <cell r="L138" t="str">
            <v>已中标</v>
          </cell>
          <cell r="O138" t="str">
            <v>三类商机（SI业务）</v>
          </cell>
          <cell r="P138">
            <v>2019</v>
          </cell>
          <cell r="Q138">
            <v>12</v>
          </cell>
          <cell r="R138">
            <v>2020</v>
          </cell>
          <cell r="S138">
            <v>3</v>
          </cell>
          <cell r="T138">
            <v>72</v>
          </cell>
        </row>
        <row r="139">
          <cell r="A139" t="str">
            <v>FJ03</v>
          </cell>
          <cell r="B139" t="str">
            <v>福建</v>
          </cell>
          <cell r="C139" t="str">
            <v>龙岩市数字经济产业园（企业平台）</v>
          </cell>
          <cell r="D139" t="str">
            <v>龙岩市大数据局</v>
          </cell>
          <cell r="F139" t="str">
            <v>吕志强</v>
          </cell>
          <cell r="G139" t="str">
            <v>苏广</v>
          </cell>
          <cell r="J139" t="str">
            <v>2顶设和策划</v>
          </cell>
          <cell r="K139">
            <v>0.25</v>
          </cell>
          <cell r="L139" t="str">
            <v>跟进中</v>
          </cell>
          <cell r="O139" t="str">
            <v>二类商机（自有方案业务）</v>
          </cell>
          <cell r="P139">
            <v>2020</v>
          </cell>
          <cell r="Q139">
            <v>7</v>
          </cell>
          <cell r="R139">
            <v>2020</v>
          </cell>
          <cell r="S139">
            <v>8</v>
          </cell>
          <cell r="T139">
            <v>3000</v>
          </cell>
        </row>
        <row r="140">
          <cell r="A140" t="str">
            <v>HN44</v>
          </cell>
          <cell r="B140" t="str">
            <v>福建</v>
          </cell>
          <cell r="C140" t="str">
            <v>福州市中小企业服务平台</v>
          </cell>
          <cell r="D140" t="str">
            <v>智慧福州管理服务中心</v>
          </cell>
          <cell r="F140" t="str">
            <v>林敏煌</v>
          </cell>
          <cell r="G140" t="str">
            <v>曾怀勋</v>
          </cell>
          <cell r="J140" t="str">
            <v>1发现和评估</v>
          </cell>
          <cell r="K140">
            <v>0.1</v>
          </cell>
          <cell r="L140" t="str">
            <v>跟进中</v>
          </cell>
          <cell r="O140" t="str">
            <v>二类商机（自有方案业务）</v>
          </cell>
          <cell r="P140">
            <v>2020</v>
          </cell>
          <cell r="Q140">
            <v>9</v>
          </cell>
          <cell r="R140">
            <v>2020</v>
          </cell>
          <cell r="S140">
            <v>10</v>
          </cell>
          <cell r="T140">
            <v>3000</v>
          </cell>
        </row>
        <row r="141">
          <cell r="A141" t="str">
            <v>FJ15</v>
          </cell>
          <cell r="B141" t="str">
            <v>福建</v>
          </cell>
          <cell r="C141" t="str">
            <v>哈密市网上公共服务平台</v>
          </cell>
          <cell r="D141" t="str">
            <v>哈密市人民政府办公室</v>
          </cell>
          <cell r="F141" t="str">
            <v>吕志强</v>
          </cell>
          <cell r="G141" t="str">
            <v>曾怀勋</v>
          </cell>
          <cell r="J141" t="str">
            <v>2顶设和策划</v>
          </cell>
          <cell r="K141">
            <v>0.25</v>
          </cell>
          <cell r="L141" t="str">
            <v>跟进中</v>
          </cell>
          <cell r="O141" t="str">
            <v>二类商机（自有方案业务）</v>
          </cell>
          <cell r="P141">
            <v>2020</v>
          </cell>
          <cell r="Q141">
            <v>5</v>
          </cell>
          <cell r="R141">
            <v>2020</v>
          </cell>
          <cell r="S141">
            <v>6</v>
          </cell>
          <cell r="T141">
            <v>2000</v>
          </cell>
        </row>
        <row r="142">
          <cell r="A142" t="str">
            <v>FJ17</v>
          </cell>
          <cell r="B142" t="str">
            <v>福建</v>
          </cell>
          <cell r="C142" t="str">
            <v>明溪县智慧明溪数据中心项目</v>
          </cell>
          <cell r="D142" t="str">
            <v>明溪县政府</v>
          </cell>
          <cell r="F142" t="str">
            <v>陈治</v>
          </cell>
          <cell r="G142" t="str">
            <v>曾怀勋</v>
          </cell>
          <cell r="J142" t="str">
            <v>1发现和评估</v>
          </cell>
          <cell r="K142">
            <v>0.1</v>
          </cell>
          <cell r="L142" t="str">
            <v>跟进中</v>
          </cell>
          <cell r="O142" t="str">
            <v>三类商机（SI业务）</v>
          </cell>
          <cell r="P142">
            <v>2020</v>
          </cell>
          <cell r="Q142">
            <v>8</v>
          </cell>
          <cell r="R142">
            <v>2020</v>
          </cell>
          <cell r="S142">
            <v>9</v>
          </cell>
          <cell r="T142">
            <v>600</v>
          </cell>
        </row>
        <row r="143">
          <cell r="A143" t="str">
            <v>FJ20</v>
          </cell>
          <cell r="B143" t="str">
            <v>福建</v>
          </cell>
          <cell r="C143" t="str">
            <v>龙岩市信息管理系统平台改造提升建设软件开发</v>
          </cell>
          <cell r="D143" t="str">
            <v>福建创高科技有限公司</v>
          </cell>
          <cell r="F143" t="str">
            <v>陈治</v>
          </cell>
          <cell r="G143" t="str">
            <v>曾怀勋</v>
          </cell>
          <cell r="J143" t="str">
            <v>5合同谈判</v>
          </cell>
          <cell r="K143">
            <v>0.9</v>
          </cell>
          <cell r="L143" t="str">
            <v>跟进中</v>
          </cell>
          <cell r="O143" t="str">
            <v>二类商机（自有方案业务）</v>
          </cell>
          <cell r="P143">
            <v>2020</v>
          </cell>
          <cell r="Q143" t="str">
            <v>/</v>
          </cell>
          <cell r="R143">
            <v>2020</v>
          </cell>
          <cell r="S143">
            <v>4</v>
          </cell>
          <cell r="T143">
            <v>25</v>
          </cell>
        </row>
        <row r="144">
          <cell r="A144" t="str">
            <v>FJ21</v>
          </cell>
          <cell r="B144" t="str">
            <v>福建</v>
          </cell>
          <cell r="C144" t="str">
            <v>三明市行政审批及网上办事大厅项目</v>
          </cell>
          <cell r="D144" t="str">
            <v>三明市行政服务中心</v>
          </cell>
          <cell r="F144" t="str">
            <v>陈治</v>
          </cell>
          <cell r="G144" t="str">
            <v>苏广</v>
          </cell>
          <cell r="I144" t="str">
            <v>是</v>
          </cell>
          <cell r="J144" t="str">
            <v>5合同谈判</v>
          </cell>
          <cell r="K144">
            <v>0.9</v>
          </cell>
          <cell r="L144" t="str">
            <v>已中标</v>
          </cell>
          <cell r="O144" t="str">
            <v>三类商机（SI业务）</v>
          </cell>
          <cell r="P144">
            <v>2020</v>
          </cell>
          <cell r="Q144">
            <v>1</v>
          </cell>
          <cell r="R144">
            <v>2020</v>
          </cell>
          <cell r="S144">
            <v>3</v>
          </cell>
          <cell r="T144">
            <v>890</v>
          </cell>
        </row>
        <row r="145">
          <cell r="A145" t="str">
            <v>FJ23</v>
          </cell>
          <cell r="B145" t="str">
            <v>福建</v>
          </cell>
          <cell r="C145" t="str">
            <v>三明市积分入学项目</v>
          </cell>
          <cell r="D145" t="str">
            <v>三明教育局</v>
          </cell>
          <cell r="F145" t="str">
            <v>陈治</v>
          </cell>
          <cell r="G145" t="str">
            <v>曾怀勋</v>
          </cell>
          <cell r="I145" t="str">
            <v>是</v>
          </cell>
          <cell r="J145" t="str">
            <v>1发现和评估</v>
          </cell>
          <cell r="K145">
            <v>0.1</v>
          </cell>
          <cell r="L145" t="str">
            <v>跟进中</v>
          </cell>
          <cell r="O145" t="str">
            <v>二类商机（自有方案业务）</v>
          </cell>
          <cell r="P145">
            <v>2020</v>
          </cell>
          <cell r="Q145">
            <v>5</v>
          </cell>
          <cell r="R145">
            <v>2020</v>
          </cell>
          <cell r="S145">
            <v>6</v>
          </cell>
          <cell r="T145">
            <v>200</v>
          </cell>
        </row>
        <row r="146">
          <cell r="A146" t="str">
            <v>FJ24</v>
          </cell>
          <cell r="B146" t="str">
            <v>福建</v>
          </cell>
          <cell r="C146" t="str">
            <v>宁德大数据平台（二期）项目</v>
          </cell>
          <cell r="D146" t="str">
            <v>宁德市大数据局</v>
          </cell>
          <cell r="F146" t="str">
            <v>林敏煌</v>
          </cell>
          <cell r="G146" t="str">
            <v>曾怀勋</v>
          </cell>
          <cell r="J146" t="str">
            <v>1发现和评估</v>
          </cell>
          <cell r="K146">
            <v>0.1</v>
          </cell>
          <cell r="L146" t="str">
            <v>跟进中</v>
          </cell>
          <cell r="O146" t="str">
            <v>一类商机（因特睿产品）</v>
          </cell>
          <cell r="P146">
            <v>2020</v>
          </cell>
          <cell r="Q146">
            <v>9</v>
          </cell>
          <cell r="R146">
            <v>2020</v>
          </cell>
          <cell r="S146">
            <v>10</v>
          </cell>
          <cell r="T146">
            <v>300</v>
          </cell>
        </row>
        <row r="147">
          <cell r="A147" t="str">
            <v>FJ25</v>
          </cell>
          <cell r="B147" t="str">
            <v>福建</v>
          </cell>
          <cell r="C147" t="str">
            <v>永定区广电综治网格化软件开发</v>
          </cell>
          <cell r="D147" t="str">
            <v>福建广电网络集团股份有限公司永定分公司</v>
          </cell>
          <cell r="F147" t="str">
            <v>郭亮</v>
          </cell>
          <cell r="G147" t="str">
            <v>曾怀勋</v>
          </cell>
          <cell r="J147" t="str">
            <v>5合同谈判</v>
          </cell>
          <cell r="K147">
            <v>0.9</v>
          </cell>
          <cell r="L147" t="str">
            <v>已中标</v>
          </cell>
          <cell r="O147" t="str">
            <v>三类商机（SI业务）</v>
          </cell>
          <cell r="P147">
            <v>2019</v>
          </cell>
          <cell r="Q147">
            <v>12</v>
          </cell>
          <cell r="R147">
            <v>2020</v>
          </cell>
          <cell r="S147">
            <v>3</v>
          </cell>
          <cell r="T147">
            <v>72</v>
          </cell>
        </row>
        <row r="148">
          <cell r="A148" t="str">
            <v>FJ26</v>
          </cell>
          <cell r="B148" t="str">
            <v>福建</v>
          </cell>
          <cell r="C148" t="str">
            <v>漳州市12345项目</v>
          </cell>
          <cell r="D148" t="str">
            <v>漳州市行政服务中心管理委员会</v>
          </cell>
          <cell r="F148" t="str">
            <v>郭亮</v>
          </cell>
          <cell r="G148" t="str">
            <v>曾怀勋</v>
          </cell>
          <cell r="J148" t="str">
            <v>1发现和评估</v>
          </cell>
          <cell r="K148">
            <v>0.1</v>
          </cell>
          <cell r="L148" t="str">
            <v>跟进中</v>
          </cell>
          <cell r="O148" t="str">
            <v>二类商机（自有方案业务）</v>
          </cell>
          <cell r="P148">
            <v>2020</v>
          </cell>
          <cell r="Q148">
            <v>7</v>
          </cell>
          <cell r="R148">
            <v>2020</v>
          </cell>
          <cell r="S148">
            <v>8</v>
          </cell>
          <cell r="T148">
            <v>200</v>
          </cell>
        </row>
        <row r="149">
          <cell r="A149" t="str">
            <v>FJ27</v>
          </cell>
          <cell r="B149" t="str">
            <v>福建</v>
          </cell>
          <cell r="C149" t="str">
            <v>漳州市住建局大数据可视化项目</v>
          </cell>
          <cell r="D149" t="str">
            <v>漳州市住房和城乡建设局</v>
          </cell>
          <cell r="F149" t="str">
            <v>郭亮</v>
          </cell>
          <cell r="G149" t="str">
            <v>曾怀勋</v>
          </cell>
          <cell r="J149" t="str">
            <v>1发现和评估</v>
          </cell>
          <cell r="K149">
            <v>0.1</v>
          </cell>
          <cell r="L149" t="str">
            <v>跟进中</v>
          </cell>
          <cell r="O149" t="str">
            <v>二类商机（自有方案业务）</v>
          </cell>
          <cell r="P149">
            <v>2020</v>
          </cell>
          <cell r="Q149">
            <v>8</v>
          </cell>
          <cell r="R149">
            <v>2020</v>
          </cell>
          <cell r="S149">
            <v>9</v>
          </cell>
          <cell r="T149">
            <v>150</v>
          </cell>
        </row>
        <row r="150">
          <cell r="A150" t="str">
            <v>FJ28</v>
          </cell>
          <cell r="B150" t="str">
            <v>福建</v>
          </cell>
          <cell r="C150" t="str">
            <v>古雷通网上公共服务平台项目</v>
          </cell>
          <cell r="D150" t="str">
            <v>漳州市古雷港开发区</v>
          </cell>
          <cell r="F150" t="str">
            <v>郭亮</v>
          </cell>
          <cell r="G150" t="str">
            <v>曾怀勋</v>
          </cell>
          <cell r="J150" t="str">
            <v>1发现和评估</v>
          </cell>
          <cell r="K150">
            <v>0.1</v>
          </cell>
          <cell r="L150" t="str">
            <v>跟进中</v>
          </cell>
          <cell r="O150" t="str">
            <v>二类商机（自有方案业务）</v>
          </cell>
          <cell r="P150">
            <v>2020</v>
          </cell>
          <cell r="Q150">
            <v>8</v>
          </cell>
          <cell r="R150">
            <v>2020</v>
          </cell>
          <cell r="S150">
            <v>9</v>
          </cell>
          <cell r="T150">
            <v>200</v>
          </cell>
        </row>
        <row r="151">
          <cell r="A151" t="str">
            <v>FJ40</v>
          </cell>
          <cell r="B151" t="str">
            <v>福建</v>
          </cell>
          <cell r="C151" t="str">
            <v>泉州通网上公共服务平台项目</v>
          </cell>
          <cell r="D151" t="str">
            <v>泉州大数据运营公司</v>
          </cell>
          <cell r="F151" t="str">
            <v>郭亮</v>
          </cell>
          <cell r="G151" t="str">
            <v>曾怀勋</v>
          </cell>
          <cell r="J151" t="str">
            <v>1发现和评估</v>
          </cell>
          <cell r="K151">
            <v>0.1</v>
          </cell>
          <cell r="L151" t="str">
            <v>跟进中</v>
          </cell>
          <cell r="O151" t="str">
            <v>二类商机（自有方案业务）</v>
          </cell>
          <cell r="P151">
            <v>2020</v>
          </cell>
          <cell r="Q151">
            <v>10</v>
          </cell>
          <cell r="R151">
            <v>2020</v>
          </cell>
          <cell r="S151">
            <v>11</v>
          </cell>
          <cell r="T151">
            <v>1500</v>
          </cell>
        </row>
        <row r="152">
          <cell r="A152" t="str">
            <v>FJ41</v>
          </cell>
          <cell r="B152" t="str">
            <v>福建</v>
          </cell>
          <cell r="C152" t="str">
            <v>龙岩市教育信息化服务阶段证明项目</v>
          </cell>
          <cell r="D152" t="str">
            <v>龙岩市教育局</v>
          </cell>
          <cell r="F152" t="str">
            <v>郭亮</v>
          </cell>
          <cell r="G152" t="str">
            <v>苏广</v>
          </cell>
          <cell r="I152" t="str">
            <v>是</v>
          </cell>
          <cell r="J152" t="str">
            <v>2顶设和策划</v>
          </cell>
          <cell r="K152">
            <v>0.25</v>
          </cell>
          <cell r="L152" t="str">
            <v>跟进中</v>
          </cell>
          <cell r="O152" t="str">
            <v>三类商机（SI业务）</v>
          </cell>
          <cell r="P152">
            <v>2020</v>
          </cell>
          <cell r="Q152">
            <v>5</v>
          </cell>
          <cell r="R152">
            <v>2020</v>
          </cell>
          <cell r="S152">
            <v>7</v>
          </cell>
          <cell r="T152">
            <v>1818</v>
          </cell>
        </row>
        <row r="153">
          <cell r="A153" t="str">
            <v>FJ42</v>
          </cell>
          <cell r="B153" t="str">
            <v>福建</v>
          </cell>
          <cell r="C153" t="str">
            <v>龙岩应急指挥平台</v>
          </cell>
          <cell r="D153" t="str">
            <v>龙岩市应急局</v>
          </cell>
          <cell r="F153" t="str">
            <v>陈治</v>
          </cell>
          <cell r="G153" t="str">
            <v>苏广</v>
          </cell>
          <cell r="J153" t="str">
            <v>1发现和评估</v>
          </cell>
          <cell r="K153">
            <v>0.1</v>
          </cell>
          <cell r="L153" t="str">
            <v>跟进中</v>
          </cell>
          <cell r="O153" t="str">
            <v>二类商机（自有方案业务）</v>
          </cell>
          <cell r="P153">
            <v>2020</v>
          </cell>
          <cell r="Q153">
            <v>10</v>
          </cell>
          <cell r="R153">
            <v>2020</v>
          </cell>
          <cell r="S153">
            <v>11</v>
          </cell>
          <cell r="T153">
            <v>4000</v>
          </cell>
        </row>
        <row r="154">
          <cell r="A154" t="str">
            <v>FJ43</v>
          </cell>
          <cell r="B154" t="str">
            <v>福建</v>
          </cell>
          <cell r="C154" t="str">
            <v>三明应急指挥平台</v>
          </cell>
          <cell r="D154" t="str">
            <v>三明市应急局</v>
          </cell>
          <cell r="F154" t="str">
            <v>陈治</v>
          </cell>
          <cell r="G154" t="str">
            <v>曾怀勋</v>
          </cell>
          <cell r="J154" t="str">
            <v>1发现和评估</v>
          </cell>
          <cell r="K154">
            <v>0.1</v>
          </cell>
          <cell r="L154" t="str">
            <v>跟进中</v>
          </cell>
          <cell r="O154" t="str">
            <v>二类商机（自有方案业务）</v>
          </cell>
          <cell r="P154">
            <v>2020</v>
          </cell>
          <cell r="Q154">
            <v>10</v>
          </cell>
          <cell r="R154">
            <v>2020</v>
          </cell>
          <cell r="S154">
            <v>11</v>
          </cell>
          <cell r="T154">
            <v>3000</v>
          </cell>
        </row>
        <row r="155">
          <cell r="A155" t="str">
            <v>FJ44</v>
          </cell>
          <cell r="B155" t="str">
            <v>福建</v>
          </cell>
          <cell r="C155" t="str">
            <v>龙岩市网上公共服务平台e龙岩服务阶段证明</v>
          </cell>
          <cell r="D155" t="str">
            <v>龙岩市大数据中心</v>
          </cell>
          <cell r="F155" t="str">
            <v>郭亮</v>
          </cell>
          <cell r="G155" t="str">
            <v>曾怀勋</v>
          </cell>
          <cell r="J155" t="str">
            <v>2顶设和策划</v>
          </cell>
          <cell r="K155">
            <v>0.25</v>
          </cell>
          <cell r="L155" t="str">
            <v>跟进中</v>
          </cell>
          <cell r="O155" t="str">
            <v>二类商机（自有方案业务）</v>
          </cell>
          <cell r="P155" t="str">
            <v>/</v>
          </cell>
          <cell r="Q155" t="str">
            <v>/</v>
          </cell>
          <cell r="R155">
            <v>2020</v>
          </cell>
          <cell r="S155">
            <v>4</v>
          </cell>
          <cell r="T155">
            <v>92</v>
          </cell>
        </row>
        <row r="156">
          <cell r="A156" t="str">
            <v>FJ45</v>
          </cell>
          <cell r="B156" t="str">
            <v>福建</v>
          </cell>
          <cell r="C156" t="str">
            <v>三明市网上公共服务平台运营项目</v>
          </cell>
          <cell r="D156" t="str">
            <v>三明市数字办</v>
          </cell>
          <cell r="F156" t="str">
            <v>陈治</v>
          </cell>
          <cell r="G156" t="str">
            <v>曾怀勋</v>
          </cell>
          <cell r="J156" t="str">
            <v>1发现和评估</v>
          </cell>
          <cell r="K156">
            <v>0.1</v>
          </cell>
          <cell r="L156" t="str">
            <v>跟进中</v>
          </cell>
          <cell r="O156" t="str">
            <v>二类商机（自有方案业务）</v>
          </cell>
          <cell r="P156">
            <v>2020</v>
          </cell>
          <cell r="Q156">
            <v>5</v>
          </cell>
          <cell r="R156">
            <v>2020</v>
          </cell>
          <cell r="S156">
            <v>6</v>
          </cell>
          <cell r="T156">
            <v>60</v>
          </cell>
        </row>
        <row r="157">
          <cell r="A157" t="str">
            <v>FJ46</v>
          </cell>
          <cell r="B157" t="str">
            <v>福建</v>
          </cell>
          <cell r="C157" t="str">
            <v>龙岩市两单管理信息平台软件开发</v>
          </cell>
          <cell r="D157" t="str">
            <v>龙岩市大数据中心</v>
          </cell>
          <cell r="F157" t="str">
            <v>郭亮</v>
          </cell>
          <cell r="G157" t="str">
            <v>曾怀勋</v>
          </cell>
          <cell r="J157" t="str">
            <v>2顶设和策划</v>
          </cell>
          <cell r="K157">
            <v>0.25</v>
          </cell>
          <cell r="L157" t="str">
            <v>跟进中</v>
          </cell>
          <cell r="O157" t="str">
            <v>二类商机（自有方案业务）</v>
          </cell>
          <cell r="P157" t="str">
            <v>/</v>
          </cell>
          <cell r="Q157" t="str">
            <v>/</v>
          </cell>
          <cell r="R157">
            <v>2020</v>
          </cell>
          <cell r="S157">
            <v>4</v>
          </cell>
          <cell r="T157">
            <v>95</v>
          </cell>
        </row>
        <row r="158">
          <cell r="A158" t="str">
            <v>FUJ01</v>
          </cell>
          <cell r="B158" t="str">
            <v>福建</v>
          </cell>
          <cell r="C158" t="str">
            <v>龙岩智慧旅游平台服务阶段证明</v>
          </cell>
          <cell r="D158" t="str">
            <v>龙岩市文旅汇金集团</v>
          </cell>
          <cell r="F158" t="str">
            <v>陈治</v>
          </cell>
          <cell r="G158" t="str">
            <v>苏广</v>
          </cell>
          <cell r="I158" t="str">
            <v>是</v>
          </cell>
          <cell r="J158" t="str">
            <v>2顶设和策划</v>
          </cell>
          <cell r="K158">
            <v>0.25</v>
          </cell>
          <cell r="L158" t="str">
            <v>跟进中</v>
          </cell>
          <cell r="O158" t="str">
            <v>三类商机（SI业务）</v>
          </cell>
          <cell r="P158">
            <v>2020</v>
          </cell>
          <cell r="Q158">
            <v>4</v>
          </cell>
          <cell r="R158">
            <v>2020</v>
          </cell>
          <cell r="S158">
            <v>5</v>
          </cell>
          <cell r="T158">
            <v>761</v>
          </cell>
        </row>
        <row r="159">
          <cell r="A159" t="str">
            <v>FUJ02</v>
          </cell>
          <cell r="B159" t="str">
            <v>福建</v>
          </cell>
          <cell r="C159" t="str">
            <v xml:space="preserve">龙岩三资管理平台
</v>
          </cell>
          <cell r="D159" t="str">
            <v>龙岩市农业局</v>
          </cell>
          <cell r="F159" t="str">
            <v>郭亮</v>
          </cell>
          <cell r="G159" t="str">
            <v>苏广</v>
          </cell>
          <cell r="J159" t="str">
            <v>1发现和评估</v>
          </cell>
          <cell r="K159">
            <v>0.1</v>
          </cell>
          <cell r="L159" t="str">
            <v>跟进中</v>
          </cell>
          <cell r="O159" t="str">
            <v>三类商机（SI业务）</v>
          </cell>
          <cell r="P159">
            <v>2020</v>
          </cell>
          <cell r="Q159">
            <v>10</v>
          </cell>
          <cell r="R159">
            <v>2021</v>
          </cell>
          <cell r="S159">
            <v>3</v>
          </cell>
          <cell r="T159">
            <v>500</v>
          </cell>
        </row>
        <row r="160">
          <cell r="A160" t="str">
            <v>FUJ03</v>
          </cell>
          <cell r="B160" t="str">
            <v>福建</v>
          </cell>
          <cell r="C160" t="str">
            <v>三明梅列三资管理平台</v>
          </cell>
          <cell r="D160" t="str">
            <v>梅列农业局</v>
          </cell>
          <cell r="F160" t="str">
            <v>陈治</v>
          </cell>
          <cell r="G160" t="str">
            <v>苏广</v>
          </cell>
          <cell r="J160" t="str">
            <v>1发现和评估</v>
          </cell>
          <cell r="K160">
            <v>0.1</v>
          </cell>
          <cell r="L160" t="str">
            <v>跟进中</v>
          </cell>
          <cell r="O160" t="str">
            <v>三类商机（SI业务）</v>
          </cell>
          <cell r="P160">
            <v>2020</v>
          </cell>
          <cell r="Q160">
            <v>8</v>
          </cell>
          <cell r="R160">
            <v>2020</v>
          </cell>
          <cell r="S160">
            <v>10</v>
          </cell>
          <cell r="T160">
            <v>350</v>
          </cell>
        </row>
        <row r="161">
          <cell r="A161" t="str">
            <v>FUJ04</v>
          </cell>
          <cell r="B161" t="str">
            <v>福建</v>
          </cell>
          <cell r="C161" t="str">
            <v>E三明运营及推广服务阶段证明项目</v>
          </cell>
          <cell r="D161" t="str">
            <v>数字三明建设办公室</v>
          </cell>
          <cell r="F161" t="str">
            <v>陈治</v>
          </cell>
          <cell r="G161" t="str">
            <v>曾怀勋</v>
          </cell>
          <cell r="J161" t="str">
            <v>2顶设和策划</v>
          </cell>
          <cell r="K161">
            <v>0.25</v>
          </cell>
          <cell r="L161" t="str">
            <v>跟进中</v>
          </cell>
          <cell r="O161" t="str">
            <v>二类商机（自有方案业务）</v>
          </cell>
          <cell r="P161">
            <v>2020</v>
          </cell>
          <cell r="Q161">
            <v>5</v>
          </cell>
          <cell r="R161">
            <v>2020</v>
          </cell>
          <cell r="S161">
            <v>5</v>
          </cell>
          <cell r="T161">
            <v>60</v>
          </cell>
        </row>
        <row r="162">
          <cell r="A162" t="str">
            <v>HB64</v>
          </cell>
          <cell r="B162" t="str">
            <v>大项目部</v>
          </cell>
          <cell r="C162" t="str">
            <v>中关村管委会2020至2021年度项目年度运维</v>
          </cell>
          <cell r="D162" t="str">
            <v>中关村管委会</v>
          </cell>
          <cell r="F162" t="str">
            <v>黄勇</v>
          </cell>
          <cell r="G162" t="str">
            <v>王金星</v>
          </cell>
          <cell r="J162" t="str">
            <v>1发现和评估</v>
          </cell>
          <cell r="K162">
            <v>0.1</v>
          </cell>
          <cell r="L162" t="str">
            <v>跟进中</v>
          </cell>
          <cell r="O162" t="str">
            <v>二类商机（自有方案业务）</v>
          </cell>
          <cell r="P162">
            <v>2020</v>
          </cell>
          <cell r="Q162">
            <v>7</v>
          </cell>
          <cell r="R162">
            <v>2020</v>
          </cell>
          <cell r="S162">
            <v>8</v>
          </cell>
          <cell r="T162">
            <v>300</v>
          </cell>
        </row>
        <row r="163">
          <cell r="A163" t="str">
            <v>HB87</v>
          </cell>
          <cell r="B163" t="str">
            <v>大项目部</v>
          </cell>
          <cell r="C163" t="str">
            <v>海淀区安全可靠项目</v>
          </cell>
          <cell r="D163" t="str">
            <v>海淀区</v>
          </cell>
          <cell r="F163" t="str">
            <v>黄勇</v>
          </cell>
          <cell r="G163" t="str">
            <v>王金星</v>
          </cell>
          <cell r="J163" t="str">
            <v>1发现和评估</v>
          </cell>
          <cell r="K163">
            <v>0.1</v>
          </cell>
          <cell r="L163" t="str">
            <v>跟进中</v>
          </cell>
          <cell r="O163" t="str">
            <v>三类商机（SI业务）</v>
          </cell>
          <cell r="P163">
            <v>2020</v>
          </cell>
          <cell r="Q163">
            <v>9</v>
          </cell>
          <cell r="R163">
            <v>2020</v>
          </cell>
          <cell r="S163">
            <v>10</v>
          </cell>
          <cell r="T163">
            <v>10000</v>
          </cell>
        </row>
        <row r="164">
          <cell r="A164" t="str">
            <v>HB94</v>
          </cell>
          <cell r="B164" t="str">
            <v>大项目部</v>
          </cell>
          <cell r="C164" t="str">
            <v>中关村安全可靠三期项目</v>
          </cell>
          <cell r="D164" t="str">
            <v>中关村科技园区管理委员会</v>
          </cell>
          <cell r="F164" t="str">
            <v>黄勇</v>
          </cell>
          <cell r="G164" t="str">
            <v>李文东</v>
          </cell>
          <cell r="I164" t="str">
            <v>是</v>
          </cell>
          <cell r="J164" t="str">
            <v>1发现和评估</v>
          </cell>
          <cell r="K164">
            <v>0.1</v>
          </cell>
          <cell r="L164" t="str">
            <v>跟进中</v>
          </cell>
          <cell r="O164" t="str">
            <v>三类商机（SI业务）</v>
          </cell>
          <cell r="P164">
            <v>2020</v>
          </cell>
          <cell r="Q164">
            <v>7</v>
          </cell>
          <cell r="R164">
            <v>2020</v>
          </cell>
          <cell r="S164">
            <v>9</v>
          </cell>
          <cell r="T164">
            <v>700</v>
          </cell>
        </row>
        <row r="165">
          <cell r="A165" t="str">
            <v>HB29</v>
          </cell>
          <cell r="B165" t="str">
            <v>大项目部</v>
          </cell>
          <cell r="C165" t="str">
            <v>国家广电总局政务一体化项目</v>
          </cell>
          <cell r="D165" t="str">
            <v>国家广电总局</v>
          </cell>
          <cell r="F165" t="str">
            <v>黄勇</v>
          </cell>
          <cell r="G165" t="str">
            <v>张慧敏</v>
          </cell>
          <cell r="J165" t="str">
            <v>1发现和评估</v>
          </cell>
          <cell r="K165">
            <v>0.1</v>
          </cell>
          <cell r="L165" t="str">
            <v>跟进中</v>
          </cell>
          <cell r="O165" t="str">
            <v>二类商机（自有方案业务）</v>
          </cell>
          <cell r="P165">
            <v>2020</v>
          </cell>
          <cell r="Q165">
            <v>7</v>
          </cell>
          <cell r="R165">
            <v>2020</v>
          </cell>
          <cell r="S165">
            <v>9</v>
          </cell>
          <cell r="T165">
            <v>1000</v>
          </cell>
        </row>
        <row r="166">
          <cell r="A166" t="str">
            <v>HB02</v>
          </cell>
          <cell r="B166" t="str">
            <v>大项目部</v>
          </cell>
          <cell r="C166" t="str">
            <v>延庆区智慧环保二期</v>
          </cell>
          <cell r="D166" t="str">
            <v>北京市延庆区环境保护局</v>
          </cell>
          <cell r="F166" t="str">
            <v>李小康</v>
          </cell>
          <cell r="G166" t="str">
            <v>梁铮</v>
          </cell>
          <cell r="J166" t="str">
            <v>1发现和评估</v>
          </cell>
          <cell r="K166">
            <v>0.1</v>
          </cell>
          <cell r="L166" t="str">
            <v>跟进中</v>
          </cell>
          <cell r="O166" t="str">
            <v>二类商机（自有方案业务）</v>
          </cell>
          <cell r="P166">
            <v>2020</v>
          </cell>
          <cell r="Q166">
            <v>11</v>
          </cell>
          <cell r="R166">
            <v>2020</v>
          </cell>
          <cell r="S166">
            <v>12</v>
          </cell>
          <cell r="T166">
            <v>2000</v>
          </cell>
        </row>
        <row r="167">
          <cell r="A167" t="str">
            <v>HB42</v>
          </cell>
          <cell r="B167" t="str">
            <v>大项目部</v>
          </cell>
          <cell r="C167" t="str">
            <v>北京市中关村延庆园智慧园区项目</v>
          </cell>
          <cell r="D167" t="str">
            <v>中关村延庆园</v>
          </cell>
          <cell r="F167" t="str">
            <v>李小康</v>
          </cell>
          <cell r="G167" t="str">
            <v>王金星</v>
          </cell>
          <cell r="J167" t="str">
            <v>2顶设和策划</v>
          </cell>
          <cell r="K167">
            <v>0.25</v>
          </cell>
          <cell r="L167" t="str">
            <v>跟进中</v>
          </cell>
          <cell r="O167" t="str">
            <v>二类商机（自有方案业务）</v>
          </cell>
          <cell r="P167">
            <v>2020</v>
          </cell>
          <cell r="Q167">
            <v>11</v>
          </cell>
          <cell r="R167">
            <v>2020</v>
          </cell>
          <cell r="S167">
            <v>12</v>
          </cell>
          <cell r="T167">
            <v>1000</v>
          </cell>
        </row>
        <row r="168">
          <cell r="A168" t="str">
            <v>HB89</v>
          </cell>
          <cell r="B168" t="str">
            <v>大项目部</v>
          </cell>
          <cell r="C168" t="str">
            <v>海淀区政务云备份中心2020至2021基础运维服务阶段证明项目</v>
          </cell>
          <cell r="D168" t="str">
            <v>中关村科技园区海淀园管理委员会</v>
          </cell>
          <cell r="F168" t="str">
            <v>李小康</v>
          </cell>
          <cell r="G168" t="str">
            <v>王金星</v>
          </cell>
          <cell r="J168" t="str">
            <v>1发现和评估</v>
          </cell>
          <cell r="K168">
            <v>0.1</v>
          </cell>
          <cell r="L168" t="str">
            <v>直接签约</v>
          </cell>
          <cell r="O168" t="str">
            <v>二类商机（自有方案业务）</v>
          </cell>
          <cell r="P168">
            <v>2020</v>
          </cell>
          <cell r="Q168" t="str">
            <v>/</v>
          </cell>
          <cell r="R168">
            <v>2020</v>
          </cell>
          <cell r="S168">
            <v>10</v>
          </cell>
          <cell r="T168">
            <v>652.00300000000004</v>
          </cell>
        </row>
        <row r="169">
          <cell r="A169" t="str">
            <v>HB90</v>
          </cell>
          <cell r="B169" t="str">
            <v>大项目部</v>
          </cell>
          <cell r="C169" t="str">
            <v>2021年度海淀区政务云平台购买服务项目服务阶段证明</v>
          </cell>
          <cell r="D169" t="str">
            <v>中关村科技园区海淀园管理委员会</v>
          </cell>
          <cell r="F169" t="str">
            <v>李小康</v>
          </cell>
          <cell r="G169" t="str">
            <v>王金星</v>
          </cell>
          <cell r="J169" t="str">
            <v>1发现和评估</v>
          </cell>
          <cell r="K169">
            <v>0.1</v>
          </cell>
          <cell r="L169" t="str">
            <v>直接签约</v>
          </cell>
          <cell r="O169" t="str">
            <v>二类商机（自有方案业务）</v>
          </cell>
          <cell r="P169">
            <v>2020</v>
          </cell>
          <cell r="Q169" t="str">
            <v>/</v>
          </cell>
          <cell r="R169">
            <v>2020</v>
          </cell>
          <cell r="S169">
            <v>12</v>
          </cell>
          <cell r="T169">
            <v>784.9</v>
          </cell>
        </row>
        <row r="170">
          <cell r="A170" t="str">
            <v>HB91</v>
          </cell>
          <cell r="B170" t="str">
            <v>大项目部</v>
          </cell>
          <cell r="C170" t="str">
            <v>中国电信北京公司2020至2021海淀政务云驻场运维支撑服务项目</v>
          </cell>
          <cell r="D170" t="str">
            <v>中国电信北京公司</v>
          </cell>
          <cell r="F170" t="str">
            <v>李小康</v>
          </cell>
          <cell r="G170" t="str">
            <v>王金星</v>
          </cell>
          <cell r="J170" t="str">
            <v>1发现和评估</v>
          </cell>
          <cell r="K170">
            <v>0.1</v>
          </cell>
          <cell r="L170" t="str">
            <v>直接签约</v>
          </cell>
          <cell r="O170" t="str">
            <v>二类商机（自有方案业务）</v>
          </cell>
          <cell r="P170">
            <v>2020</v>
          </cell>
          <cell r="Q170" t="str">
            <v>/</v>
          </cell>
          <cell r="R170">
            <v>2020</v>
          </cell>
          <cell r="S170">
            <v>10</v>
          </cell>
          <cell r="T170">
            <v>43.079990000000002</v>
          </cell>
        </row>
        <row r="171">
          <cell r="A171" t="str">
            <v>HB92</v>
          </cell>
          <cell r="B171" t="str">
            <v>大项目部</v>
          </cell>
          <cell r="C171" t="str">
            <v>延庆智慧环保运营维护项目</v>
          </cell>
          <cell r="D171" t="str">
            <v>智慧神州天融（北京）监测技术有限公司</v>
          </cell>
          <cell r="F171" t="str">
            <v>李小康</v>
          </cell>
          <cell r="G171" t="str">
            <v>梁铮</v>
          </cell>
          <cell r="J171" t="str">
            <v>1发现和评估</v>
          </cell>
          <cell r="K171">
            <v>0.1</v>
          </cell>
          <cell r="L171" t="str">
            <v>跟进中</v>
          </cell>
          <cell r="O171" t="str">
            <v>二类商机（自有方案业务）</v>
          </cell>
          <cell r="P171">
            <v>2020</v>
          </cell>
          <cell r="Q171">
            <v>8</v>
          </cell>
          <cell r="R171">
            <v>2020</v>
          </cell>
          <cell r="S171">
            <v>10</v>
          </cell>
          <cell r="T171">
            <v>1157</v>
          </cell>
        </row>
        <row r="172">
          <cell r="A172" t="str">
            <v>BEIJ01</v>
          </cell>
          <cell r="B172" t="str">
            <v>大项目部</v>
          </cell>
          <cell r="C172" t="str">
            <v>延庆疫情防控系统</v>
          </cell>
          <cell r="D172" t="str">
            <v>延庆区政府</v>
          </cell>
          <cell r="F172" t="str">
            <v>刘旭晶</v>
          </cell>
          <cell r="G172" t="str">
            <v>高海涛</v>
          </cell>
          <cell r="J172" t="str">
            <v>1发现和评估</v>
          </cell>
          <cell r="K172">
            <v>0.1</v>
          </cell>
          <cell r="L172" t="str">
            <v>跟进中</v>
          </cell>
          <cell r="O172" t="str">
            <v>二类商机（自有方案业务）</v>
          </cell>
          <cell r="P172">
            <v>2020</v>
          </cell>
          <cell r="Q172">
            <v>8</v>
          </cell>
          <cell r="R172">
            <v>2020</v>
          </cell>
          <cell r="S172">
            <v>8</v>
          </cell>
          <cell r="T172">
            <v>200</v>
          </cell>
        </row>
        <row r="173">
          <cell r="A173" t="str">
            <v>HB55</v>
          </cell>
          <cell r="B173" t="str">
            <v>大项目部</v>
          </cell>
          <cell r="C173" t="str">
            <v>延庆区八达岭镇协同办公项目</v>
          </cell>
          <cell r="D173" t="str">
            <v>延庆区八达岭镇政府</v>
          </cell>
          <cell r="F173" t="str">
            <v>李小康</v>
          </cell>
          <cell r="G173" t="str">
            <v>王金星</v>
          </cell>
          <cell r="J173" t="str">
            <v>1发现和评估</v>
          </cell>
          <cell r="K173">
            <v>0.1</v>
          </cell>
          <cell r="L173" t="str">
            <v>跟进中</v>
          </cell>
          <cell r="O173" t="str">
            <v>二类商机（自有方案业务）</v>
          </cell>
          <cell r="P173">
            <v>2020</v>
          </cell>
          <cell r="Q173">
            <v>7</v>
          </cell>
          <cell r="R173">
            <v>2020</v>
          </cell>
          <cell r="S173">
            <v>8</v>
          </cell>
          <cell r="T173">
            <v>300</v>
          </cell>
        </row>
        <row r="174">
          <cell r="A174" t="str">
            <v>HB41</v>
          </cell>
          <cell r="B174" t="str">
            <v>大项目部</v>
          </cell>
          <cell r="C174" t="str">
            <v>北京市延庆区智慧社区项目</v>
          </cell>
          <cell r="D174" t="str">
            <v>北京市延庆区香水园街道</v>
          </cell>
          <cell r="F174" t="str">
            <v>李小康</v>
          </cell>
          <cell r="G174" t="str">
            <v>王金星</v>
          </cell>
          <cell r="I174" t="str">
            <v>是</v>
          </cell>
          <cell r="J174" t="str">
            <v>2顶设和策划</v>
          </cell>
          <cell r="K174">
            <v>0.25</v>
          </cell>
          <cell r="L174" t="str">
            <v>跟进中</v>
          </cell>
          <cell r="O174" t="str">
            <v>二类商机（自有方案业务）</v>
          </cell>
          <cell r="P174">
            <v>2020</v>
          </cell>
          <cell r="Q174">
            <v>6</v>
          </cell>
          <cell r="R174">
            <v>2020</v>
          </cell>
          <cell r="S174">
            <v>7</v>
          </cell>
          <cell r="T174">
            <v>600</v>
          </cell>
        </row>
        <row r="175">
          <cell r="A175" t="str">
            <v>HB86</v>
          </cell>
          <cell r="B175" t="str">
            <v>大项目部</v>
          </cell>
          <cell r="C175" t="str">
            <v>延庆区安全可靠项目</v>
          </cell>
          <cell r="D175" t="str">
            <v>延庆区</v>
          </cell>
          <cell r="F175" t="str">
            <v>李小康</v>
          </cell>
          <cell r="G175" t="str">
            <v>王金星</v>
          </cell>
          <cell r="I175" t="str">
            <v>是</v>
          </cell>
          <cell r="J175" t="str">
            <v>1发现和评估</v>
          </cell>
          <cell r="K175">
            <v>0.1</v>
          </cell>
          <cell r="L175" t="str">
            <v>跟进中</v>
          </cell>
          <cell r="O175" t="str">
            <v>三类商机（SI业务）</v>
          </cell>
          <cell r="P175">
            <v>2020</v>
          </cell>
          <cell r="Q175">
            <v>5</v>
          </cell>
          <cell r="R175">
            <v>2020</v>
          </cell>
          <cell r="S175">
            <v>6</v>
          </cell>
          <cell r="T175">
            <v>6500</v>
          </cell>
        </row>
        <row r="176">
          <cell r="A176" t="str">
            <v>HB82</v>
          </cell>
          <cell r="B176" t="str">
            <v>大项目部</v>
          </cell>
          <cell r="C176" t="str">
            <v>海淀政策基金项目</v>
          </cell>
          <cell r="D176" t="str">
            <v>海淀区政府</v>
          </cell>
          <cell r="F176" t="str">
            <v>刘旭晶</v>
          </cell>
          <cell r="G176" t="str">
            <v>不需要</v>
          </cell>
          <cell r="J176" t="str">
            <v>2顶设和策划</v>
          </cell>
          <cell r="K176">
            <v>0.25</v>
          </cell>
          <cell r="L176" t="str">
            <v>跟进中</v>
          </cell>
          <cell r="O176" t="str">
            <v>二类商机（自有方案业务）</v>
          </cell>
          <cell r="P176">
            <v>2020</v>
          </cell>
          <cell r="Q176">
            <v>4</v>
          </cell>
          <cell r="R176">
            <v>2020</v>
          </cell>
          <cell r="S176">
            <v>5</v>
          </cell>
          <cell r="T176">
            <v>400</v>
          </cell>
        </row>
        <row r="177">
          <cell r="A177" t="str">
            <v>HB01</v>
          </cell>
          <cell r="B177" t="str">
            <v>大项目部</v>
          </cell>
          <cell r="C177" t="str">
            <v>延庆区大数据（延庆区数据目录）</v>
          </cell>
          <cell r="D177" t="str">
            <v>延庆区经信委</v>
          </cell>
          <cell r="F177" t="str">
            <v>李小康</v>
          </cell>
          <cell r="G177" t="str">
            <v>王金星</v>
          </cell>
          <cell r="H177" t="str">
            <v>靳茜</v>
          </cell>
          <cell r="J177" t="str">
            <v>2顶设和策划</v>
          </cell>
          <cell r="K177">
            <v>0.25</v>
          </cell>
          <cell r="L177" t="str">
            <v>跟进中</v>
          </cell>
          <cell r="O177" t="str">
            <v>二类商机（自有方案业务）</v>
          </cell>
          <cell r="P177">
            <v>2020</v>
          </cell>
          <cell r="Q177">
            <v>6</v>
          </cell>
          <cell r="R177">
            <v>2020</v>
          </cell>
          <cell r="S177">
            <v>7</v>
          </cell>
          <cell r="T177">
            <v>300</v>
          </cell>
        </row>
        <row r="178">
          <cell r="A178" t="str">
            <v>JF02</v>
          </cell>
          <cell r="B178" t="str">
            <v>交付中心</v>
          </cell>
          <cell r="C178" t="str">
            <v>郑州宏观经济大数据平台项目</v>
          </cell>
          <cell r="D178" t="str">
            <v>郑州市发展和改革委</v>
          </cell>
          <cell r="F178" t="str">
            <v>刘粉香</v>
          </cell>
          <cell r="G178" t="str">
            <v>刘粉香</v>
          </cell>
          <cell r="J178" t="str">
            <v>2顶设和策划</v>
          </cell>
          <cell r="K178">
            <v>0.25</v>
          </cell>
          <cell r="L178" t="str">
            <v>跟进中</v>
          </cell>
          <cell r="O178" t="str">
            <v>二类商机（自有方案业务）</v>
          </cell>
          <cell r="P178">
            <v>2020</v>
          </cell>
          <cell r="Q178">
            <v>7</v>
          </cell>
          <cell r="R178">
            <v>2020</v>
          </cell>
          <cell r="S178">
            <v>9</v>
          </cell>
          <cell r="T178">
            <v>300</v>
          </cell>
        </row>
        <row r="179">
          <cell r="A179" t="str">
            <v>JF03</v>
          </cell>
          <cell r="B179" t="str">
            <v>交付中心</v>
          </cell>
          <cell r="C179" t="str">
            <v>郑州市信息中心社会信用大数据平台</v>
          </cell>
          <cell r="D179" t="str">
            <v>郑州市信息中心</v>
          </cell>
          <cell r="F179" t="str">
            <v>刘粉香</v>
          </cell>
          <cell r="G179" t="str">
            <v>刘粉香</v>
          </cell>
          <cell r="J179" t="str">
            <v>2顶设和策划</v>
          </cell>
          <cell r="K179">
            <v>0.25</v>
          </cell>
          <cell r="L179" t="str">
            <v>跟进中</v>
          </cell>
          <cell r="O179" t="str">
            <v>二类商机（自有方案业务）</v>
          </cell>
          <cell r="P179">
            <v>2020</v>
          </cell>
          <cell r="Q179">
            <v>9</v>
          </cell>
          <cell r="R179">
            <v>2020</v>
          </cell>
          <cell r="S179">
            <v>10</v>
          </cell>
          <cell r="T179">
            <v>400</v>
          </cell>
        </row>
        <row r="180">
          <cell r="A180" t="str">
            <v>JF04</v>
          </cell>
          <cell r="B180" t="str">
            <v>交付中心</v>
          </cell>
          <cell r="C180" t="str">
            <v>江苏省信息中心宏观经济大数据系统及服务项目</v>
          </cell>
          <cell r="D180" t="str">
            <v>江苏省信息中心</v>
          </cell>
          <cell r="F180" t="str">
            <v>刘粉香</v>
          </cell>
          <cell r="G180" t="str">
            <v>刘粉香</v>
          </cell>
          <cell r="J180" t="str">
            <v>2顶设和策划</v>
          </cell>
          <cell r="K180">
            <v>0.25</v>
          </cell>
          <cell r="L180" t="str">
            <v>跟进中</v>
          </cell>
          <cell r="O180" t="str">
            <v>二类商机（自有方案业务）</v>
          </cell>
          <cell r="P180">
            <v>2020</v>
          </cell>
          <cell r="Q180">
            <v>9</v>
          </cell>
          <cell r="R180">
            <v>2020</v>
          </cell>
          <cell r="S180">
            <v>11</v>
          </cell>
          <cell r="T180">
            <v>1000</v>
          </cell>
        </row>
        <row r="181">
          <cell r="A181" t="str">
            <v>SICH01</v>
          </cell>
          <cell r="B181" t="str">
            <v>ITS</v>
          </cell>
          <cell r="C181" t="str">
            <v xml:space="preserve">四川省天府新区政务中心燕云项目
</v>
          </cell>
          <cell r="D181" t="str">
            <v>四川省天府新区政务中心</v>
          </cell>
          <cell r="F181" t="str">
            <v>张琴</v>
          </cell>
          <cell r="G181" t="str">
            <v>陈克</v>
          </cell>
          <cell r="J181" t="str">
            <v>1发现和评估</v>
          </cell>
          <cell r="K181">
            <v>0.1</v>
          </cell>
          <cell r="L181" t="str">
            <v>跟进中</v>
          </cell>
          <cell r="P181" t="str">
            <v>/</v>
          </cell>
          <cell r="Q181" t="str">
            <v>/</v>
          </cell>
          <cell r="R181">
            <v>2020</v>
          </cell>
          <cell r="S181" t="str">
            <v>/</v>
          </cell>
        </row>
        <row r="182">
          <cell r="A182" t="str">
            <v>YUNN06</v>
          </cell>
          <cell r="B182" t="str">
            <v>ITS</v>
          </cell>
          <cell r="C182" t="str">
            <v>云南昆明市行政服务中心升级改造软件开发项目</v>
          </cell>
          <cell r="D182" t="str">
            <v>云南某市州某区行政服务中心</v>
          </cell>
          <cell r="F182" t="str">
            <v>刘海涛</v>
          </cell>
          <cell r="G182" t="str">
            <v>张慧敏</v>
          </cell>
          <cell r="J182" t="str">
            <v>1发现和评估</v>
          </cell>
          <cell r="K182">
            <v>0.1</v>
          </cell>
          <cell r="L182" t="str">
            <v>跟进中</v>
          </cell>
          <cell r="P182" t="str">
            <v>/</v>
          </cell>
          <cell r="Q182" t="str">
            <v>/</v>
          </cell>
          <cell r="R182">
            <v>2020</v>
          </cell>
          <cell r="S182">
            <v>10</v>
          </cell>
          <cell r="T182">
            <v>450</v>
          </cell>
        </row>
        <row r="183">
          <cell r="A183" t="str">
            <v>YUNN07</v>
          </cell>
          <cell r="B183" t="str">
            <v>ITS</v>
          </cell>
          <cell r="C183" t="str">
            <v>云南某市州大数据局燕云应用项目</v>
          </cell>
          <cell r="D183" t="str">
            <v>云南某市州大数据局</v>
          </cell>
          <cell r="F183" t="str">
            <v>刘海涛</v>
          </cell>
          <cell r="G183" t="str">
            <v>张慧敏</v>
          </cell>
          <cell r="J183" t="str">
            <v>1发现和评估</v>
          </cell>
          <cell r="K183">
            <v>0.1</v>
          </cell>
          <cell r="L183" t="str">
            <v>跟进中</v>
          </cell>
          <cell r="P183" t="str">
            <v>/</v>
          </cell>
          <cell r="Q183" t="str">
            <v>/</v>
          </cell>
          <cell r="R183">
            <v>2020</v>
          </cell>
          <cell r="S183" t="str">
            <v>/</v>
          </cell>
        </row>
        <row r="184">
          <cell r="A184" t="str">
            <v>YUNN08</v>
          </cell>
          <cell r="B184" t="str">
            <v>ITS</v>
          </cell>
          <cell r="C184" t="str">
            <v>云南某市州某厅燕云应用项目</v>
          </cell>
          <cell r="D184" t="str">
            <v>云南某市州某委办局</v>
          </cell>
          <cell r="F184" t="str">
            <v>刘海涛</v>
          </cell>
          <cell r="G184" t="str">
            <v>张慧敏</v>
          </cell>
          <cell r="J184" t="str">
            <v>1发现和评估</v>
          </cell>
          <cell r="K184">
            <v>0.1</v>
          </cell>
          <cell r="L184" t="str">
            <v>跟进中</v>
          </cell>
          <cell r="P184" t="str">
            <v>/</v>
          </cell>
          <cell r="Q184" t="str">
            <v>/</v>
          </cell>
          <cell r="R184">
            <v>2020</v>
          </cell>
          <cell r="S184" t="str">
            <v>/</v>
          </cell>
        </row>
        <row r="185">
          <cell r="A185" t="str">
            <v>YUNN09</v>
          </cell>
          <cell r="B185" t="str">
            <v>ITS</v>
          </cell>
          <cell r="C185" t="str">
            <v>云南省医共体燕云应用项目</v>
          </cell>
          <cell r="D185" t="str">
            <v>云南某市州某委办局</v>
          </cell>
          <cell r="F185" t="str">
            <v>刘海涛</v>
          </cell>
          <cell r="G185" t="str">
            <v>张慧敏</v>
          </cell>
          <cell r="J185" t="str">
            <v>1发现和评估</v>
          </cell>
          <cell r="K185">
            <v>0.1</v>
          </cell>
          <cell r="L185" t="str">
            <v>跟进中</v>
          </cell>
          <cell r="P185" t="str">
            <v>/</v>
          </cell>
          <cell r="Q185" t="str">
            <v>/</v>
          </cell>
          <cell r="R185">
            <v>2020</v>
          </cell>
          <cell r="S185" t="str">
            <v>/</v>
          </cell>
        </row>
        <row r="186">
          <cell r="A186" t="str">
            <v>ITR01</v>
          </cell>
          <cell r="B186" t="str">
            <v>因特睿</v>
          </cell>
          <cell r="C186" t="str">
            <v>黑盒数据采集模型研制项目</v>
          </cell>
          <cell r="D186" t="str">
            <v>北京环境特性研究所</v>
          </cell>
          <cell r="F186" t="str">
            <v>凃小涛</v>
          </cell>
          <cell r="O186" t="str">
            <v>一类商机（因特睿产品）</v>
          </cell>
          <cell r="R186">
            <v>2020</v>
          </cell>
          <cell r="S186" t="str">
            <v>Q2</v>
          </cell>
          <cell r="T186">
            <v>102.3</v>
          </cell>
        </row>
        <row r="187">
          <cell r="A187" t="str">
            <v>ITR02</v>
          </cell>
          <cell r="B187" t="str">
            <v>因特睿</v>
          </cell>
          <cell r="C187" t="str">
            <v>湘西数据通平台软件License扩容项目</v>
          </cell>
          <cell r="D187" t="str">
            <v>湘西边城公司</v>
          </cell>
          <cell r="F187" t="str">
            <v>凃小涛</v>
          </cell>
          <cell r="O187" t="str">
            <v>一类商机（因特睿产品）</v>
          </cell>
          <cell r="R187">
            <v>2020</v>
          </cell>
          <cell r="S187" t="str">
            <v>Q2</v>
          </cell>
          <cell r="T187">
            <v>90</v>
          </cell>
        </row>
        <row r="188">
          <cell r="A188" t="str">
            <v>ITR03</v>
          </cell>
          <cell r="B188" t="str">
            <v>因特睿</v>
          </cell>
          <cell r="C188" t="str">
            <v>内江市医疗API中心燕云DAAS项目</v>
          </cell>
          <cell r="D188" t="str">
            <v>两只蜗牛</v>
          </cell>
          <cell r="F188" t="str">
            <v>凃小涛</v>
          </cell>
          <cell r="O188" t="str">
            <v>一类商机（因特睿产品）</v>
          </cell>
          <cell r="R188">
            <v>2020</v>
          </cell>
          <cell r="S188" t="str">
            <v>Q2</v>
          </cell>
          <cell r="T188">
            <v>90</v>
          </cell>
        </row>
        <row r="189">
          <cell r="A189" t="str">
            <v>ITR04</v>
          </cell>
          <cell r="B189" t="str">
            <v>因特睿</v>
          </cell>
          <cell r="C189" t="str">
            <v>四川省南江县政务项目</v>
          </cell>
          <cell r="D189" t="str">
            <v>中农信达</v>
          </cell>
          <cell r="F189" t="str">
            <v>凃小涛</v>
          </cell>
          <cell r="O189" t="str">
            <v>一类商机（因特睿产品）</v>
          </cell>
          <cell r="R189">
            <v>2020</v>
          </cell>
          <cell r="S189" t="str">
            <v>Q3</v>
          </cell>
          <cell r="T189">
            <v>140</v>
          </cell>
        </row>
        <row r="190">
          <cell r="A190" t="str">
            <v>ITR05</v>
          </cell>
          <cell r="B190" t="str">
            <v>因特睿</v>
          </cell>
          <cell r="C190" t="str">
            <v>张家口应急平台数据汇聚</v>
          </cell>
          <cell r="D190" t="str">
            <v>普天信息</v>
          </cell>
          <cell r="F190" t="str">
            <v>毛洪涛</v>
          </cell>
          <cell r="O190" t="str">
            <v>一类商机（因特睿产品）</v>
          </cell>
          <cell r="R190">
            <v>2020</v>
          </cell>
          <cell r="S190" t="str">
            <v>Q2</v>
          </cell>
          <cell r="T190">
            <v>150</v>
          </cell>
        </row>
        <row r="191">
          <cell r="A191" t="str">
            <v>ITR06</v>
          </cell>
          <cell r="B191" t="str">
            <v>因特睿</v>
          </cell>
          <cell r="C191" t="str">
            <v>菏泽审批局</v>
          </cell>
          <cell r="D191" t="str">
            <v>菏泽审批局</v>
          </cell>
          <cell r="F191" t="str">
            <v>毛洪涛</v>
          </cell>
          <cell r="O191" t="str">
            <v>一类商机（因特睿产品）</v>
          </cell>
          <cell r="R191">
            <v>2020</v>
          </cell>
          <cell r="S191" t="str">
            <v>Q3</v>
          </cell>
          <cell r="T191">
            <v>100</v>
          </cell>
        </row>
        <row r="192">
          <cell r="A192" t="str">
            <v>ITR07</v>
          </cell>
          <cell r="B192" t="str">
            <v>因特睿</v>
          </cell>
          <cell r="C192" t="str">
            <v>成都大数据局城市融合服务平台项目</v>
          </cell>
          <cell r="D192" t="str">
            <v>拓尔思</v>
          </cell>
          <cell r="F192" t="str">
            <v>凃小涛</v>
          </cell>
          <cell r="O192" t="str">
            <v>一类商机（因特睿产品）</v>
          </cell>
          <cell r="R192">
            <v>2020</v>
          </cell>
          <cell r="S192" t="str">
            <v>Q3</v>
          </cell>
          <cell r="T192">
            <v>64</v>
          </cell>
        </row>
        <row r="193">
          <cell r="A193" t="str">
            <v>ITR08</v>
          </cell>
          <cell r="B193" t="str">
            <v>因特睿</v>
          </cell>
          <cell r="C193" t="str">
            <v>绵阳市医疗API中心燕云DAAS项目</v>
          </cell>
          <cell r="D193" t="str">
            <v>两只蜗牛</v>
          </cell>
          <cell r="F193" t="str">
            <v>凃小涛</v>
          </cell>
          <cell r="O193" t="str">
            <v>一类商机（因特睿产品）</v>
          </cell>
          <cell r="R193">
            <v>2020</v>
          </cell>
          <cell r="S193" t="str">
            <v>Q3</v>
          </cell>
          <cell r="T193">
            <v>92</v>
          </cell>
        </row>
        <row r="194">
          <cell r="A194" t="str">
            <v>ITR09</v>
          </cell>
          <cell r="B194" t="str">
            <v>因特睿</v>
          </cell>
          <cell r="C194" t="str">
            <v>连云港政务服务中心燕云DAAS平台扩容项目</v>
          </cell>
          <cell r="D194" t="str">
            <v>连云港政务中心</v>
          </cell>
          <cell r="F194" t="str">
            <v>凃小涛</v>
          </cell>
          <cell r="O194" t="str">
            <v>一类商机（因特睿产品）</v>
          </cell>
          <cell r="R194">
            <v>2020</v>
          </cell>
          <cell r="S194" t="str">
            <v>Q3</v>
          </cell>
          <cell r="T194">
            <v>20</v>
          </cell>
        </row>
        <row r="195">
          <cell r="A195" t="str">
            <v>ITR10</v>
          </cell>
          <cell r="B195" t="str">
            <v>因特睿</v>
          </cell>
          <cell r="C195" t="str">
            <v>贵州科学院食品安全云接口维护项目</v>
          </cell>
          <cell r="D195" t="str">
            <v>贵州科学院食品安全云</v>
          </cell>
          <cell r="F195" t="str">
            <v>凃小涛</v>
          </cell>
          <cell r="O195" t="str">
            <v>一类商机（因特睿产品）</v>
          </cell>
          <cell r="R195">
            <v>2020</v>
          </cell>
          <cell r="S195" t="str">
            <v>Q3</v>
          </cell>
          <cell r="T195">
            <v>7.2</v>
          </cell>
        </row>
        <row r="196">
          <cell r="A196" t="str">
            <v>ITR11</v>
          </cell>
          <cell r="B196" t="str">
            <v>因特睿</v>
          </cell>
          <cell r="C196" t="str">
            <v>陕西某单位系统整合（涉密）</v>
          </cell>
          <cell r="D196" t="str">
            <v>陕西某单位（涉密）</v>
          </cell>
          <cell r="F196" t="str">
            <v>毛洪涛</v>
          </cell>
          <cell r="O196" t="str">
            <v>一类商机（因特睿产品）</v>
          </cell>
          <cell r="R196">
            <v>2020</v>
          </cell>
          <cell r="S196" t="str">
            <v>Q3</v>
          </cell>
          <cell r="T196">
            <v>95</v>
          </cell>
        </row>
        <row r="197">
          <cell r="A197" t="str">
            <v>ITR12</v>
          </cell>
          <cell r="B197" t="str">
            <v>因特睿</v>
          </cell>
          <cell r="C197" t="str">
            <v>河北好联点医疗系统整合项目</v>
          </cell>
          <cell r="D197" t="str">
            <v>河北好联点</v>
          </cell>
          <cell r="F197" t="str">
            <v>毛洪涛</v>
          </cell>
          <cell r="O197" t="str">
            <v>一类商机（因特睿产品）</v>
          </cell>
          <cell r="R197">
            <v>2020</v>
          </cell>
          <cell r="S197" t="str">
            <v>Q3</v>
          </cell>
          <cell r="T197">
            <v>80</v>
          </cell>
        </row>
        <row r="198">
          <cell r="A198" t="str">
            <v>ITR13</v>
          </cell>
          <cell r="B198" t="str">
            <v>因特睿</v>
          </cell>
          <cell r="C198" t="str">
            <v>政务医疗燕云DAAS渠道项目</v>
          </cell>
          <cell r="D198" t="str">
            <v>两只蜗牛</v>
          </cell>
          <cell r="F198" t="str">
            <v>凃小涛</v>
          </cell>
          <cell r="O198" t="str">
            <v>一类商机（因特睿产品）</v>
          </cell>
          <cell r="R198">
            <v>2020</v>
          </cell>
          <cell r="S198" t="str">
            <v>Q4</v>
          </cell>
          <cell r="T198">
            <v>200</v>
          </cell>
        </row>
        <row r="199">
          <cell r="A199" t="str">
            <v>ITR14</v>
          </cell>
          <cell r="B199" t="str">
            <v>因特睿</v>
          </cell>
          <cell r="C199" t="str">
            <v>广州信息化服务中心接口扩容及维保项目</v>
          </cell>
          <cell r="D199" t="str">
            <v>广州博纳</v>
          </cell>
          <cell r="F199" t="str">
            <v>凃小涛</v>
          </cell>
          <cell r="O199" t="str">
            <v>一类商机（因特睿产品）</v>
          </cell>
          <cell r="R199">
            <v>2020</v>
          </cell>
          <cell r="S199" t="str">
            <v>Q4</v>
          </cell>
          <cell r="T199">
            <v>50</v>
          </cell>
        </row>
        <row r="200">
          <cell r="A200" t="str">
            <v>ITR15</v>
          </cell>
          <cell r="B200" t="str">
            <v>因特睿</v>
          </cell>
          <cell r="C200" t="str">
            <v>河北法院系统整合项目</v>
          </cell>
          <cell r="D200" t="str">
            <v>北京享云</v>
          </cell>
          <cell r="F200" t="str">
            <v>毛洪涛</v>
          </cell>
          <cell r="O200" t="str">
            <v>一类商机（因特睿产品）</v>
          </cell>
          <cell r="R200">
            <v>2020</v>
          </cell>
          <cell r="S200" t="str">
            <v>Q3</v>
          </cell>
          <cell r="T200">
            <v>80</v>
          </cell>
        </row>
        <row r="201">
          <cell r="A201" t="str">
            <v>ITR16</v>
          </cell>
          <cell r="B201" t="str">
            <v>因特睿</v>
          </cell>
          <cell r="C201" t="str">
            <v>济宁检察院数据整合</v>
          </cell>
          <cell r="D201" t="str">
            <v>山东鸿业</v>
          </cell>
          <cell r="F201" t="str">
            <v>毛洪涛</v>
          </cell>
          <cell r="O201" t="str">
            <v>一类商机（因特睿产品）</v>
          </cell>
          <cell r="R201">
            <v>2020</v>
          </cell>
          <cell r="S201" t="str">
            <v>Q4</v>
          </cell>
          <cell r="T201">
            <v>110</v>
          </cell>
        </row>
        <row r="202">
          <cell r="A202" t="str">
            <v>ITR17</v>
          </cell>
          <cell r="B202" t="str">
            <v>因特睿</v>
          </cell>
          <cell r="C202" t="str">
            <v>天津滨海新区委办局数据汇聚</v>
          </cell>
          <cell r="D202" t="str">
            <v>天津海泰互联</v>
          </cell>
          <cell r="F202" t="str">
            <v>毛洪涛</v>
          </cell>
          <cell r="O202" t="str">
            <v>一类商机（因特睿产品）</v>
          </cell>
          <cell r="R202">
            <v>2020</v>
          </cell>
          <cell r="S202" t="str">
            <v>Q4</v>
          </cell>
          <cell r="T202">
            <v>120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row r="1">
          <cell r="A1" t="str">
            <v>商机编号</v>
          </cell>
          <cell r="B1" t="str">
            <v>销售部</v>
          </cell>
          <cell r="C1" t="str">
            <v>商机名称</v>
          </cell>
          <cell r="D1" t="str">
            <v>签约客户名称</v>
          </cell>
          <cell r="E1" t="str">
            <v>最终客户名称
（最终需求方）</v>
          </cell>
          <cell r="F1" t="str">
            <v>销售负责人</v>
          </cell>
          <cell r="G1" t="str">
            <v>售前负责人</v>
          </cell>
          <cell r="H1" t="str">
            <v>方案负责人</v>
          </cell>
          <cell r="I1" t="str">
            <v>是否为重点商机</v>
          </cell>
          <cell r="J1" t="str">
            <v>商机阶段</v>
          </cell>
          <cell r="K1" t="str">
            <v>赢单概率</v>
          </cell>
          <cell r="L1" t="str">
            <v>商机状态</v>
          </cell>
          <cell r="M1" t="str">
            <v>上次沟通会后是否有进展</v>
          </cell>
          <cell r="N1" t="str">
            <v>是否提前开工</v>
          </cell>
          <cell r="O1" t="str">
            <v>商机分类</v>
          </cell>
          <cell r="P1" t="str">
            <v>预计投标时间（年）</v>
          </cell>
          <cell r="Q1" t="str">
            <v>预计投标时间（月）</v>
          </cell>
          <cell r="R1" t="str">
            <v>预计签约时间（年）</v>
          </cell>
          <cell r="S1" t="str">
            <v>预计签约时间（月）</v>
          </cell>
          <cell r="T1" t="str">
            <v>预计签约金额
（万元）</v>
          </cell>
        </row>
        <row r="2">
          <cell r="A2" t="str">
            <v>HBH82</v>
          </cell>
          <cell r="B2" t="str">
            <v>北区</v>
          </cell>
          <cell r="C2" t="str">
            <v>抚顺一馆一平台（硬件）</v>
          </cell>
          <cell r="D2" t="str">
            <v>抚顺市大数据应用服务中心</v>
          </cell>
          <cell r="F2" t="str">
            <v>梁可君</v>
          </cell>
          <cell r="G2" t="str">
            <v>刘振官</v>
          </cell>
          <cell r="J2" t="str">
            <v>5合同谈判</v>
          </cell>
          <cell r="K2">
            <v>0.9</v>
          </cell>
          <cell r="L2" t="str">
            <v>已签约</v>
          </cell>
          <cell r="O2" t="str">
            <v>三类商机（SI业务）</v>
          </cell>
          <cell r="P2">
            <v>2019</v>
          </cell>
          <cell r="Q2">
            <v>11</v>
          </cell>
          <cell r="R2">
            <v>2019</v>
          </cell>
          <cell r="S2">
            <v>12</v>
          </cell>
          <cell r="T2">
            <v>2800</v>
          </cell>
        </row>
        <row r="3">
          <cell r="A3" t="str">
            <v>HBH102</v>
          </cell>
          <cell r="B3" t="str">
            <v>北区</v>
          </cell>
          <cell r="C3" t="str">
            <v>抚顺一馆一平台（软件）</v>
          </cell>
          <cell r="D3" t="str">
            <v>抚顺市大数据应用服务中心</v>
          </cell>
          <cell r="F3" t="str">
            <v>梁可君</v>
          </cell>
          <cell r="G3" t="str">
            <v>刘振官</v>
          </cell>
          <cell r="J3" t="str">
            <v>5合同谈判</v>
          </cell>
          <cell r="K3">
            <v>0.9</v>
          </cell>
          <cell r="L3" t="str">
            <v>已签约</v>
          </cell>
          <cell r="O3" t="str">
            <v>二类商机（自有方案业务）</v>
          </cell>
          <cell r="P3">
            <v>2019</v>
          </cell>
          <cell r="Q3">
            <v>11</v>
          </cell>
          <cell r="R3">
            <v>2019</v>
          </cell>
          <cell r="S3">
            <v>12</v>
          </cell>
          <cell r="T3">
            <v>760</v>
          </cell>
        </row>
        <row r="4">
          <cell r="A4" t="str">
            <v>HN49</v>
          </cell>
          <cell r="B4" t="str">
            <v>南区</v>
          </cell>
          <cell r="C4" t="str">
            <v>佛山市政府政务云机房集成项目设备供货</v>
          </cell>
          <cell r="D4" t="str">
            <v>佛山市政务服务数据管理局</v>
          </cell>
          <cell r="F4" t="str">
            <v>姚世平</v>
          </cell>
          <cell r="G4" t="str">
            <v>苏广</v>
          </cell>
          <cell r="J4" t="str">
            <v>5合同谈判</v>
          </cell>
          <cell r="K4">
            <v>0.9</v>
          </cell>
          <cell r="L4" t="str">
            <v>已签约</v>
          </cell>
          <cell r="O4" t="str">
            <v>三类商机（SI业务）</v>
          </cell>
          <cell r="P4">
            <v>2020</v>
          </cell>
          <cell r="Q4" t="str">
            <v>1</v>
          </cell>
          <cell r="R4">
            <v>2020</v>
          </cell>
          <cell r="S4" t="str">
            <v>1</v>
          </cell>
          <cell r="T4">
            <v>950</v>
          </cell>
        </row>
        <row r="5">
          <cell r="A5" t="str">
            <v>HBH162</v>
          </cell>
          <cell r="B5" t="str">
            <v>北区</v>
          </cell>
          <cell r="C5" t="str">
            <v>智能机器人项目</v>
          </cell>
          <cell r="D5" t="str">
            <v>中国铁道旅行社集团有限公司</v>
          </cell>
          <cell r="F5" t="str">
            <v>邢晓亮</v>
          </cell>
          <cell r="G5" t="str">
            <v>王金星</v>
          </cell>
          <cell r="J5" t="str">
            <v>5合同谈判</v>
          </cell>
          <cell r="K5">
            <v>0.9</v>
          </cell>
          <cell r="L5" t="str">
            <v>已签约</v>
          </cell>
          <cell r="O5" t="str">
            <v>二类商机（自有方案业务）</v>
          </cell>
          <cell r="P5">
            <v>2020</v>
          </cell>
          <cell r="Q5" t="str">
            <v>-</v>
          </cell>
          <cell r="R5">
            <v>2020</v>
          </cell>
          <cell r="S5">
            <v>1</v>
          </cell>
          <cell r="T5">
            <v>150</v>
          </cell>
        </row>
        <row r="6">
          <cell r="A6" t="str">
            <v>HB70</v>
          </cell>
          <cell r="B6" t="str">
            <v>大项目部</v>
          </cell>
          <cell r="C6" t="str">
            <v>中关村海淀区政务云平台2020年度服务阶段证明</v>
          </cell>
          <cell r="D6" t="str">
            <v>中关村科技园区海淀园管理委员会</v>
          </cell>
          <cell r="F6" t="str">
            <v>刘旭晶</v>
          </cell>
          <cell r="G6" t="str">
            <v>不需要</v>
          </cell>
          <cell r="J6" t="str">
            <v>5合同谈判</v>
          </cell>
          <cell r="K6">
            <v>0.9</v>
          </cell>
          <cell r="L6" t="str">
            <v>已签约</v>
          </cell>
          <cell r="O6" t="str">
            <v>二类商机（自有方案业务）</v>
          </cell>
          <cell r="P6">
            <v>2020</v>
          </cell>
          <cell r="Q6" t="str">
            <v>-</v>
          </cell>
          <cell r="R6">
            <v>2020</v>
          </cell>
          <cell r="S6">
            <v>3</v>
          </cell>
          <cell r="T6">
            <v>784</v>
          </cell>
        </row>
        <row r="7">
          <cell r="A7" t="str">
            <v>HBH134</v>
          </cell>
          <cell r="B7" t="str">
            <v>北区</v>
          </cell>
          <cell r="C7" t="str">
            <v>吉林祥云大数据平台建设二期供货</v>
          </cell>
          <cell r="D7" t="str">
            <v>吉林省吉林祥云信息技术有限公司</v>
          </cell>
          <cell r="F7" t="str">
            <v>刘少华</v>
          </cell>
          <cell r="G7" t="str">
            <v>马锐</v>
          </cell>
          <cell r="J7" t="str">
            <v>5合同谈判</v>
          </cell>
          <cell r="K7">
            <v>0.9</v>
          </cell>
          <cell r="L7" t="str">
            <v>已签约</v>
          </cell>
          <cell r="O7" t="str">
            <v>三类商机（SI业务）</v>
          </cell>
          <cell r="P7">
            <v>2019</v>
          </cell>
          <cell r="Q7">
            <v>12</v>
          </cell>
          <cell r="R7">
            <v>2020</v>
          </cell>
          <cell r="S7">
            <v>3</v>
          </cell>
          <cell r="T7">
            <v>6300</v>
          </cell>
        </row>
        <row r="8">
          <cell r="A8" t="str">
            <v>HBH150</v>
          </cell>
          <cell r="B8" t="str">
            <v>北区</v>
          </cell>
          <cell r="C8" t="str">
            <v>环渤海大区天津市南开区智慧养老软件开发项目</v>
          </cell>
          <cell r="D8" t="str">
            <v>天津市南开区民政局</v>
          </cell>
          <cell r="F8" t="str">
            <v>孙妍</v>
          </cell>
          <cell r="G8" t="str">
            <v>高海涛</v>
          </cell>
          <cell r="H8" t="str">
            <v>段作军</v>
          </cell>
          <cell r="J8" t="str">
            <v>5合同谈判</v>
          </cell>
          <cell r="K8">
            <v>0.9</v>
          </cell>
          <cell r="L8" t="str">
            <v>已签约</v>
          </cell>
          <cell r="O8" t="str">
            <v>三类商机（SI业务）</v>
          </cell>
          <cell r="P8">
            <v>2019</v>
          </cell>
          <cell r="Q8">
            <v>12</v>
          </cell>
          <cell r="R8">
            <v>2020</v>
          </cell>
          <cell r="S8">
            <v>3</v>
          </cell>
          <cell r="T8">
            <v>625</v>
          </cell>
        </row>
      </sheetData>
      <sheetData sheetId="10" refreshError="1">
        <row r="1">
          <cell r="A1" t="str">
            <v>商机编号</v>
          </cell>
          <cell r="B1" t="str">
            <v>销售部</v>
          </cell>
          <cell r="C1" t="str">
            <v>商机名称</v>
          </cell>
          <cell r="D1" t="str">
            <v>签约客户名称</v>
          </cell>
          <cell r="E1" t="str">
            <v>最终客户名称
（最终需求方）</v>
          </cell>
          <cell r="F1" t="str">
            <v>销售负责人</v>
          </cell>
          <cell r="G1" t="str">
            <v>售前负责人</v>
          </cell>
          <cell r="H1" t="str">
            <v>方案负责人</v>
          </cell>
          <cell r="I1" t="str">
            <v>是否为重点商机</v>
          </cell>
          <cell r="J1" t="str">
            <v>商机阶段</v>
          </cell>
          <cell r="K1" t="str">
            <v>赢单概率</v>
          </cell>
          <cell r="L1" t="str">
            <v>商机状态</v>
          </cell>
          <cell r="M1" t="str">
            <v>上次沟通会后是否有进展</v>
          </cell>
          <cell r="N1" t="str">
            <v>是否提前开工</v>
          </cell>
          <cell r="O1" t="str">
            <v>商机分类</v>
          </cell>
          <cell r="P1" t="str">
            <v>预计投标时间（年）</v>
          </cell>
          <cell r="Q1" t="str">
            <v>预计投标时间（月）</v>
          </cell>
          <cell r="R1" t="str">
            <v>预计签约时间（年）</v>
          </cell>
          <cell r="S1" t="str">
            <v>预计签约时间（月）</v>
          </cell>
          <cell r="T1" t="str">
            <v>预计签约金额
（万元）</v>
          </cell>
        </row>
        <row r="2">
          <cell r="A2" t="str">
            <v>HB93</v>
          </cell>
          <cell r="B2" t="str">
            <v>北区</v>
          </cell>
          <cell r="C2" t="str">
            <v>沧州智慧融资平台</v>
          </cell>
          <cell r="D2" t="str">
            <v>沧州市政府</v>
          </cell>
          <cell r="F2" t="str">
            <v>张凯</v>
          </cell>
          <cell r="G2" t="str">
            <v>高海涛</v>
          </cell>
          <cell r="J2" t="str">
            <v>1发现和评估</v>
          </cell>
          <cell r="K2">
            <v>0.1</v>
          </cell>
          <cell r="L2" t="str">
            <v>暂停</v>
          </cell>
          <cell r="P2">
            <v>2020</v>
          </cell>
          <cell r="Q2">
            <v>9</v>
          </cell>
          <cell r="R2">
            <v>2020</v>
          </cell>
          <cell r="S2">
            <v>11</v>
          </cell>
          <cell r="T2" t="str">
            <v>-</v>
          </cell>
        </row>
        <row r="3">
          <cell r="A3" t="str">
            <v>HBH122</v>
          </cell>
          <cell r="B3" t="str">
            <v>北区</v>
          </cell>
          <cell r="C3" t="str">
            <v>秦皇岛政务数据交换共享平台</v>
          </cell>
          <cell r="D3" t="str">
            <v>秦皇岛市工信局</v>
          </cell>
          <cell r="F3" t="str">
            <v>李莉</v>
          </cell>
          <cell r="G3" t="str">
            <v>高海涛</v>
          </cell>
          <cell r="J3" t="str">
            <v>1发现和评估</v>
          </cell>
          <cell r="K3">
            <v>0.1</v>
          </cell>
          <cell r="L3" t="str">
            <v>暂停</v>
          </cell>
          <cell r="O3" t="str">
            <v>二类商机（自有方案业务）</v>
          </cell>
          <cell r="P3">
            <v>2020</v>
          </cell>
          <cell r="Q3">
            <v>3</v>
          </cell>
          <cell r="R3">
            <v>2020</v>
          </cell>
          <cell r="S3">
            <v>3</v>
          </cell>
          <cell r="T3">
            <v>1000</v>
          </cell>
        </row>
        <row r="4">
          <cell r="A4" t="str">
            <v>XN064</v>
          </cell>
          <cell r="B4" t="str">
            <v>北区</v>
          </cell>
          <cell r="C4" t="str">
            <v>云南曲靖智慧城市项目</v>
          </cell>
          <cell r="D4" t="str">
            <v>曲靖大数据中心</v>
          </cell>
          <cell r="F4" t="str">
            <v>李青</v>
          </cell>
          <cell r="G4" t="str">
            <v>赖辉</v>
          </cell>
          <cell r="J4" t="str">
            <v>1发现和评估</v>
          </cell>
          <cell r="K4">
            <v>0.1</v>
          </cell>
          <cell r="L4" t="str">
            <v>暂停</v>
          </cell>
          <cell r="O4" t="str">
            <v>二类商机（自有方案业务）</v>
          </cell>
          <cell r="P4">
            <v>2020</v>
          </cell>
          <cell r="Q4">
            <v>5</v>
          </cell>
          <cell r="R4">
            <v>2020</v>
          </cell>
          <cell r="S4">
            <v>6</v>
          </cell>
          <cell r="T4">
            <v>3000</v>
          </cell>
        </row>
        <row r="5">
          <cell r="A5" t="str">
            <v>HD72</v>
          </cell>
          <cell r="B5" t="str">
            <v>东区</v>
          </cell>
          <cell r="C5" t="str">
            <v>江苏泰州智慧城市</v>
          </cell>
          <cell r="D5" t="str">
            <v>泰州市政府</v>
          </cell>
          <cell r="F5" t="str">
            <v>汪少军</v>
          </cell>
          <cell r="G5" t="str">
            <v>吴海波</v>
          </cell>
          <cell r="J5" t="str">
            <v>1发现和评估</v>
          </cell>
          <cell r="K5">
            <v>0.1</v>
          </cell>
          <cell r="L5" t="str">
            <v>暂停</v>
          </cell>
          <cell r="O5" t="str">
            <v>二类商机（自有方案业务）</v>
          </cell>
          <cell r="P5">
            <v>2020</v>
          </cell>
          <cell r="Q5">
            <v>10</v>
          </cell>
          <cell r="R5">
            <v>2020</v>
          </cell>
          <cell r="S5">
            <v>11</v>
          </cell>
          <cell r="T5">
            <v>500</v>
          </cell>
        </row>
        <row r="6">
          <cell r="A6" t="str">
            <v>HN76</v>
          </cell>
          <cell r="B6" t="str">
            <v>南区</v>
          </cell>
          <cell r="C6" t="str">
            <v>常州武进区医疗园数据中心项目</v>
          </cell>
          <cell r="D6" t="str">
            <v>武进区医疗器械产业园</v>
          </cell>
          <cell r="F6" t="str">
            <v>庞斌</v>
          </cell>
          <cell r="G6" t="str">
            <v>苏广</v>
          </cell>
          <cell r="J6" t="str">
            <v>1发现和评估</v>
          </cell>
          <cell r="K6">
            <v>0.1</v>
          </cell>
          <cell r="L6" t="str">
            <v>暂停</v>
          </cell>
          <cell r="O6" t="str">
            <v>一类商机（因特睿产品）</v>
          </cell>
          <cell r="P6">
            <v>2020</v>
          </cell>
          <cell r="Q6">
            <v>8</v>
          </cell>
          <cell r="R6">
            <v>2020</v>
          </cell>
          <cell r="S6">
            <v>9</v>
          </cell>
          <cell r="T6">
            <v>3000</v>
          </cell>
        </row>
        <row r="7">
          <cell r="A7" t="str">
            <v>HN60</v>
          </cell>
          <cell r="B7" t="str">
            <v>南区</v>
          </cell>
          <cell r="C7" t="str">
            <v>惠州智慧水务</v>
          </cell>
          <cell r="D7" t="str">
            <v>惠州水务集团</v>
          </cell>
          <cell r="F7" t="str">
            <v>庞斌</v>
          </cell>
          <cell r="G7" t="str">
            <v>苏广</v>
          </cell>
          <cell r="J7" t="str">
            <v>1发现和评估</v>
          </cell>
          <cell r="K7">
            <v>0.1</v>
          </cell>
          <cell r="L7" t="str">
            <v>暂停</v>
          </cell>
          <cell r="O7" t="str">
            <v>三类商机（SI业务）</v>
          </cell>
          <cell r="P7">
            <v>2020</v>
          </cell>
          <cell r="Q7">
            <v>10</v>
          </cell>
          <cell r="R7">
            <v>2020</v>
          </cell>
          <cell r="S7">
            <v>12</v>
          </cell>
          <cell r="T7">
            <v>3000</v>
          </cell>
        </row>
        <row r="8">
          <cell r="A8" t="str">
            <v>FJ22</v>
          </cell>
          <cell r="B8" t="str">
            <v>福建</v>
          </cell>
          <cell r="C8" t="str">
            <v>厦门超算中心项目</v>
          </cell>
          <cell r="D8" t="str">
            <v>华为</v>
          </cell>
          <cell r="F8" t="str">
            <v>吕志强</v>
          </cell>
          <cell r="G8" t="str">
            <v>曾志坚</v>
          </cell>
          <cell r="J8" t="str">
            <v>1发现和评估</v>
          </cell>
          <cell r="K8">
            <v>0.1</v>
          </cell>
          <cell r="L8" t="str">
            <v>暂停</v>
          </cell>
          <cell r="O8" t="str">
            <v>二类商机（自有方案业务）</v>
          </cell>
          <cell r="P8">
            <v>2020</v>
          </cell>
          <cell r="Q8">
            <v>2</v>
          </cell>
          <cell r="R8">
            <v>2020</v>
          </cell>
          <cell r="S8">
            <v>4</v>
          </cell>
          <cell r="T8">
            <v>1500</v>
          </cell>
        </row>
        <row r="9">
          <cell r="A9" t="str">
            <v>FJ29</v>
          </cell>
          <cell r="B9" t="str">
            <v>福建</v>
          </cell>
          <cell r="C9" t="str">
            <v>漳州通芗城区分站</v>
          </cell>
          <cell r="D9" t="str">
            <v>芗城区政府</v>
          </cell>
          <cell r="F9" t="str">
            <v>郭亮</v>
          </cell>
          <cell r="G9" t="str">
            <v>曾怀勋</v>
          </cell>
          <cell r="L9" t="str">
            <v>暂停</v>
          </cell>
        </row>
        <row r="10">
          <cell r="A10" t="str">
            <v>FJ30</v>
          </cell>
          <cell r="B10" t="str">
            <v>福建</v>
          </cell>
          <cell r="C10" t="str">
            <v>漳州通龙文区分站</v>
          </cell>
          <cell r="D10" t="str">
            <v>龙文区政府</v>
          </cell>
          <cell r="F10" t="str">
            <v>郭亮</v>
          </cell>
          <cell r="G10" t="str">
            <v>曾怀勋</v>
          </cell>
          <cell r="L10" t="str">
            <v>暂停</v>
          </cell>
        </row>
        <row r="11">
          <cell r="A11" t="str">
            <v>FJ31</v>
          </cell>
          <cell r="B11" t="str">
            <v>福建</v>
          </cell>
          <cell r="C11" t="str">
            <v>漳州通龙海市分站</v>
          </cell>
          <cell r="D11" t="str">
            <v>龙海区政府</v>
          </cell>
          <cell r="F11" t="str">
            <v>郭亮</v>
          </cell>
          <cell r="G11" t="str">
            <v>曾怀勋</v>
          </cell>
          <cell r="L11" t="str">
            <v>暂停</v>
          </cell>
        </row>
        <row r="12">
          <cell r="A12" t="str">
            <v>FJ32</v>
          </cell>
          <cell r="B12" t="str">
            <v>福建</v>
          </cell>
          <cell r="C12" t="str">
            <v>漳州通云霄县分站</v>
          </cell>
          <cell r="D12" t="str">
            <v>云霄县政府</v>
          </cell>
          <cell r="F12" t="str">
            <v>郭亮</v>
          </cell>
          <cell r="G12" t="str">
            <v>曾怀勋</v>
          </cell>
          <cell r="L12" t="str">
            <v>暂停</v>
          </cell>
        </row>
        <row r="13">
          <cell r="A13" t="str">
            <v>FJ33</v>
          </cell>
          <cell r="B13" t="str">
            <v>福建</v>
          </cell>
          <cell r="C13" t="str">
            <v>漳州通漳浦县分站</v>
          </cell>
          <cell r="D13" t="str">
            <v>漳浦县政府</v>
          </cell>
          <cell r="F13" t="str">
            <v>郭亮</v>
          </cell>
          <cell r="G13" t="str">
            <v>曾怀勋</v>
          </cell>
          <cell r="L13" t="str">
            <v>暂停</v>
          </cell>
        </row>
        <row r="14">
          <cell r="A14" t="str">
            <v>FJ34</v>
          </cell>
          <cell r="B14" t="str">
            <v>福建</v>
          </cell>
          <cell r="C14" t="str">
            <v>漳州通诏安县分站</v>
          </cell>
          <cell r="D14" t="str">
            <v>诏安县政府</v>
          </cell>
          <cell r="F14" t="str">
            <v>郭亮</v>
          </cell>
          <cell r="G14" t="str">
            <v>曾怀勋</v>
          </cell>
          <cell r="L14" t="str">
            <v>暂停</v>
          </cell>
        </row>
        <row r="15">
          <cell r="A15" t="str">
            <v>FJ35</v>
          </cell>
          <cell r="B15" t="str">
            <v>福建</v>
          </cell>
          <cell r="C15" t="str">
            <v>漳州通长泰县分站</v>
          </cell>
          <cell r="D15" t="str">
            <v>长泰县政府</v>
          </cell>
          <cell r="F15" t="str">
            <v>郭亮</v>
          </cell>
          <cell r="G15" t="str">
            <v>曾怀勋</v>
          </cell>
          <cell r="L15" t="str">
            <v>暂停</v>
          </cell>
        </row>
        <row r="16">
          <cell r="A16" t="str">
            <v>FJ36</v>
          </cell>
          <cell r="B16" t="str">
            <v>福建</v>
          </cell>
          <cell r="C16" t="str">
            <v>漳州通东山县分站</v>
          </cell>
          <cell r="D16" t="str">
            <v>东山县政府</v>
          </cell>
          <cell r="F16" t="str">
            <v>郭亮</v>
          </cell>
          <cell r="G16" t="str">
            <v>曾怀勋</v>
          </cell>
          <cell r="L16" t="str">
            <v>暂停</v>
          </cell>
        </row>
        <row r="17">
          <cell r="A17" t="str">
            <v>FJ37</v>
          </cell>
          <cell r="B17" t="str">
            <v>福建</v>
          </cell>
          <cell r="C17" t="str">
            <v>漳州通南靖县分站</v>
          </cell>
          <cell r="D17" t="str">
            <v>南靖县政府</v>
          </cell>
          <cell r="F17" t="str">
            <v>郭亮</v>
          </cell>
          <cell r="G17" t="str">
            <v>曾怀勋</v>
          </cell>
          <cell r="L17" t="str">
            <v>暂停</v>
          </cell>
        </row>
        <row r="18">
          <cell r="A18" t="str">
            <v>FJ38</v>
          </cell>
          <cell r="B18" t="str">
            <v>福建</v>
          </cell>
          <cell r="C18" t="str">
            <v>漳州通平和县分站</v>
          </cell>
          <cell r="D18" t="str">
            <v>平和县政府</v>
          </cell>
          <cell r="F18" t="str">
            <v>郭亮</v>
          </cell>
          <cell r="G18" t="str">
            <v>曾怀勋</v>
          </cell>
          <cell r="L18" t="str">
            <v>暂停</v>
          </cell>
        </row>
        <row r="19">
          <cell r="A19" t="str">
            <v>FJ39</v>
          </cell>
          <cell r="B19" t="str">
            <v>福建</v>
          </cell>
          <cell r="C19" t="str">
            <v>漳州通华安县分站</v>
          </cell>
          <cell r="D19" t="str">
            <v>华安县政府</v>
          </cell>
          <cell r="F19" t="str">
            <v>郭亮</v>
          </cell>
          <cell r="G19" t="str">
            <v>曾怀勋</v>
          </cell>
          <cell r="L19" t="str">
            <v>暂停</v>
          </cell>
        </row>
        <row r="20">
          <cell r="A20" t="str">
            <v>HB57</v>
          </cell>
          <cell r="B20" t="str">
            <v>大项目部</v>
          </cell>
          <cell r="C20" t="str">
            <v>延庆政府公共信息及“一号一窗一网”平台建设项目</v>
          </cell>
          <cell r="D20" t="str">
            <v>延庆区政府</v>
          </cell>
          <cell r="F20" t="str">
            <v>李小康</v>
          </cell>
          <cell r="G20" t="str">
            <v>鲍晓宇</v>
          </cell>
          <cell r="J20" t="str">
            <v>1发现和评估</v>
          </cell>
          <cell r="K20">
            <v>0.1</v>
          </cell>
          <cell r="L20" t="str">
            <v>暂停</v>
          </cell>
          <cell r="O20" t="str">
            <v>三类商机（SI业务）</v>
          </cell>
          <cell r="P20">
            <v>2020</v>
          </cell>
          <cell r="Q20">
            <v>3</v>
          </cell>
          <cell r="R20">
            <v>2020</v>
          </cell>
          <cell r="S20">
            <v>4</v>
          </cell>
          <cell r="T20">
            <v>300</v>
          </cell>
        </row>
        <row r="21">
          <cell r="A21" t="str">
            <v>HB88</v>
          </cell>
          <cell r="B21" t="str">
            <v>大项目部</v>
          </cell>
          <cell r="C21" t="str">
            <v>湘潭市智慧城市项目</v>
          </cell>
          <cell r="D21" t="str">
            <v>湘潭市政务服务局、经信局</v>
          </cell>
          <cell r="F21" t="str">
            <v>赵锐</v>
          </cell>
          <cell r="G21" t="str">
            <v>鲍晓宇</v>
          </cell>
          <cell r="J21" t="str">
            <v>1发现和评估</v>
          </cell>
          <cell r="K21">
            <v>0.1</v>
          </cell>
          <cell r="L21" t="str">
            <v>暂停</v>
          </cell>
          <cell r="O21" t="str">
            <v>三类商机（SI业务）</v>
          </cell>
          <cell r="P21">
            <v>2020</v>
          </cell>
          <cell r="Q21">
            <v>5</v>
          </cell>
          <cell r="R21">
            <v>2020</v>
          </cell>
          <cell r="S21">
            <v>6</v>
          </cell>
          <cell r="T21">
            <v>1000</v>
          </cell>
        </row>
        <row r="22">
          <cell r="A22" t="str">
            <v>HB84</v>
          </cell>
          <cell r="B22" t="str">
            <v>大项目部</v>
          </cell>
          <cell r="C22" t="str">
            <v>延庆区民政局社区小程序项目</v>
          </cell>
          <cell r="D22" t="str">
            <v>延庆区民政局</v>
          </cell>
          <cell r="F22" t="str">
            <v>李小康</v>
          </cell>
          <cell r="J22" t="str">
            <v>1发现和评估</v>
          </cell>
          <cell r="K22">
            <v>0.1</v>
          </cell>
          <cell r="L22" t="str">
            <v>暂停</v>
          </cell>
          <cell r="O22" t="str">
            <v>二类商机（自有方案业务）</v>
          </cell>
          <cell r="P22">
            <v>2020</v>
          </cell>
          <cell r="Q22">
            <v>5</v>
          </cell>
          <cell r="R22">
            <v>2020</v>
          </cell>
          <cell r="S22">
            <v>6</v>
          </cell>
          <cell r="T22">
            <v>90</v>
          </cell>
        </row>
        <row r="23">
          <cell r="A23" t="str">
            <v>HN68</v>
          </cell>
          <cell r="B23" t="str">
            <v>北区</v>
          </cell>
          <cell r="C23" t="str">
            <v>汉江水务数据资源整合项目</v>
          </cell>
          <cell r="D23" t="str">
            <v>汉江水文局</v>
          </cell>
          <cell r="F23" t="str">
            <v>刘泉</v>
          </cell>
          <cell r="G23" t="str">
            <v>陈克</v>
          </cell>
          <cell r="H23" t="str">
            <v>陈克</v>
          </cell>
          <cell r="J23" t="str">
            <v>1发现和评估</v>
          </cell>
          <cell r="K23">
            <v>0.1</v>
          </cell>
          <cell r="L23" t="str">
            <v>暂停</v>
          </cell>
          <cell r="O23" t="str">
            <v>三类商机（SI业务）</v>
          </cell>
          <cell r="P23">
            <v>2020</v>
          </cell>
          <cell r="Q23">
            <v>9</v>
          </cell>
          <cell r="R23">
            <v>2020</v>
          </cell>
          <cell r="S23">
            <v>10</v>
          </cell>
          <cell r="T23">
            <v>400</v>
          </cell>
        </row>
        <row r="24">
          <cell r="A24" t="str">
            <v>HBH129</v>
          </cell>
          <cell r="B24" t="str">
            <v>北区</v>
          </cell>
          <cell r="C24" t="str">
            <v>抚顺市应急指挥平台</v>
          </cell>
          <cell r="D24" t="str">
            <v>抚顺市应急局</v>
          </cell>
          <cell r="F24" t="str">
            <v>梁可君</v>
          </cell>
          <cell r="G24" t="str">
            <v>刘振官</v>
          </cell>
          <cell r="J24" t="str">
            <v>1发现和评估</v>
          </cell>
          <cell r="K24">
            <v>0.1</v>
          </cell>
          <cell r="L24" t="str">
            <v>暂停</v>
          </cell>
          <cell r="O24" t="str">
            <v>二类商机（自有方案业务）</v>
          </cell>
          <cell r="P24">
            <v>2020</v>
          </cell>
          <cell r="Q24">
            <v>8</v>
          </cell>
          <cell r="R24">
            <v>2020</v>
          </cell>
          <cell r="S24">
            <v>8</v>
          </cell>
          <cell r="T24">
            <v>300</v>
          </cell>
        </row>
        <row r="25">
          <cell r="A25" t="str">
            <v>HBH170</v>
          </cell>
          <cell r="B25" t="str">
            <v>北区</v>
          </cell>
          <cell r="C25" t="str">
            <v>抚顺智慧社区</v>
          </cell>
          <cell r="D25" t="str">
            <v>抚顺市城建投资有限公司</v>
          </cell>
          <cell r="F25" t="str">
            <v>梁可君</v>
          </cell>
          <cell r="G25" t="str">
            <v>刘振官</v>
          </cell>
          <cell r="J25" t="str">
            <v>1发现和评估</v>
          </cell>
          <cell r="K25">
            <v>0.1</v>
          </cell>
          <cell r="L25" t="str">
            <v>暂停</v>
          </cell>
          <cell r="O25" t="str">
            <v>二类商机（自有方案业务）</v>
          </cell>
          <cell r="P25">
            <v>2020</v>
          </cell>
          <cell r="Q25">
            <v>7</v>
          </cell>
          <cell r="R25">
            <v>2020</v>
          </cell>
          <cell r="S25">
            <v>7</v>
          </cell>
          <cell r="T25">
            <v>500</v>
          </cell>
        </row>
        <row r="26">
          <cell r="A26" t="str">
            <v>HD86</v>
          </cell>
          <cell r="B26" t="str">
            <v>东区</v>
          </cell>
          <cell r="C26" t="str">
            <v>江苏省公安厅信息系统整合项目</v>
          </cell>
          <cell r="D26" t="str">
            <v>江苏省公安厅</v>
          </cell>
          <cell r="F26" t="str">
            <v>张媛雯</v>
          </cell>
          <cell r="G26" t="str">
            <v>李鹏博</v>
          </cell>
          <cell r="J26" t="str">
            <v>1发现和评估</v>
          </cell>
          <cell r="K26">
            <v>0.1</v>
          </cell>
          <cell r="L26" t="str">
            <v>暂停</v>
          </cell>
          <cell r="O26" t="str">
            <v>一类商机（因特睿产品）</v>
          </cell>
          <cell r="P26">
            <v>2020</v>
          </cell>
          <cell r="Q26">
            <v>7</v>
          </cell>
          <cell r="R26">
            <v>2020</v>
          </cell>
          <cell r="S26">
            <v>8</v>
          </cell>
          <cell r="T26">
            <v>400</v>
          </cell>
        </row>
        <row r="27">
          <cell r="A27" t="str">
            <v>HD126</v>
          </cell>
          <cell r="B27" t="str">
            <v>东区</v>
          </cell>
          <cell r="C27" t="str">
            <v>上海智慧养老</v>
          </cell>
          <cell r="D27" t="str">
            <v>上海地产集团</v>
          </cell>
          <cell r="F27" t="str">
            <v>徐炜</v>
          </cell>
          <cell r="G27" t="str">
            <v>吴海波</v>
          </cell>
          <cell r="J27" t="str">
            <v>1发现和评估</v>
          </cell>
          <cell r="K27">
            <v>0.1</v>
          </cell>
          <cell r="L27" t="str">
            <v>暂停</v>
          </cell>
          <cell r="O27" t="str">
            <v>二类商机（自有方案业务）</v>
          </cell>
          <cell r="P27">
            <v>2020</v>
          </cell>
          <cell r="Q27">
            <v>7</v>
          </cell>
          <cell r="R27">
            <v>2020</v>
          </cell>
          <cell r="S27">
            <v>8</v>
          </cell>
          <cell r="T27">
            <v>1000</v>
          </cell>
        </row>
        <row r="28">
          <cell r="A28" t="str">
            <v>HD139</v>
          </cell>
          <cell r="B28" t="str">
            <v>东区</v>
          </cell>
          <cell r="C28" t="str">
            <v>合肥智慧水务河长制信息化集成项目</v>
          </cell>
          <cell r="D28" t="str">
            <v xml:space="preserve">合肥市水务局 </v>
          </cell>
          <cell r="F28" t="str">
            <v>徐炜</v>
          </cell>
          <cell r="G28" t="str">
            <v>吴海波</v>
          </cell>
          <cell r="J28" t="str">
            <v>1发现和评估</v>
          </cell>
          <cell r="K28">
            <v>0.1</v>
          </cell>
          <cell r="L28" t="str">
            <v>暂停</v>
          </cell>
          <cell r="O28" t="str">
            <v>三类商机（SI业务）</v>
          </cell>
          <cell r="P28">
            <v>2020</v>
          </cell>
          <cell r="Q28">
            <v>7</v>
          </cell>
          <cell r="R28">
            <v>2020</v>
          </cell>
          <cell r="S28">
            <v>9</v>
          </cell>
          <cell r="T28">
            <v>2500</v>
          </cell>
        </row>
      </sheetData>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Y20商机汇总表"/>
      <sheetName val="1-汇总分析"/>
      <sheetName val="2-各季度商机概览"/>
      <sheetName val="3-涉及燕云产品分析"/>
      <sheetName val="4-涉及燕云产品商机-明细"/>
      <sheetName val="5-销售负责人维度"/>
      <sheetName val="售前负责人维度"/>
      <sheetName val="6-新增商机清单"/>
      <sheetName val="7-商机阶段变更清单"/>
      <sheetName val="8-已签约清单"/>
      <sheetName val="9-暂停商机清单"/>
    </sheetNames>
    <sheetDataSet>
      <sheetData sheetId="0" refreshError="1"/>
      <sheetData sheetId="1" refreshError="1">
        <row r="1">
          <cell r="A1" t="str">
            <v>商机编号</v>
          </cell>
          <cell r="B1" t="str">
            <v>销售部</v>
          </cell>
          <cell r="C1" t="str">
            <v>商机名称</v>
          </cell>
          <cell r="D1" t="str">
            <v>签约客户名称</v>
          </cell>
          <cell r="E1" t="str">
            <v>最终客户名称
（最终需求方）</v>
          </cell>
          <cell r="F1" t="str">
            <v>销售
负责人</v>
          </cell>
          <cell r="G1" t="str">
            <v>售前
负责人</v>
          </cell>
          <cell r="H1" t="str">
            <v>子方案
负责人</v>
          </cell>
          <cell r="I1" t="str">
            <v>近期重点商机</v>
          </cell>
          <cell r="J1" t="str">
            <v>内部讨论</v>
          </cell>
          <cell r="K1" t="str">
            <v>商机阶段</v>
          </cell>
          <cell r="L1" t="str">
            <v>赢单概率</v>
          </cell>
          <cell r="M1" t="str">
            <v>商机状态</v>
          </cell>
          <cell r="N1" t="str">
            <v>上次沟通会后是否有进展</v>
          </cell>
          <cell r="O1" t="str">
            <v>是否提前开工</v>
          </cell>
          <cell r="P1" t="str">
            <v>商机分类</v>
          </cell>
          <cell r="Q1" t="str">
            <v>预计投标时间（年）</v>
          </cell>
          <cell r="R1" t="str">
            <v>预计投标时间（月）</v>
          </cell>
          <cell r="S1" t="str">
            <v>预计签约时间（年）</v>
          </cell>
          <cell r="T1" t="str">
            <v>预计签约时间（月）</v>
          </cell>
          <cell r="U1" t="str">
            <v>预计签约金额
（万元）</v>
          </cell>
        </row>
        <row r="2">
          <cell r="A2" t="str">
            <v>HBH110</v>
          </cell>
          <cell r="B2" t="str">
            <v>北区</v>
          </cell>
          <cell r="C2" t="str">
            <v>济钢四新产业园项目及新合资公司信息化规划（2020）</v>
          </cell>
          <cell r="D2" t="str">
            <v>济钢集团有限公司</v>
          </cell>
          <cell r="F2" t="str">
            <v>李丹丹</v>
          </cell>
          <cell r="G2" t="str">
            <v>王金星</v>
          </cell>
          <cell r="K2" t="str">
            <v>1发现和评估</v>
          </cell>
          <cell r="L2">
            <v>0.1</v>
          </cell>
          <cell r="M2" t="str">
            <v>跟进中</v>
          </cell>
          <cell r="P2" t="str">
            <v>三类商机（SI业务）</v>
          </cell>
          <cell r="Q2">
            <v>2020</v>
          </cell>
          <cell r="R2">
            <v>12</v>
          </cell>
          <cell r="S2">
            <v>2020</v>
          </cell>
          <cell r="T2">
            <v>12</v>
          </cell>
          <cell r="U2">
            <v>1000</v>
          </cell>
        </row>
        <row r="3">
          <cell r="A3" t="str">
            <v>HBH179</v>
          </cell>
          <cell r="B3" t="str">
            <v>北区</v>
          </cell>
          <cell r="C3" t="str">
            <v>聊城城市大脑项目</v>
          </cell>
          <cell r="D3" t="str">
            <v>聊城市大数据局</v>
          </cell>
          <cell r="F3" t="str">
            <v>李丹丹</v>
          </cell>
          <cell r="G3" t="str">
            <v>暂无</v>
          </cell>
          <cell r="I3" t="str">
            <v>是</v>
          </cell>
          <cell r="K3" t="str">
            <v>1发现和评估</v>
          </cell>
          <cell r="L3">
            <v>0.1</v>
          </cell>
          <cell r="M3" t="str">
            <v>跟进中</v>
          </cell>
          <cell r="P3" t="str">
            <v>二类商机（自有方案业务）</v>
          </cell>
          <cell r="Q3">
            <v>2020</v>
          </cell>
          <cell r="R3">
            <v>6</v>
          </cell>
          <cell r="S3">
            <v>2020</v>
          </cell>
          <cell r="T3">
            <v>7</v>
          </cell>
          <cell r="U3">
            <v>5000</v>
          </cell>
        </row>
        <row r="4">
          <cell r="A4" t="str">
            <v>HBH180</v>
          </cell>
          <cell r="B4" t="str">
            <v>北区</v>
          </cell>
          <cell r="C4" t="str">
            <v>潍坊城市大脑项目</v>
          </cell>
          <cell r="D4" t="str">
            <v>潍坊市大数据局</v>
          </cell>
          <cell r="F4" t="str">
            <v>李丹丹</v>
          </cell>
          <cell r="G4" t="str">
            <v>暂无</v>
          </cell>
          <cell r="K4" t="str">
            <v>1发现和评估</v>
          </cell>
          <cell r="L4">
            <v>0.1</v>
          </cell>
          <cell r="M4" t="str">
            <v>跟进中</v>
          </cell>
          <cell r="P4" t="str">
            <v>二类商机（自有方案业务）</v>
          </cell>
          <cell r="Q4">
            <v>2020</v>
          </cell>
          <cell r="R4">
            <v>7</v>
          </cell>
          <cell r="S4">
            <v>2020</v>
          </cell>
          <cell r="T4">
            <v>8</v>
          </cell>
          <cell r="U4">
            <v>1000</v>
          </cell>
        </row>
        <row r="5">
          <cell r="A5" t="str">
            <v>HBH55</v>
          </cell>
          <cell r="B5" t="str">
            <v>北区</v>
          </cell>
          <cell r="C5" t="str">
            <v>威海城市APP系列项目</v>
          </cell>
          <cell r="D5" t="str">
            <v>威海市大数据中心</v>
          </cell>
          <cell r="F5" t="str">
            <v>刘岩</v>
          </cell>
          <cell r="G5" t="str">
            <v>刘岩</v>
          </cell>
          <cell r="I5" t="str">
            <v>是</v>
          </cell>
          <cell r="K5" t="str">
            <v>3详细设计</v>
          </cell>
          <cell r="L5">
            <v>0.5</v>
          </cell>
          <cell r="M5" t="str">
            <v>跟进中</v>
          </cell>
          <cell r="P5" t="str">
            <v>二类商机（自有方案业务）</v>
          </cell>
          <cell r="Q5">
            <v>2020</v>
          </cell>
          <cell r="R5">
            <v>3</v>
          </cell>
          <cell r="S5">
            <v>2020</v>
          </cell>
          <cell r="T5">
            <v>4</v>
          </cell>
          <cell r="U5">
            <v>500</v>
          </cell>
        </row>
        <row r="6">
          <cell r="A6" t="str">
            <v>HBH144</v>
          </cell>
          <cell r="B6" t="str">
            <v>北区</v>
          </cell>
          <cell r="C6" t="str">
            <v>淄博交通局大监管项目（2020）</v>
          </cell>
          <cell r="D6" t="str">
            <v>淄博市交通局</v>
          </cell>
          <cell r="F6" t="str">
            <v>刘岩</v>
          </cell>
          <cell r="G6" t="str">
            <v>王金星</v>
          </cell>
          <cell r="K6" t="str">
            <v>1发现和评估</v>
          </cell>
          <cell r="L6">
            <v>0.1</v>
          </cell>
          <cell r="M6" t="str">
            <v>跟进中</v>
          </cell>
          <cell r="P6" t="str">
            <v>二类商机（自有方案业务）</v>
          </cell>
          <cell r="Q6">
            <v>2020</v>
          </cell>
          <cell r="R6">
            <v>7</v>
          </cell>
          <cell r="S6">
            <v>2020</v>
          </cell>
          <cell r="T6">
            <v>7</v>
          </cell>
          <cell r="U6">
            <v>1400</v>
          </cell>
        </row>
        <row r="7">
          <cell r="A7" t="str">
            <v>HBH47</v>
          </cell>
          <cell r="B7" t="str">
            <v>北区</v>
          </cell>
          <cell r="C7" t="str">
            <v>爱山东.文登</v>
          </cell>
          <cell r="D7" t="str">
            <v>文登区信息产业办公室</v>
          </cell>
          <cell r="F7" t="str">
            <v>刘岩</v>
          </cell>
          <cell r="G7" t="str">
            <v>刘岩</v>
          </cell>
          <cell r="K7" t="str">
            <v>3详细设计</v>
          </cell>
          <cell r="L7">
            <v>0.5</v>
          </cell>
          <cell r="M7" t="str">
            <v>跟进中</v>
          </cell>
          <cell r="P7" t="str">
            <v>二类商机（自有方案业务）</v>
          </cell>
          <cell r="Q7">
            <v>2020</v>
          </cell>
          <cell r="R7">
            <v>7</v>
          </cell>
          <cell r="S7">
            <v>2020</v>
          </cell>
          <cell r="T7">
            <v>7</v>
          </cell>
          <cell r="U7">
            <v>100</v>
          </cell>
        </row>
        <row r="8">
          <cell r="A8" t="str">
            <v>HBH172</v>
          </cell>
          <cell r="B8" t="str">
            <v>北区</v>
          </cell>
          <cell r="C8" t="str">
            <v>威海应急调度指挥中心项目</v>
          </cell>
          <cell r="D8" t="str">
            <v>威海市大数据中心</v>
          </cell>
          <cell r="F8" t="str">
            <v>刘岩</v>
          </cell>
          <cell r="G8" t="str">
            <v>刘岩</v>
          </cell>
          <cell r="K8" t="str">
            <v>2顶设和策划</v>
          </cell>
          <cell r="L8">
            <v>0.25</v>
          </cell>
          <cell r="M8" t="str">
            <v>跟进中</v>
          </cell>
          <cell r="P8" t="str">
            <v>二类商机（自有方案业务）</v>
          </cell>
          <cell r="Q8">
            <v>2020</v>
          </cell>
          <cell r="R8">
            <v>5</v>
          </cell>
          <cell r="S8">
            <v>2020</v>
          </cell>
          <cell r="T8">
            <v>5</v>
          </cell>
          <cell r="U8">
            <v>500</v>
          </cell>
        </row>
        <row r="9">
          <cell r="A9" t="str">
            <v>HBH173</v>
          </cell>
          <cell r="B9" t="str">
            <v>北区</v>
          </cell>
          <cell r="C9" t="str">
            <v>威海跨系统数据对接支撑项目</v>
          </cell>
          <cell r="D9" t="str">
            <v>威海市大数据中心</v>
          </cell>
          <cell r="F9" t="str">
            <v>刘岩</v>
          </cell>
          <cell r="G9" t="str">
            <v>王金星</v>
          </cell>
          <cell r="I9" t="str">
            <v>是</v>
          </cell>
          <cell r="J9" t="str">
            <v>YES</v>
          </cell>
          <cell r="K9" t="str">
            <v>2顶设和策划</v>
          </cell>
          <cell r="L9">
            <v>0.25</v>
          </cell>
          <cell r="M9" t="str">
            <v>跟进中</v>
          </cell>
          <cell r="P9" t="str">
            <v>一类商机（因特睿产品）</v>
          </cell>
          <cell r="Q9">
            <v>2020</v>
          </cell>
          <cell r="R9">
            <v>5</v>
          </cell>
          <cell r="S9">
            <v>2020</v>
          </cell>
          <cell r="T9">
            <v>5</v>
          </cell>
          <cell r="U9">
            <v>220</v>
          </cell>
        </row>
        <row r="10">
          <cell r="A10" t="str">
            <v>HBH174</v>
          </cell>
          <cell r="B10" t="str">
            <v>北区</v>
          </cell>
          <cell r="C10" t="str">
            <v>爱山东.乳山</v>
          </cell>
          <cell r="D10" t="str">
            <v>乳山市大数据中心</v>
          </cell>
          <cell r="F10" t="str">
            <v>刘岩</v>
          </cell>
          <cell r="G10" t="str">
            <v>刘岩</v>
          </cell>
          <cell r="K10" t="str">
            <v>2顶设和策划</v>
          </cell>
          <cell r="L10">
            <v>0.25</v>
          </cell>
          <cell r="M10" t="str">
            <v>跟进中</v>
          </cell>
          <cell r="P10" t="str">
            <v>二类商机（自有方案业务）</v>
          </cell>
          <cell r="Q10">
            <v>2020</v>
          </cell>
          <cell r="R10">
            <v>7</v>
          </cell>
          <cell r="S10">
            <v>2020</v>
          </cell>
          <cell r="T10">
            <v>7</v>
          </cell>
          <cell r="U10">
            <v>80</v>
          </cell>
        </row>
        <row r="11">
          <cell r="A11" t="str">
            <v>HBH175</v>
          </cell>
          <cell r="B11" t="str">
            <v>北区</v>
          </cell>
          <cell r="C11" t="str">
            <v>智慧文旅云运营项目</v>
          </cell>
          <cell r="D11" t="str">
            <v>威海文旅局</v>
          </cell>
          <cell r="F11" t="str">
            <v>刘岩</v>
          </cell>
          <cell r="G11" t="str">
            <v>刘岩</v>
          </cell>
          <cell r="K11" t="str">
            <v>1发现和评估</v>
          </cell>
          <cell r="L11">
            <v>0.1</v>
          </cell>
          <cell r="M11" t="str">
            <v>跟进中</v>
          </cell>
          <cell r="P11" t="str">
            <v>二类商机（自有方案业务）</v>
          </cell>
          <cell r="Q11">
            <v>2020</v>
          </cell>
          <cell r="R11">
            <v>6</v>
          </cell>
          <cell r="S11">
            <v>2020</v>
          </cell>
          <cell r="T11">
            <v>6</v>
          </cell>
          <cell r="U11">
            <v>100</v>
          </cell>
        </row>
        <row r="12">
          <cell r="A12" t="str">
            <v>HBH176</v>
          </cell>
          <cell r="B12" t="str">
            <v>北区</v>
          </cell>
          <cell r="C12" t="str">
            <v>审计二期</v>
          </cell>
          <cell r="D12" t="str">
            <v>威海市审计局</v>
          </cell>
          <cell r="F12" t="str">
            <v>刘岩</v>
          </cell>
          <cell r="G12" t="str">
            <v>刘岩</v>
          </cell>
          <cell r="K12" t="str">
            <v>5合同谈判</v>
          </cell>
          <cell r="L12">
            <v>0.9</v>
          </cell>
          <cell r="M12" t="str">
            <v>跟进中</v>
          </cell>
          <cell r="P12" t="str">
            <v>二类商机（自有方案业务）</v>
          </cell>
          <cell r="Q12" t="str">
            <v>/</v>
          </cell>
          <cell r="R12" t="str">
            <v>/</v>
          </cell>
          <cell r="S12">
            <v>2020</v>
          </cell>
          <cell r="T12">
            <v>4</v>
          </cell>
          <cell r="U12">
            <v>16</v>
          </cell>
        </row>
        <row r="13">
          <cell r="A13" t="str">
            <v>HBH177</v>
          </cell>
          <cell r="B13" t="str">
            <v>北区</v>
          </cell>
          <cell r="C13" t="str">
            <v>组织部二期</v>
          </cell>
          <cell r="D13" t="str">
            <v>威海市组织部</v>
          </cell>
          <cell r="F13" t="str">
            <v>刘岩</v>
          </cell>
          <cell r="G13" t="str">
            <v>刘岩</v>
          </cell>
          <cell r="K13" t="str">
            <v>5合同谈判</v>
          </cell>
          <cell r="L13">
            <v>0.9</v>
          </cell>
          <cell r="M13" t="str">
            <v>跟进中</v>
          </cell>
          <cell r="P13" t="str">
            <v>二类商机（自有方案业务）</v>
          </cell>
          <cell r="Q13" t="str">
            <v>/</v>
          </cell>
          <cell r="R13" t="str">
            <v>/</v>
          </cell>
          <cell r="S13">
            <v>2020</v>
          </cell>
          <cell r="T13">
            <v>4</v>
          </cell>
          <cell r="U13">
            <v>30</v>
          </cell>
        </row>
        <row r="14">
          <cell r="A14" t="str">
            <v>HBH178</v>
          </cell>
          <cell r="B14" t="str">
            <v>北区</v>
          </cell>
          <cell r="C14" t="str">
            <v>国资人事系统</v>
          </cell>
          <cell r="D14" t="str">
            <v>威海市国资委党委</v>
          </cell>
          <cell r="F14" t="str">
            <v>刘岩</v>
          </cell>
          <cell r="G14" t="str">
            <v>刘岩</v>
          </cell>
          <cell r="K14" t="str">
            <v>4投标准备</v>
          </cell>
          <cell r="L14">
            <v>0.75</v>
          </cell>
          <cell r="M14" t="str">
            <v>跟进中</v>
          </cell>
          <cell r="P14" t="str">
            <v>二类商机（自有方案业务）</v>
          </cell>
          <cell r="Q14">
            <v>2020</v>
          </cell>
          <cell r="R14">
            <v>4</v>
          </cell>
          <cell r="S14">
            <v>2020</v>
          </cell>
          <cell r="T14">
            <v>4</v>
          </cell>
          <cell r="U14">
            <v>40</v>
          </cell>
        </row>
        <row r="15">
          <cell r="A15" t="str">
            <v>HBH73</v>
          </cell>
          <cell r="B15" t="str">
            <v>北区</v>
          </cell>
          <cell r="C15" t="str">
            <v>天津市南开区综合服务管理平台 （软件）</v>
          </cell>
          <cell r="D15" t="str">
            <v>南开区综治办</v>
          </cell>
          <cell r="F15" t="str">
            <v>孙妍</v>
          </cell>
          <cell r="G15" t="str">
            <v>张炎红</v>
          </cell>
          <cell r="I15" t="str">
            <v>是</v>
          </cell>
          <cell r="K15" t="str">
            <v>3详细设计</v>
          </cell>
          <cell r="L15">
            <v>0.5</v>
          </cell>
          <cell r="M15" t="str">
            <v>跟进中</v>
          </cell>
          <cell r="P15" t="str">
            <v>二类商机（自有方案业务）</v>
          </cell>
          <cell r="Q15">
            <v>2020</v>
          </cell>
          <cell r="R15">
            <v>6</v>
          </cell>
          <cell r="S15">
            <v>2020</v>
          </cell>
          <cell r="T15">
            <v>6</v>
          </cell>
          <cell r="U15">
            <v>1400</v>
          </cell>
        </row>
        <row r="16">
          <cell r="A16" t="str">
            <v>HBH155</v>
          </cell>
          <cell r="B16" t="str">
            <v>北区</v>
          </cell>
          <cell r="C16" t="str">
            <v>天津市南开区综合服务管理平台硬件供货</v>
          </cell>
          <cell r="D16" t="str">
            <v>天津市南开区互联网信息办公室</v>
          </cell>
          <cell r="F16" t="str">
            <v>孙妍</v>
          </cell>
          <cell r="G16" t="str">
            <v>张炎红</v>
          </cell>
          <cell r="K16" t="str">
            <v>2顶设和策划</v>
          </cell>
          <cell r="L16">
            <v>0.25</v>
          </cell>
          <cell r="M16" t="str">
            <v>跟进中</v>
          </cell>
          <cell r="P16" t="str">
            <v>三类商机（SI业务）</v>
          </cell>
          <cell r="Q16" t="str">
            <v>/</v>
          </cell>
          <cell r="R16" t="str">
            <v>/</v>
          </cell>
          <cell r="S16">
            <v>2020</v>
          </cell>
          <cell r="T16">
            <v>9</v>
          </cell>
          <cell r="U16">
            <v>130</v>
          </cell>
        </row>
        <row r="17">
          <cell r="A17" t="str">
            <v>HBH147</v>
          </cell>
          <cell r="B17" t="str">
            <v>北区</v>
          </cell>
          <cell r="C17" t="str">
            <v>天津津南区智能制造</v>
          </cell>
          <cell r="D17" t="str">
            <v>天津市政府</v>
          </cell>
          <cell r="F17" t="str">
            <v>姚翔</v>
          </cell>
          <cell r="G17" t="str">
            <v>高海涛</v>
          </cell>
          <cell r="K17" t="str">
            <v>1发现和评估</v>
          </cell>
          <cell r="L17">
            <v>0.1</v>
          </cell>
          <cell r="M17" t="str">
            <v>跟进中</v>
          </cell>
          <cell r="P17" t="str">
            <v>其他</v>
          </cell>
          <cell r="Q17">
            <v>2020</v>
          </cell>
          <cell r="R17">
            <v>10</v>
          </cell>
          <cell r="S17">
            <v>2020</v>
          </cell>
          <cell r="T17">
            <v>11</v>
          </cell>
          <cell r="U17">
            <v>150</v>
          </cell>
        </row>
        <row r="18">
          <cell r="A18" t="str">
            <v>TIANJ01</v>
          </cell>
          <cell r="B18" t="str">
            <v>北区</v>
          </cell>
          <cell r="C18" t="str">
            <v>天津南开企业复工平台软件开发</v>
          </cell>
          <cell r="D18" t="str">
            <v>天津市南开区互联网信息办公室</v>
          </cell>
          <cell r="F18" t="str">
            <v>孙妍</v>
          </cell>
          <cell r="G18" t="str">
            <v>高海涛</v>
          </cell>
          <cell r="H18" t="str">
            <v>彭翔</v>
          </cell>
          <cell r="K18" t="str">
            <v>2顶设和策划</v>
          </cell>
          <cell r="L18">
            <v>0.25</v>
          </cell>
          <cell r="M18" t="str">
            <v>跟进中</v>
          </cell>
          <cell r="P18" t="str">
            <v>二类商机（自有方案业务）</v>
          </cell>
          <cell r="Q18" t="str">
            <v>/</v>
          </cell>
          <cell r="R18" t="str">
            <v>/</v>
          </cell>
          <cell r="S18">
            <v>2020</v>
          </cell>
          <cell r="T18" t="str">
            <v>/</v>
          </cell>
          <cell r="U18">
            <v>0</v>
          </cell>
        </row>
        <row r="19">
          <cell r="A19" t="str">
            <v>TIANJ02</v>
          </cell>
          <cell r="B19" t="str">
            <v>北区</v>
          </cell>
          <cell r="C19" t="str">
            <v>天津南开社区疫情防控服务平台软件开发</v>
          </cell>
          <cell r="D19" t="str">
            <v>天津市南开区互联网信息办公室</v>
          </cell>
          <cell r="F19" t="str">
            <v>孙妍</v>
          </cell>
          <cell r="G19" t="str">
            <v>高海涛</v>
          </cell>
          <cell r="H19" t="str">
            <v>张炎红</v>
          </cell>
          <cell r="K19" t="str">
            <v>2顶设和策划</v>
          </cell>
          <cell r="L19">
            <v>0.25</v>
          </cell>
          <cell r="M19" t="str">
            <v>跟进中</v>
          </cell>
          <cell r="P19" t="str">
            <v>二类商机（自有方案业务）</v>
          </cell>
          <cell r="Q19" t="str">
            <v>/</v>
          </cell>
          <cell r="R19" t="str">
            <v>/</v>
          </cell>
          <cell r="S19">
            <v>2020</v>
          </cell>
          <cell r="T19" t="str">
            <v>/</v>
          </cell>
          <cell r="U19">
            <v>0</v>
          </cell>
        </row>
        <row r="20">
          <cell r="A20" t="str">
            <v>HBH146</v>
          </cell>
          <cell r="B20" t="str">
            <v>北区</v>
          </cell>
          <cell r="C20" t="str">
            <v>天津大学服务器供货</v>
          </cell>
          <cell r="D20" t="str">
            <v>天津大学</v>
          </cell>
          <cell r="F20" t="str">
            <v>姚翔</v>
          </cell>
          <cell r="G20" t="str">
            <v>高海涛</v>
          </cell>
          <cell r="H20" t="str">
            <v xml:space="preserve"> </v>
          </cell>
          <cell r="K20" t="str">
            <v>1发现和评估</v>
          </cell>
          <cell r="L20">
            <v>0.1</v>
          </cell>
          <cell r="M20" t="str">
            <v>跟进中</v>
          </cell>
          <cell r="P20" t="str">
            <v>三类商机（SI业务）</v>
          </cell>
          <cell r="Q20">
            <v>2020</v>
          </cell>
          <cell r="R20">
            <v>9</v>
          </cell>
          <cell r="S20">
            <v>2020</v>
          </cell>
          <cell r="T20">
            <v>10</v>
          </cell>
          <cell r="U20">
            <v>100</v>
          </cell>
        </row>
        <row r="21">
          <cell r="A21" t="str">
            <v>HBH104</v>
          </cell>
          <cell r="B21" t="str">
            <v>北区</v>
          </cell>
          <cell r="C21" t="str">
            <v>天津航空口岸大通关基地信息化集成项目</v>
          </cell>
          <cell r="D21" t="str">
            <v>天津航空物流发展有限公司</v>
          </cell>
          <cell r="F21" t="str">
            <v>姚翔</v>
          </cell>
          <cell r="G21" t="str">
            <v>段作军</v>
          </cell>
          <cell r="I21" t="str">
            <v>是</v>
          </cell>
          <cell r="K21" t="str">
            <v>3详细设计</v>
          </cell>
          <cell r="L21">
            <v>0.5</v>
          </cell>
          <cell r="M21" t="str">
            <v>跟进中</v>
          </cell>
          <cell r="P21" t="str">
            <v>三类商机（SI业务）</v>
          </cell>
          <cell r="Q21">
            <v>2020</v>
          </cell>
          <cell r="R21">
            <v>5</v>
          </cell>
          <cell r="S21">
            <v>2020</v>
          </cell>
          <cell r="T21">
            <v>6</v>
          </cell>
          <cell r="U21">
            <v>8800</v>
          </cell>
        </row>
        <row r="22">
          <cell r="A22" t="str">
            <v>XB41</v>
          </cell>
          <cell r="B22" t="str">
            <v>北区</v>
          </cell>
          <cell r="C22" t="str">
            <v>宝鸡城市运行平台(应急)</v>
          </cell>
          <cell r="D22" t="str">
            <v>宝鸡市应急管理局</v>
          </cell>
          <cell r="F22" t="str">
            <v>徐颖</v>
          </cell>
          <cell r="G22" t="str">
            <v>陈克</v>
          </cell>
          <cell r="K22" t="str">
            <v>1发现和评估</v>
          </cell>
          <cell r="L22">
            <v>0.1</v>
          </cell>
          <cell r="M22" t="str">
            <v>跟进中</v>
          </cell>
          <cell r="P22" t="str">
            <v>三类商机（SI业务）</v>
          </cell>
          <cell r="Q22">
            <v>2020</v>
          </cell>
          <cell r="R22">
            <v>9</v>
          </cell>
          <cell r="S22">
            <v>2020</v>
          </cell>
          <cell r="T22">
            <v>10</v>
          </cell>
          <cell r="U22">
            <v>1000</v>
          </cell>
        </row>
        <row r="23">
          <cell r="A23" t="str">
            <v>XB42</v>
          </cell>
          <cell r="B23" t="str">
            <v>北区</v>
          </cell>
          <cell r="C23" t="str">
            <v>北区渭南智慧城市软件开发项目</v>
          </cell>
          <cell r="D23" t="str">
            <v>渭南市发改委</v>
          </cell>
          <cell r="F23" t="str">
            <v>徐颖</v>
          </cell>
          <cell r="G23" t="str">
            <v>陈克</v>
          </cell>
          <cell r="K23" t="str">
            <v>2顶设和策划</v>
          </cell>
          <cell r="L23">
            <v>0.25</v>
          </cell>
          <cell r="M23" t="str">
            <v>跟进中</v>
          </cell>
          <cell r="P23" t="str">
            <v>二类商机（自有方案业务）</v>
          </cell>
          <cell r="Q23">
            <v>2020</v>
          </cell>
          <cell r="R23">
            <v>10</v>
          </cell>
          <cell r="S23">
            <v>2020</v>
          </cell>
          <cell r="T23">
            <v>12</v>
          </cell>
          <cell r="U23">
            <v>1000</v>
          </cell>
        </row>
        <row r="24">
          <cell r="A24" t="str">
            <v>BEIJ02</v>
          </cell>
          <cell r="B24" t="str">
            <v>北区</v>
          </cell>
          <cell r="C24" t="str">
            <v>北京市综合服务融通平台</v>
          </cell>
          <cell r="D24" t="str">
            <v>北京市政府办公厅</v>
          </cell>
          <cell r="F24" t="str">
            <v>李路平</v>
          </cell>
          <cell r="G24" t="str">
            <v>靳茜</v>
          </cell>
          <cell r="K24" t="str">
            <v>1发现和评估</v>
          </cell>
          <cell r="L24">
            <v>0.1</v>
          </cell>
          <cell r="M24" t="str">
            <v>跟进中</v>
          </cell>
          <cell r="Q24" t="str">
            <v>/</v>
          </cell>
          <cell r="R24" t="str">
            <v>/</v>
          </cell>
          <cell r="S24">
            <v>2020</v>
          </cell>
          <cell r="T24" t="str">
            <v>/</v>
          </cell>
        </row>
        <row r="25">
          <cell r="A25" t="str">
            <v>TIANJ03</v>
          </cell>
          <cell r="B25" t="str">
            <v>北区</v>
          </cell>
          <cell r="C25" t="str">
            <v>南开区统一身份认证系统软件开发项目</v>
          </cell>
          <cell r="D25" t="str">
            <v>天津市南开区互联网信息办公室</v>
          </cell>
          <cell r="F25" t="str">
            <v>孙妍</v>
          </cell>
          <cell r="G25" t="str">
            <v>高海涛</v>
          </cell>
          <cell r="K25" t="str">
            <v>2顶设和策划</v>
          </cell>
          <cell r="L25">
            <v>0.25</v>
          </cell>
          <cell r="M25" t="str">
            <v>跟进中</v>
          </cell>
          <cell r="P25" t="str">
            <v>二类商机（自有方案业务）</v>
          </cell>
          <cell r="Q25" t="str">
            <v>/</v>
          </cell>
          <cell r="R25" t="str">
            <v>/</v>
          </cell>
          <cell r="S25">
            <v>2020</v>
          </cell>
          <cell r="T25">
            <v>9</v>
          </cell>
          <cell r="U25">
            <v>200</v>
          </cell>
        </row>
        <row r="26">
          <cell r="A26" t="str">
            <v>TIANJ04</v>
          </cell>
          <cell r="B26" t="str">
            <v>北区</v>
          </cell>
          <cell r="C26" t="str">
            <v xml:space="preserve">南开区智慧应急指挥管理平台
</v>
          </cell>
          <cell r="D26" t="str">
            <v>天津市南开区网信办</v>
          </cell>
          <cell r="F26" t="str">
            <v>孙妍</v>
          </cell>
          <cell r="G26" t="str">
            <v>高海涛</v>
          </cell>
          <cell r="I26" t="str">
            <v>是</v>
          </cell>
          <cell r="J26" t="str">
            <v>YES</v>
          </cell>
          <cell r="K26" t="str">
            <v>1发现和评估</v>
          </cell>
          <cell r="L26">
            <v>0.1</v>
          </cell>
          <cell r="M26" t="str">
            <v>跟进中</v>
          </cell>
          <cell r="P26" t="str">
            <v>二类商机（自有方案业务）</v>
          </cell>
          <cell r="Q26">
            <v>2020</v>
          </cell>
          <cell r="R26" t="str">
            <v>/</v>
          </cell>
          <cell r="S26">
            <v>2020</v>
          </cell>
          <cell r="T26" t="str">
            <v>/</v>
          </cell>
          <cell r="U26">
            <v>1000</v>
          </cell>
        </row>
        <row r="27">
          <cell r="A27" t="str">
            <v>XN010</v>
          </cell>
          <cell r="B27" t="str">
            <v>北区</v>
          </cell>
          <cell r="C27" t="str">
            <v>筑民生二期</v>
          </cell>
          <cell r="D27" t="str">
            <v>贵阳市发展和改革委员会</v>
          </cell>
          <cell r="F27" t="str">
            <v>周武</v>
          </cell>
          <cell r="G27" t="str">
            <v>陈克</v>
          </cell>
          <cell r="I27" t="str">
            <v>是</v>
          </cell>
          <cell r="J27" t="str">
            <v>YES</v>
          </cell>
          <cell r="K27" t="str">
            <v>1发现和评估</v>
          </cell>
          <cell r="L27">
            <v>0.1</v>
          </cell>
          <cell r="M27" t="str">
            <v>跟进中</v>
          </cell>
          <cell r="P27" t="str">
            <v>二类商机（自有方案业务）</v>
          </cell>
          <cell r="Q27">
            <v>2020</v>
          </cell>
          <cell r="R27">
            <v>6</v>
          </cell>
          <cell r="S27">
            <v>2020</v>
          </cell>
          <cell r="T27">
            <v>7</v>
          </cell>
          <cell r="U27">
            <v>900</v>
          </cell>
        </row>
        <row r="28">
          <cell r="A28" t="str">
            <v>XN011</v>
          </cell>
          <cell r="B28" t="str">
            <v>北区</v>
          </cell>
          <cell r="C28" t="str">
            <v>智慧体育</v>
          </cell>
          <cell r="D28" t="str">
            <v>贵阳市体育局</v>
          </cell>
          <cell r="F28" t="str">
            <v>周武</v>
          </cell>
          <cell r="G28" t="str">
            <v>暂无</v>
          </cell>
          <cell r="K28" t="str">
            <v>1发现和评估</v>
          </cell>
          <cell r="L28">
            <v>0.1</v>
          </cell>
          <cell r="M28" t="str">
            <v>跟进中</v>
          </cell>
          <cell r="P28" t="str">
            <v>二类商机（自有方案业务）</v>
          </cell>
          <cell r="Q28">
            <v>2020</v>
          </cell>
          <cell r="R28">
            <v>7</v>
          </cell>
          <cell r="S28">
            <v>2020</v>
          </cell>
          <cell r="T28">
            <v>8</v>
          </cell>
          <cell r="U28">
            <v>90</v>
          </cell>
        </row>
        <row r="29">
          <cell r="A29" t="str">
            <v>XN025</v>
          </cell>
          <cell r="B29" t="str">
            <v>北区</v>
          </cell>
          <cell r="C29" t="str">
            <v>贵阳市住房公积金管理中心-运维服务</v>
          </cell>
          <cell r="D29" t="str">
            <v>贵阳市公积金中心</v>
          </cell>
          <cell r="F29" t="str">
            <v>周武</v>
          </cell>
          <cell r="G29" t="str">
            <v>不需要</v>
          </cell>
          <cell r="K29" t="str">
            <v>5合同谈判</v>
          </cell>
          <cell r="L29">
            <v>0.9</v>
          </cell>
          <cell r="M29" t="str">
            <v>直接签约</v>
          </cell>
          <cell r="P29" t="str">
            <v>其他</v>
          </cell>
          <cell r="Q29">
            <v>2020</v>
          </cell>
          <cell r="R29" t="str">
            <v>/</v>
          </cell>
          <cell r="S29">
            <v>2020</v>
          </cell>
          <cell r="T29">
            <v>5</v>
          </cell>
          <cell r="U29">
            <v>8</v>
          </cell>
        </row>
        <row r="30">
          <cell r="A30" t="str">
            <v>XN043</v>
          </cell>
          <cell r="B30" t="str">
            <v>北区</v>
          </cell>
          <cell r="C30" t="str">
            <v>黔南州雪亮工程</v>
          </cell>
          <cell r="D30" t="str">
            <v>黔南州政法委</v>
          </cell>
          <cell r="F30" t="str">
            <v>周武</v>
          </cell>
          <cell r="G30" t="str">
            <v>暂无</v>
          </cell>
          <cell r="K30" t="str">
            <v>1发现和评估</v>
          </cell>
          <cell r="L30">
            <v>0.1</v>
          </cell>
          <cell r="M30" t="str">
            <v>跟进中</v>
          </cell>
          <cell r="P30" t="str">
            <v>三类商机（SI业务）</v>
          </cell>
          <cell r="Q30">
            <v>2020</v>
          </cell>
          <cell r="R30">
            <v>8</v>
          </cell>
          <cell r="S30">
            <v>2020</v>
          </cell>
          <cell r="T30">
            <v>9</v>
          </cell>
          <cell r="U30">
            <v>1000</v>
          </cell>
        </row>
        <row r="31">
          <cell r="A31" t="str">
            <v>XN051</v>
          </cell>
          <cell r="B31" t="str">
            <v>北区</v>
          </cell>
          <cell r="C31" t="str">
            <v>国家电网永川分公司泛在物联网项目（燕云DASS）</v>
          </cell>
          <cell r="D31" t="str">
            <v>永川电力</v>
          </cell>
          <cell r="E31" t="str">
            <v>普华</v>
          </cell>
          <cell r="F31" t="str">
            <v>周武</v>
          </cell>
          <cell r="G31" t="str">
            <v>陈克</v>
          </cell>
          <cell r="K31" t="str">
            <v>4投标准备</v>
          </cell>
          <cell r="L31">
            <v>0.75</v>
          </cell>
          <cell r="M31" t="str">
            <v>直接签约</v>
          </cell>
          <cell r="P31" t="str">
            <v>一类商机（因特睿产品）</v>
          </cell>
          <cell r="Q31">
            <v>2020</v>
          </cell>
          <cell r="R31" t="str">
            <v>/</v>
          </cell>
          <cell r="S31">
            <v>2020</v>
          </cell>
          <cell r="T31">
            <v>7</v>
          </cell>
          <cell r="U31">
            <v>200</v>
          </cell>
        </row>
        <row r="32">
          <cell r="A32" t="str">
            <v>XN065</v>
          </cell>
          <cell r="B32" t="str">
            <v>北区</v>
          </cell>
          <cell r="C32" t="str">
            <v>四川省一带一路企业服务平台项目</v>
          </cell>
          <cell r="D32" t="str">
            <v>成都沃德行文化传播有限公司</v>
          </cell>
          <cell r="F32" t="str">
            <v>周武</v>
          </cell>
          <cell r="G32" t="str">
            <v>陈克</v>
          </cell>
          <cell r="H32" t="str">
            <v>段作军</v>
          </cell>
          <cell r="K32" t="str">
            <v>2顶设和策划</v>
          </cell>
          <cell r="L32">
            <v>0.25</v>
          </cell>
          <cell r="M32" t="str">
            <v>直接签约</v>
          </cell>
          <cell r="P32" t="str">
            <v>二类商机（自有方案业务）</v>
          </cell>
          <cell r="Q32">
            <v>2020</v>
          </cell>
          <cell r="R32" t="str">
            <v>/</v>
          </cell>
          <cell r="S32">
            <v>2020</v>
          </cell>
          <cell r="T32">
            <v>6</v>
          </cell>
          <cell r="U32">
            <v>100</v>
          </cell>
        </row>
        <row r="33">
          <cell r="A33" t="str">
            <v>XN067</v>
          </cell>
          <cell r="B33" t="str">
            <v>北区</v>
          </cell>
          <cell r="C33" t="str">
            <v>达州市数字乡村平台项目</v>
          </cell>
          <cell r="D33" t="str">
            <v>达州市农业农村局</v>
          </cell>
          <cell r="F33" t="str">
            <v>周武</v>
          </cell>
          <cell r="G33" t="str">
            <v>李鹏博</v>
          </cell>
          <cell r="K33" t="str">
            <v>1发现和评估</v>
          </cell>
          <cell r="L33">
            <v>0.1</v>
          </cell>
          <cell r="M33" t="str">
            <v>跟进中</v>
          </cell>
          <cell r="P33" t="str">
            <v>三类商机（SI业务）</v>
          </cell>
          <cell r="Q33">
            <v>2020</v>
          </cell>
          <cell r="R33">
            <v>8</v>
          </cell>
          <cell r="S33">
            <v>2020</v>
          </cell>
          <cell r="T33">
            <v>10</v>
          </cell>
          <cell r="U33">
            <v>1600</v>
          </cell>
        </row>
        <row r="34">
          <cell r="A34" t="str">
            <v>XN066</v>
          </cell>
          <cell r="B34" t="str">
            <v>北区</v>
          </cell>
          <cell r="C34" t="str">
            <v>甘肃全域旅游平台项目</v>
          </cell>
          <cell r="D34" t="str">
            <v>甘肃省文旅集团</v>
          </cell>
          <cell r="F34" t="str">
            <v>李青</v>
          </cell>
          <cell r="G34" t="str">
            <v>暂无</v>
          </cell>
          <cell r="K34" t="str">
            <v>1发现和评估</v>
          </cell>
          <cell r="L34">
            <v>0.1</v>
          </cell>
          <cell r="M34" t="str">
            <v>跟进中</v>
          </cell>
          <cell r="P34" t="str">
            <v>三类商机（SI业务）</v>
          </cell>
          <cell r="Q34">
            <v>2020</v>
          </cell>
          <cell r="R34">
            <v>10</v>
          </cell>
          <cell r="S34">
            <v>2020</v>
          </cell>
          <cell r="T34">
            <v>12</v>
          </cell>
        </row>
        <row r="35">
          <cell r="A35" t="str">
            <v>YUNN01</v>
          </cell>
          <cell r="B35" t="str">
            <v>北区</v>
          </cell>
          <cell r="C35" t="str">
            <v>数字曲靖数据中台软件开发</v>
          </cell>
          <cell r="D35" t="str">
            <v>曲靖市政府</v>
          </cell>
          <cell r="F35" t="str">
            <v>李青</v>
          </cell>
          <cell r="G35" t="str">
            <v>赖辉</v>
          </cell>
          <cell r="H35" t="str">
            <v>靳茜</v>
          </cell>
          <cell r="I35" t="str">
            <v>是</v>
          </cell>
          <cell r="K35" t="str">
            <v>2顶设和策划</v>
          </cell>
          <cell r="L35">
            <v>0.25</v>
          </cell>
          <cell r="M35" t="str">
            <v>跟进中</v>
          </cell>
          <cell r="P35" t="str">
            <v>二类商机（自有方案业务）</v>
          </cell>
          <cell r="Q35">
            <v>2020</v>
          </cell>
          <cell r="R35">
            <v>5</v>
          </cell>
          <cell r="S35">
            <v>2020</v>
          </cell>
          <cell r="T35">
            <v>6</v>
          </cell>
          <cell r="U35">
            <v>1200</v>
          </cell>
        </row>
        <row r="36">
          <cell r="A36" t="str">
            <v>YUNN02</v>
          </cell>
          <cell r="B36" t="str">
            <v>北区</v>
          </cell>
          <cell r="C36" t="str">
            <v>数字曲靖城市运行管理平台软件开发项目</v>
          </cell>
          <cell r="D36" t="str">
            <v>曲靖市政府</v>
          </cell>
          <cell r="F36" t="str">
            <v>李青</v>
          </cell>
          <cell r="G36" t="str">
            <v>赖辉</v>
          </cell>
          <cell r="H36" t="str">
            <v>曾志坚</v>
          </cell>
          <cell r="I36" t="str">
            <v>是</v>
          </cell>
          <cell r="K36" t="str">
            <v>2顶设和策划</v>
          </cell>
          <cell r="L36">
            <v>0.25</v>
          </cell>
          <cell r="M36" t="str">
            <v>跟进中</v>
          </cell>
          <cell r="P36" t="str">
            <v>二类商机（自有方案业务）</v>
          </cell>
          <cell r="Q36">
            <v>2020</v>
          </cell>
          <cell r="R36">
            <v>5</v>
          </cell>
          <cell r="S36">
            <v>2020</v>
          </cell>
          <cell r="T36">
            <v>6</v>
          </cell>
          <cell r="U36">
            <v>800</v>
          </cell>
        </row>
        <row r="37">
          <cell r="A37" t="str">
            <v>YUNN03</v>
          </cell>
          <cell r="B37" t="str">
            <v>北区</v>
          </cell>
          <cell r="C37" t="str">
            <v>数字曲靖市民服务平台软件开发项目</v>
          </cell>
          <cell r="D37" t="str">
            <v>曲靖市政府</v>
          </cell>
          <cell r="F37" t="str">
            <v>李青</v>
          </cell>
          <cell r="G37" t="str">
            <v>赖辉</v>
          </cell>
          <cell r="H37" t="str">
            <v>张炎红</v>
          </cell>
          <cell r="I37" t="str">
            <v>是</v>
          </cell>
          <cell r="K37" t="str">
            <v>2顶设和策划</v>
          </cell>
          <cell r="L37">
            <v>0.25</v>
          </cell>
          <cell r="M37" t="str">
            <v>跟进中</v>
          </cell>
          <cell r="P37" t="str">
            <v>二类商机（自有方案业务）</v>
          </cell>
          <cell r="Q37">
            <v>2020</v>
          </cell>
          <cell r="R37">
            <v>5</v>
          </cell>
          <cell r="S37">
            <v>2020</v>
          </cell>
          <cell r="T37">
            <v>6</v>
          </cell>
          <cell r="U37">
            <v>1000</v>
          </cell>
        </row>
        <row r="38">
          <cell r="A38" t="str">
            <v>XN068</v>
          </cell>
          <cell r="B38" t="str">
            <v>北区</v>
          </cell>
          <cell r="C38" t="str">
            <v>“数字曲靖”顶层设计项目</v>
          </cell>
          <cell r="D38" t="str">
            <v>曲靖市政府</v>
          </cell>
          <cell r="F38" t="str">
            <v>李青</v>
          </cell>
          <cell r="G38" t="str">
            <v>赖辉</v>
          </cell>
          <cell r="I38" t="str">
            <v>是</v>
          </cell>
          <cell r="K38" t="str">
            <v>3详细设计</v>
          </cell>
          <cell r="L38">
            <v>0.5</v>
          </cell>
          <cell r="M38" t="str">
            <v>跟进中</v>
          </cell>
          <cell r="P38" t="str">
            <v>二类商机（自有方案业务）</v>
          </cell>
          <cell r="Q38">
            <v>2020</v>
          </cell>
          <cell r="R38">
            <v>5</v>
          </cell>
          <cell r="S38">
            <v>2020</v>
          </cell>
          <cell r="T38">
            <v>6</v>
          </cell>
          <cell r="U38">
            <v>100</v>
          </cell>
        </row>
        <row r="39">
          <cell r="A39" t="str">
            <v>YUNN04</v>
          </cell>
          <cell r="B39" t="str">
            <v>北区</v>
          </cell>
          <cell r="C39" t="str">
            <v>“数字曲靖”溯源食品工业互联网项目</v>
          </cell>
          <cell r="D39" t="str">
            <v>智慧神州（曲靖）科技有限公司</v>
          </cell>
          <cell r="F39" t="str">
            <v>李青</v>
          </cell>
          <cell r="G39" t="str">
            <v>赖辉</v>
          </cell>
          <cell r="K39" t="str">
            <v>1发现和评估</v>
          </cell>
          <cell r="L39">
            <v>0.1</v>
          </cell>
          <cell r="M39" t="str">
            <v>跟进中</v>
          </cell>
          <cell r="P39" t="str">
            <v>二类商机（自有方案业务）</v>
          </cell>
          <cell r="Q39">
            <v>2020</v>
          </cell>
          <cell r="R39">
            <v>5</v>
          </cell>
          <cell r="S39">
            <v>2020</v>
          </cell>
          <cell r="T39">
            <v>6</v>
          </cell>
          <cell r="U39">
            <v>2000</v>
          </cell>
        </row>
        <row r="40">
          <cell r="A40" t="str">
            <v>YUNN05</v>
          </cell>
          <cell r="B40" t="str">
            <v>北区</v>
          </cell>
          <cell r="C40" t="str">
            <v>数字曲靖智慧医疗软件开发项目</v>
          </cell>
          <cell r="D40" t="str">
            <v>智慧神州（曲靖）科技有限公司</v>
          </cell>
          <cell r="F40" t="str">
            <v>李青</v>
          </cell>
          <cell r="G40" t="str">
            <v>赖辉</v>
          </cell>
          <cell r="K40" t="str">
            <v>2顶设和策划</v>
          </cell>
          <cell r="L40">
            <v>0.25</v>
          </cell>
          <cell r="M40" t="str">
            <v>跟进中</v>
          </cell>
          <cell r="P40" t="str">
            <v>二类商机（自有方案业务）</v>
          </cell>
          <cell r="Q40">
            <v>2020</v>
          </cell>
          <cell r="R40">
            <v>5</v>
          </cell>
          <cell r="S40">
            <v>2020</v>
          </cell>
          <cell r="T40">
            <v>6</v>
          </cell>
          <cell r="U40">
            <v>5000</v>
          </cell>
        </row>
        <row r="41">
          <cell r="A41" t="str">
            <v>HBH154</v>
          </cell>
          <cell r="B41" t="str">
            <v>北区</v>
          </cell>
          <cell r="C41" t="str">
            <v>唐山市智慧旅游软件开发</v>
          </cell>
          <cell r="D41" t="str">
            <v>唐山市文化广电和旅游局</v>
          </cell>
          <cell r="F41" t="str">
            <v>李莉</v>
          </cell>
          <cell r="G41" t="str">
            <v>王金星</v>
          </cell>
          <cell r="K41" t="str">
            <v>2顶设和策划</v>
          </cell>
          <cell r="L41">
            <v>0.25</v>
          </cell>
          <cell r="M41" t="str">
            <v>跟进中</v>
          </cell>
          <cell r="P41" t="str">
            <v>其他</v>
          </cell>
          <cell r="Q41" t="str">
            <v>/</v>
          </cell>
          <cell r="R41" t="str">
            <v>/</v>
          </cell>
          <cell r="S41">
            <v>2020</v>
          </cell>
          <cell r="T41">
            <v>7</v>
          </cell>
          <cell r="U41">
            <v>500</v>
          </cell>
        </row>
        <row r="42">
          <cell r="A42" t="str">
            <v>HBH183</v>
          </cell>
          <cell r="B42" t="str">
            <v>北区</v>
          </cell>
          <cell r="C42" t="str">
            <v>FY20秦皇岛市公共信息服务平台运营运维二期</v>
          </cell>
          <cell r="D42" t="str">
            <v>秦皇岛市工业和信息化局</v>
          </cell>
          <cell r="F42" t="str">
            <v>李莉</v>
          </cell>
          <cell r="G42" t="str">
            <v>王金星</v>
          </cell>
          <cell r="K42" t="str">
            <v>2顶设和策划</v>
          </cell>
          <cell r="L42">
            <v>0.25</v>
          </cell>
          <cell r="M42" t="str">
            <v>跟进中</v>
          </cell>
          <cell r="P42" t="str">
            <v>二类商机（自有方案业务）</v>
          </cell>
          <cell r="Q42">
            <v>2020</v>
          </cell>
          <cell r="R42" t="str">
            <v>/</v>
          </cell>
          <cell r="S42">
            <v>2020</v>
          </cell>
          <cell r="T42">
            <v>6</v>
          </cell>
          <cell r="U42">
            <v>520</v>
          </cell>
        </row>
        <row r="43">
          <cell r="A43" t="str">
            <v>HBH161</v>
          </cell>
          <cell r="B43" t="str">
            <v>北区</v>
          </cell>
          <cell r="C43" t="str">
            <v>邢台智慧城市项目</v>
          </cell>
          <cell r="D43" t="str">
            <v>邢台市发展和改革委员会</v>
          </cell>
          <cell r="F43" t="str">
            <v>孙立荣</v>
          </cell>
          <cell r="G43" t="str">
            <v>高海涛</v>
          </cell>
          <cell r="K43" t="str">
            <v>1发现和评估</v>
          </cell>
          <cell r="L43">
            <v>0.1</v>
          </cell>
          <cell r="M43" t="str">
            <v>跟进中</v>
          </cell>
          <cell r="P43" t="str">
            <v>三类商机（SI业务）</v>
          </cell>
          <cell r="Q43">
            <v>2020</v>
          </cell>
          <cell r="R43">
            <v>8</v>
          </cell>
          <cell r="S43">
            <v>2020</v>
          </cell>
          <cell r="T43">
            <v>9</v>
          </cell>
          <cell r="U43">
            <v>1000</v>
          </cell>
        </row>
        <row r="44">
          <cell r="A44" t="str">
            <v>HBH03</v>
          </cell>
          <cell r="B44" t="str">
            <v>北区</v>
          </cell>
          <cell r="C44" t="str">
            <v>智慧唐山一期建设项目</v>
          </cell>
          <cell r="D44" t="str">
            <v>唐山市人民政府办公室</v>
          </cell>
          <cell r="F44" t="str">
            <v>邢晓亮</v>
          </cell>
          <cell r="G44" t="str">
            <v>王金星</v>
          </cell>
          <cell r="I44" t="str">
            <v>是</v>
          </cell>
          <cell r="K44" t="str">
            <v>4投标准备</v>
          </cell>
          <cell r="L44">
            <v>0.75</v>
          </cell>
          <cell r="M44" t="str">
            <v>跟进中</v>
          </cell>
          <cell r="P44" t="str">
            <v>三类商机（SI业务）</v>
          </cell>
          <cell r="Q44">
            <v>2020</v>
          </cell>
          <cell r="R44">
            <v>4</v>
          </cell>
          <cell r="S44">
            <v>2020</v>
          </cell>
          <cell r="T44">
            <v>5</v>
          </cell>
          <cell r="U44">
            <v>8400</v>
          </cell>
        </row>
        <row r="45">
          <cell r="A45" t="str">
            <v>HBH158</v>
          </cell>
          <cell r="B45" t="str">
            <v>北区</v>
          </cell>
          <cell r="C45" t="str">
            <v>唐山市小微平台省级中小企业公共示范平台补贴项目</v>
          </cell>
          <cell r="D45" t="str">
            <v>唐山市工业和信息化局</v>
          </cell>
          <cell r="F45" t="str">
            <v>邢晓亮</v>
          </cell>
          <cell r="G45" t="str">
            <v>不需要</v>
          </cell>
          <cell r="H45" t="str">
            <v>不需要</v>
          </cell>
          <cell r="K45" t="str">
            <v>1发现和评估</v>
          </cell>
          <cell r="L45">
            <v>0.1</v>
          </cell>
          <cell r="M45" t="str">
            <v>跟进中</v>
          </cell>
          <cell r="P45" t="str">
            <v>其他</v>
          </cell>
          <cell r="Q45">
            <v>2020</v>
          </cell>
          <cell r="R45" t="str">
            <v>/</v>
          </cell>
          <cell r="S45">
            <v>2020</v>
          </cell>
          <cell r="T45">
            <v>12</v>
          </cell>
          <cell r="U45">
            <v>30</v>
          </cell>
        </row>
        <row r="46">
          <cell r="A46" t="str">
            <v>HBH171</v>
          </cell>
          <cell r="B46" t="str">
            <v>北区</v>
          </cell>
          <cell r="C46" t="str">
            <v>FY20唐山市综合窗口平台运维服务收益期项目</v>
          </cell>
          <cell r="D46" t="str">
            <v>唐山市中小企业服务中心</v>
          </cell>
          <cell r="F46" t="str">
            <v>邢晓亮</v>
          </cell>
          <cell r="G46" t="str">
            <v>王金星</v>
          </cell>
          <cell r="K46" t="str">
            <v>2顶设和策划</v>
          </cell>
          <cell r="L46">
            <v>0.25</v>
          </cell>
          <cell r="M46" t="str">
            <v>跟进中</v>
          </cell>
          <cell r="P46" t="str">
            <v>其他</v>
          </cell>
          <cell r="Q46">
            <v>2020</v>
          </cell>
          <cell r="R46" t="str">
            <v>/</v>
          </cell>
          <cell r="S46">
            <v>2020</v>
          </cell>
          <cell r="T46">
            <v>4</v>
          </cell>
          <cell r="U46">
            <v>7.12</v>
          </cell>
        </row>
        <row r="47">
          <cell r="A47" t="str">
            <v>HB11</v>
          </cell>
          <cell r="B47" t="str">
            <v>北区</v>
          </cell>
          <cell r="C47" t="str">
            <v>智慧沧州综合管理指挥中心</v>
          </cell>
          <cell r="D47" t="str">
            <v>沧州市智慧办</v>
          </cell>
          <cell r="F47" t="str">
            <v>张凯</v>
          </cell>
          <cell r="G47" t="str">
            <v>高海涛</v>
          </cell>
          <cell r="K47" t="str">
            <v>1发现和评估</v>
          </cell>
          <cell r="L47">
            <v>0.1</v>
          </cell>
          <cell r="M47" t="str">
            <v>跟进中</v>
          </cell>
          <cell r="P47" t="str">
            <v>二类商机（自有方案业务）</v>
          </cell>
          <cell r="Q47">
            <v>2020</v>
          </cell>
          <cell r="R47">
            <v>9</v>
          </cell>
          <cell r="S47">
            <v>2020</v>
          </cell>
          <cell r="T47">
            <v>10</v>
          </cell>
          <cell r="U47">
            <v>1000</v>
          </cell>
        </row>
        <row r="48">
          <cell r="A48" t="str">
            <v>HB12</v>
          </cell>
          <cell r="B48" t="str">
            <v>北区</v>
          </cell>
          <cell r="C48" t="str">
            <v>沧州城市融合大数据中心软件开发项目</v>
          </cell>
          <cell r="D48" t="str">
            <v>沧州市大数据管理办公室、沧州市公安局</v>
          </cell>
          <cell r="F48" t="str">
            <v>张凯</v>
          </cell>
          <cell r="G48" t="str">
            <v>高海涛</v>
          </cell>
          <cell r="H48" t="str">
            <v>靳茜</v>
          </cell>
          <cell r="I48" t="str">
            <v>是</v>
          </cell>
          <cell r="J48" t="str">
            <v>YES</v>
          </cell>
          <cell r="K48" t="str">
            <v>2顶设和策划</v>
          </cell>
          <cell r="L48">
            <v>0.25</v>
          </cell>
          <cell r="M48" t="str">
            <v>跟进中</v>
          </cell>
          <cell r="P48" t="str">
            <v>二类商机（自有方案业务）</v>
          </cell>
          <cell r="Q48">
            <v>2020</v>
          </cell>
          <cell r="R48">
            <v>10</v>
          </cell>
          <cell r="S48">
            <v>2020</v>
          </cell>
          <cell r="T48">
            <v>11</v>
          </cell>
          <cell r="U48">
            <v>2000</v>
          </cell>
        </row>
        <row r="49">
          <cell r="A49" t="str">
            <v>HB13</v>
          </cell>
          <cell r="B49" t="str">
            <v>北区</v>
          </cell>
          <cell r="C49" t="str">
            <v>沧州农业大数据（智慧农业项目）</v>
          </cell>
          <cell r="D49" t="str">
            <v>沧州市农村农业局</v>
          </cell>
          <cell r="F49" t="str">
            <v>张凯</v>
          </cell>
          <cell r="G49" t="str">
            <v>李鹏博</v>
          </cell>
          <cell r="K49" t="str">
            <v>1发现和评估</v>
          </cell>
          <cell r="L49">
            <v>0.1</v>
          </cell>
          <cell r="M49" t="str">
            <v>跟进中</v>
          </cell>
          <cell r="P49" t="str">
            <v>二类商机（自有方案业务）</v>
          </cell>
          <cell r="Q49">
            <v>2020</v>
          </cell>
          <cell r="R49">
            <v>7</v>
          </cell>
          <cell r="S49">
            <v>2020</v>
          </cell>
          <cell r="T49">
            <v>8</v>
          </cell>
          <cell r="U49">
            <v>1300</v>
          </cell>
        </row>
        <row r="50">
          <cell r="A50" t="str">
            <v>HB38</v>
          </cell>
          <cell r="B50" t="str">
            <v>北区</v>
          </cell>
          <cell r="C50" t="str">
            <v xml:space="preserve">智慧沧州APP            </v>
          </cell>
          <cell r="D50" t="str">
            <v>沧州市大数据管理办公室</v>
          </cell>
          <cell r="F50" t="str">
            <v>张凯</v>
          </cell>
          <cell r="G50" t="str">
            <v>高海涛</v>
          </cell>
          <cell r="I50" t="str">
            <v>是</v>
          </cell>
          <cell r="K50" t="str">
            <v>2顶设和策划</v>
          </cell>
          <cell r="L50">
            <v>0.25</v>
          </cell>
          <cell r="M50" t="str">
            <v>跟进中</v>
          </cell>
          <cell r="P50" t="str">
            <v>二类商机（自有方案业务）</v>
          </cell>
          <cell r="Q50">
            <v>2020</v>
          </cell>
          <cell r="R50">
            <v>5</v>
          </cell>
          <cell r="S50">
            <v>2020</v>
          </cell>
          <cell r="T50">
            <v>6</v>
          </cell>
          <cell r="U50">
            <v>580</v>
          </cell>
        </row>
        <row r="51">
          <cell r="A51" t="str">
            <v>HB63</v>
          </cell>
          <cell r="B51" t="str">
            <v>北区</v>
          </cell>
          <cell r="C51" t="str">
            <v>沧州大数据中心运营</v>
          </cell>
          <cell r="D51" t="str">
            <v>沧州智慧办</v>
          </cell>
          <cell r="F51" t="str">
            <v>张凯</v>
          </cell>
          <cell r="G51" t="str">
            <v>靳茜</v>
          </cell>
          <cell r="H51" t="str">
            <v>邵俊</v>
          </cell>
          <cell r="I51" t="str">
            <v>是</v>
          </cell>
          <cell r="K51" t="str">
            <v>4投标准备</v>
          </cell>
          <cell r="L51">
            <v>0.75</v>
          </cell>
          <cell r="M51" t="str">
            <v>跟进中</v>
          </cell>
          <cell r="P51" t="str">
            <v>其他</v>
          </cell>
          <cell r="Q51">
            <v>2020</v>
          </cell>
          <cell r="R51">
            <v>5</v>
          </cell>
          <cell r="S51">
            <v>2020</v>
          </cell>
          <cell r="T51">
            <v>6</v>
          </cell>
          <cell r="U51">
            <v>290</v>
          </cell>
        </row>
        <row r="52">
          <cell r="A52" t="str">
            <v>HEB03</v>
          </cell>
          <cell r="B52" t="str">
            <v>北区</v>
          </cell>
          <cell r="C52" t="str">
            <v>唐山智慧社区试点软件开发项目</v>
          </cell>
          <cell r="D52" t="str">
            <v>唐山智慧城市科技发展有限公司</v>
          </cell>
          <cell r="F52" t="str">
            <v>邢晓亮</v>
          </cell>
          <cell r="G52" t="str">
            <v>王金星</v>
          </cell>
          <cell r="K52" t="str">
            <v>2顶设和策划</v>
          </cell>
          <cell r="L52">
            <v>0.25</v>
          </cell>
          <cell r="M52" t="str">
            <v>跟进中</v>
          </cell>
          <cell r="O52" t="str">
            <v>是</v>
          </cell>
          <cell r="P52" t="str">
            <v>二类商机（自有方案业务）</v>
          </cell>
          <cell r="Q52" t="str">
            <v>/</v>
          </cell>
          <cell r="R52" t="str">
            <v>/</v>
          </cell>
          <cell r="S52">
            <v>2020</v>
          </cell>
          <cell r="T52">
            <v>6</v>
          </cell>
          <cell r="U52">
            <v>30</v>
          </cell>
        </row>
        <row r="53">
          <cell r="A53" t="str">
            <v>HEB04</v>
          </cell>
          <cell r="B53" t="str">
            <v>北区</v>
          </cell>
          <cell r="C53" t="str">
            <v>唐山市旅游票务分销系统软件开发项目</v>
          </cell>
          <cell r="D53" t="str">
            <v>唐山市文旅集团纵横大数据公司</v>
          </cell>
          <cell r="F53" t="str">
            <v>李莉</v>
          </cell>
          <cell r="G53" t="str">
            <v>王金星</v>
          </cell>
          <cell r="K53" t="str">
            <v>2顶设和策划</v>
          </cell>
          <cell r="L53">
            <v>0.25</v>
          </cell>
          <cell r="M53" t="str">
            <v>跟进中</v>
          </cell>
          <cell r="P53" t="str">
            <v>三类商机（SI业务）</v>
          </cell>
          <cell r="Q53" t="str">
            <v>/</v>
          </cell>
          <cell r="R53" t="str">
            <v>/</v>
          </cell>
          <cell r="S53">
            <v>2020</v>
          </cell>
          <cell r="T53">
            <v>5</v>
          </cell>
          <cell r="U53">
            <v>97</v>
          </cell>
        </row>
        <row r="54">
          <cell r="A54" t="str">
            <v>HBH167</v>
          </cell>
          <cell r="B54" t="str">
            <v>北区</v>
          </cell>
          <cell r="C54" t="str">
            <v>北京海淀区IOC燕云daas项目</v>
          </cell>
          <cell r="D54" t="str">
            <v>中海纪元</v>
          </cell>
          <cell r="E54" t="str">
            <v>海淀区政府</v>
          </cell>
          <cell r="F54" t="str">
            <v>左吉春</v>
          </cell>
          <cell r="G54" t="str">
            <v>王金星</v>
          </cell>
          <cell r="I54" t="str">
            <v>是</v>
          </cell>
          <cell r="J54" t="str">
            <v>YES</v>
          </cell>
          <cell r="K54" t="str">
            <v>1发现和评估</v>
          </cell>
          <cell r="L54">
            <v>0.1</v>
          </cell>
          <cell r="M54" t="str">
            <v>跟进中</v>
          </cell>
          <cell r="P54" t="str">
            <v>二类商机（自有方案业务）</v>
          </cell>
          <cell r="Q54">
            <v>2020</v>
          </cell>
          <cell r="R54">
            <v>5</v>
          </cell>
          <cell r="S54">
            <v>2020</v>
          </cell>
          <cell r="T54">
            <v>6</v>
          </cell>
          <cell r="U54">
            <v>300</v>
          </cell>
        </row>
        <row r="55">
          <cell r="A55" t="str">
            <v>HBH165</v>
          </cell>
          <cell r="B55" t="str">
            <v>北区</v>
          </cell>
          <cell r="C55" t="str">
            <v>赛迪时代智慧城市IOC项目</v>
          </cell>
          <cell r="D55" t="str">
            <v>赛迪时代</v>
          </cell>
          <cell r="E55" t="str">
            <v>中国电子产业集团</v>
          </cell>
          <cell r="F55" t="str">
            <v>左吉春</v>
          </cell>
          <cell r="G55" t="str">
            <v>王金星</v>
          </cell>
          <cell r="K55" t="str">
            <v>1发现和评估</v>
          </cell>
          <cell r="L55">
            <v>0.1</v>
          </cell>
          <cell r="M55" t="str">
            <v>跟进中</v>
          </cell>
          <cell r="P55" t="str">
            <v>二类商机（自有方案业务）</v>
          </cell>
          <cell r="Q55">
            <v>2020</v>
          </cell>
          <cell r="R55">
            <v>9</v>
          </cell>
          <cell r="S55">
            <v>2020</v>
          </cell>
          <cell r="T55">
            <v>8</v>
          </cell>
          <cell r="U55">
            <v>500</v>
          </cell>
        </row>
        <row r="56">
          <cell r="A56" t="str">
            <v>HBH87</v>
          </cell>
          <cell r="B56" t="str">
            <v>北区</v>
          </cell>
          <cell r="C56" t="str">
            <v>肃宁县城市运行管理平台</v>
          </cell>
          <cell r="D56" t="str">
            <v>肃宁县政府智慧办</v>
          </cell>
          <cell r="F56" t="str">
            <v>左吉春</v>
          </cell>
          <cell r="G56" t="str">
            <v>刘振官</v>
          </cell>
          <cell r="K56" t="str">
            <v>1发现和评估</v>
          </cell>
          <cell r="L56">
            <v>0.1</v>
          </cell>
          <cell r="M56" t="str">
            <v>跟进中</v>
          </cell>
          <cell r="P56" t="str">
            <v>二类商机（自有方案业务）</v>
          </cell>
          <cell r="Q56">
            <v>2020</v>
          </cell>
          <cell r="R56">
            <v>11</v>
          </cell>
          <cell r="S56">
            <v>2020</v>
          </cell>
          <cell r="T56">
            <v>12</v>
          </cell>
          <cell r="U56">
            <v>500</v>
          </cell>
        </row>
        <row r="57">
          <cell r="A57" t="str">
            <v>HBH93</v>
          </cell>
          <cell r="B57" t="str">
            <v>北区</v>
          </cell>
          <cell r="C57" t="str">
            <v>长春市物联网产业发展咨询规划服务阶段证明项目</v>
          </cell>
          <cell r="D57" t="str">
            <v>长春市政数局</v>
          </cell>
          <cell r="F57" t="str">
            <v>王馨迎</v>
          </cell>
          <cell r="G57" t="str">
            <v>马锐</v>
          </cell>
          <cell r="H57" t="str">
            <v>李文东</v>
          </cell>
          <cell r="I57" t="str">
            <v>是</v>
          </cell>
          <cell r="K57" t="str">
            <v>3详细设计</v>
          </cell>
          <cell r="L57">
            <v>0.5</v>
          </cell>
          <cell r="M57" t="str">
            <v>跟进中</v>
          </cell>
          <cell r="P57" t="str">
            <v>二类商机（自有方案业务）</v>
          </cell>
          <cell r="Q57">
            <v>2020</v>
          </cell>
          <cell r="R57">
            <v>4</v>
          </cell>
          <cell r="S57">
            <v>2020</v>
          </cell>
          <cell r="T57">
            <v>4</v>
          </cell>
          <cell r="U57">
            <v>150</v>
          </cell>
        </row>
        <row r="58">
          <cell r="A58" t="str">
            <v>JIL02</v>
          </cell>
          <cell r="B58" t="str">
            <v>北区</v>
          </cell>
          <cell r="C58" t="str">
            <v>长春一汽资源交易与企业服务一体化平台</v>
          </cell>
          <cell r="D58" t="str">
            <v>吉林省政数局、一汽集团</v>
          </cell>
          <cell r="F58" t="str">
            <v>左吉春</v>
          </cell>
          <cell r="G58" t="str">
            <v>马锐</v>
          </cell>
          <cell r="K58" t="str">
            <v>1发现和评估</v>
          </cell>
          <cell r="L58">
            <v>0.1</v>
          </cell>
          <cell r="M58" t="str">
            <v>跟进中</v>
          </cell>
          <cell r="P58" t="str">
            <v>二类商机（自有方案业务）</v>
          </cell>
          <cell r="Q58">
            <v>2020</v>
          </cell>
          <cell r="R58">
            <v>12</v>
          </cell>
          <cell r="S58">
            <v>2020</v>
          </cell>
          <cell r="T58">
            <v>12</v>
          </cell>
          <cell r="U58">
            <v>200</v>
          </cell>
        </row>
        <row r="59">
          <cell r="A59" t="str">
            <v>JIL03</v>
          </cell>
          <cell r="B59" t="str">
            <v>北区</v>
          </cell>
          <cell r="C59" t="str">
            <v>吉林省政数局数据中台</v>
          </cell>
          <cell r="D59" t="str">
            <v>吉林省政数局</v>
          </cell>
          <cell r="F59" t="str">
            <v>沈翀</v>
          </cell>
          <cell r="G59" t="str">
            <v>马锐</v>
          </cell>
          <cell r="I59" t="str">
            <v>是</v>
          </cell>
          <cell r="J59" t="str">
            <v>YES</v>
          </cell>
          <cell r="K59" t="str">
            <v>1发现和评估</v>
          </cell>
          <cell r="L59">
            <v>0.1</v>
          </cell>
          <cell r="M59" t="str">
            <v>跟进中</v>
          </cell>
          <cell r="P59" t="str">
            <v>二类商机（自有方案业务）</v>
          </cell>
          <cell r="Q59">
            <v>2020</v>
          </cell>
          <cell r="R59">
            <v>10</v>
          </cell>
          <cell r="S59">
            <v>2020</v>
          </cell>
          <cell r="T59">
            <v>10</v>
          </cell>
        </row>
        <row r="60">
          <cell r="A60" t="str">
            <v>JIL04</v>
          </cell>
          <cell r="B60" t="str">
            <v>北区</v>
          </cell>
          <cell r="C60" t="str">
            <v>农业农村厅产业规划项目</v>
          </cell>
          <cell r="D60" t="str">
            <v>吉林省农业农村厅</v>
          </cell>
          <cell r="F60" t="str">
            <v>王馨迎</v>
          </cell>
          <cell r="G60" t="str">
            <v>马锐</v>
          </cell>
          <cell r="H60" t="str">
            <v>李鹏博</v>
          </cell>
          <cell r="I60" t="str">
            <v>是</v>
          </cell>
          <cell r="K60" t="str">
            <v>3详细设计</v>
          </cell>
          <cell r="L60">
            <v>0.5</v>
          </cell>
          <cell r="M60" t="str">
            <v>跟进中</v>
          </cell>
          <cell r="P60" t="str">
            <v>二类商机（自有方案业务）</v>
          </cell>
          <cell r="Q60">
            <v>2020</v>
          </cell>
          <cell r="R60">
            <v>6</v>
          </cell>
          <cell r="S60">
            <v>2020</v>
          </cell>
          <cell r="T60">
            <v>6</v>
          </cell>
          <cell r="U60">
            <v>2000</v>
          </cell>
        </row>
        <row r="61">
          <cell r="A61" t="str">
            <v>JIL05</v>
          </cell>
          <cell r="B61" t="str">
            <v>北区</v>
          </cell>
          <cell r="C61" t="str">
            <v xml:space="preserve">吉林省信创项目(安可项目)
</v>
          </cell>
          <cell r="D61" t="str">
            <v>吉林省政数局</v>
          </cell>
          <cell r="F61" t="str">
            <v>沈翀</v>
          </cell>
          <cell r="G61" t="str">
            <v>马锐</v>
          </cell>
          <cell r="I61" t="str">
            <v>是</v>
          </cell>
          <cell r="J61" t="str">
            <v>YES</v>
          </cell>
          <cell r="K61" t="str">
            <v>1发现和评估</v>
          </cell>
          <cell r="L61">
            <v>0.1</v>
          </cell>
          <cell r="M61" t="str">
            <v>跟进中</v>
          </cell>
          <cell r="P61" t="str">
            <v>三类商机（SI业务）</v>
          </cell>
          <cell r="Q61">
            <v>2020</v>
          </cell>
          <cell r="R61">
            <v>7</v>
          </cell>
          <cell r="S61">
            <v>2020</v>
          </cell>
          <cell r="T61">
            <v>9</v>
          </cell>
        </row>
        <row r="62">
          <cell r="A62" t="str">
            <v>JIL07</v>
          </cell>
          <cell r="B62" t="str">
            <v>北区</v>
          </cell>
          <cell r="C62" t="str">
            <v>吉林省商务厅外贸商务平台项目</v>
          </cell>
          <cell r="D62" t="str">
            <v>吉林省商务厅</v>
          </cell>
          <cell r="F62" t="str">
            <v>王馨迎</v>
          </cell>
          <cell r="G62" t="str">
            <v>刘振官</v>
          </cell>
          <cell r="I62" t="str">
            <v>是</v>
          </cell>
          <cell r="J62" t="str">
            <v>YES</v>
          </cell>
          <cell r="K62" t="str">
            <v>1发现和评估</v>
          </cell>
          <cell r="L62">
            <v>0.1</v>
          </cell>
          <cell r="M62" t="str">
            <v>跟进中</v>
          </cell>
          <cell r="P62" t="str">
            <v>三类商机（SI业务）</v>
          </cell>
          <cell r="Q62">
            <v>2020</v>
          </cell>
          <cell r="R62">
            <v>6</v>
          </cell>
          <cell r="S62">
            <v>2020</v>
          </cell>
          <cell r="T62">
            <v>6</v>
          </cell>
          <cell r="U62">
            <v>2000</v>
          </cell>
        </row>
        <row r="63">
          <cell r="A63" t="str">
            <v>JIL08</v>
          </cell>
          <cell r="B63" t="str">
            <v>北区</v>
          </cell>
          <cell r="C63" t="str">
            <v>红旗智慧新城</v>
          </cell>
          <cell r="D63" t="str">
            <v>汽开区管委会</v>
          </cell>
          <cell r="F63" t="str">
            <v>左吉春</v>
          </cell>
          <cell r="G63" t="str">
            <v>马锐</v>
          </cell>
          <cell r="K63" t="str">
            <v>1发现和评估</v>
          </cell>
          <cell r="L63">
            <v>0.1</v>
          </cell>
          <cell r="M63" t="str">
            <v>跟进中</v>
          </cell>
          <cell r="P63" t="str">
            <v>二类商机（自有方案业务）</v>
          </cell>
          <cell r="Q63">
            <v>2020</v>
          </cell>
          <cell r="R63">
            <v>10</v>
          </cell>
          <cell r="S63">
            <v>2020</v>
          </cell>
          <cell r="T63">
            <v>11</v>
          </cell>
          <cell r="U63">
            <v>500</v>
          </cell>
        </row>
        <row r="64">
          <cell r="A64" t="str">
            <v>JIL09</v>
          </cell>
          <cell r="B64" t="str">
            <v>北区</v>
          </cell>
          <cell r="C64" t="str">
            <v>祥云大数据平台（三期）</v>
          </cell>
          <cell r="D64" t="str">
            <v>吉林省政数局（祥云公司）</v>
          </cell>
          <cell r="F64" t="str">
            <v>刘少华</v>
          </cell>
          <cell r="G64" t="str">
            <v>马锐</v>
          </cell>
          <cell r="I64" t="str">
            <v>是</v>
          </cell>
          <cell r="K64" t="str">
            <v>1发现和评估</v>
          </cell>
          <cell r="L64">
            <v>0.1</v>
          </cell>
          <cell r="M64" t="str">
            <v>跟进中</v>
          </cell>
          <cell r="P64" t="str">
            <v>三类商机（SI业务）</v>
          </cell>
          <cell r="Q64">
            <v>2020</v>
          </cell>
          <cell r="R64">
            <v>7</v>
          </cell>
          <cell r="S64">
            <v>2020</v>
          </cell>
          <cell r="T64">
            <v>7</v>
          </cell>
          <cell r="U64">
            <v>7000</v>
          </cell>
        </row>
        <row r="65">
          <cell r="A65" t="str">
            <v>HBH128</v>
          </cell>
          <cell r="B65" t="str">
            <v>北区</v>
          </cell>
          <cell r="C65" t="str">
            <v>抚顺市税源大数据平台软件开发项目</v>
          </cell>
          <cell r="D65" t="str">
            <v>抚顺市新抚区政府</v>
          </cell>
          <cell r="F65" t="str">
            <v>梁可君</v>
          </cell>
          <cell r="G65" t="str">
            <v>刘振官</v>
          </cell>
          <cell r="K65" t="str">
            <v>2顶设和策划</v>
          </cell>
          <cell r="L65">
            <v>0.25</v>
          </cell>
          <cell r="M65" t="str">
            <v>跟进中</v>
          </cell>
          <cell r="P65" t="str">
            <v>三类商机（SI业务）</v>
          </cell>
          <cell r="Q65">
            <v>2020</v>
          </cell>
          <cell r="R65">
            <v>6</v>
          </cell>
          <cell r="S65">
            <v>2020</v>
          </cell>
          <cell r="T65">
            <v>7</v>
          </cell>
          <cell r="U65">
            <v>300</v>
          </cell>
        </row>
        <row r="66">
          <cell r="A66" t="str">
            <v>HBH131</v>
          </cell>
          <cell r="B66" t="str">
            <v>北区</v>
          </cell>
          <cell r="C66" t="str">
            <v>盘锦市公共信息服务平台</v>
          </cell>
          <cell r="D66" t="str">
            <v>盘锦电信</v>
          </cell>
          <cell r="E66" t="str">
            <v>盘锦市大数据管理局</v>
          </cell>
          <cell r="F66" t="str">
            <v>梁可君</v>
          </cell>
          <cell r="G66" t="str">
            <v>刘振官</v>
          </cell>
          <cell r="K66" t="str">
            <v>1发现和评估</v>
          </cell>
          <cell r="L66">
            <v>0.1</v>
          </cell>
          <cell r="M66" t="str">
            <v>跟进中</v>
          </cell>
          <cell r="P66" t="str">
            <v>二类商机（自有方案业务）</v>
          </cell>
          <cell r="Q66">
            <v>2020</v>
          </cell>
          <cell r="R66">
            <v>9</v>
          </cell>
          <cell r="S66">
            <v>2020</v>
          </cell>
          <cell r="T66">
            <v>9</v>
          </cell>
          <cell r="U66">
            <v>600</v>
          </cell>
        </row>
        <row r="67">
          <cell r="A67" t="str">
            <v>LIAON01</v>
          </cell>
          <cell r="B67" t="str">
            <v>北区</v>
          </cell>
          <cell r="C67" t="str">
            <v>抚顺市智慧城市融合服务平台项目（城市APP）</v>
          </cell>
          <cell r="D67" t="str">
            <v>抚顺龙晟集团大数据科技有限公司</v>
          </cell>
          <cell r="F67" t="str">
            <v>梁可君</v>
          </cell>
          <cell r="G67" t="str">
            <v>刘振官</v>
          </cell>
          <cell r="K67" t="str">
            <v>1发现和评估</v>
          </cell>
          <cell r="L67">
            <v>0.1</v>
          </cell>
          <cell r="M67" t="str">
            <v>跟进中</v>
          </cell>
          <cell r="P67" t="str">
            <v>二类商机（自有方案业务）</v>
          </cell>
          <cell r="Q67" t="str">
            <v>/</v>
          </cell>
          <cell r="R67" t="str">
            <v>/</v>
          </cell>
          <cell r="S67">
            <v>2020</v>
          </cell>
          <cell r="T67">
            <v>12</v>
          </cell>
          <cell r="U67">
            <v>200</v>
          </cell>
        </row>
        <row r="68">
          <cell r="A68" t="str">
            <v>HBH31</v>
          </cell>
          <cell r="B68" t="str">
            <v>北区</v>
          </cell>
          <cell r="C68" t="str">
            <v>本溪市市民卡运维项目</v>
          </cell>
          <cell r="D68" t="str">
            <v>本溪银行股份有限公司</v>
          </cell>
          <cell r="F68" t="str">
            <v>关会明</v>
          </cell>
          <cell r="G68" t="str">
            <v>不需要</v>
          </cell>
          <cell r="K68" t="str">
            <v>2顶设和策划</v>
          </cell>
          <cell r="L68">
            <v>0.25</v>
          </cell>
          <cell r="M68" t="str">
            <v>跟进中</v>
          </cell>
          <cell r="P68" t="str">
            <v>二类商机（自有方案业务）</v>
          </cell>
          <cell r="Q68">
            <v>2020</v>
          </cell>
          <cell r="R68">
            <v>7</v>
          </cell>
          <cell r="S68">
            <v>2020</v>
          </cell>
          <cell r="T68">
            <v>7</v>
          </cell>
          <cell r="U68">
            <v>365</v>
          </cell>
        </row>
        <row r="69">
          <cell r="A69" t="str">
            <v>JIL10</v>
          </cell>
          <cell r="B69" t="str">
            <v>北区</v>
          </cell>
          <cell r="C69" t="str">
            <v>吉林省延边州智慧龙井项目</v>
          </cell>
          <cell r="D69" t="str">
            <v>龙井市政数局</v>
          </cell>
          <cell r="F69" t="str">
            <v>王馨迎</v>
          </cell>
          <cell r="G69" t="str">
            <v>马锐</v>
          </cell>
          <cell r="K69" t="str">
            <v>1发现和评估</v>
          </cell>
          <cell r="L69">
            <v>0.1</v>
          </cell>
          <cell r="M69" t="str">
            <v>跟进中</v>
          </cell>
          <cell r="Q69" t="str">
            <v>/</v>
          </cell>
          <cell r="R69" t="str">
            <v>/</v>
          </cell>
          <cell r="S69">
            <v>2020</v>
          </cell>
          <cell r="T69" t="str">
            <v>/</v>
          </cell>
        </row>
        <row r="70">
          <cell r="A70" t="str">
            <v>LIAON02</v>
          </cell>
          <cell r="B70" t="str">
            <v>北区</v>
          </cell>
          <cell r="C70" t="str">
            <v>沈阳市沈河区云平台项目</v>
          </cell>
          <cell r="D70" t="str">
            <v>沈阳沈河区信息中心</v>
          </cell>
          <cell r="F70" t="str">
            <v>左吉春</v>
          </cell>
          <cell r="G70" t="str">
            <v>刘振官</v>
          </cell>
          <cell r="K70" t="str">
            <v>1发现和评估</v>
          </cell>
          <cell r="L70">
            <v>0.1</v>
          </cell>
          <cell r="M70" t="str">
            <v>跟进中</v>
          </cell>
          <cell r="Q70" t="str">
            <v>/</v>
          </cell>
          <cell r="R70" t="str">
            <v>/</v>
          </cell>
          <cell r="S70">
            <v>2020</v>
          </cell>
          <cell r="T70" t="str">
            <v>/</v>
          </cell>
          <cell r="U70">
            <v>500</v>
          </cell>
        </row>
        <row r="71">
          <cell r="A71" t="str">
            <v>HBH67</v>
          </cell>
          <cell r="B71" t="str">
            <v>北区</v>
          </cell>
          <cell r="C71" t="str">
            <v>吉林省溯源食品工业互联网项目（建设）</v>
          </cell>
          <cell r="D71" t="str">
            <v>吉林省工信厅</v>
          </cell>
          <cell r="F71" t="str">
            <v>王馨迎</v>
          </cell>
          <cell r="G71" t="str">
            <v>马锐</v>
          </cell>
          <cell r="H71" t="str">
            <v>李鹏博</v>
          </cell>
          <cell r="I71" t="str">
            <v>是</v>
          </cell>
          <cell r="K71" t="str">
            <v>1发现和评估</v>
          </cell>
          <cell r="L71">
            <v>0.1</v>
          </cell>
          <cell r="M71" t="str">
            <v>跟进中</v>
          </cell>
          <cell r="P71" t="str">
            <v>二类商机（自有方案业务）</v>
          </cell>
          <cell r="Q71">
            <v>2020</v>
          </cell>
          <cell r="R71">
            <v>7</v>
          </cell>
          <cell r="S71">
            <v>2020</v>
          </cell>
          <cell r="T71">
            <v>8</v>
          </cell>
          <cell r="U71">
            <v>3883.1</v>
          </cell>
        </row>
        <row r="72">
          <cell r="A72" t="str">
            <v>TIANJ05</v>
          </cell>
          <cell r="B72" t="str">
            <v>北区</v>
          </cell>
          <cell r="C72" t="str">
            <v>北区天津市南开区智慧养老软件开发项目-运维部分</v>
          </cell>
          <cell r="D72" t="str">
            <v>南开区民政局</v>
          </cell>
          <cell r="F72" t="str">
            <v>孙妍</v>
          </cell>
          <cell r="G72" t="str">
            <v>高海涛</v>
          </cell>
          <cell r="K72" t="str">
            <v>1发现和评估</v>
          </cell>
          <cell r="L72">
            <v>0.1</v>
          </cell>
          <cell r="M72" t="str">
            <v>跟进中</v>
          </cell>
          <cell r="Q72" t="str">
            <v>/</v>
          </cell>
          <cell r="R72" t="str">
            <v>/</v>
          </cell>
          <cell r="S72">
            <v>2020</v>
          </cell>
          <cell r="T72" t="str">
            <v>/</v>
          </cell>
          <cell r="U72">
            <v>70</v>
          </cell>
        </row>
        <row r="73">
          <cell r="A73" t="str">
            <v>TIANJ06</v>
          </cell>
          <cell r="B73" t="str">
            <v>北区</v>
          </cell>
          <cell r="C73" t="str">
            <v>南开区综合服务管理平台（硬件）</v>
          </cell>
          <cell r="D73" t="str">
            <v>天津市南开区网信办</v>
          </cell>
          <cell r="F73" t="str">
            <v>孙妍</v>
          </cell>
          <cell r="G73" t="str">
            <v>高海涛</v>
          </cell>
          <cell r="K73" t="str">
            <v>1发现和评估</v>
          </cell>
          <cell r="L73">
            <v>0.1</v>
          </cell>
          <cell r="M73" t="str">
            <v>跟进中</v>
          </cell>
          <cell r="Q73" t="str">
            <v>/</v>
          </cell>
          <cell r="R73" t="str">
            <v>/</v>
          </cell>
          <cell r="S73">
            <v>2020</v>
          </cell>
          <cell r="T73" t="str">
            <v>/</v>
          </cell>
        </row>
        <row r="74">
          <cell r="A74" t="str">
            <v>JIL11</v>
          </cell>
          <cell r="B74" t="str">
            <v>北区</v>
          </cell>
          <cell r="C74" t="str">
            <v>数字延吉项目</v>
          </cell>
          <cell r="D74" t="str">
            <v>延吉市政府</v>
          </cell>
          <cell r="F74" t="str">
            <v>王馨迎</v>
          </cell>
          <cell r="G74" t="str">
            <v>刘振官</v>
          </cell>
          <cell r="K74" t="str">
            <v>1发现和评估</v>
          </cell>
          <cell r="L74">
            <v>0.1</v>
          </cell>
          <cell r="M74" t="str">
            <v>跟进中</v>
          </cell>
        </row>
        <row r="75">
          <cell r="A75" t="str">
            <v>YUNN10</v>
          </cell>
          <cell r="B75" t="str">
            <v>北区</v>
          </cell>
          <cell r="C75" t="str">
            <v>云南卫健委健康大数据平台</v>
          </cell>
          <cell r="D75" t="str">
            <v>云南省卫健委</v>
          </cell>
          <cell r="F75" t="str">
            <v>刘泉</v>
          </cell>
          <cell r="G75" t="str">
            <v>暂无</v>
          </cell>
          <cell r="K75" t="str">
            <v>1发现和评估</v>
          </cell>
          <cell r="L75">
            <v>0.1</v>
          </cell>
          <cell r="M75" t="str">
            <v>跟进中</v>
          </cell>
          <cell r="U75">
            <v>1500</v>
          </cell>
        </row>
        <row r="76">
          <cell r="A76" t="str">
            <v>JIL12</v>
          </cell>
          <cell r="B76" t="str">
            <v>北区</v>
          </cell>
          <cell r="C76" t="str">
            <v>吉林省直机关信创</v>
          </cell>
          <cell r="D76" t="str">
            <v>机要局/政数局</v>
          </cell>
          <cell r="F76" t="str">
            <v>王辰</v>
          </cell>
          <cell r="G76" t="str">
            <v>马锐</v>
          </cell>
          <cell r="K76" t="str">
            <v>1发现和评估</v>
          </cell>
          <cell r="L76">
            <v>0.1</v>
          </cell>
          <cell r="M76" t="str">
            <v>跟进中</v>
          </cell>
          <cell r="P76" t="str">
            <v>三类商机（SI业务）</v>
          </cell>
          <cell r="U76">
            <v>15000</v>
          </cell>
        </row>
        <row r="77">
          <cell r="A77" t="str">
            <v>JIL13</v>
          </cell>
          <cell r="B77" t="str">
            <v>北区</v>
          </cell>
          <cell r="C77" t="str">
            <v>长春信创</v>
          </cell>
          <cell r="D77" t="str">
            <v>机要局/政数局</v>
          </cell>
          <cell r="F77" t="str">
            <v>王辰</v>
          </cell>
          <cell r="G77" t="str">
            <v>马锐</v>
          </cell>
          <cell r="K77" t="str">
            <v>1发现和评估</v>
          </cell>
          <cell r="L77">
            <v>0.1</v>
          </cell>
          <cell r="M77" t="str">
            <v>跟进中</v>
          </cell>
          <cell r="P77" t="str">
            <v>三类商机（SI业务）</v>
          </cell>
          <cell r="U77">
            <v>5000</v>
          </cell>
        </row>
        <row r="78">
          <cell r="A78" t="str">
            <v>JIL14</v>
          </cell>
          <cell r="B78" t="str">
            <v>北区</v>
          </cell>
          <cell r="C78" t="str">
            <v>松原信创</v>
          </cell>
          <cell r="D78" t="str">
            <v>机要局/政数局</v>
          </cell>
          <cell r="F78" t="str">
            <v>沈翀</v>
          </cell>
          <cell r="G78" t="str">
            <v>马锐</v>
          </cell>
          <cell r="K78" t="str">
            <v>1发现和评估</v>
          </cell>
          <cell r="L78">
            <v>0.1</v>
          </cell>
          <cell r="M78" t="str">
            <v>跟进中</v>
          </cell>
          <cell r="P78" t="str">
            <v>三类商机（SI业务）</v>
          </cell>
          <cell r="U78">
            <v>1000</v>
          </cell>
        </row>
        <row r="79">
          <cell r="A79" t="str">
            <v>JIL15</v>
          </cell>
          <cell r="B79" t="str">
            <v>北区</v>
          </cell>
          <cell r="C79" t="str">
            <v>吉林信创</v>
          </cell>
          <cell r="D79" t="str">
            <v>机要局/政数局</v>
          </cell>
          <cell r="F79" t="str">
            <v>左吉春</v>
          </cell>
          <cell r="G79" t="str">
            <v>马锐</v>
          </cell>
          <cell r="K79" t="str">
            <v>1发现和评估</v>
          </cell>
          <cell r="L79">
            <v>0.1</v>
          </cell>
          <cell r="M79" t="str">
            <v>跟进中</v>
          </cell>
          <cell r="P79" t="str">
            <v>三类商机（SI业务）</v>
          </cell>
          <cell r="U79">
            <v>1000</v>
          </cell>
        </row>
        <row r="80">
          <cell r="A80" t="str">
            <v>JIL16</v>
          </cell>
          <cell r="B80" t="str">
            <v>北区</v>
          </cell>
          <cell r="C80" t="str">
            <v>延吉信创</v>
          </cell>
          <cell r="D80" t="str">
            <v>机要局/政数局</v>
          </cell>
          <cell r="F80" t="str">
            <v>王馨迎</v>
          </cell>
          <cell r="G80" t="str">
            <v>刘振官</v>
          </cell>
          <cell r="K80" t="str">
            <v>1发现和评估</v>
          </cell>
          <cell r="L80">
            <v>0.1</v>
          </cell>
          <cell r="M80" t="str">
            <v>跟进中</v>
          </cell>
          <cell r="P80" t="str">
            <v>三类商机（SI业务）</v>
          </cell>
          <cell r="U80">
            <v>1000</v>
          </cell>
        </row>
        <row r="81">
          <cell r="A81" t="str">
            <v>LIAON03</v>
          </cell>
          <cell r="B81" t="str">
            <v>北区</v>
          </cell>
          <cell r="C81" t="str">
            <v>本溪信创</v>
          </cell>
          <cell r="D81" t="str">
            <v>机要局/政数局</v>
          </cell>
          <cell r="F81" t="str">
            <v>沈翀</v>
          </cell>
          <cell r="G81" t="str">
            <v>刘振官</v>
          </cell>
          <cell r="K81" t="str">
            <v>1发现和评估</v>
          </cell>
          <cell r="L81">
            <v>0.1</v>
          </cell>
          <cell r="M81" t="str">
            <v>跟进中</v>
          </cell>
          <cell r="P81" t="str">
            <v>三类商机（SI业务）</v>
          </cell>
          <cell r="U81">
            <v>1000</v>
          </cell>
        </row>
        <row r="82">
          <cell r="A82" t="str">
            <v>LIAON04</v>
          </cell>
          <cell r="B82" t="str">
            <v>北区</v>
          </cell>
          <cell r="C82" t="str">
            <v>抚顺信创</v>
          </cell>
          <cell r="D82" t="str">
            <v>机要局/政数局</v>
          </cell>
          <cell r="F82" t="str">
            <v>梁可君</v>
          </cell>
          <cell r="G82" t="str">
            <v>刘振官</v>
          </cell>
          <cell r="K82" t="str">
            <v>1发现和评估</v>
          </cell>
          <cell r="L82">
            <v>0.1</v>
          </cell>
          <cell r="M82" t="str">
            <v>跟进中</v>
          </cell>
          <cell r="P82" t="str">
            <v>三类商机（SI业务）</v>
          </cell>
          <cell r="U82">
            <v>1000</v>
          </cell>
        </row>
        <row r="83">
          <cell r="A83" t="str">
            <v>HEB05</v>
          </cell>
          <cell r="B83" t="str">
            <v>北区</v>
          </cell>
          <cell r="C83" t="str">
            <v>唐山信创</v>
          </cell>
          <cell r="D83" t="str">
            <v>唐山市机要局</v>
          </cell>
          <cell r="F83" t="str">
            <v>邢晓亮</v>
          </cell>
          <cell r="G83" t="str">
            <v>暂无</v>
          </cell>
          <cell r="K83" t="str">
            <v>1发现和评估</v>
          </cell>
          <cell r="L83">
            <v>0.1</v>
          </cell>
          <cell r="M83" t="str">
            <v>跟进中</v>
          </cell>
          <cell r="P83" t="str">
            <v>三类商机（SI业务）</v>
          </cell>
          <cell r="Q83">
            <v>2020</v>
          </cell>
          <cell r="R83">
            <v>9</v>
          </cell>
          <cell r="S83">
            <v>2020</v>
          </cell>
          <cell r="T83">
            <v>10</v>
          </cell>
          <cell r="U83">
            <v>3000</v>
          </cell>
        </row>
        <row r="84">
          <cell r="A84" t="str">
            <v>HEB06</v>
          </cell>
          <cell r="B84" t="str">
            <v>北区</v>
          </cell>
          <cell r="C84" t="str">
            <v>邯郸信创</v>
          </cell>
          <cell r="D84" t="str">
            <v>邯郸市机要局</v>
          </cell>
          <cell r="F84" t="str">
            <v>孙立荣</v>
          </cell>
          <cell r="G84" t="str">
            <v>暂无</v>
          </cell>
          <cell r="K84" t="str">
            <v>1发现和评估</v>
          </cell>
          <cell r="L84">
            <v>0.1</v>
          </cell>
          <cell r="M84" t="str">
            <v>跟进中</v>
          </cell>
          <cell r="P84" t="str">
            <v>三类商机（SI业务）</v>
          </cell>
          <cell r="Q84">
            <v>2020</v>
          </cell>
          <cell r="S84">
            <v>2020</v>
          </cell>
          <cell r="T84">
            <v>8</v>
          </cell>
          <cell r="U84">
            <v>1000</v>
          </cell>
        </row>
        <row r="85">
          <cell r="A85" t="str">
            <v>HEB07</v>
          </cell>
          <cell r="B85" t="str">
            <v>北区</v>
          </cell>
          <cell r="C85" t="str">
            <v>沧州信创</v>
          </cell>
          <cell r="D85" t="str">
            <v>沧州市电子政务中心</v>
          </cell>
          <cell r="F85" t="str">
            <v>张凯</v>
          </cell>
          <cell r="G85" t="str">
            <v>暂无</v>
          </cell>
          <cell r="K85" t="str">
            <v>1发现和评估</v>
          </cell>
          <cell r="L85">
            <v>0.1</v>
          </cell>
          <cell r="M85" t="str">
            <v>跟进中</v>
          </cell>
          <cell r="P85" t="str">
            <v>三类商机（SI业务）</v>
          </cell>
          <cell r="Q85">
            <v>2020</v>
          </cell>
          <cell r="R85">
            <v>9</v>
          </cell>
          <cell r="S85">
            <v>2020</v>
          </cell>
          <cell r="T85">
            <v>10</v>
          </cell>
          <cell r="U85">
            <v>1000</v>
          </cell>
        </row>
        <row r="86">
          <cell r="A86" t="str">
            <v>HEB08</v>
          </cell>
          <cell r="B86" t="str">
            <v>北区</v>
          </cell>
          <cell r="C86" t="str">
            <v>秦皇岛信创</v>
          </cell>
          <cell r="D86" t="str">
            <v>秦皇岛市机要局</v>
          </cell>
          <cell r="F86" t="str">
            <v>李莉</v>
          </cell>
          <cell r="G86" t="str">
            <v>暂无</v>
          </cell>
          <cell r="K86" t="str">
            <v>1发现和评估</v>
          </cell>
          <cell r="L86">
            <v>0.1</v>
          </cell>
          <cell r="M86" t="str">
            <v>跟进中</v>
          </cell>
          <cell r="P86" t="str">
            <v>三类商机（SI业务）</v>
          </cell>
          <cell r="Q86">
            <v>2020</v>
          </cell>
          <cell r="R86">
            <v>9</v>
          </cell>
          <cell r="S86">
            <v>2020</v>
          </cell>
          <cell r="T86">
            <v>10</v>
          </cell>
          <cell r="U86">
            <v>1000</v>
          </cell>
        </row>
        <row r="87">
          <cell r="A87" t="str">
            <v>HEB09</v>
          </cell>
          <cell r="B87" t="str">
            <v>北区</v>
          </cell>
          <cell r="C87" t="str">
            <v>邢台信创</v>
          </cell>
          <cell r="D87" t="str">
            <v>邢台市发改委</v>
          </cell>
          <cell r="F87" t="str">
            <v>孙立荣</v>
          </cell>
          <cell r="G87" t="str">
            <v>暂无</v>
          </cell>
          <cell r="K87" t="str">
            <v>1发现和评估</v>
          </cell>
          <cell r="L87">
            <v>0.1</v>
          </cell>
          <cell r="M87" t="str">
            <v>跟进中</v>
          </cell>
          <cell r="P87" t="str">
            <v>三类商机（SI业务）</v>
          </cell>
          <cell r="Q87">
            <v>2020</v>
          </cell>
          <cell r="R87">
            <v>7</v>
          </cell>
          <cell r="S87">
            <v>2020</v>
          </cell>
          <cell r="T87">
            <v>8</v>
          </cell>
          <cell r="U87">
            <v>1800</v>
          </cell>
        </row>
        <row r="88">
          <cell r="A88" t="str">
            <v>HEB10</v>
          </cell>
          <cell r="B88" t="str">
            <v>北区</v>
          </cell>
          <cell r="C88" t="str">
            <v>石家庄信创</v>
          </cell>
          <cell r="D88" t="str">
            <v>石家庄市机要局</v>
          </cell>
          <cell r="F88" t="str">
            <v>孙立荣</v>
          </cell>
          <cell r="G88" t="str">
            <v>暂无</v>
          </cell>
          <cell r="K88" t="str">
            <v>1发现和评估</v>
          </cell>
          <cell r="L88">
            <v>0.1</v>
          </cell>
          <cell r="M88" t="str">
            <v>跟进中</v>
          </cell>
          <cell r="P88" t="str">
            <v>三类商机（SI业务）</v>
          </cell>
          <cell r="Q88">
            <v>2020</v>
          </cell>
          <cell r="R88">
            <v>9</v>
          </cell>
          <cell r="S88">
            <v>2020</v>
          </cell>
          <cell r="T88">
            <v>10</v>
          </cell>
          <cell r="U88">
            <v>1000</v>
          </cell>
        </row>
        <row r="89">
          <cell r="A89" t="str">
            <v>CHONGQ01</v>
          </cell>
          <cell r="B89" t="str">
            <v>北区</v>
          </cell>
          <cell r="C89" t="str">
            <v>重庆信创</v>
          </cell>
          <cell r="D89" t="str">
            <v>重庆市永川区</v>
          </cell>
          <cell r="F89" t="str">
            <v>刘泉</v>
          </cell>
          <cell r="G89" t="str">
            <v>暂无</v>
          </cell>
          <cell r="K89" t="str">
            <v>1发现和评估</v>
          </cell>
          <cell r="L89">
            <v>0.1</v>
          </cell>
          <cell r="M89" t="str">
            <v>跟进中</v>
          </cell>
          <cell r="P89" t="str">
            <v>三类商机（SI业务）</v>
          </cell>
          <cell r="U89">
            <v>1800</v>
          </cell>
        </row>
        <row r="90">
          <cell r="A90" t="str">
            <v>SHAND02</v>
          </cell>
          <cell r="B90" t="str">
            <v>北区</v>
          </cell>
          <cell r="C90" t="str">
            <v>威海信创</v>
          </cell>
          <cell r="D90" t="str">
            <v>威海市大数据中心</v>
          </cell>
          <cell r="F90" t="str">
            <v>刘岩</v>
          </cell>
          <cell r="G90" t="str">
            <v>暂无</v>
          </cell>
          <cell r="K90" t="str">
            <v>1发现和评估</v>
          </cell>
          <cell r="L90">
            <v>0.1</v>
          </cell>
          <cell r="M90" t="str">
            <v>跟进中</v>
          </cell>
          <cell r="P90" t="str">
            <v>三类商机（SI业务）</v>
          </cell>
        </row>
        <row r="91">
          <cell r="A91" t="str">
            <v>SHAND03</v>
          </cell>
          <cell r="B91" t="str">
            <v>北区</v>
          </cell>
          <cell r="C91" t="str">
            <v>聊城信创</v>
          </cell>
          <cell r="D91" t="str">
            <v>聊城市大数据局</v>
          </cell>
          <cell r="F91" t="str">
            <v>李丹丹</v>
          </cell>
          <cell r="G91" t="str">
            <v>暂无</v>
          </cell>
          <cell r="K91" t="str">
            <v>1发现和评估</v>
          </cell>
          <cell r="L91">
            <v>0.1</v>
          </cell>
          <cell r="M91" t="str">
            <v>跟进中</v>
          </cell>
          <cell r="P91" t="str">
            <v>三类商机（SI业务）</v>
          </cell>
        </row>
        <row r="92">
          <cell r="A92" t="str">
            <v>SHAND04</v>
          </cell>
          <cell r="B92" t="str">
            <v>北区</v>
          </cell>
          <cell r="C92" t="str">
            <v>潍坊信创</v>
          </cell>
          <cell r="D92" t="str">
            <v>潍坊市</v>
          </cell>
          <cell r="F92" t="str">
            <v>李丹丹</v>
          </cell>
          <cell r="G92" t="str">
            <v>暂无</v>
          </cell>
          <cell r="K92" t="str">
            <v>1发现和评估</v>
          </cell>
          <cell r="L92">
            <v>0.1</v>
          </cell>
          <cell r="M92" t="str">
            <v>跟进中</v>
          </cell>
          <cell r="P92" t="str">
            <v>三类商机（SI业务）</v>
          </cell>
        </row>
        <row r="93">
          <cell r="A93" t="str">
            <v>SHAND05</v>
          </cell>
          <cell r="B93" t="str">
            <v>北区</v>
          </cell>
          <cell r="C93" t="str">
            <v>日照信创</v>
          </cell>
          <cell r="D93" t="str">
            <v>日照市大数据中心</v>
          </cell>
          <cell r="F93" t="str">
            <v>刘岩</v>
          </cell>
          <cell r="G93" t="str">
            <v>暂无</v>
          </cell>
          <cell r="K93" t="str">
            <v>1发现和评估</v>
          </cell>
          <cell r="L93">
            <v>0.1</v>
          </cell>
          <cell r="M93" t="str">
            <v>跟进中</v>
          </cell>
          <cell r="P93" t="str">
            <v>三类商机（SI业务）</v>
          </cell>
        </row>
        <row r="94">
          <cell r="A94" t="str">
            <v>SHANX01</v>
          </cell>
          <cell r="B94" t="str">
            <v>北区</v>
          </cell>
          <cell r="C94" t="str">
            <v>山西省信创</v>
          </cell>
          <cell r="D94" t="str">
            <v>长城、赛迪</v>
          </cell>
          <cell r="F94" t="str">
            <v>侯琳林</v>
          </cell>
          <cell r="G94" t="str">
            <v>暂无</v>
          </cell>
          <cell r="K94" t="str">
            <v>1发现和评估</v>
          </cell>
          <cell r="L94">
            <v>0.1</v>
          </cell>
          <cell r="M94" t="str">
            <v>跟进中</v>
          </cell>
          <cell r="P94" t="str">
            <v>三类商机（SI业务）</v>
          </cell>
        </row>
        <row r="95">
          <cell r="A95" t="str">
            <v>TIANJ07</v>
          </cell>
          <cell r="B95" t="str">
            <v>北区</v>
          </cell>
          <cell r="C95" t="str">
            <v>南开区信创</v>
          </cell>
          <cell r="D95" t="str">
            <v>天津市机要局</v>
          </cell>
          <cell r="F95" t="str">
            <v>徐颖</v>
          </cell>
          <cell r="G95" t="str">
            <v>暂无</v>
          </cell>
          <cell r="K95" t="str">
            <v>1发现和评估</v>
          </cell>
          <cell r="L95">
            <v>0.1</v>
          </cell>
          <cell r="M95" t="str">
            <v>跟进中</v>
          </cell>
          <cell r="P95" t="str">
            <v>三类商机（SI业务）</v>
          </cell>
          <cell r="U95">
            <v>1000</v>
          </cell>
        </row>
        <row r="96">
          <cell r="A96" t="str">
            <v>YUNN11</v>
          </cell>
          <cell r="B96" t="str">
            <v>北区</v>
          </cell>
          <cell r="C96" t="str">
            <v>曲靖信创</v>
          </cell>
          <cell r="D96" t="str">
            <v>曲靖市机要局</v>
          </cell>
          <cell r="F96" t="str">
            <v>李青</v>
          </cell>
          <cell r="G96" t="str">
            <v>暂无</v>
          </cell>
          <cell r="K96" t="str">
            <v>1发现和评估</v>
          </cell>
          <cell r="L96">
            <v>0.1</v>
          </cell>
          <cell r="M96" t="str">
            <v>跟进中</v>
          </cell>
          <cell r="P96" t="str">
            <v>三类商机（SI业务）</v>
          </cell>
          <cell r="U96">
            <v>2000</v>
          </cell>
        </row>
        <row r="97">
          <cell r="A97" t="str">
            <v>GUANGX01</v>
          </cell>
          <cell r="B97" t="str">
            <v>北区</v>
          </cell>
          <cell r="C97" t="str">
            <v>广西省信创</v>
          </cell>
          <cell r="F97" t="str">
            <v>李青</v>
          </cell>
          <cell r="G97" t="str">
            <v>暂无</v>
          </cell>
          <cell r="K97" t="str">
            <v>1发现和评估</v>
          </cell>
          <cell r="L97">
            <v>0.1</v>
          </cell>
          <cell r="M97" t="str">
            <v>跟进中</v>
          </cell>
          <cell r="P97" t="str">
            <v>三类商机（SI业务）</v>
          </cell>
        </row>
        <row r="98">
          <cell r="A98" t="str">
            <v>SICH02</v>
          </cell>
          <cell r="B98" t="str">
            <v>北区</v>
          </cell>
          <cell r="C98" t="str">
            <v>四川省信创</v>
          </cell>
          <cell r="F98" t="str">
            <v>刘泉</v>
          </cell>
          <cell r="G98" t="str">
            <v>暂无</v>
          </cell>
          <cell r="K98" t="str">
            <v>1发现和评估</v>
          </cell>
          <cell r="L98">
            <v>0.1</v>
          </cell>
          <cell r="M98" t="str">
            <v>跟进中</v>
          </cell>
          <cell r="P98" t="str">
            <v>三类商机（SI业务）</v>
          </cell>
          <cell r="U98" t="str">
            <v xml:space="preserve"> </v>
          </cell>
        </row>
        <row r="99">
          <cell r="A99" t="str">
            <v>GUIZH01</v>
          </cell>
          <cell r="B99" t="str">
            <v>北区</v>
          </cell>
          <cell r="C99" t="str">
            <v>贵州省信创</v>
          </cell>
          <cell r="D99" t="str">
            <v>省统计局</v>
          </cell>
          <cell r="F99" t="str">
            <v>周武</v>
          </cell>
          <cell r="G99" t="str">
            <v>暂无</v>
          </cell>
          <cell r="K99" t="str">
            <v>1发现和评估</v>
          </cell>
          <cell r="L99">
            <v>0.1</v>
          </cell>
          <cell r="M99" t="str">
            <v>跟进中</v>
          </cell>
          <cell r="P99" t="str">
            <v>三类商机（SI业务）</v>
          </cell>
          <cell r="U99">
            <v>500</v>
          </cell>
        </row>
        <row r="100">
          <cell r="A100" t="str">
            <v>HD77</v>
          </cell>
          <cell r="B100" t="str">
            <v>东区</v>
          </cell>
          <cell r="C100" t="str">
            <v>江苏省应急厅智慧应急</v>
          </cell>
          <cell r="D100" t="str">
            <v>江苏省应急厅</v>
          </cell>
          <cell r="F100" t="str">
            <v>张媛雯</v>
          </cell>
          <cell r="G100" t="str">
            <v>吴海波</v>
          </cell>
          <cell r="K100" t="str">
            <v>1发现和评估</v>
          </cell>
          <cell r="L100">
            <v>0.1</v>
          </cell>
          <cell r="M100" t="str">
            <v>跟进中</v>
          </cell>
          <cell r="P100" t="str">
            <v>二类商机（自有方案业务）</v>
          </cell>
          <cell r="Q100">
            <v>2020</v>
          </cell>
          <cell r="R100">
            <v>8</v>
          </cell>
          <cell r="S100">
            <v>2020</v>
          </cell>
          <cell r="T100">
            <v>9</v>
          </cell>
          <cell r="U100">
            <v>600</v>
          </cell>
        </row>
        <row r="101">
          <cell r="A101" t="str">
            <v>HD81</v>
          </cell>
          <cell r="B101" t="str">
            <v>东区</v>
          </cell>
          <cell r="C101" t="str">
            <v>崇明区大数据平台整合共享项目</v>
          </cell>
          <cell r="D101" t="str">
            <v>上海市崇明区美丽乡村建设领导小组办公室</v>
          </cell>
          <cell r="F101" t="str">
            <v>芦树俊</v>
          </cell>
          <cell r="G101" t="str">
            <v>暂无</v>
          </cell>
          <cell r="K101" t="str">
            <v>1发现和评估</v>
          </cell>
          <cell r="L101">
            <v>0.1</v>
          </cell>
          <cell r="M101" t="str">
            <v>跟进中</v>
          </cell>
          <cell r="P101" t="str">
            <v>一类商机（因特睿产品）</v>
          </cell>
          <cell r="Q101">
            <v>2020</v>
          </cell>
          <cell r="R101">
            <v>6</v>
          </cell>
          <cell r="S101">
            <v>2020</v>
          </cell>
          <cell r="T101">
            <v>7</v>
          </cell>
          <cell r="U101">
            <v>1000</v>
          </cell>
        </row>
        <row r="102">
          <cell r="A102" t="str">
            <v>HD104</v>
          </cell>
          <cell r="B102" t="str">
            <v>东区</v>
          </cell>
          <cell r="C102" t="str">
            <v>吴江政务大数据三期软件开发项目</v>
          </cell>
          <cell r="D102" t="str">
            <v>苏州市吴江区信息中心</v>
          </cell>
          <cell r="F102" t="str">
            <v>芦树俊</v>
          </cell>
          <cell r="G102" t="str">
            <v>靳茜</v>
          </cell>
          <cell r="K102" t="str">
            <v>2顶设和策划</v>
          </cell>
          <cell r="L102">
            <v>0.25</v>
          </cell>
          <cell r="M102" t="str">
            <v>跟进中</v>
          </cell>
          <cell r="P102" t="str">
            <v>二类商机（自有方案业务）</v>
          </cell>
          <cell r="Q102">
            <v>2020</v>
          </cell>
          <cell r="R102" t="str">
            <v>/</v>
          </cell>
          <cell r="S102">
            <v>2020</v>
          </cell>
          <cell r="T102">
            <v>6</v>
          </cell>
        </row>
        <row r="103">
          <cell r="A103" t="str">
            <v>HD108</v>
          </cell>
          <cell r="B103" t="str">
            <v>东区</v>
          </cell>
          <cell r="C103" t="str">
            <v>宜昌人福药业厂区信息化总集</v>
          </cell>
          <cell r="D103" t="str">
            <v>人福药业</v>
          </cell>
          <cell r="F103" t="str">
            <v>李力</v>
          </cell>
          <cell r="G103" t="str">
            <v>陈克</v>
          </cell>
          <cell r="K103" t="str">
            <v>1发现和评估</v>
          </cell>
          <cell r="L103">
            <v>0.1</v>
          </cell>
          <cell r="M103" t="str">
            <v>跟进中</v>
          </cell>
          <cell r="P103" t="str">
            <v>三类商机（SI业务）</v>
          </cell>
          <cell r="Q103">
            <v>2020</v>
          </cell>
          <cell r="R103">
            <v>8</v>
          </cell>
          <cell r="S103">
            <v>2020</v>
          </cell>
          <cell r="T103">
            <v>9</v>
          </cell>
          <cell r="U103">
            <v>1000</v>
          </cell>
        </row>
        <row r="104">
          <cell r="A104" t="str">
            <v>HD111</v>
          </cell>
          <cell r="B104" t="str">
            <v>东区</v>
          </cell>
          <cell r="C104" t="str">
            <v>南通市卫健委信息系统互通项目</v>
          </cell>
          <cell r="D104" t="str">
            <v>南通市卫健委</v>
          </cell>
          <cell r="F104" t="str">
            <v>芦树俊</v>
          </cell>
          <cell r="G104" t="str">
            <v>暂无</v>
          </cell>
          <cell r="K104" t="str">
            <v>1发现和评估</v>
          </cell>
          <cell r="L104">
            <v>0.1</v>
          </cell>
          <cell r="M104" t="str">
            <v>跟进中</v>
          </cell>
          <cell r="P104" t="str">
            <v>一类商机（因特睿产品）</v>
          </cell>
          <cell r="Q104">
            <v>2020</v>
          </cell>
          <cell r="R104" t="str">
            <v>/</v>
          </cell>
          <cell r="S104">
            <v>2020</v>
          </cell>
          <cell r="T104" t="str">
            <v>/</v>
          </cell>
        </row>
        <row r="105">
          <cell r="A105" t="str">
            <v>HD115</v>
          </cell>
          <cell r="B105" t="str">
            <v>东区</v>
          </cell>
          <cell r="C105" t="str">
            <v>宜昌市智慧垃圾项目</v>
          </cell>
          <cell r="D105" t="str">
            <v>宜昌市城管</v>
          </cell>
          <cell r="F105" t="str">
            <v>李力</v>
          </cell>
          <cell r="G105" t="str">
            <v>吴海波</v>
          </cell>
          <cell r="K105" t="str">
            <v>1发现和评估</v>
          </cell>
          <cell r="L105">
            <v>0.1</v>
          </cell>
          <cell r="M105" t="str">
            <v>跟进中</v>
          </cell>
          <cell r="P105" t="str">
            <v>二类商机（自有方案业务）</v>
          </cell>
          <cell r="Q105">
            <v>2020</v>
          </cell>
          <cell r="R105">
            <v>9</v>
          </cell>
          <cell r="S105">
            <v>2020</v>
          </cell>
          <cell r="T105">
            <v>10</v>
          </cell>
          <cell r="U105">
            <v>500</v>
          </cell>
        </row>
        <row r="106">
          <cell r="A106" t="str">
            <v>HD116</v>
          </cell>
          <cell r="B106" t="str">
            <v>东区</v>
          </cell>
          <cell r="C106" t="str">
            <v>宜昌市智慧消防项目</v>
          </cell>
          <cell r="D106" t="str">
            <v>宜昌市消防支队</v>
          </cell>
          <cell r="F106" t="str">
            <v>李力</v>
          </cell>
          <cell r="G106" t="str">
            <v>暂无</v>
          </cell>
          <cell r="K106" t="str">
            <v>1发现和评估</v>
          </cell>
          <cell r="L106">
            <v>0.1</v>
          </cell>
          <cell r="M106" t="str">
            <v>跟进中</v>
          </cell>
          <cell r="P106" t="str">
            <v>三类商机（SI业务）</v>
          </cell>
          <cell r="Q106">
            <v>2020</v>
          </cell>
          <cell r="R106">
            <v>10</v>
          </cell>
          <cell r="S106">
            <v>2020</v>
          </cell>
          <cell r="T106">
            <v>11</v>
          </cell>
          <cell r="U106">
            <v>200</v>
          </cell>
        </row>
        <row r="107">
          <cell r="A107" t="str">
            <v>HD119</v>
          </cell>
          <cell r="B107" t="str">
            <v>东区</v>
          </cell>
          <cell r="C107" t="str">
            <v>江苏省公安厅因特睿试点场景技术验证软件开发</v>
          </cell>
          <cell r="D107" t="str">
            <v>南京市公安局江宁分局</v>
          </cell>
          <cell r="F107" t="str">
            <v>张媛雯</v>
          </cell>
          <cell r="G107" t="str">
            <v>李鹏博</v>
          </cell>
          <cell r="I107" t="str">
            <v>是</v>
          </cell>
          <cell r="K107" t="str">
            <v>2顶设和策划</v>
          </cell>
          <cell r="L107">
            <v>0.25</v>
          </cell>
          <cell r="M107" t="str">
            <v>跟进中</v>
          </cell>
          <cell r="P107" t="str">
            <v>一类商机（因特睿产品）</v>
          </cell>
          <cell r="Q107">
            <v>2020</v>
          </cell>
          <cell r="R107">
            <v>5</v>
          </cell>
          <cell r="S107">
            <v>2020</v>
          </cell>
          <cell r="T107">
            <v>5</v>
          </cell>
          <cell r="U107">
            <v>200</v>
          </cell>
        </row>
        <row r="108">
          <cell r="A108" t="str">
            <v>HD120</v>
          </cell>
          <cell r="B108" t="str">
            <v>东区</v>
          </cell>
          <cell r="C108" t="str">
            <v>南京市智慧社区项目</v>
          </cell>
          <cell r="D108" t="str">
            <v>智慧神州</v>
          </cell>
          <cell r="E108" t="str">
            <v>南京市信息中心</v>
          </cell>
          <cell r="F108" t="str">
            <v>张媛雯</v>
          </cell>
          <cell r="G108" t="str">
            <v>暂无</v>
          </cell>
          <cell r="K108" t="str">
            <v>1发现和评估</v>
          </cell>
          <cell r="L108">
            <v>0.1</v>
          </cell>
          <cell r="M108" t="str">
            <v>跟进中</v>
          </cell>
          <cell r="P108" t="str">
            <v>一类商机（因特睿产品）</v>
          </cell>
          <cell r="Q108">
            <v>2020</v>
          </cell>
          <cell r="R108">
            <v>7</v>
          </cell>
          <cell r="S108">
            <v>2020</v>
          </cell>
          <cell r="T108">
            <v>8</v>
          </cell>
          <cell r="U108">
            <v>200</v>
          </cell>
        </row>
        <row r="109">
          <cell r="A109" t="str">
            <v>HD121</v>
          </cell>
          <cell r="B109" t="str">
            <v>东区</v>
          </cell>
          <cell r="C109" t="str">
            <v>宜昌大数据产业园展厅项目</v>
          </cell>
          <cell r="D109" t="str">
            <v>宜昌大数据局+伍家岗工业园+三峡云计算有限公司</v>
          </cell>
          <cell r="E109" t="str">
            <v>国投集团</v>
          </cell>
          <cell r="F109" t="str">
            <v>李力</v>
          </cell>
          <cell r="G109" t="str">
            <v>李力</v>
          </cell>
          <cell r="H109" t="str">
            <v>Roy</v>
          </cell>
          <cell r="K109" t="str">
            <v>1发现和评估</v>
          </cell>
          <cell r="L109">
            <v>0.1</v>
          </cell>
          <cell r="M109" t="str">
            <v>跟进中</v>
          </cell>
          <cell r="P109" t="str">
            <v>三类商机（SI业务）</v>
          </cell>
          <cell r="Q109">
            <v>2020</v>
          </cell>
          <cell r="R109">
            <v>9</v>
          </cell>
          <cell r="S109">
            <v>2020</v>
          </cell>
          <cell r="T109">
            <v>10</v>
          </cell>
          <cell r="U109">
            <v>2000</v>
          </cell>
        </row>
        <row r="110">
          <cell r="A110" t="str">
            <v>HD122</v>
          </cell>
          <cell r="B110" t="str">
            <v>东区</v>
          </cell>
          <cell r="C110" t="str">
            <v>宜昌大数据产业园IDC建设和运营</v>
          </cell>
          <cell r="D110" t="str">
            <v>宜昌大数据局+伍家岗工业园+三峡云计算有限公司</v>
          </cell>
          <cell r="E110" t="str">
            <v>国投集团</v>
          </cell>
          <cell r="F110" t="str">
            <v>李力</v>
          </cell>
          <cell r="G110" t="str">
            <v>李力</v>
          </cell>
          <cell r="K110" t="str">
            <v>1发现和评估</v>
          </cell>
          <cell r="L110">
            <v>0.1</v>
          </cell>
          <cell r="M110" t="str">
            <v>跟进中</v>
          </cell>
          <cell r="P110" t="str">
            <v>三类商机（SI业务）</v>
          </cell>
          <cell r="Q110">
            <v>2020</v>
          </cell>
          <cell r="R110">
            <v>6</v>
          </cell>
          <cell r="S110">
            <v>2020</v>
          </cell>
          <cell r="T110">
            <v>7</v>
          </cell>
          <cell r="U110">
            <v>2000</v>
          </cell>
        </row>
        <row r="111">
          <cell r="A111" t="str">
            <v>HD123</v>
          </cell>
          <cell r="B111" t="str">
            <v>东区</v>
          </cell>
          <cell r="C111" t="str">
            <v>吴江宏观经济大数据分析项目</v>
          </cell>
          <cell r="D111" t="str">
            <v>吴江发改委</v>
          </cell>
          <cell r="F111" t="str">
            <v>芦树俊</v>
          </cell>
          <cell r="G111" t="str">
            <v>暂无</v>
          </cell>
          <cell r="I111" t="str">
            <v>是</v>
          </cell>
          <cell r="J111" t="str">
            <v>YES</v>
          </cell>
          <cell r="K111" t="str">
            <v>1发现和评估</v>
          </cell>
          <cell r="L111">
            <v>0.1</v>
          </cell>
          <cell r="M111" t="str">
            <v>跟进中</v>
          </cell>
          <cell r="P111" t="str">
            <v>二类商机（自有方案业务）</v>
          </cell>
          <cell r="Q111">
            <v>2020</v>
          </cell>
          <cell r="R111">
            <v>5</v>
          </cell>
          <cell r="S111">
            <v>2020</v>
          </cell>
          <cell r="T111">
            <v>6</v>
          </cell>
          <cell r="U111">
            <v>300</v>
          </cell>
        </row>
        <row r="112">
          <cell r="A112" t="str">
            <v>HD130</v>
          </cell>
          <cell r="B112" t="str">
            <v>东区</v>
          </cell>
          <cell r="C112" t="str">
            <v>马鞍山市基层政务系统整合项目</v>
          </cell>
          <cell r="D112" t="str">
            <v>马鞍市大数据局</v>
          </cell>
          <cell r="F112" t="str">
            <v>张媛雯</v>
          </cell>
          <cell r="G112" t="str">
            <v>吴海波</v>
          </cell>
          <cell r="K112" t="str">
            <v>1发现和评估</v>
          </cell>
          <cell r="L112">
            <v>0.1</v>
          </cell>
          <cell r="M112" t="str">
            <v>跟进中</v>
          </cell>
          <cell r="P112" t="str">
            <v>一类商机（因特睿产品）</v>
          </cell>
          <cell r="Q112">
            <v>2020</v>
          </cell>
          <cell r="R112">
            <v>7</v>
          </cell>
          <cell r="S112">
            <v>2020</v>
          </cell>
          <cell r="T112">
            <v>8</v>
          </cell>
          <cell r="U112">
            <v>500</v>
          </cell>
        </row>
        <row r="113">
          <cell r="A113" t="str">
            <v>HD133</v>
          </cell>
          <cell r="B113" t="str">
            <v>东区</v>
          </cell>
          <cell r="C113" t="str">
            <v>吴江区电子证照服务系统</v>
          </cell>
          <cell r="D113" t="str">
            <v>吴江区行政审批局</v>
          </cell>
          <cell r="F113" t="str">
            <v>芦树俊</v>
          </cell>
          <cell r="G113" t="str">
            <v>靳茜</v>
          </cell>
          <cell r="K113" t="str">
            <v>1发现和评估</v>
          </cell>
          <cell r="L113">
            <v>0.1</v>
          </cell>
          <cell r="M113" t="str">
            <v>跟进中</v>
          </cell>
          <cell r="P113" t="str">
            <v>二类商机（自有方案业务）</v>
          </cell>
          <cell r="Q113">
            <v>2020</v>
          </cell>
          <cell r="R113">
            <v>7</v>
          </cell>
          <cell r="S113">
            <v>2020</v>
          </cell>
          <cell r="T113">
            <v>8</v>
          </cell>
          <cell r="U113">
            <v>200</v>
          </cell>
        </row>
        <row r="114">
          <cell r="A114" t="str">
            <v>HD134</v>
          </cell>
          <cell r="B114" t="str">
            <v>东区</v>
          </cell>
          <cell r="C114" t="str">
            <v>江苏省政务大数据局数据汇集</v>
          </cell>
          <cell r="D114" t="str">
            <v>江苏省大数据局</v>
          </cell>
          <cell r="F114" t="str">
            <v>张媛雯</v>
          </cell>
          <cell r="G114" t="str">
            <v>李鹏博</v>
          </cell>
          <cell r="K114" t="str">
            <v>1发现和评估</v>
          </cell>
          <cell r="L114">
            <v>0.1</v>
          </cell>
          <cell r="M114" t="str">
            <v>跟进中</v>
          </cell>
          <cell r="P114" t="str">
            <v>二类商机（自有方案业务）</v>
          </cell>
          <cell r="Q114">
            <v>2020</v>
          </cell>
          <cell r="R114">
            <v>10</v>
          </cell>
          <cell r="S114">
            <v>2020</v>
          </cell>
          <cell r="T114">
            <v>11</v>
          </cell>
          <cell r="U114">
            <v>300</v>
          </cell>
        </row>
        <row r="115">
          <cell r="A115" t="str">
            <v>HD138</v>
          </cell>
          <cell r="B115" t="str">
            <v>东区</v>
          </cell>
          <cell r="C115" t="str">
            <v>南京市公安局交管6合1系统整合项目</v>
          </cell>
          <cell r="D115" t="str">
            <v>南京市公安局指挥中心</v>
          </cell>
          <cell r="F115" t="str">
            <v>张媛雯</v>
          </cell>
          <cell r="G115" t="str">
            <v>吴海波</v>
          </cell>
          <cell r="I115" t="str">
            <v>是</v>
          </cell>
          <cell r="J115" t="str">
            <v>YES</v>
          </cell>
          <cell r="K115" t="str">
            <v>1发现和评估</v>
          </cell>
          <cell r="L115">
            <v>0.1</v>
          </cell>
          <cell r="M115" t="str">
            <v>跟进中</v>
          </cell>
          <cell r="P115" t="str">
            <v>一类商机（因特睿产品）</v>
          </cell>
          <cell r="Q115">
            <v>2020</v>
          </cell>
          <cell r="R115">
            <v>4</v>
          </cell>
          <cell r="S115">
            <v>2020</v>
          </cell>
          <cell r="T115">
            <v>5</v>
          </cell>
          <cell r="U115">
            <v>100</v>
          </cell>
        </row>
        <row r="116">
          <cell r="A116" t="str">
            <v>HD140</v>
          </cell>
          <cell r="B116" t="str">
            <v>东区</v>
          </cell>
          <cell r="C116" t="str">
            <v>智慧食安大数据项目</v>
          </cell>
          <cell r="D116" t="str">
            <v>上海市场监管局</v>
          </cell>
          <cell r="F116" t="str">
            <v>芦树俊</v>
          </cell>
          <cell r="G116" t="str">
            <v>暂无</v>
          </cell>
          <cell r="K116" t="str">
            <v>1发现和评估</v>
          </cell>
          <cell r="L116">
            <v>0.1</v>
          </cell>
          <cell r="M116" t="str">
            <v>跟进中</v>
          </cell>
          <cell r="P116" t="str">
            <v>二类商机（自有方案业务）</v>
          </cell>
          <cell r="Q116">
            <v>2020</v>
          </cell>
          <cell r="R116">
            <v>10</v>
          </cell>
          <cell r="S116">
            <v>2020</v>
          </cell>
          <cell r="T116">
            <v>11</v>
          </cell>
          <cell r="U116">
            <v>1500</v>
          </cell>
        </row>
        <row r="117">
          <cell r="A117" t="str">
            <v>HUB01</v>
          </cell>
          <cell r="B117" t="str">
            <v>东区</v>
          </cell>
          <cell r="C117" t="str">
            <v>宜昌人兴发集团厂区信息化总集</v>
          </cell>
          <cell r="D117" t="str">
            <v>宜昌兴发集团</v>
          </cell>
          <cell r="F117" t="str">
            <v>李力</v>
          </cell>
          <cell r="G117" t="str">
            <v>暂无</v>
          </cell>
          <cell r="K117" t="str">
            <v>1发现和评估</v>
          </cell>
          <cell r="L117">
            <v>0.1</v>
          </cell>
          <cell r="M117" t="str">
            <v>跟进中</v>
          </cell>
          <cell r="P117" t="str">
            <v>三类商机（SI业务）</v>
          </cell>
          <cell r="Q117">
            <v>2020</v>
          </cell>
          <cell r="R117">
            <v>11</v>
          </cell>
          <cell r="S117">
            <v>2020</v>
          </cell>
          <cell r="T117">
            <v>12</v>
          </cell>
          <cell r="U117">
            <v>300</v>
          </cell>
        </row>
        <row r="118">
          <cell r="A118" t="str">
            <v>HUB02</v>
          </cell>
          <cell r="B118" t="str">
            <v>东区</v>
          </cell>
          <cell r="C118" t="str">
            <v>宜昌市公安局信息系统集成项目</v>
          </cell>
          <cell r="D118" t="str">
            <v>宜昌市公安局</v>
          </cell>
          <cell r="F118" t="str">
            <v>李力</v>
          </cell>
          <cell r="G118" t="str">
            <v>李力</v>
          </cell>
          <cell r="K118" t="str">
            <v>1发现和评估</v>
          </cell>
          <cell r="L118">
            <v>0.1</v>
          </cell>
          <cell r="M118" t="str">
            <v>跟进中</v>
          </cell>
          <cell r="P118" t="str">
            <v>一类商机（因特睿产品）</v>
          </cell>
          <cell r="Q118">
            <v>2020</v>
          </cell>
          <cell r="R118">
            <v>11</v>
          </cell>
          <cell r="S118">
            <v>2020</v>
          </cell>
          <cell r="T118">
            <v>12</v>
          </cell>
          <cell r="U118">
            <v>200</v>
          </cell>
        </row>
        <row r="119">
          <cell r="A119" t="str">
            <v>HUB03</v>
          </cell>
          <cell r="B119" t="str">
            <v>东区</v>
          </cell>
          <cell r="C119" t="str">
            <v>宜昌市人社局信息系统集成项目</v>
          </cell>
          <cell r="D119" t="str">
            <v>宜昌市人社局</v>
          </cell>
          <cell r="F119" t="str">
            <v>李力</v>
          </cell>
          <cell r="G119" t="str">
            <v>暂无</v>
          </cell>
          <cell r="K119" t="str">
            <v>1发现和评估</v>
          </cell>
          <cell r="L119">
            <v>0.1</v>
          </cell>
          <cell r="M119" t="str">
            <v>跟进中</v>
          </cell>
          <cell r="P119" t="str">
            <v>一类商机（因特睿产品）</v>
          </cell>
          <cell r="Q119">
            <v>2020</v>
          </cell>
          <cell r="R119">
            <v>11</v>
          </cell>
          <cell r="S119">
            <v>2020</v>
          </cell>
          <cell r="T119">
            <v>12</v>
          </cell>
          <cell r="U119">
            <v>200</v>
          </cell>
        </row>
        <row r="120">
          <cell r="A120" t="str">
            <v>HUB04</v>
          </cell>
          <cell r="B120" t="str">
            <v>东区</v>
          </cell>
          <cell r="C120" t="str">
            <v>恩施市智慧城市指挥中心项目</v>
          </cell>
          <cell r="D120" t="str">
            <v>恩施市大数据局</v>
          </cell>
          <cell r="F120" t="str">
            <v>李力</v>
          </cell>
          <cell r="G120" t="str">
            <v>暂无</v>
          </cell>
          <cell r="K120" t="str">
            <v>1发现和评估</v>
          </cell>
          <cell r="L120">
            <v>0.1</v>
          </cell>
          <cell r="M120" t="str">
            <v>跟进中</v>
          </cell>
          <cell r="P120" t="str">
            <v>二类商机（自有方案业务）</v>
          </cell>
          <cell r="Q120">
            <v>2020</v>
          </cell>
          <cell r="R120">
            <v>8</v>
          </cell>
          <cell r="S120">
            <v>2020</v>
          </cell>
          <cell r="T120">
            <v>9</v>
          </cell>
          <cell r="U120">
            <v>200</v>
          </cell>
        </row>
        <row r="121">
          <cell r="A121" t="str">
            <v>HUB05</v>
          </cell>
          <cell r="B121" t="str">
            <v>东区</v>
          </cell>
          <cell r="C121" t="str">
            <v>宜昌市大数据产业合作政府采购项目</v>
          </cell>
          <cell r="D121" t="str">
            <v>宜昌市大数据局</v>
          </cell>
          <cell r="F121" t="str">
            <v>李力</v>
          </cell>
          <cell r="G121" t="str">
            <v>李文东</v>
          </cell>
          <cell r="K121" t="str">
            <v>1发现和评估</v>
          </cell>
          <cell r="L121">
            <v>0.1</v>
          </cell>
          <cell r="M121" t="str">
            <v>跟进中</v>
          </cell>
          <cell r="P121" t="str">
            <v>三类商机（SI业务）</v>
          </cell>
          <cell r="Q121">
            <v>2020</v>
          </cell>
          <cell r="R121">
            <v>11</v>
          </cell>
          <cell r="S121">
            <v>2020</v>
          </cell>
          <cell r="T121">
            <v>12</v>
          </cell>
          <cell r="U121">
            <v>500</v>
          </cell>
        </row>
        <row r="122">
          <cell r="A122" t="str">
            <v>JIANGS01</v>
          </cell>
          <cell r="B122" t="str">
            <v>东区</v>
          </cell>
          <cell r="C122" t="str">
            <v xml:space="preserve">苏州农商银行个人消费贷政府数据支撑服务阶段证明项目
</v>
          </cell>
          <cell r="D122" t="str">
            <v>江苏苏州农村商业银行股份有限公司</v>
          </cell>
          <cell r="F122" t="str">
            <v>芦树俊</v>
          </cell>
          <cell r="G122" t="str">
            <v>吴海波</v>
          </cell>
          <cell r="K122" t="str">
            <v>4投标准备</v>
          </cell>
          <cell r="L122">
            <v>0.75</v>
          </cell>
          <cell r="M122" t="str">
            <v>跟进中</v>
          </cell>
          <cell r="P122" t="str">
            <v>二类商机（自有方案业务）</v>
          </cell>
          <cell r="Q122" t="str">
            <v>/</v>
          </cell>
          <cell r="R122" t="str">
            <v>/</v>
          </cell>
          <cell r="S122">
            <v>2020</v>
          </cell>
          <cell r="T122">
            <v>4</v>
          </cell>
          <cell r="U122">
            <v>21</v>
          </cell>
        </row>
        <row r="123">
          <cell r="A123" t="str">
            <v>HUB06</v>
          </cell>
          <cell r="B123" t="str">
            <v>东区</v>
          </cell>
          <cell r="C123" t="str">
            <v>宜昌市大数据产业园L楼集成服务阶段证明项目</v>
          </cell>
          <cell r="D123" t="str">
            <v>湖北省宜昌市大数据局</v>
          </cell>
          <cell r="F123" t="str">
            <v>李力</v>
          </cell>
          <cell r="G123" t="str">
            <v>李力</v>
          </cell>
          <cell r="I123" t="str">
            <v>是</v>
          </cell>
          <cell r="K123" t="str">
            <v>2顶设和策划</v>
          </cell>
          <cell r="L123">
            <v>0.25</v>
          </cell>
          <cell r="M123" t="str">
            <v>跟进中</v>
          </cell>
          <cell r="P123" t="str">
            <v>三类商机（SI业务）</v>
          </cell>
          <cell r="Q123">
            <v>2020</v>
          </cell>
          <cell r="R123">
            <v>4</v>
          </cell>
          <cell r="S123">
            <v>2020</v>
          </cell>
          <cell r="T123">
            <v>5</v>
          </cell>
          <cell r="U123">
            <v>1000</v>
          </cell>
        </row>
        <row r="124">
          <cell r="A124" t="str">
            <v>JIANGS02</v>
          </cell>
          <cell r="B124" t="str">
            <v>东区</v>
          </cell>
          <cell r="C124" t="str">
            <v>智慧徐州信息资源枢纽工程稳定运行及应用拓展服务阶段证明</v>
          </cell>
          <cell r="D124" t="str">
            <v>徐州市大数据局</v>
          </cell>
          <cell r="F124" t="str">
            <v>芦树俊</v>
          </cell>
          <cell r="G124" t="str">
            <v>吴海波</v>
          </cell>
          <cell r="I124" t="str">
            <v>是</v>
          </cell>
          <cell r="K124" t="str">
            <v>2顶设和策划</v>
          </cell>
          <cell r="L124">
            <v>0.25</v>
          </cell>
          <cell r="M124" t="str">
            <v>跟进中</v>
          </cell>
          <cell r="P124" t="str">
            <v>二类商机（自有方案业务）</v>
          </cell>
          <cell r="Q124">
            <v>2020</v>
          </cell>
          <cell r="R124">
            <v>4</v>
          </cell>
          <cell r="S124">
            <v>2020</v>
          </cell>
          <cell r="T124">
            <v>5</v>
          </cell>
          <cell r="U124">
            <v>350</v>
          </cell>
        </row>
        <row r="125">
          <cell r="A125" t="str">
            <v>JIANGS03</v>
          </cell>
          <cell r="B125" t="str">
            <v>东区</v>
          </cell>
          <cell r="C125" t="str">
            <v>江苏省信用网站迁移服务到款项目</v>
          </cell>
          <cell r="D125" t="str">
            <v>江苏省发改委</v>
          </cell>
          <cell r="F125" t="str">
            <v>张媛雯</v>
          </cell>
          <cell r="G125" t="str">
            <v>吴海波</v>
          </cell>
          <cell r="I125" t="str">
            <v>是</v>
          </cell>
          <cell r="K125" t="str">
            <v>2顶设和策划</v>
          </cell>
          <cell r="L125">
            <v>0.25</v>
          </cell>
          <cell r="M125" t="str">
            <v>跟进中</v>
          </cell>
          <cell r="P125" t="str">
            <v>二类商机（自有方案业务）</v>
          </cell>
          <cell r="Q125">
            <v>2020</v>
          </cell>
          <cell r="R125">
            <v>4</v>
          </cell>
          <cell r="S125">
            <v>2020</v>
          </cell>
          <cell r="T125">
            <v>4</v>
          </cell>
          <cell r="U125">
            <v>6</v>
          </cell>
        </row>
        <row r="126">
          <cell r="A126" t="str">
            <v>JIANGS04</v>
          </cell>
          <cell r="B126" t="str">
            <v>东区</v>
          </cell>
          <cell r="C126" t="str">
            <v>江苏省信用网站及APP优化服务软件开发项目</v>
          </cell>
          <cell r="D126" t="str">
            <v>江苏省发改委</v>
          </cell>
          <cell r="F126" t="str">
            <v>张媛雯</v>
          </cell>
          <cell r="G126" t="str">
            <v>吴海波</v>
          </cell>
          <cell r="I126" t="str">
            <v>是</v>
          </cell>
          <cell r="K126" t="str">
            <v>2顶设和策划</v>
          </cell>
          <cell r="L126">
            <v>0.25</v>
          </cell>
          <cell r="M126" t="str">
            <v>跟进中</v>
          </cell>
          <cell r="P126" t="str">
            <v>二类商机（自有方案业务）</v>
          </cell>
          <cell r="Q126">
            <v>2020</v>
          </cell>
          <cell r="R126">
            <v>4</v>
          </cell>
          <cell r="S126">
            <v>2020</v>
          </cell>
          <cell r="T126">
            <v>5</v>
          </cell>
          <cell r="U126">
            <v>20</v>
          </cell>
        </row>
        <row r="127">
          <cell r="A127" t="str">
            <v>JIANGS06</v>
          </cell>
          <cell r="B127" t="str">
            <v>东区</v>
          </cell>
          <cell r="C127" t="str">
            <v>徐州国投合作</v>
          </cell>
          <cell r="D127" t="str">
            <v>徐州国投</v>
          </cell>
          <cell r="F127" t="str">
            <v>芦树俊</v>
          </cell>
          <cell r="G127" t="str">
            <v>吴海波</v>
          </cell>
          <cell r="K127" t="str">
            <v>1发现和评估</v>
          </cell>
          <cell r="L127">
            <v>0.1</v>
          </cell>
          <cell r="M127" t="str">
            <v>跟进中</v>
          </cell>
          <cell r="P127" t="str">
            <v>三类商机（SI业务）</v>
          </cell>
          <cell r="Q127">
            <v>2020</v>
          </cell>
          <cell r="R127">
            <v>6</v>
          </cell>
          <cell r="S127">
            <v>2020</v>
          </cell>
          <cell r="T127">
            <v>6</v>
          </cell>
          <cell r="U127">
            <v>100</v>
          </cell>
        </row>
        <row r="128">
          <cell r="A128" t="str">
            <v>JIANGS07</v>
          </cell>
          <cell r="B128" t="str">
            <v>东区</v>
          </cell>
          <cell r="C128" t="str">
            <v>审批服务综合执法一体化平台项目</v>
          </cell>
          <cell r="D128" t="str">
            <v>徐州经开区管委会</v>
          </cell>
          <cell r="F128" t="str">
            <v>芦树俊</v>
          </cell>
          <cell r="G128" t="str">
            <v>吴海波</v>
          </cell>
          <cell r="I128" t="str">
            <v>是</v>
          </cell>
          <cell r="J128" t="str">
            <v>YES</v>
          </cell>
          <cell r="K128" t="str">
            <v>1发现和评估</v>
          </cell>
          <cell r="L128">
            <v>0.1</v>
          </cell>
          <cell r="M128" t="str">
            <v>跟进中</v>
          </cell>
          <cell r="P128" t="str">
            <v>二类商机（自有方案业务）</v>
          </cell>
          <cell r="Q128">
            <v>2020</v>
          </cell>
          <cell r="R128" t="str">
            <v>/</v>
          </cell>
          <cell r="S128">
            <v>2020</v>
          </cell>
          <cell r="T128" t="str">
            <v>/</v>
          </cell>
        </row>
        <row r="129">
          <cell r="A129" t="str">
            <v>ANH01</v>
          </cell>
          <cell r="B129" t="str">
            <v>东区</v>
          </cell>
          <cell r="C129" t="str">
            <v>安徽省国资委信息化建设</v>
          </cell>
          <cell r="D129" t="str">
            <v>安徽省国资委</v>
          </cell>
          <cell r="F129" t="str">
            <v>芦树俊</v>
          </cell>
          <cell r="G129" t="str">
            <v>暂无</v>
          </cell>
          <cell r="K129" t="str">
            <v>1发现和评估</v>
          </cell>
          <cell r="L129">
            <v>0.1</v>
          </cell>
          <cell r="M129" t="str">
            <v>跟进中</v>
          </cell>
          <cell r="Q129" t="str">
            <v>/</v>
          </cell>
          <cell r="R129" t="str">
            <v>/</v>
          </cell>
          <cell r="S129">
            <v>2020</v>
          </cell>
          <cell r="T129" t="str">
            <v>/</v>
          </cell>
        </row>
        <row r="130">
          <cell r="A130" t="str">
            <v>XINJ01</v>
          </cell>
          <cell r="B130" t="str">
            <v>东区</v>
          </cell>
          <cell r="C130" t="str">
            <v>新疆军分区信息化建设</v>
          </cell>
          <cell r="D130" t="str">
            <v>新疆军分区</v>
          </cell>
          <cell r="F130" t="str">
            <v>芦树俊</v>
          </cell>
          <cell r="G130" t="str">
            <v>暂无</v>
          </cell>
          <cell r="K130" t="str">
            <v>1发现和评估</v>
          </cell>
          <cell r="L130">
            <v>0.1</v>
          </cell>
          <cell r="M130" t="str">
            <v>跟进中</v>
          </cell>
          <cell r="Q130" t="str">
            <v>/</v>
          </cell>
          <cell r="R130" t="str">
            <v>/</v>
          </cell>
          <cell r="S130">
            <v>2020</v>
          </cell>
          <cell r="T130" t="str">
            <v>/</v>
          </cell>
        </row>
        <row r="131">
          <cell r="A131" t="str">
            <v>XINJ02</v>
          </cell>
          <cell r="B131" t="str">
            <v>东区</v>
          </cell>
          <cell r="C131" t="str">
            <v>新疆巴音郭楞蒙古自治州公安数据融合新疆巴音郭楞蒙古自治州</v>
          </cell>
          <cell r="F131" t="str">
            <v>芦树俊</v>
          </cell>
          <cell r="G131" t="str">
            <v>暂无</v>
          </cell>
          <cell r="K131" t="str">
            <v>1发现和评估</v>
          </cell>
          <cell r="L131">
            <v>0.1</v>
          </cell>
          <cell r="M131" t="str">
            <v>跟进中</v>
          </cell>
          <cell r="Q131" t="str">
            <v>/</v>
          </cell>
          <cell r="R131" t="str">
            <v>/</v>
          </cell>
          <cell r="S131">
            <v>2020</v>
          </cell>
          <cell r="T131" t="str">
            <v>/</v>
          </cell>
        </row>
        <row r="132">
          <cell r="A132" t="str">
            <v>JIANGS08</v>
          </cell>
          <cell r="B132" t="str">
            <v>东区</v>
          </cell>
          <cell r="C132" t="str">
            <v>江苏镇江公安局互联网+公安</v>
          </cell>
          <cell r="D132" t="str">
            <v>镇江公安局</v>
          </cell>
          <cell r="F132" t="str">
            <v>芦树俊</v>
          </cell>
          <cell r="G132" t="str">
            <v>暂无</v>
          </cell>
          <cell r="K132" t="str">
            <v>1发现和评估</v>
          </cell>
          <cell r="L132">
            <v>0.1</v>
          </cell>
          <cell r="M132" t="str">
            <v>跟进中</v>
          </cell>
          <cell r="Q132" t="str">
            <v>/</v>
          </cell>
          <cell r="R132" t="str">
            <v>/</v>
          </cell>
          <cell r="S132">
            <v>2020</v>
          </cell>
          <cell r="T132" t="str">
            <v>/</v>
          </cell>
        </row>
        <row r="133">
          <cell r="A133" t="str">
            <v>JIANGS09</v>
          </cell>
          <cell r="B133" t="str">
            <v>东区</v>
          </cell>
          <cell r="C133" t="str">
            <v>江苏镇江经济开发区智慧招商</v>
          </cell>
          <cell r="D133" t="str">
            <v>镇江经济开发区管委会</v>
          </cell>
          <cell r="F133" t="str">
            <v>芦树俊</v>
          </cell>
          <cell r="G133" t="str">
            <v>暂无</v>
          </cell>
          <cell r="K133" t="str">
            <v>1发现和评估</v>
          </cell>
          <cell r="L133">
            <v>0.1</v>
          </cell>
          <cell r="M133" t="str">
            <v>跟进中</v>
          </cell>
          <cell r="Q133" t="str">
            <v>/</v>
          </cell>
          <cell r="R133" t="str">
            <v>/</v>
          </cell>
          <cell r="S133">
            <v>2020</v>
          </cell>
          <cell r="T133" t="str">
            <v>/</v>
          </cell>
        </row>
        <row r="134">
          <cell r="A134" t="str">
            <v>NINGX03</v>
          </cell>
          <cell r="B134" t="str">
            <v>东区</v>
          </cell>
          <cell r="C134" t="str">
            <v>宁夏网信办大数据融合</v>
          </cell>
          <cell r="D134" t="str">
            <v>宁夏网信办</v>
          </cell>
          <cell r="F134" t="str">
            <v>芦树俊</v>
          </cell>
          <cell r="G134" t="str">
            <v>暂无</v>
          </cell>
          <cell r="K134" t="str">
            <v>1发现和评估</v>
          </cell>
          <cell r="L134">
            <v>0.1</v>
          </cell>
          <cell r="M134" t="str">
            <v>跟进中</v>
          </cell>
          <cell r="Q134" t="str">
            <v>/</v>
          </cell>
          <cell r="R134" t="str">
            <v>/</v>
          </cell>
          <cell r="S134">
            <v>2020</v>
          </cell>
          <cell r="T134" t="str">
            <v>/</v>
          </cell>
        </row>
        <row r="135">
          <cell r="A135" t="str">
            <v>ZHJ01</v>
          </cell>
          <cell r="B135" t="str">
            <v>东区</v>
          </cell>
          <cell r="C135" t="str">
            <v>浙江省智慧曹村</v>
          </cell>
          <cell r="D135" t="str">
            <v>温州</v>
          </cell>
          <cell r="F135" t="str">
            <v>芦树俊</v>
          </cell>
          <cell r="G135" t="str">
            <v>暂无</v>
          </cell>
          <cell r="K135" t="str">
            <v>1发现和评估</v>
          </cell>
          <cell r="L135">
            <v>0.1</v>
          </cell>
          <cell r="M135" t="str">
            <v>跟进中</v>
          </cell>
          <cell r="Q135" t="str">
            <v>/</v>
          </cell>
          <cell r="R135" t="str">
            <v>/</v>
          </cell>
          <cell r="S135">
            <v>2020</v>
          </cell>
          <cell r="T135" t="str">
            <v>/</v>
          </cell>
        </row>
        <row r="136">
          <cell r="A136" t="str">
            <v>QINGH01</v>
          </cell>
          <cell r="B136" t="str">
            <v>东区</v>
          </cell>
          <cell r="C136" t="str">
            <v>青海省西宁市大数据局数据融合项目</v>
          </cell>
          <cell r="D136" t="str">
            <v>青海省西宁市大数据局</v>
          </cell>
          <cell r="F136" t="str">
            <v>芦树俊</v>
          </cell>
          <cell r="G136" t="str">
            <v>暂无</v>
          </cell>
          <cell r="K136" t="str">
            <v>1发现和评估</v>
          </cell>
          <cell r="L136">
            <v>0.1</v>
          </cell>
          <cell r="M136" t="str">
            <v>跟进中</v>
          </cell>
          <cell r="Q136" t="str">
            <v>/</v>
          </cell>
          <cell r="R136" t="str">
            <v>/</v>
          </cell>
          <cell r="S136">
            <v>2020</v>
          </cell>
          <cell r="T136" t="str">
            <v>/</v>
          </cell>
        </row>
        <row r="137">
          <cell r="A137" t="str">
            <v>QINGH02</v>
          </cell>
          <cell r="B137" t="str">
            <v>东区</v>
          </cell>
          <cell r="C137" t="str">
            <v>青海省人社数据融合项目</v>
          </cell>
          <cell r="D137" t="str">
            <v>青海省人社厅</v>
          </cell>
          <cell r="F137" t="str">
            <v>芦树俊</v>
          </cell>
          <cell r="G137" t="str">
            <v>暂无</v>
          </cell>
          <cell r="K137" t="str">
            <v>1发现和评估</v>
          </cell>
          <cell r="L137">
            <v>0.1</v>
          </cell>
          <cell r="M137" t="str">
            <v>跟进中</v>
          </cell>
          <cell r="Q137" t="str">
            <v>/</v>
          </cell>
          <cell r="R137" t="str">
            <v>/</v>
          </cell>
          <cell r="S137">
            <v>2020</v>
          </cell>
          <cell r="T137" t="str">
            <v>/</v>
          </cell>
        </row>
        <row r="138">
          <cell r="A138" t="str">
            <v>QINGH03</v>
          </cell>
          <cell r="B138" t="str">
            <v>东区</v>
          </cell>
          <cell r="C138" t="str">
            <v>青海省工业互联网</v>
          </cell>
          <cell r="D138" t="str">
            <v>青海省工信厅</v>
          </cell>
          <cell r="F138" t="str">
            <v>芦树俊</v>
          </cell>
          <cell r="G138" t="str">
            <v>暂无</v>
          </cell>
          <cell r="K138" t="str">
            <v>1发现和评估</v>
          </cell>
          <cell r="L138">
            <v>0.1</v>
          </cell>
          <cell r="M138" t="str">
            <v>跟进中</v>
          </cell>
          <cell r="Q138" t="str">
            <v>/</v>
          </cell>
          <cell r="R138" t="str">
            <v>/</v>
          </cell>
          <cell r="S138">
            <v>2020</v>
          </cell>
          <cell r="T138" t="str">
            <v>/</v>
          </cell>
        </row>
        <row r="139">
          <cell r="A139" t="str">
            <v>NINGX04</v>
          </cell>
          <cell r="B139" t="str">
            <v>东区</v>
          </cell>
          <cell r="C139" t="str">
            <v>宁夏银川金融监督管理局金融大数据融合</v>
          </cell>
          <cell r="D139" t="str">
            <v>宁夏金融监督管理局</v>
          </cell>
          <cell r="F139" t="str">
            <v>芦树俊</v>
          </cell>
          <cell r="G139" t="str">
            <v>暂无</v>
          </cell>
          <cell r="K139" t="str">
            <v>1发现和评估</v>
          </cell>
          <cell r="L139">
            <v>0.1</v>
          </cell>
          <cell r="M139" t="str">
            <v>跟进中</v>
          </cell>
          <cell r="Q139" t="str">
            <v>/</v>
          </cell>
          <cell r="R139" t="str">
            <v>/</v>
          </cell>
          <cell r="S139">
            <v>2020</v>
          </cell>
          <cell r="T139" t="str">
            <v>/</v>
          </cell>
        </row>
        <row r="140">
          <cell r="A140" t="str">
            <v>JIANGS10</v>
          </cell>
          <cell r="B140" t="str">
            <v>东区</v>
          </cell>
          <cell r="C140" t="str">
            <v>江苏省国信系统整合（燕云）</v>
          </cell>
          <cell r="D140" t="str">
            <v>江苏省国信数字科技有限公司</v>
          </cell>
          <cell r="F140" t="str">
            <v>张媛雯</v>
          </cell>
          <cell r="G140" t="str">
            <v>李鹏博</v>
          </cell>
          <cell r="I140" t="str">
            <v>是</v>
          </cell>
          <cell r="K140" t="str">
            <v>1发现和评估</v>
          </cell>
          <cell r="L140">
            <v>0.1</v>
          </cell>
          <cell r="M140" t="str">
            <v>跟进中</v>
          </cell>
          <cell r="P140" t="str">
            <v>一类商机（因特睿产品）</v>
          </cell>
          <cell r="Q140">
            <v>2020</v>
          </cell>
          <cell r="R140" t="str">
            <v>/</v>
          </cell>
          <cell r="S140">
            <v>2020</v>
          </cell>
          <cell r="T140" t="str">
            <v>/</v>
          </cell>
        </row>
        <row r="141">
          <cell r="A141" t="str">
            <v>HYXS04</v>
          </cell>
          <cell r="B141" t="str">
            <v>南区</v>
          </cell>
          <cell r="C141" t="str">
            <v>湖南怀化会同县智慧党建综合服务平台供货项目</v>
          </cell>
          <cell r="D141" t="str">
            <v>怀化市会同县委组织部</v>
          </cell>
          <cell r="F141" t="str">
            <v>戴凌</v>
          </cell>
          <cell r="G141" t="str">
            <v>苏广</v>
          </cell>
          <cell r="K141" t="str">
            <v>2顶设和策划</v>
          </cell>
          <cell r="L141">
            <v>0.25</v>
          </cell>
          <cell r="M141" t="str">
            <v>跟进中</v>
          </cell>
          <cell r="P141" t="str">
            <v>二类商机（自有方案业务）</v>
          </cell>
          <cell r="Q141">
            <v>2020</v>
          </cell>
          <cell r="R141">
            <v>8</v>
          </cell>
          <cell r="S141">
            <v>2020</v>
          </cell>
          <cell r="T141">
            <v>9</v>
          </cell>
          <cell r="U141">
            <v>500</v>
          </cell>
        </row>
        <row r="142">
          <cell r="A142" t="str">
            <v>HN17</v>
          </cell>
          <cell r="B142" t="str">
            <v>南区</v>
          </cell>
          <cell r="C142" t="str">
            <v>佛山市数据协同共享系统项目</v>
          </cell>
          <cell r="D142" t="str">
            <v>佛山市政务服务数据管理局</v>
          </cell>
          <cell r="F142" t="str">
            <v>姚世平</v>
          </cell>
          <cell r="G142" t="str">
            <v>苏广</v>
          </cell>
          <cell r="K142" t="str">
            <v>1发现和评估</v>
          </cell>
          <cell r="L142">
            <v>0.1</v>
          </cell>
          <cell r="M142" t="str">
            <v>直接签约</v>
          </cell>
          <cell r="P142" t="str">
            <v>一类商机（因特睿产品）</v>
          </cell>
          <cell r="Q142">
            <v>2020</v>
          </cell>
          <cell r="R142" t="str">
            <v>/</v>
          </cell>
          <cell r="S142">
            <v>2020</v>
          </cell>
          <cell r="T142">
            <v>6</v>
          </cell>
          <cell r="U142">
            <v>30</v>
          </cell>
        </row>
        <row r="143">
          <cell r="A143" t="str">
            <v>HN34</v>
          </cell>
          <cell r="B143" t="str">
            <v>南区</v>
          </cell>
          <cell r="C143" t="str">
            <v>佛山市经济运行一体化平台建设软件开发项目</v>
          </cell>
          <cell r="D143" t="str">
            <v>佛山市政务数据服务管理局</v>
          </cell>
          <cell r="F143" t="str">
            <v>姚世平</v>
          </cell>
          <cell r="G143" t="str">
            <v>苏广</v>
          </cell>
          <cell r="K143" t="str">
            <v>2顶设和策划</v>
          </cell>
          <cell r="L143">
            <v>0.25</v>
          </cell>
          <cell r="M143" t="str">
            <v>跟进中</v>
          </cell>
          <cell r="P143" t="str">
            <v>三类商机（SI业务）</v>
          </cell>
          <cell r="Q143">
            <v>2020</v>
          </cell>
          <cell r="R143">
            <v>9</v>
          </cell>
          <cell r="S143">
            <v>2020</v>
          </cell>
          <cell r="T143">
            <v>10</v>
          </cell>
          <cell r="U143">
            <v>400</v>
          </cell>
        </row>
        <row r="144">
          <cell r="A144" t="str">
            <v>HN63</v>
          </cell>
          <cell r="B144" t="str">
            <v>南区</v>
          </cell>
          <cell r="C144" t="str">
            <v>长沙岳麓山智慧景区项目</v>
          </cell>
          <cell r="D144" t="str">
            <v>长沙市岳麓山风景区管理局</v>
          </cell>
          <cell r="F144" t="str">
            <v>戴凌</v>
          </cell>
          <cell r="G144" t="str">
            <v>苏广</v>
          </cell>
          <cell r="I144" t="str">
            <v>是</v>
          </cell>
          <cell r="J144" t="str">
            <v>YES</v>
          </cell>
          <cell r="K144" t="str">
            <v>2顶设和策划</v>
          </cell>
          <cell r="L144">
            <v>0.25</v>
          </cell>
          <cell r="M144" t="str">
            <v>跟进中</v>
          </cell>
          <cell r="P144" t="str">
            <v>三类商机（SI业务）</v>
          </cell>
          <cell r="Q144">
            <v>2020</v>
          </cell>
          <cell r="R144">
            <v>5</v>
          </cell>
          <cell r="S144">
            <v>2020</v>
          </cell>
          <cell r="T144">
            <v>6</v>
          </cell>
          <cell r="U144">
            <v>2000</v>
          </cell>
        </row>
        <row r="145">
          <cell r="A145" t="str">
            <v>HN67</v>
          </cell>
          <cell r="B145" t="str">
            <v>南区</v>
          </cell>
          <cell r="C145" t="str">
            <v>云浮市政数局数据共享对接项目</v>
          </cell>
          <cell r="D145" t="str">
            <v>云浮市政务服务数据管理局</v>
          </cell>
          <cell r="F145" t="str">
            <v>姚世平</v>
          </cell>
          <cell r="G145" t="str">
            <v>苏广</v>
          </cell>
          <cell r="K145" t="str">
            <v>1发现和评估</v>
          </cell>
          <cell r="L145">
            <v>0.1</v>
          </cell>
          <cell r="M145" t="str">
            <v>跟进中</v>
          </cell>
          <cell r="P145" t="str">
            <v>一类商机（因特睿产品）</v>
          </cell>
          <cell r="Q145">
            <v>2020</v>
          </cell>
          <cell r="R145">
            <v>8</v>
          </cell>
          <cell r="S145">
            <v>2020</v>
          </cell>
          <cell r="T145">
            <v>9</v>
          </cell>
          <cell r="U145">
            <v>180</v>
          </cell>
        </row>
        <row r="146">
          <cell r="A146" t="str">
            <v>HN69</v>
          </cell>
          <cell r="B146" t="str">
            <v>南区</v>
          </cell>
          <cell r="C146" t="str">
            <v>佛山市政府政务云机房集成项目二期</v>
          </cell>
          <cell r="D146" t="str">
            <v>佛山市政务服务数据管理局</v>
          </cell>
          <cell r="F146" t="str">
            <v>姚世平</v>
          </cell>
          <cell r="G146" t="str">
            <v>苏广</v>
          </cell>
          <cell r="K146" t="str">
            <v>1发现和评估</v>
          </cell>
          <cell r="L146">
            <v>0.1</v>
          </cell>
          <cell r="M146" t="str">
            <v>跟进中</v>
          </cell>
          <cell r="P146" t="str">
            <v>三类商机（SI业务）</v>
          </cell>
          <cell r="Q146">
            <v>2020</v>
          </cell>
          <cell r="R146">
            <v>11</v>
          </cell>
          <cell r="S146">
            <v>2020</v>
          </cell>
          <cell r="T146">
            <v>12</v>
          </cell>
          <cell r="U146">
            <v>1500</v>
          </cell>
        </row>
        <row r="147">
          <cell r="A147" t="str">
            <v>HN73</v>
          </cell>
          <cell r="B147" t="str">
            <v>南区</v>
          </cell>
          <cell r="C147" t="str">
            <v>中海油港区信息化建设项目</v>
          </cell>
          <cell r="D147" t="str">
            <v>中海油港区</v>
          </cell>
          <cell r="F147" t="str">
            <v>庞斌</v>
          </cell>
          <cell r="G147" t="str">
            <v>苏广</v>
          </cell>
          <cell r="K147" t="str">
            <v>1发现和评估</v>
          </cell>
          <cell r="L147">
            <v>0.1</v>
          </cell>
          <cell r="M147" t="str">
            <v>跟进中</v>
          </cell>
          <cell r="P147" t="str">
            <v>三类商机（SI业务）</v>
          </cell>
          <cell r="Q147">
            <v>2020</v>
          </cell>
          <cell r="R147">
            <v>8</v>
          </cell>
          <cell r="S147">
            <v>2020</v>
          </cell>
          <cell r="T147">
            <v>9</v>
          </cell>
          <cell r="U147">
            <v>7000</v>
          </cell>
        </row>
        <row r="148">
          <cell r="A148" t="str">
            <v>HN74</v>
          </cell>
          <cell r="B148" t="str">
            <v>南区</v>
          </cell>
          <cell r="C148" t="str">
            <v>张家界智慧交通二期（旅运大数据系统）</v>
          </cell>
          <cell r="D148" t="str">
            <v>张家界市公安局交通警察支队</v>
          </cell>
          <cell r="F148" t="str">
            <v>戴凌</v>
          </cell>
          <cell r="G148" t="str">
            <v>苏广</v>
          </cell>
          <cell r="K148" t="str">
            <v>1发现和评估</v>
          </cell>
          <cell r="L148">
            <v>0.1</v>
          </cell>
          <cell r="M148" t="str">
            <v>跟进中</v>
          </cell>
          <cell r="P148" t="str">
            <v>三类商机（SI业务）</v>
          </cell>
          <cell r="Q148">
            <v>2020</v>
          </cell>
          <cell r="R148">
            <v>8</v>
          </cell>
          <cell r="S148">
            <v>2020</v>
          </cell>
          <cell r="T148">
            <v>9</v>
          </cell>
          <cell r="U148">
            <v>1200</v>
          </cell>
        </row>
        <row r="149">
          <cell r="A149" t="str">
            <v>HN75</v>
          </cell>
          <cell r="B149" t="str">
            <v>南区</v>
          </cell>
          <cell r="C149" t="str">
            <v>云浮智慧城管二期</v>
          </cell>
          <cell r="D149" t="str">
            <v>云浮城管局</v>
          </cell>
          <cell r="F149" t="str">
            <v>姚世平</v>
          </cell>
          <cell r="G149" t="str">
            <v>苏广</v>
          </cell>
          <cell r="K149" t="str">
            <v>1发现和评估</v>
          </cell>
          <cell r="L149">
            <v>0.1</v>
          </cell>
          <cell r="M149" t="str">
            <v>跟进中</v>
          </cell>
          <cell r="P149" t="str">
            <v>三类商机（SI业务）</v>
          </cell>
          <cell r="Q149">
            <v>2020</v>
          </cell>
          <cell r="R149">
            <v>9</v>
          </cell>
          <cell r="S149">
            <v>2020</v>
          </cell>
          <cell r="T149">
            <v>10</v>
          </cell>
          <cell r="U149">
            <v>600</v>
          </cell>
        </row>
        <row r="150">
          <cell r="A150" t="str">
            <v>SZ01</v>
          </cell>
          <cell r="B150" t="str">
            <v>南区</v>
          </cell>
          <cell r="C150" t="str">
            <v>深圳龙华政务1厅软件开发项目</v>
          </cell>
          <cell r="D150" t="str">
            <v>深圳市龙华区政务数据服务局</v>
          </cell>
          <cell r="F150" t="str">
            <v>刘国光</v>
          </cell>
          <cell r="G150" t="str">
            <v>刘国光</v>
          </cell>
          <cell r="I150" t="str">
            <v>是</v>
          </cell>
          <cell r="K150" t="str">
            <v>3详细设计</v>
          </cell>
          <cell r="L150">
            <v>0.5</v>
          </cell>
          <cell r="M150" t="str">
            <v>跟进中</v>
          </cell>
          <cell r="P150" t="str">
            <v>二类商机（自有方案业务）</v>
          </cell>
          <cell r="Q150">
            <v>2020</v>
          </cell>
          <cell r="R150">
            <v>4</v>
          </cell>
          <cell r="S150">
            <v>2020</v>
          </cell>
          <cell r="T150">
            <v>5</v>
          </cell>
          <cell r="U150">
            <v>238</v>
          </cell>
        </row>
        <row r="151">
          <cell r="A151" t="str">
            <v>SZ06</v>
          </cell>
          <cell r="B151" t="str">
            <v>南区</v>
          </cell>
          <cell r="C151" t="str">
            <v>昆明自贸区运营指挥中心设计项目</v>
          </cell>
          <cell r="D151" t="str">
            <v>天津城投设计院</v>
          </cell>
          <cell r="F151" t="str">
            <v>刘国光</v>
          </cell>
          <cell r="G151" t="str">
            <v>刘国光</v>
          </cell>
          <cell r="K151" t="str">
            <v>1发现和评估</v>
          </cell>
          <cell r="L151">
            <v>0.1</v>
          </cell>
          <cell r="M151" t="str">
            <v>跟进中</v>
          </cell>
          <cell r="P151" t="str">
            <v>二类商机（自有方案业务）</v>
          </cell>
          <cell r="Q151">
            <v>2020</v>
          </cell>
          <cell r="R151">
            <v>5</v>
          </cell>
          <cell r="S151">
            <v>2020</v>
          </cell>
          <cell r="T151">
            <v>6</v>
          </cell>
          <cell r="U151">
            <v>300</v>
          </cell>
        </row>
        <row r="152">
          <cell r="A152" t="str">
            <v>FJ10</v>
          </cell>
          <cell r="B152" t="str">
            <v>福建</v>
          </cell>
          <cell r="C152" t="str">
            <v>漳平市综治网格化项目</v>
          </cell>
          <cell r="D152" t="str">
            <v>中国共产党漳平市委员会政法委员会</v>
          </cell>
          <cell r="F152" t="str">
            <v>郭亮</v>
          </cell>
          <cell r="G152" t="str">
            <v>曾怀勋</v>
          </cell>
          <cell r="K152" t="str">
            <v>5合同谈判</v>
          </cell>
          <cell r="L152">
            <v>0.9</v>
          </cell>
          <cell r="M152" t="str">
            <v>已中标</v>
          </cell>
          <cell r="P152" t="str">
            <v>三类商机（SI业务）</v>
          </cell>
          <cell r="Q152">
            <v>2019</v>
          </cell>
          <cell r="R152">
            <v>12</v>
          </cell>
          <cell r="S152">
            <v>2020</v>
          </cell>
          <cell r="T152">
            <v>4</v>
          </cell>
          <cell r="U152">
            <v>72</v>
          </cell>
        </row>
        <row r="153">
          <cell r="A153" t="str">
            <v>FJ03</v>
          </cell>
          <cell r="B153" t="str">
            <v>福建</v>
          </cell>
          <cell r="C153" t="str">
            <v>龙岩市数字经济产业园（企业平台）</v>
          </cell>
          <cell r="D153" t="str">
            <v>龙岩市大数据局</v>
          </cell>
          <cell r="F153" t="str">
            <v>吕志强</v>
          </cell>
          <cell r="G153" t="str">
            <v>苏广</v>
          </cell>
          <cell r="K153" t="str">
            <v>2顶设和策划</v>
          </cell>
          <cell r="L153">
            <v>0.25</v>
          </cell>
          <cell r="M153" t="str">
            <v>跟进中</v>
          </cell>
          <cell r="P153" t="str">
            <v>二类商机（自有方案业务）</v>
          </cell>
          <cell r="Q153">
            <v>2020</v>
          </cell>
          <cell r="R153">
            <v>7</v>
          </cell>
          <cell r="S153">
            <v>2020</v>
          </cell>
          <cell r="T153">
            <v>8</v>
          </cell>
          <cell r="U153">
            <v>3000</v>
          </cell>
        </row>
        <row r="154">
          <cell r="A154" t="str">
            <v>HN44</v>
          </cell>
          <cell r="B154" t="str">
            <v>福建</v>
          </cell>
          <cell r="C154" t="str">
            <v>福州市中小企业服务平台</v>
          </cell>
          <cell r="D154" t="str">
            <v>智慧福州管理服务中心</v>
          </cell>
          <cell r="F154" t="str">
            <v>林敏煌</v>
          </cell>
          <cell r="G154" t="str">
            <v>曾怀勋</v>
          </cell>
          <cell r="K154" t="str">
            <v>1发现和评估</v>
          </cell>
          <cell r="L154">
            <v>0.1</v>
          </cell>
          <cell r="M154" t="str">
            <v>跟进中</v>
          </cell>
          <cell r="P154" t="str">
            <v>二类商机（自有方案业务）</v>
          </cell>
          <cell r="Q154">
            <v>2020</v>
          </cell>
          <cell r="R154">
            <v>9</v>
          </cell>
          <cell r="S154">
            <v>2020</v>
          </cell>
          <cell r="T154">
            <v>10</v>
          </cell>
          <cell r="U154">
            <v>3000</v>
          </cell>
        </row>
        <row r="155">
          <cell r="A155" t="str">
            <v>FJ15</v>
          </cell>
          <cell r="B155" t="str">
            <v>福建</v>
          </cell>
          <cell r="C155" t="str">
            <v>哈密市网上公共服务平台</v>
          </cell>
          <cell r="D155" t="str">
            <v>哈密市人民政府办公室</v>
          </cell>
          <cell r="F155" t="str">
            <v>吕志强</v>
          </cell>
          <cell r="G155" t="str">
            <v>曾怀勋</v>
          </cell>
          <cell r="K155" t="str">
            <v>2顶设和策划</v>
          </cell>
          <cell r="L155">
            <v>0.25</v>
          </cell>
          <cell r="M155" t="str">
            <v>跟进中</v>
          </cell>
          <cell r="P155" t="str">
            <v>二类商机（自有方案业务）</v>
          </cell>
          <cell r="Q155">
            <v>2020</v>
          </cell>
          <cell r="R155">
            <v>5</v>
          </cell>
          <cell r="S155">
            <v>2020</v>
          </cell>
          <cell r="T155">
            <v>6</v>
          </cell>
          <cell r="U155">
            <v>2000</v>
          </cell>
        </row>
        <row r="156">
          <cell r="A156" t="str">
            <v>FJ17</v>
          </cell>
          <cell r="B156" t="str">
            <v>福建</v>
          </cell>
          <cell r="C156" t="str">
            <v>明溪县智慧明溪数据中心项目</v>
          </cell>
          <cell r="D156" t="str">
            <v>明溪县政府</v>
          </cell>
          <cell r="F156" t="str">
            <v>陈治</v>
          </cell>
          <cell r="G156" t="str">
            <v>曾怀勋</v>
          </cell>
          <cell r="K156" t="str">
            <v>1发现和评估</v>
          </cell>
          <cell r="L156">
            <v>0.1</v>
          </cell>
          <cell r="M156" t="str">
            <v>跟进中</v>
          </cell>
          <cell r="P156" t="str">
            <v>三类商机（SI业务）</v>
          </cell>
          <cell r="Q156">
            <v>2020</v>
          </cell>
          <cell r="R156">
            <v>8</v>
          </cell>
          <cell r="S156">
            <v>2020</v>
          </cell>
          <cell r="T156">
            <v>9</v>
          </cell>
          <cell r="U156">
            <v>600</v>
          </cell>
        </row>
        <row r="157">
          <cell r="A157" t="str">
            <v>FJ20</v>
          </cell>
          <cell r="B157" t="str">
            <v>福建</v>
          </cell>
          <cell r="C157" t="str">
            <v>龙岩市信息管理系统平台改造提升建设软件开发</v>
          </cell>
          <cell r="D157" t="str">
            <v>福建创高科技有限公司</v>
          </cell>
          <cell r="F157" t="str">
            <v>陈治</v>
          </cell>
          <cell r="G157" t="str">
            <v>曾怀勋</v>
          </cell>
          <cell r="K157" t="str">
            <v>5合同谈判</v>
          </cell>
          <cell r="L157">
            <v>0.9</v>
          </cell>
          <cell r="M157" t="str">
            <v>跟进中</v>
          </cell>
          <cell r="P157" t="str">
            <v>二类商机（自有方案业务）</v>
          </cell>
          <cell r="Q157">
            <v>2020</v>
          </cell>
          <cell r="R157" t="str">
            <v>/</v>
          </cell>
          <cell r="S157">
            <v>2020</v>
          </cell>
          <cell r="T157">
            <v>4</v>
          </cell>
          <cell r="U157">
            <v>25</v>
          </cell>
        </row>
        <row r="158">
          <cell r="A158" t="str">
            <v>FJ21</v>
          </cell>
          <cell r="B158" t="str">
            <v>福建</v>
          </cell>
          <cell r="C158" t="str">
            <v>三明市行政审批及网上办事大厅项目</v>
          </cell>
          <cell r="D158" t="str">
            <v>三明市行政服务中心</v>
          </cell>
          <cell r="F158" t="str">
            <v>陈治</v>
          </cell>
          <cell r="G158" t="str">
            <v>曾怀勋</v>
          </cell>
          <cell r="I158" t="str">
            <v>是</v>
          </cell>
          <cell r="K158" t="str">
            <v>5合同谈判</v>
          </cell>
          <cell r="L158">
            <v>0.9</v>
          </cell>
          <cell r="M158" t="str">
            <v>已中标</v>
          </cell>
          <cell r="P158" t="str">
            <v>三类商机（SI业务）</v>
          </cell>
          <cell r="Q158">
            <v>2020</v>
          </cell>
          <cell r="R158">
            <v>1</v>
          </cell>
          <cell r="S158">
            <v>2020</v>
          </cell>
          <cell r="T158">
            <v>4</v>
          </cell>
          <cell r="U158">
            <v>890</v>
          </cell>
        </row>
        <row r="159">
          <cell r="A159" t="str">
            <v>FJ23</v>
          </cell>
          <cell r="B159" t="str">
            <v>福建</v>
          </cell>
          <cell r="C159" t="str">
            <v>三明市积分入学项目</v>
          </cell>
          <cell r="D159" t="str">
            <v>三明教育局</v>
          </cell>
          <cell r="F159" t="str">
            <v>陈治</v>
          </cell>
          <cell r="G159" t="str">
            <v>曾怀勋</v>
          </cell>
          <cell r="I159" t="str">
            <v>是</v>
          </cell>
          <cell r="K159" t="str">
            <v>1发现和评估</v>
          </cell>
          <cell r="L159">
            <v>0.1</v>
          </cell>
          <cell r="M159" t="str">
            <v>跟进中</v>
          </cell>
          <cell r="P159" t="str">
            <v>二类商机（自有方案业务）</v>
          </cell>
          <cell r="Q159">
            <v>2020</v>
          </cell>
          <cell r="R159">
            <v>5</v>
          </cell>
          <cell r="S159">
            <v>2020</v>
          </cell>
          <cell r="T159">
            <v>6</v>
          </cell>
          <cell r="U159">
            <v>200</v>
          </cell>
        </row>
        <row r="160">
          <cell r="A160" t="str">
            <v>FJ24</v>
          </cell>
          <cell r="B160" t="str">
            <v>福建</v>
          </cell>
          <cell r="C160" t="str">
            <v>宁德大数据平台（二期）项目</v>
          </cell>
          <cell r="D160" t="str">
            <v>宁德市大数据局</v>
          </cell>
          <cell r="F160" t="str">
            <v>林敏煌</v>
          </cell>
          <cell r="G160" t="str">
            <v>曾怀勋</v>
          </cell>
          <cell r="K160" t="str">
            <v>1发现和评估</v>
          </cell>
          <cell r="L160">
            <v>0.1</v>
          </cell>
          <cell r="M160" t="str">
            <v>跟进中</v>
          </cell>
          <cell r="P160" t="str">
            <v>一类商机（因特睿产品）</v>
          </cell>
          <cell r="Q160">
            <v>2020</v>
          </cell>
          <cell r="R160">
            <v>9</v>
          </cell>
          <cell r="S160">
            <v>2020</v>
          </cell>
          <cell r="T160">
            <v>10</v>
          </cell>
          <cell r="U160">
            <v>300</v>
          </cell>
        </row>
        <row r="161">
          <cell r="A161" t="str">
            <v>FJ25</v>
          </cell>
          <cell r="B161" t="str">
            <v>福建</v>
          </cell>
          <cell r="C161" t="str">
            <v>永定区广电综治网格化软件开发</v>
          </cell>
          <cell r="D161" t="str">
            <v>福建广电网络集团股份有限公司永定分公司</v>
          </cell>
          <cell r="F161" t="str">
            <v>郭亮</v>
          </cell>
          <cell r="G161" t="str">
            <v>曾怀勋</v>
          </cell>
          <cell r="K161" t="str">
            <v>5合同谈判</v>
          </cell>
          <cell r="L161">
            <v>0.9</v>
          </cell>
          <cell r="M161" t="str">
            <v>已中标</v>
          </cell>
          <cell r="P161" t="str">
            <v>三类商机（SI业务）</v>
          </cell>
          <cell r="Q161">
            <v>2019</v>
          </cell>
          <cell r="R161">
            <v>12</v>
          </cell>
          <cell r="S161">
            <v>2020</v>
          </cell>
          <cell r="T161">
            <v>4</v>
          </cell>
          <cell r="U161">
            <v>72</v>
          </cell>
        </row>
        <row r="162">
          <cell r="A162" t="str">
            <v>FJ26</v>
          </cell>
          <cell r="B162" t="str">
            <v>福建</v>
          </cell>
          <cell r="C162" t="str">
            <v>漳州市12345项目</v>
          </cell>
          <cell r="D162" t="str">
            <v>漳州市行政服务中心管理委员会</v>
          </cell>
          <cell r="F162" t="str">
            <v>郭亮</v>
          </cell>
          <cell r="G162" t="str">
            <v>曾怀勋</v>
          </cell>
          <cell r="K162" t="str">
            <v>1发现和评估</v>
          </cell>
          <cell r="L162">
            <v>0.1</v>
          </cell>
          <cell r="M162" t="str">
            <v>跟进中</v>
          </cell>
          <cell r="P162" t="str">
            <v>二类商机（自有方案业务）</v>
          </cell>
          <cell r="Q162">
            <v>2020</v>
          </cell>
          <cell r="R162">
            <v>7</v>
          </cell>
          <cell r="S162">
            <v>2020</v>
          </cell>
          <cell r="T162">
            <v>8</v>
          </cell>
          <cell r="U162">
            <v>200</v>
          </cell>
        </row>
        <row r="163">
          <cell r="A163" t="str">
            <v>FJ27</v>
          </cell>
          <cell r="B163" t="str">
            <v>福建</v>
          </cell>
          <cell r="C163" t="str">
            <v>漳州市住建局大数据可视化项目</v>
          </cell>
          <cell r="D163" t="str">
            <v>漳州市住房和城乡建设局</v>
          </cell>
          <cell r="F163" t="str">
            <v>郭亮</v>
          </cell>
          <cell r="G163" t="str">
            <v>曾怀勋</v>
          </cell>
          <cell r="K163" t="str">
            <v>1发现和评估</v>
          </cell>
          <cell r="L163">
            <v>0.1</v>
          </cell>
          <cell r="M163" t="str">
            <v>跟进中</v>
          </cell>
          <cell r="P163" t="str">
            <v>二类商机（自有方案业务）</v>
          </cell>
          <cell r="Q163">
            <v>2020</v>
          </cell>
          <cell r="R163">
            <v>8</v>
          </cell>
          <cell r="S163">
            <v>2020</v>
          </cell>
          <cell r="T163">
            <v>9</v>
          </cell>
          <cell r="U163">
            <v>150</v>
          </cell>
        </row>
        <row r="164">
          <cell r="A164" t="str">
            <v>FJ28</v>
          </cell>
          <cell r="B164" t="str">
            <v>福建</v>
          </cell>
          <cell r="C164" t="str">
            <v>古雷通网上公共服务平台项目</v>
          </cell>
          <cell r="D164" t="str">
            <v>漳州市古雷港开发区</v>
          </cell>
          <cell r="F164" t="str">
            <v>郭亮</v>
          </cell>
          <cell r="G164" t="str">
            <v>曾怀勋</v>
          </cell>
          <cell r="K164" t="str">
            <v>1发现和评估</v>
          </cell>
          <cell r="L164">
            <v>0.1</v>
          </cell>
          <cell r="M164" t="str">
            <v>跟进中</v>
          </cell>
          <cell r="P164" t="str">
            <v>二类商机（自有方案业务）</v>
          </cell>
          <cell r="Q164">
            <v>2020</v>
          </cell>
          <cell r="R164">
            <v>8</v>
          </cell>
          <cell r="S164">
            <v>2020</v>
          </cell>
          <cell r="T164">
            <v>9</v>
          </cell>
          <cell r="U164">
            <v>200</v>
          </cell>
        </row>
        <row r="165">
          <cell r="A165" t="str">
            <v>FJ40</v>
          </cell>
          <cell r="B165" t="str">
            <v>福建</v>
          </cell>
          <cell r="C165" t="str">
            <v>泉州通网上公共服务平台项目</v>
          </cell>
          <cell r="D165" t="str">
            <v>泉州大数据运营公司</v>
          </cell>
          <cell r="F165" t="str">
            <v>郭亮</v>
          </cell>
          <cell r="G165" t="str">
            <v>曾怀勋</v>
          </cell>
          <cell r="K165" t="str">
            <v>1发现和评估</v>
          </cell>
          <cell r="L165">
            <v>0.1</v>
          </cell>
          <cell r="M165" t="str">
            <v>跟进中</v>
          </cell>
          <cell r="P165" t="str">
            <v>二类商机（自有方案业务）</v>
          </cell>
          <cell r="Q165">
            <v>2020</v>
          </cell>
          <cell r="R165">
            <v>10</v>
          </cell>
          <cell r="S165">
            <v>2020</v>
          </cell>
          <cell r="T165">
            <v>11</v>
          </cell>
          <cell r="U165">
            <v>1500</v>
          </cell>
        </row>
        <row r="166">
          <cell r="A166" t="str">
            <v>FJ41</v>
          </cell>
          <cell r="B166" t="str">
            <v>福建</v>
          </cell>
          <cell r="C166" t="str">
            <v>龙岩市教育信息化服务阶段证明项目</v>
          </cell>
          <cell r="D166" t="str">
            <v>龙岩市教育局</v>
          </cell>
          <cell r="F166" t="str">
            <v>郭亮</v>
          </cell>
          <cell r="G166" t="str">
            <v>苏广</v>
          </cell>
          <cell r="I166" t="str">
            <v>是</v>
          </cell>
          <cell r="J166" t="str">
            <v>YES</v>
          </cell>
          <cell r="K166" t="str">
            <v>2顶设和策划</v>
          </cell>
          <cell r="L166">
            <v>0.25</v>
          </cell>
          <cell r="M166" t="str">
            <v>跟进中</v>
          </cell>
          <cell r="P166" t="str">
            <v>三类商机（SI业务）</v>
          </cell>
          <cell r="Q166">
            <v>2020</v>
          </cell>
          <cell r="R166">
            <v>5</v>
          </cell>
          <cell r="S166">
            <v>2020</v>
          </cell>
          <cell r="T166">
            <v>7</v>
          </cell>
          <cell r="U166">
            <v>1818</v>
          </cell>
        </row>
        <row r="167">
          <cell r="A167" t="str">
            <v>FJ42</v>
          </cell>
          <cell r="B167" t="str">
            <v>福建</v>
          </cell>
          <cell r="C167" t="str">
            <v>龙岩应急指挥平台</v>
          </cell>
          <cell r="D167" t="str">
            <v>龙岩市应急局</v>
          </cell>
          <cell r="F167" t="str">
            <v>陈治</v>
          </cell>
          <cell r="G167" t="str">
            <v>苏广</v>
          </cell>
          <cell r="K167" t="str">
            <v>1发现和评估</v>
          </cell>
          <cell r="L167">
            <v>0.1</v>
          </cell>
          <cell r="M167" t="str">
            <v>跟进中</v>
          </cell>
          <cell r="P167" t="str">
            <v>二类商机（自有方案业务）</v>
          </cell>
          <cell r="Q167">
            <v>2020</v>
          </cell>
          <cell r="R167">
            <v>10</v>
          </cell>
          <cell r="S167">
            <v>2020</v>
          </cell>
          <cell r="T167">
            <v>11</v>
          </cell>
          <cell r="U167">
            <v>4000</v>
          </cell>
        </row>
        <row r="168">
          <cell r="A168" t="str">
            <v>FJ43</v>
          </cell>
          <cell r="B168" t="str">
            <v>福建</v>
          </cell>
          <cell r="C168" t="str">
            <v>三明应急指挥平台</v>
          </cell>
          <cell r="D168" t="str">
            <v>三明市应急局</v>
          </cell>
          <cell r="F168" t="str">
            <v>陈治</v>
          </cell>
          <cell r="G168" t="str">
            <v>曾怀勋</v>
          </cell>
          <cell r="K168" t="str">
            <v>1发现和评估</v>
          </cell>
          <cell r="L168">
            <v>0.1</v>
          </cell>
          <cell r="M168" t="str">
            <v>跟进中</v>
          </cell>
          <cell r="P168" t="str">
            <v>二类商机（自有方案业务）</v>
          </cell>
          <cell r="Q168">
            <v>2020</v>
          </cell>
          <cell r="R168">
            <v>10</v>
          </cell>
          <cell r="S168">
            <v>2020</v>
          </cell>
          <cell r="T168">
            <v>11</v>
          </cell>
          <cell r="U168">
            <v>3000</v>
          </cell>
        </row>
        <row r="169">
          <cell r="A169" t="str">
            <v>FJ44</v>
          </cell>
          <cell r="B169" t="str">
            <v>福建</v>
          </cell>
          <cell r="C169" t="str">
            <v>龙岩市网上公共服务平台e龙岩服务阶段证明</v>
          </cell>
          <cell r="D169" t="str">
            <v>龙岩市大数据中心</v>
          </cell>
          <cell r="F169" t="str">
            <v>郭亮</v>
          </cell>
          <cell r="G169" t="str">
            <v>苏广</v>
          </cell>
          <cell r="K169" t="str">
            <v>2顶设和策划</v>
          </cell>
          <cell r="L169">
            <v>0.25</v>
          </cell>
          <cell r="M169" t="str">
            <v>跟进中</v>
          </cell>
          <cell r="P169" t="str">
            <v>二类商机（自有方案业务）</v>
          </cell>
          <cell r="Q169" t="str">
            <v>/</v>
          </cell>
          <cell r="R169" t="str">
            <v>/</v>
          </cell>
          <cell r="S169">
            <v>2020</v>
          </cell>
          <cell r="T169">
            <v>4</v>
          </cell>
          <cell r="U169">
            <v>92</v>
          </cell>
        </row>
        <row r="170">
          <cell r="A170" t="str">
            <v>FJ45</v>
          </cell>
          <cell r="B170" t="str">
            <v>福建</v>
          </cell>
          <cell r="C170" t="str">
            <v>三明市网上公共服务平台运营项目</v>
          </cell>
          <cell r="D170" t="str">
            <v>三明市数字办</v>
          </cell>
          <cell r="F170" t="str">
            <v>陈治</v>
          </cell>
          <cell r="G170" t="str">
            <v>曾怀勋</v>
          </cell>
          <cell r="K170" t="str">
            <v>1发现和评估</v>
          </cell>
          <cell r="L170">
            <v>0.1</v>
          </cell>
          <cell r="M170" t="str">
            <v>跟进中</v>
          </cell>
          <cell r="P170" t="str">
            <v>二类商机（自有方案业务）</v>
          </cell>
          <cell r="Q170">
            <v>2020</v>
          </cell>
          <cell r="R170">
            <v>5</v>
          </cell>
          <cell r="S170">
            <v>2020</v>
          </cell>
          <cell r="T170">
            <v>6</v>
          </cell>
          <cell r="U170">
            <v>60</v>
          </cell>
        </row>
        <row r="171">
          <cell r="A171" t="str">
            <v>FJ46</v>
          </cell>
          <cell r="B171" t="str">
            <v>福建</v>
          </cell>
          <cell r="C171" t="str">
            <v>龙岩市两单管理信息平台软件开发</v>
          </cell>
          <cell r="D171" t="str">
            <v>龙岩市大数据中心</v>
          </cell>
          <cell r="F171" t="str">
            <v>郭亮</v>
          </cell>
          <cell r="G171" t="str">
            <v>苏广</v>
          </cell>
          <cell r="K171" t="str">
            <v>2顶设和策划</v>
          </cell>
          <cell r="L171">
            <v>0.25</v>
          </cell>
          <cell r="M171" t="str">
            <v>跟进中</v>
          </cell>
          <cell r="P171" t="str">
            <v>二类商机（自有方案业务）</v>
          </cell>
          <cell r="Q171" t="str">
            <v>/</v>
          </cell>
          <cell r="R171" t="str">
            <v>/</v>
          </cell>
          <cell r="S171">
            <v>2020</v>
          </cell>
          <cell r="T171">
            <v>4</v>
          </cell>
          <cell r="U171">
            <v>95</v>
          </cell>
        </row>
        <row r="172">
          <cell r="A172" t="str">
            <v>FUJ01</v>
          </cell>
          <cell r="B172" t="str">
            <v>福建</v>
          </cell>
          <cell r="C172" t="str">
            <v>龙岩智慧旅游平台服务阶段证明</v>
          </cell>
          <cell r="D172" t="str">
            <v>龙岩市文旅汇金集团</v>
          </cell>
          <cell r="F172" t="str">
            <v>陈治</v>
          </cell>
          <cell r="G172" t="str">
            <v>苏广</v>
          </cell>
          <cell r="I172" t="str">
            <v>是</v>
          </cell>
          <cell r="K172" t="str">
            <v>2顶设和策划</v>
          </cell>
          <cell r="L172">
            <v>0.25</v>
          </cell>
          <cell r="M172" t="str">
            <v>跟进中</v>
          </cell>
          <cell r="P172" t="str">
            <v>三类商机（SI业务）</v>
          </cell>
          <cell r="Q172">
            <v>2020</v>
          </cell>
          <cell r="R172">
            <v>4</v>
          </cell>
          <cell r="S172">
            <v>2020</v>
          </cell>
          <cell r="T172">
            <v>5</v>
          </cell>
          <cell r="U172">
            <v>761</v>
          </cell>
        </row>
        <row r="173">
          <cell r="A173" t="str">
            <v>FUJ02</v>
          </cell>
          <cell r="B173" t="str">
            <v>福建</v>
          </cell>
          <cell r="C173" t="str">
            <v xml:space="preserve">龙岩三资管理平台
</v>
          </cell>
          <cell r="D173" t="str">
            <v>龙岩市农业局</v>
          </cell>
          <cell r="F173" t="str">
            <v>郭亮</v>
          </cell>
          <cell r="G173" t="str">
            <v>苏广</v>
          </cell>
          <cell r="K173" t="str">
            <v>1发现和评估</v>
          </cell>
          <cell r="L173">
            <v>0.1</v>
          </cell>
          <cell r="M173" t="str">
            <v>跟进中</v>
          </cell>
          <cell r="P173" t="str">
            <v>三类商机（SI业务）</v>
          </cell>
          <cell r="Q173">
            <v>2020</v>
          </cell>
          <cell r="R173">
            <v>10</v>
          </cell>
          <cell r="S173">
            <v>2021</v>
          </cell>
          <cell r="T173">
            <v>3</v>
          </cell>
          <cell r="U173">
            <v>500</v>
          </cell>
        </row>
        <row r="174">
          <cell r="A174" t="str">
            <v>FUJ03</v>
          </cell>
          <cell r="B174" t="str">
            <v>福建</v>
          </cell>
          <cell r="C174" t="str">
            <v>三明梅列三资管理平台</v>
          </cell>
          <cell r="D174" t="str">
            <v>梅列农业局</v>
          </cell>
          <cell r="F174" t="str">
            <v>陈治</v>
          </cell>
          <cell r="G174" t="str">
            <v>曾怀勋</v>
          </cell>
          <cell r="K174" t="str">
            <v>1发现和评估</v>
          </cell>
          <cell r="L174">
            <v>0.1</v>
          </cell>
          <cell r="M174" t="str">
            <v>跟进中</v>
          </cell>
          <cell r="P174" t="str">
            <v>三类商机（SI业务）</v>
          </cell>
          <cell r="Q174">
            <v>2020</v>
          </cell>
          <cell r="R174">
            <v>8</v>
          </cell>
          <cell r="S174">
            <v>2020</v>
          </cell>
          <cell r="T174">
            <v>10</v>
          </cell>
          <cell r="U174">
            <v>350</v>
          </cell>
        </row>
        <row r="175">
          <cell r="A175" t="str">
            <v>FUJ04</v>
          </cell>
          <cell r="B175" t="str">
            <v>福建</v>
          </cell>
          <cell r="C175" t="str">
            <v>E三明运营及推广服务阶段证明项目</v>
          </cell>
          <cell r="D175" t="str">
            <v>数字三明建设办公室</v>
          </cell>
          <cell r="F175" t="str">
            <v>陈治</v>
          </cell>
          <cell r="G175" t="str">
            <v>曾怀勋</v>
          </cell>
          <cell r="K175" t="str">
            <v>2顶设和策划</v>
          </cell>
          <cell r="L175">
            <v>0.25</v>
          </cell>
          <cell r="M175" t="str">
            <v>跟进中</v>
          </cell>
          <cell r="P175" t="str">
            <v>二类商机（自有方案业务）</v>
          </cell>
          <cell r="Q175">
            <v>2020</v>
          </cell>
          <cell r="R175">
            <v>5</v>
          </cell>
          <cell r="S175">
            <v>2020</v>
          </cell>
          <cell r="T175">
            <v>5</v>
          </cell>
          <cell r="U175">
            <v>60</v>
          </cell>
        </row>
        <row r="176">
          <cell r="A176" t="str">
            <v>HB64</v>
          </cell>
          <cell r="B176" t="str">
            <v>大项目部</v>
          </cell>
          <cell r="C176" t="str">
            <v>中关村管委会2020至2021年度项目年度运维</v>
          </cell>
          <cell r="D176" t="str">
            <v>中关村管委会</v>
          </cell>
          <cell r="F176" t="str">
            <v>黄勇</v>
          </cell>
          <cell r="G176" t="str">
            <v>李文东</v>
          </cell>
          <cell r="K176" t="str">
            <v>1发现和评估</v>
          </cell>
          <cell r="L176">
            <v>0.1</v>
          </cell>
          <cell r="M176" t="str">
            <v>跟进中</v>
          </cell>
          <cell r="P176" t="str">
            <v>二类商机（自有方案业务）</v>
          </cell>
          <cell r="Q176">
            <v>2020</v>
          </cell>
          <cell r="R176">
            <v>7</v>
          </cell>
          <cell r="S176">
            <v>2020</v>
          </cell>
          <cell r="T176">
            <v>8</v>
          </cell>
          <cell r="U176">
            <v>300</v>
          </cell>
        </row>
        <row r="177">
          <cell r="A177" t="str">
            <v>HB87</v>
          </cell>
          <cell r="B177" t="str">
            <v>大项目部</v>
          </cell>
          <cell r="C177" t="str">
            <v>海淀区安全可靠项目</v>
          </cell>
          <cell r="D177" t="str">
            <v>海淀区</v>
          </cell>
          <cell r="F177" t="str">
            <v>黄勇</v>
          </cell>
          <cell r="G177" t="str">
            <v>李文东</v>
          </cell>
          <cell r="K177" t="str">
            <v>1发现和评估</v>
          </cell>
          <cell r="L177">
            <v>0.1</v>
          </cell>
          <cell r="M177" t="str">
            <v>跟进中</v>
          </cell>
          <cell r="P177" t="str">
            <v>三类商机（SI业务）</v>
          </cell>
          <cell r="Q177">
            <v>2020</v>
          </cell>
          <cell r="R177">
            <v>9</v>
          </cell>
          <cell r="S177">
            <v>2020</v>
          </cell>
          <cell r="T177">
            <v>10</v>
          </cell>
          <cell r="U177">
            <v>10000</v>
          </cell>
        </row>
        <row r="178">
          <cell r="A178" t="str">
            <v>HB94</v>
          </cell>
          <cell r="B178" t="str">
            <v>大项目部</v>
          </cell>
          <cell r="C178" t="str">
            <v>中关村安全可靠三期项目</v>
          </cell>
          <cell r="D178" t="str">
            <v>中关村科技园区管理委员会</v>
          </cell>
          <cell r="F178" t="str">
            <v>黄勇</v>
          </cell>
          <cell r="G178" t="str">
            <v>李文东</v>
          </cell>
          <cell r="I178" t="str">
            <v>是</v>
          </cell>
          <cell r="J178" t="str">
            <v>YES</v>
          </cell>
          <cell r="K178" t="str">
            <v>1发现和评估</v>
          </cell>
          <cell r="L178">
            <v>0.1</v>
          </cell>
          <cell r="M178" t="str">
            <v>跟进中</v>
          </cell>
          <cell r="P178" t="str">
            <v>三类商机（SI业务）</v>
          </cell>
          <cell r="Q178">
            <v>2020</v>
          </cell>
          <cell r="R178">
            <v>7</v>
          </cell>
          <cell r="S178">
            <v>2020</v>
          </cell>
          <cell r="T178">
            <v>9</v>
          </cell>
          <cell r="U178">
            <v>700</v>
          </cell>
        </row>
        <row r="179">
          <cell r="A179" t="str">
            <v>HB29</v>
          </cell>
          <cell r="B179" t="str">
            <v>大项目部</v>
          </cell>
          <cell r="C179" t="str">
            <v>国家广电总局政务一体化项目</v>
          </cell>
          <cell r="D179" t="str">
            <v>国家广电总局</v>
          </cell>
          <cell r="F179" t="str">
            <v>黄勇</v>
          </cell>
          <cell r="G179" t="str">
            <v>张慧敏</v>
          </cell>
          <cell r="K179" t="str">
            <v>1发现和评估</v>
          </cell>
          <cell r="L179">
            <v>0.1</v>
          </cell>
          <cell r="M179" t="str">
            <v>跟进中</v>
          </cell>
          <cell r="P179" t="str">
            <v>二类商机（自有方案业务）</v>
          </cell>
          <cell r="Q179">
            <v>2020</v>
          </cell>
          <cell r="R179">
            <v>7</v>
          </cell>
          <cell r="S179">
            <v>2020</v>
          </cell>
          <cell r="T179">
            <v>9</v>
          </cell>
          <cell r="U179">
            <v>1000</v>
          </cell>
        </row>
        <row r="180">
          <cell r="A180" t="str">
            <v>HB02</v>
          </cell>
          <cell r="B180" t="str">
            <v>大项目部</v>
          </cell>
          <cell r="C180" t="str">
            <v>延庆区智慧环保二期</v>
          </cell>
          <cell r="D180" t="str">
            <v>北京市延庆区环境保护局</v>
          </cell>
          <cell r="F180" t="str">
            <v>李小康</v>
          </cell>
          <cell r="G180" t="str">
            <v>暂无</v>
          </cell>
          <cell r="K180" t="str">
            <v>1发现和评估</v>
          </cell>
          <cell r="L180">
            <v>0.1</v>
          </cell>
          <cell r="M180" t="str">
            <v>跟进中</v>
          </cell>
          <cell r="P180" t="str">
            <v>二类商机（自有方案业务）</v>
          </cell>
          <cell r="Q180">
            <v>2020</v>
          </cell>
          <cell r="R180">
            <v>11</v>
          </cell>
          <cell r="S180">
            <v>2020</v>
          </cell>
          <cell r="T180">
            <v>12</v>
          </cell>
          <cell r="U180">
            <v>2000</v>
          </cell>
        </row>
        <row r="181">
          <cell r="A181" t="str">
            <v>HB42</v>
          </cell>
          <cell r="B181" t="str">
            <v>大项目部</v>
          </cell>
          <cell r="C181" t="str">
            <v>北京市中关村延庆园智慧园区项目</v>
          </cell>
          <cell r="D181" t="str">
            <v>中关村延庆园</v>
          </cell>
          <cell r="F181" t="str">
            <v>李小康</v>
          </cell>
          <cell r="G181" t="str">
            <v>暂无</v>
          </cell>
          <cell r="K181" t="str">
            <v>2顶设和策划</v>
          </cell>
          <cell r="L181">
            <v>0.25</v>
          </cell>
          <cell r="M181" t="str">
            <v>跟进中</v>
          </cell>
          <cell r="P181" t="str">
            <v>二类商机（自有方案业务）</v>
          </cell>
          <cell r="Q181">
            <v>2020</v>
          </cell>
          <cell r="R181">
            <v>11</v>
          </cell>
          <cell r="S181">
            <v>2020</v>
          </cell>
          <cell r="T181">
            <v>12</v>
          </cell>
          <cell r="U181">
            <v>1000</v>
          </cell>
        </row>
        <row r="182">
          <cell r="A182" t="str">
            <v>HB89</v>
          </cell>
          <cell r="B182" t="str">
            <v>大项目部</v>
          </cell>
          <cell r="C182" t="str">
            <v>海淀区政务云备份中心2020至2021基础运维服务阶段证明项目</v>
          </cell>
          <cell r="D182" t="str">
            <v>中关村科技园区海淀园管理委员会</v>
          </cell>
          <cell r="F182" t="str">
            <v>李小康</v>
          </cell>
          <cell r="G182" t="str">
            <v>不需要</v>
          </cell>
          <cell r="K182" t="str">
            <v>1发现和评估</v>
          </cell>
          <cell r="L182">
            <v>0.1</v>
          </cell>
          <cell r="M182" t="str">
            <v>直接签约</v>
          </cell>
          <cell r="P182" t="str">
            <v>二类商机（自有方案业务）</v>
          </cell>
          <cell r="Q182">
            <v>2020</v>
          </cell>
          <cell r="R182" t="str">
            <v>/</v>
          </cell>
          <cell r="S182">
            <v>2020</v>
          </cell>
          <cell r="T182">
            <v>10</v>
          </cell>
          <cell r="U182">
            <v>652.00300000000004</v>
          </cell>
        </row>
        <row r="183">
          <cell r="A183" t="str">
            <v>HB90</v>
          </cell>
          <cell r="B183" t="str">
            <v>大项目部</v>
          </cell>
          <cell r="C183" t="str">
            <v>2021年度海淀区政务云平台购买服务项目服务阶段证明</v>
          </cell>
          <cell r="D183" t="str">
            <v>中关村科技园区海淀园管理委员会</v>
          </cell>
          <cell r="F183" t="str">
            <v>李小康</v>
          </cell>
          <cell r="G183" t="str">
            <v>不需要</v>
          </cell>
          <cell r="K183" t="str">
            <v>1发现和评估</v>
          </cell>
          <cell r="L183">
            <v>0.1</v>
          </cell>
          <cell r="M183" t="str">
            <v>直接签约</v>
          </cell>
          <cell r="P183" t="str">
            <v>二类商机（自有方案业务）</v>
          </cell>
          <cell r="Q183">
            <v>2020</v>
          </cell>
          <cell r="R183" t="str">
            <v>/</v>
          </cell>
          <cell r="S183">
            <v>2020</v>
          </cell>
          <cell r="T183">
            <v>12</v>
          </cell>
          <cell r="U183">
            <v>784.9</v>
          </cell>
        </row>
        <row r="184">
          <cell r="A184" t="str">
            <v>HB91</v>
          </cell>
          <cell r="B184" t="str">
            <v>大项目部</v>
          </cell>
          <cell r="C184" t="str">
            <v>中国电信北京公司2020至2021海淀政务云驻场运维支撑服务项目</v>
          </cell>
          <cell r="D184" t="str">
            <v>中国电信北京公司</v>
          </cell>
          <cell r="F184" t="str">
            <v>李小康</v>
          </cell>
          <cell r="G184" t="str">
            <v>不需要</v>
          </cell>
          <cell r="K184" t="str">
            <v>1发现和评估</v>
          </cell>
          <cell r="L184">
            <v>0.1</v>
          </cell>
          <cell r="M184" t="str">
            <v>直接签约</v>
          </cell>
          <cell r="P184" t="str">
            <v>二类商机（自有方案业务）</v>
          </cell>
          <cell r="Q184">
            <v>2020</v>
          </cell>
          <cell r="R184" t="str">
            <v>/</v>
          </cell>
          <cell r="S184">
            <v>2020</v>
          </cell>
          <cell r="T184">
            <v>10</v>
          </cell>
          <cell r="U184">
            <v>43.079990000000002</v>
          </cell>
        </row>
        <row r="185">
          <cell r="A185" t="str">
            <v>HB92</v>
          </cell>
          <cell r="B185" t="str">
            <v>大项目部</v>
          </cell>
          <cell r="C185" t="str">
            <v>延庆智慧环保运营维护项目</v>
          </cell>
          <cell r="D185" t="str">
            <v>智慧神州天融（北京）监测技术有限公司</v>
          </cell>
          <cell r="F185" t="str">
            <v>李小康</v>
          </cell>
          <cell r="G185" t="str">
            <v>暂无</v>
          </cell>
          <cell r="K185" t="str">
            <v>1发现和评估</v>
          </cell>
          <cell r="L185">
            <v>0.1</v>
          </cell>
          <cell r="M185" t="str">
            <v>跟进中</v>
          </cell>
          <cell r="P185" t="str">
            <v>二类商机（自有方案业务）</v>
          </cell>
          <cell r="Q185">
            <v>2020</v>
          </cell>
          <cell r="R185">
            <v>8</v>
          </cell>
          <cell r="S185">
            <v>2020</v>
          </cell>
          <cell r="T185">
            <v>10</v>
          </cell>
          <cell r="U185">
            <v>1157</v>
          </cell>
        </row>
        <row r="186">
          <cell r="A186" t="str">
            <v>BEIJ01</v>
          </cell>
          <cell r="B186" t="str">
            <v>大项目部</v>
          </cell>
          <cell r="C186" t="str">
            <v>延庆疫情防控系统</v>
          </cell>
          <cell r="D186" t="str">
            <v>延庆区政府</v>
          </cell>
          <cell r="F186" t="str">
            <v>刘旭晶</v>
          </cell>
          <cell r="G186" t="str">
            <v>高海涛</v>
          </cell>
          <cell r="K186" t="str">
            <v>1发现和评估</v>
          </cell>
          <cell r="L186">
            <v>0.1</v>
          </cell>
          <cell r="M186" t="str">
            <v>跟进中</v>
          </cell>
          <cell r="P186" t="str">
            <v>二类商机（自有方案业务）</v>
          </cell>
          <cell r="Q186">
            <v>2020</v>
          </cell>
          <cell r="R186">
            <v>8</v>
          </cell>
          <cell r="S186">
            <v>2020</v>
          </cell>
          <cell r="T186">
            <v>8</v>
          </cell>
          <cell r="U186">
            <v>200</v>
          </cell>
        </row>
        <row r="187">
          <cell r="A187" t="str">
            <v>HB55</v>
          </cell>
          <cell r="B187" t="str">
            <v>大项目部</v>
          </cell>
          <cell r="C187" t="str">
            <v>延庆区八达岭镇协同办公项目</v>
          </cell>
          <cell r="D187" t="str">
            <v>延庆区八达岭镇政府</v>
          </cell>
          <cell r="F187" t="str">
            <v>李小康</v>
          </cell>
          <cell r="G187" t="str">
            <v>暂无</v>
          </cell>
          <cell r="K187" t="str">
            <v>1发现和评估</v>
          </cell>
          <cell r="L187">
            <v>0.1</v>
          </cell>
          <cell r="M187" t="str">
            <v>跟进中</v>
          </cell>
          <cell r="P187" t="str">
            <v>二类商机（自有方案业务）</v>
          </cell>
          <cell r="Q187">
            <v>2020</v>
          </cell>
          <cell r="R187">
            <v>7</v>
          </cell>
          <cell r="S187">
            <v>2020</v>
          </cell>
          <cell r="T187">
            <v>8</v>
          </cell>
          <cell r="U187">
            <v>300</v>
          </cell>
        </row>
        <row r="188">
          <cell r="A188" t="str">
            <v>HB41</v>
          </cell>
          <cell r="B188" t="str">
            <v>大项目部</v>
          </cell>
          <cell r="C188" t="str">
            <v>北京市延庆区智慧社区项目</v>
          </cell>
          <cell r="D188" t="str">
            <v>北京市延庆区香水园街道</v>
          </cell>
          <cell r="F188" t="str">
            <v>李小康</v>
          </cell>
          <cell r="G188" t="str">
            <v>李文东</v>
          </cell>
          <cell r="I188" t="str">
            <v>是</v>
          </cell>
          <cell r="J188" t="str">
            <v>YES</v>
          </cell>
          <cell r="K188" t="str">
            <v>2顶设和策划</v>
          </cell>
          <cell r="L188">
            <v>0.25</v>
          </cell>
          <cell r="M188" t="str">
            <v>跟进中</v>
          </cell>
          <cell r="P188" t="str">
            <v>二类商机（自有方案业务）</v>
          </cell>
          <cell r="Q188">
            <v>2020</v>
          </cell>
          <cell r="R188">
            <v>6</v>
          </cell>
          <cell r="S188">
            <v>2020</v>
          </cell>
          <cell r="T188">
            <v>7</v>
          </cell>
          <cell r="U188">
            <v>600</v>
          </cell>
        </row>
        <row r="189">
          <cell r="A189" t="str">
            <v>HB86</v>
          </cell>
          <cell r="B189" t="str">
            <v>大项目部</v>
          </cell>
          <cell r="C189" t="str">
            <v>延庆区安全可靠项目</v>
          </cell>
          <cell r="D189" t="str">
            <v>延庆区</v>
          </cell>
          <cell r="F189" t="str">
            <v>李小康</v>
          </cell>
          <cell r="G189" t="str">
            <v>李文东</v>
          </cell>
          <cell r="I189" t="str">
            <v>是</v>
          </cell>
          <cell r="K189" t="str">
            <v>1发现和评估</v>
          </cell>
          <cell r="L189">
            <v>0.1</v>
          </cell>
          <cell r="M189" t="str">
            <v>跟进中</v>
          </cell>
          <cell r="P189" t="str">
            <v>三类商机（SI业务）</v>
          </cell>
          <cell r="Q189">
            <v>2020</v>
          </cell>
          <cell r="R189">
            <v>5</v>
          </cell>
          <cell r="S189">
            <v>2020</v>
          </cell>
          <cell r="T189">
            <v>6</v>
          </cell>
          <cell r="U189">
            <v>6500</v>
          </cell>
        </row>
        <row r="190">
          <cell r="A190" t="str">
            <v>HB82</v>
          </cell>
          <cell r="B190" t="str">
            <v>大项目部</v>
          </cell>
          <cell r="C190" t="str">
            <v>海淀政策基金项目</v>
          </cell>
          <cell r="D190" t="str">
            <v>海淀区政府</v>
          </cell>
          <cell r="F190" t="str">
            <v>刘旭晶</v>
          </cell>
          <cell r="G190" t="str">
            <v>不需要</v>
          </cell>
          <cell r="K190" t="str">
            <v>2顶设和策划</v>
          </cell>
          <cell r="L190">
            <v>0.25</v>
          </cell>
          <cell r="M190" t="str">
            <v>跟进中</v>
          </cell>
          <cell r="P190" t="str">
            <v>二类商机（自有方案业务）</v>
          </cell>
          <cell r="Q190">
            <v>2020</v>
          </cell>
          <cell r="R190">
            <v>4</v>
          </cell>
          <cell r="S190">
            <v>2020</v>
          </cell>
          <cell r="T190">
            <v>5</v>
          </cell>
          <cell r="U190">
            <v>400</v>
          </cell>
        </row>
        <row r="191">
          <cell r="A191" t="str">
            <v>HB01</v>
          </cell>
          <cell r="B191" t="str">
            <v>大项目部</v>
          </cell>
          <cell r="C191" t="str">
            <v>延庆区大数据（延庆区数据目录）</v>
          </cell>
          <cell r="D191" t="str">
            <v>延庆区经信委</v>
          </cell>
          <cell r="F191" t="str">
            <v>李小康</v>
          </cell>
          <cell r="G191" t="str">
            <v>暂无</v>
          </cell>
          <cell r="K191" t="str">
            <v>2顶设和策划</v>
          </cell>
          <cell r="L191">
            <v>0.25</v>
          </cell>
          <cell r="M191" t="str">
            <v>跟进中</v>
          </cell>
          <cell r="P191" t="str">
            <v>二类商机（自有方案业务）</v>
          </cell>
          <cell r="Q191">
            <v>2020</v>
          </cell>
          <cell r="R191">
            <v>6</v>
          </cell>
          <cell r="S191">
            <v>2020</v>
          </cell>
          <cell r="T191">
            <v>7</v>
          </cell>
          <cell r="U191">
            <v>300</v>
          </cell>
        </row>
        <row r="192">
          <cell r="A192" t="str">
            <v>JF02</v>
          </cell>
          <cell r="B192" t="str">
            <v>交付中心</v>
          </cell>
          <cell r="C192" t="str">
            <v>郑州宏观经济大数据平台项目</v>
          </cell>
          <cell r="D192" t="str">
            <v>郑州市发展和改革委</v>
          </cell>
          <cell r="F192" t="str">
            <v>刘粉香</v>
          </cell>
          <cell r="G192" t="str">
            <v>刘粉香</v>
          </cell>
          <cell r="K192" t="str">
            <v>2顶设和策划</v>
          </cell>
          <cell r="L192">
            <v>0.25</v>
          </cell>
          <cell r="M192" t="str">
            <v>跟进中</v>
          </cell>
          <cell r="P192" t="str">
            <v>二类商机（自有方案业务）</v>
          </cell>
          <cell r="Q192">
            <v>2020</v>
          </cell>
          <cell r="R192">
            <v>7</v>
          </cell>
          <cell r="S192">
            <v>2020</v>
          </cell>
          <cell r="T192">
            <v>9</v>
          </cell>
          <cell r="U192">
            <v>300</v>
          </cell>
        </row>
        <row r="193">
          <cell r="A193" t="str">
            <v>JF03</v>
          </cell>
          <cell r="B193" t="str">
            <v>交付中心</v>
          </cell>
          <cell r="C193" t="str">
            <v>郑州市信息中心社会信用大数据平台</v>
          </cell>
          <cell r="D193" t="str">
            <v>郑州市信息中心</v>
          </cell>
          <cell r="F193" t="str">
            <v>刘粉香</v>
          </cell>
          <cell r="G193" t="str">
            <v>刘粉香</v>
          </cell>
          <cell r="K193" t="str">
            <v>2顶设和策划</v>
          </cell>
          <cell r="L193">
            <v>0.25</v>
          </cell>
          <cell r="M193" t="str">
            <v>跟进中</v>
          </cell>
          <cell r="P193" t="str">
            <v>二类商机（自有方案业务）</v>
          </cell>
          <cell r="Q193">
            <v>2020</v>
          </cell>
          <cell r="R193">
            <v>9</v>
          </cell>
          <cell r="S193">
            <v>2020</v>
          </cell>
          <cell r="T193">
            <v>10</v>
          </cell>
          <cell r="U193">
            <v>400</v>
          </cell>
        </row>
        <row r="194">
          <cell r="A194" t="str">
            <v>JF04</v>
          </cell>
          <cell r="B194" t="str">
            <v>交付中心</v>
          </cell>
          <cell r="C194" t="str">
            <v>江苏省信息中心宏观经济大数据系统及服务项目</v>
          </cell>
          <cell r="D194" t="str">
            <v>江苏省信息中心</v>
          </cell>
          <cell r="F194" t="str">
            <v>刘粉香</v>
          </cell>
          <cell r="G194" t="str">
            <v>刘粉香</v>
          </cell>
          <cell r="K194" t="str">
            <v>2顶设和策划</v>
          </cell>
          <cell r="L194">
            <v>0.25</v>
          </cell>
          <cell r="M194" t="str">
            <v>跟进中</v>
          </cell>
          <cell r="P194" t="str">
            <v>二类商机（自有方案业务）</v>
          </cell>
          <cell r="Q194">
            <v>2020</v>
          </cell>
          <cell r="R194">
            <v>9</v>
          </cell>
          <cell r="S194">
            <v>2020</v>
          </cell>
          <cell r="T194">
            <v>11</v>
          </cell>
          <cell r="U194">
            <v>1000</v>
          </cell>
        </row>
        <row r="195">
          <cell r="A195" t="str">
            <v>SICH01</v>
          </cell>
          <cell r="B195" t="str">
            <v>ITS</v>
          </cell>
          <cell r="C195" t="str">
            <v xml:space="preserve">四川省天府新区政务中心燕云项目
</v>
          </cell>
          <cell r="D195" t="str">
            <v>四川省天府新区政务中心</v>
          </cell>
          <cell r="F195" t="str">
            <v>张琴</v>
          </cell>
          <cell r="G195" t="str">
            <v>陈克</v>
          </cell>
          <cell r="K195" t="str">
            <v>1发现和评估</v>
          </cell>
          <cell r="L195">
            <v>0.1</v>
          </cell>
          <cell r="M195" t="str">
            <v>跟进中</v>
          </cell>
          <cell r="Q195" t="str">
            <v>/</v>
          </cell>
          <cell r="R195" t="str">
            <v>/</v>
          </cell>
          <cell r="S195">
            <v>2020</v>
          </cell>
          <cell r="T195" t="str">
            <v>/</v>
          </cell>
        </row>
        <row r="196">
          <cell r="A196" t="str">
            <v>YUNN06</v>
          </cell>
          <cell r="B196" t="str">
            <v>ITS</v>
          </cell>
          <cell r="C196" t="str">
            <v>云南昆明市行政服务中心升级改造软件开发项目</v>
          </cell>
          <cell r="D196" t="str">
            <v>云南某市州某区行政服务中心</v>
          </cell>
          <cell r="F196" t="str">
            <v>刘海涛</v>
          </cell>
          <cell r="G196" t="str">
            <v>张慧敏</v>
          </cell>
          <cell r="K196" t="str">
            <v>2顶设和策划</v>
          </cell>
          <cell r="L196">
            <v>0.25</v>
          </cell>
          <cell r="M196" t="str">
            <v>跟进中</v>
          </cell>
          <cell r="Q196" t="str">
            <v>/</v>
          </cell>
          <cell r="R196" t="str">
            <v>/</v>
          </cell>
          <cell r="S196">
            <v>2020</v>
          </cell>
          <cell r="T196">
            <v>10</v>
          </cell>
          <cell r="U196">
            <v>450</v>
          </cell>
        </row>
        <row r="197">
          <cell r="A197" t="str">
            <v>YUNN07</v>
          </cell>
          <cell r="B197" t="str">
            <v>ITS</v>
          </cell>
          <cell r="C197" t="str">
            <v>云南某市州大数据局燕云应用项目</v>
          </cell>
          <cell r="D197" t="str">
            <v>云南某市州大数据局</v>
          </cell>
          <cell r="F197" t="str">
            <v>刘海涛</v>
          </cell>
          <cell r="G197" t="str">
            <v>张慧敏</v>
          </cell>
          <cell r="K197" t="str">
            <v>1发现和评估</v>
          </cell>
          <cell r="L197">
            <v>0.1</v>
          </cell>
          <cell r="M197" t="str">
            <v>跟进中</v>
          </cell>
          <cell r="Q197" t="str">
            <v>/</v>
          </cell>
          <cell r="R197" t="str">
            <v>/</v>
          </cell>
          <cell r="S197">
            <v>2020</v>
          </cell>
          <cell r="T197" t="str">
            <v>/</v>
          </cell>
        </row>
        <row r="198">
          <cell r="A198" t="str">
            <v>YUNN08</v>
          </cell>
          <cell r="B198" t="str">
            <v>ITS</v>
          </cell>
          <cell r="C198" t="str">
            <v>云南某市州某厅燕云应用项目</v>
          </cell>
          <cell r="D198" t="str">
            <v>云南某市州某委办局</v>
          </cell>
          <cell r="F198" t="str">
            <v>刘海涛</v>
          </cell>
          <cell r="G198" t="str">
            <v>张慧敏</v>
          </cell>
          <cell r="K198" t="str">
            <v>1发现和评估</v>
          </cell>
          <cell r="L198">
            <v>0.1</v>
          </cell>
          <cell r="M198" t="str">
            <v>跟进中</v>
          </cell>
          <cell r="Q198" t="str">
            <v>/</v>
          </cell>
          <cell r="R198" t="str">
            <v>/</v>
          </cell>
          <cell r="S198">
            <v>2020</v>
          </cell>
          <cell r="T198" t="str">
            <v>/</v>
          </cell>
        </row>
        <row r="199">
          <cell r="A199" t="str">
            <v>YUNN09</v>
          </cell>
          <cell r="B199" t="str">
            <v>ITS</v>
          </cell>
          <cell r="C199" t="str">
            <v>云南省医共体燕云应用项目</v>
          </cell>
          <cell r="D199" t="str">
            <v>云南某市州某委办局</v>
          </cell>
          <cell r="F199" t="str">
            <v>刘海涛</v>
          </cell>
          <cell r="G199" t="str">
            <v>张慧敏</v>
          </cell>
          <cell r="K199" t="str">
            <v>1发现和评估</v>
          </cell>
          <cell r="L199">
            <v>0.1</v>
          </cell>
          <cell r="M199" t="str">
            <v>跟进中</v>
          </cell>
          <cell r="Q199" t="str">
            <v>/</v>
          </cell>
          <cell r="R199" t="str">
            <v>/</v>
          </cell>
          <cell r="S199">
            <v>2020</v>
          </cell>
          <cell r="T199" t="str">
            <v>/</v>
          </cell>
        </row>
        <row r="200">
          <cell r="A200" t="str">
            <v>ITR01</v>
          </cell>
          <cell r="B200" t="str">
            <v>因特睿</v>
          </cell>
          <cell r="C200" t="str">
            <v>黑盒数据采集模型研制项目</v>
          </cell>
          <cell r="D200" t="str">
            <v>北京环境特性研究所</v>
          </cell>
          <cell r="F200" t="str">
            <v>毛洪涛</v>
          </cell>
          <cell r="G200" t="str">
            <v>因特睿</v>
          </cell>
          <cell r="P200" t="str">
            <v>一类商机（因特睿产品）</v>
          </cell>
          <cell r="S200">
            <v>2020</v>
          </cell>
          <cell r="T200" t="str">
            <v>Q1</v>
          </cell>
          <cell r="U200">
            <v>102.3</v>
          </cell>
        </row>
        <row r="201">
          <cell r="A201" t="str">
            <v>ITR02</v>
          </cell>
          <cell r="B201" t="str">
            <v>因特睿</v>
          </cell>
          <cell r="C201" t="str">
            <v>湘西数据通平台软件License扩容项目</v>
          </cell>
          <cell r="D201" t="str">
            <v>湘西边城公司</v>
          </cell>
          <cell r="F201" t="str">
            <v>毛洪涛</v>
          </cell>
          <cell r="G201" t="str">
            <v>因特睿</v>
          </cell>
          <cell r="P201" t="str">
            <v>一类商机（因特睿产品）</v>
          </cell>
          <cell r="S201">
            <v>2020</v>
          </cell>
          <cell r="T201" t="str">
            <v>Q3</v>
          </cell>
          <cell r="U201">
            <v>90</v>
          </cell>
        </row>
        <row r="202">
          <cell r="A202" t="str">
            <v>ITR03</v>
          </cell>
          <cell r="B202" t="str">
            <v>因特睿</v>
          </cell>
          <cell r="C202" t="str">
            <v>内江市医疗API中心燕云DAAS项目</v>
          </cell>
          <cell r="D202" t="str">
            <v>两只蜗牛</v>
          </cell>
          <cell r="F202" t="str">
            <v>毛洪涛</v>
          </cell>
          <cell r="G202" t="str">
            <v>因特睿</v>
          </cell>
          <cell r="P202" t="str">
            <v>一类商机（因特睿产品）</v>
          </cell>
          <cell r="S202">
            <v>2020</v>
          </cell>
          <cell r="T202" t="str">
            <v>Q2</v>
          </cell>
          <cell r="U202">
            <v>90</v>
          </cell>
        </row>
        <row r="203">
          <cell r="A203" t="str">
            <v>ITR04</v>
          </cell>
          <cell r="B203" t="str">
            <v>因特睿</v>
          </cell>
          <cell r="C203" t="str">
            <v>四川省南江县政务项目</v>
          </cell>
          <cell r="D203" t="str">
            <v>中农信达</v>
          </cell>
          <cell r="F203" t="str">
            <v>毛洪涛</v>
          </cell>
          <cell r="G203" t="str">
            <v>因特睿</v>
          </cell>
          <cell r="P203" t="str">
            <v>一类商机（因特睿产品）</v>
          </cell>
          <cell r="S203">
            <v>2020</v>
          </cell>
          <cell r="T203" t="str">
            <v>Q3</v>
          </cell>
          <cell r="U203">
            <v>140</v>
          </cell>
        </row>
        <row r="204">
          <cell r="A204" t="str">
            <v>ITR05</v>
          </cell>
          <cell r="B204" t="str">
            <v>因特睿</v>
          </cell>
          <cell r="C204" t="str">
            <v>张家口应急平台数据汇聚</v>
          </cell>
          <cell r="D204" t="str">
            <v>普天信息</v>
          </cell>
          <cell r="F204" t="str">
            <v>毛洪涛</v>
          </cell>
          <cell r="G204" t="str">
            <v>因特睿</v>
          </cell>
          <cell r="P204" t="str">
            <v>一类商机（因特睿产品）</v>
          </cell>
          <cell r="S204">
            <v>2020</v>
          </cell>
          <cell r="T204" t="str">
            <v>Q4</v>
          </cell>
          <cell r="U204">
            <v>150</v>
          </cell>
        </row>
        <row r="205">
          <cell r="A205" t="str">
            <v>ITR06</v>
          </cell>
          <cell r="B205" t="str">
            <v>因特睿</v>
          </cell>
          <cell r="C205" t="str">
            <v>菏泽审批局</v>
          </cell>
          <cell r="D205" t="str">
            <v>菏泽审批局</v>
          </cell>
          <cell r="F205" t="str">
            <v>毛洪涛</v>
          </cell>
          <cell r="G205" t="str">
            <v>因特睿</v>
          </cell>
          <cell r="P205" t="str">
            <v>一类商机（因特睿产品）</v>
          </cell>
          <cell r="S205">
            <v>2020</v>
          </cell>
          <cell r="T205" t="str">
            <v>Q3</v>
          </cell>
          <cell r="U205">
            <v>100</v>
          </cell>
        </row>
        <row r="206">
          <cell r="A206" t="str">
            <v>ITR07</v>
          </cell>
          <cell r="B206" t="str">
            <v>因特睿</v>
          </cell>
          <cell r="C206" t="str">
            <v>成都大数据局城市融合服务平台项目</v>
          </cell>
          <cell r="D206" t="str">
            <v>拓尔思</v>
          </cell>
          <cell r="F206" t="str">
            <v>毛洪涛</v>
          </cell>
          <cell r="G206" t="str">
            <v>因特睿</v>
          </cell>
          <cell r="P206" t="str">
            <v>一类商机（因特睿产品）</v>
          </cell>
          <cell r="S206">
            <v>2020</v>
          </cell>
          <cell r="T206" t="str">
            <v>Q3</v>
          </cell>
          <cell r="U206">
            <v>64</v>
          </cell>
        </row>
        <row r="207">
          <cell r="A207" t="str">
            <v>ITR08</v>
          </cell>
          <cell r="B207" t="str">
            <v>因特睿</v>
          </cell>
          <cell r="C207" t="str">
            <v>绵阳市医疗API中心燕云DAAS项目</v>
          </cell>
          <cell r="D207" t="str">
            <v>两只蜗牛</v>
          </cell>
          <cell r="F207" t="str">
            <v>毛洪涛</v>
          </cell>
          <cell r="G207" t="str">
            <v>因特睿</v>
          </cell>
          <cell r="P207" t="str">
            <v>一类商机（因特睿产品）</v>
          </cell>
          <cell r="S207">
            <v>2020</v>
          </cell>
          <cell r="T207" t="str">
            <v>Q3</v>
          </cell>
          <cell r="U207">
            <v>92</v>
          </cell>
        </row>
        <row r="208">
          <cell r="A208" t="str">
            <v>ITR09</v>
          </cell>
          <cell r="B208" t="str">
            <v>因特睿</v>
          </cell>
          <cell r="C208" t="str">
            <v>连云港政务服务中心燕云DAAS平台扩容项目</v>
          </cell>
          <cell r="D208" t="str">
            <v>连云港政务中心</v>
          </cell>
          <cell r="F208" t="str">
            <v>毛洪涛</v>
          </cell>
          <cell r="G208" t="str">
            <v>因特睿</v>
          </cell>
          <cell r="P208" t="str">
            <v>一类商机（因特睿产品）</v>
          </cell>
          <cell r="S208">
            <v>2020</v>
          </cell>
          <cell r="T208" t="str">
            <v>Q3</v>
          </cell>
          <cell r="U208">
            <v>20</v>
          </cell>
        </row>
        <row r="209">
          <cell r="A209" t="str">
            <v>ITR10</v>
          </cell>
          <cell r="B209" t="str">
            <v>因特睿</v>
          </cell>
          <cell r="C209" t="str">
            <v>河北好联点医疗系统整合项目</v>
          </cell>
          <cell r="D209" t="str">
            <v>河北好联点</v>
          </cell>
          <cell r="F209" t="str">
            <v>毛洪涛</v>
          </cell>
          <cell r="G209" t="str">
            <v>因特睿</v>
          </cell>
          <cell r="P209" t="str">
            <v>一类商机（因特睿产品）</v>
          </cell>
          <cell r="S209">
            <v>2020</v>
          </cell>
          <cell r="T209" t="str">
            <v>Q3</v>
          </cell>
          <cell r="U209">
            <v>80</v>
          </cell>
        </row>
        <row r="210">
          <cell r="A210" t="str">
            <v>ITR11</v>
          </cell>
          <cell r="B210" t="str">
            <v>因特睿</v>
          </cell>
          <cell r="C210" t="str">
            <v>政务医疗燕云DAAS渠道项目</v>
          </cell>
          <cell r="D210" t="str">
            <v>两只蜗牛</v>
          </cell>
          <cell r="F210" t="str">
            <v>毛洪涛</v>
          </cell>
          <cell r="G210" t="str">
            <v>因特睿</v>
          </cell>
          <cell r="P210" t="str">
            <v>一类商机（因特睿产品）</v>
          </cell>
          <cell r="S210">
            <v>2020</v>
          </cell>
          <cell r="T210" t="str">
            <v>Q4</v>
          </cell>
          <cell r="U210">
            <v>200</v>
          </cell>
        </row>
        <row r="211">
          <cell r="A211" t="str">
            <v>ITR12</v>
          </cell>
          <cell r="B211" t="str">
            <v>因特睿</v>
          </cell>
          <cell r="C211" t="str">
            <v>广州信息化服务中心接口扩容及维保项目</v>
          </cell>
          <cell r="D211" t="str">
            <v>广州博纳</v>
          </cell>
          <cell r="F211" t="str">
            <v>毛洪涛</v>
          </cell>
          <cell r="G211" t="str">
            <v>因特睿</v>
          </cell>
          <cell r="P211" t="str">
            <v>一类商机（因特睿产品）</v>
          </cell>
          <cell r="S211">
            <v>2020</v>
          </cell>
          <cell r="T211" t="str">
            <v>Q4</v>
          </cell>
          <cell r="U211">
            <v>50</v>
          </cell>
        </row>
        <row r="212">
          <cell r="A212" t="str">
            <v>ITR13</v>
          </cell>
          <cell r="B212" t="str">
            <v>因特睿</v>
          </cell>
          <cell r="C212" t="str">
            <v>河北法院系统整合项目</v>
          </cell>
          <cell r="D212" t="str">
            <v>北京享云</v>
          </cell>
          <cell r="F212" t="str">
            <v>毛洪涛</v>
          </cell>
          <cell r="G212" t="str">
            <v>因特睿</v>
          </cell>
          <cell r="P212" t="str">
            <v>一类商机（因特睿产品）</v>
          </cell>
          <cell r="S212">
            <v>2020</v>
          </cell>
          <cell r="T212" t="str">
            <v>Q3</v>
          </cell>
          <cell r="U212">
            <v>80</v>
          </cell>
        </row>
        <row r="213">
          <cell r="A213" t="str">
            <v>ITR14</v>
          </cell>
          <cell r="B213" t="str">
            <v>因特睿</v>
          </cell>
          <cell r="C213" t="str">
            <v>济宁检察院数据整合</v>
          </cell>
          <cell r="D213" t="str">
            <v>山东鸿业</v>
          </cell>
          <cell r="F213" t="str">
            <v>毛洪涛</v>
          </cell>
          <cell r="G213" t="str">
            <v>因特睿</v>
          </cell>
          <cell r="P213" t="str">
            <v>一类商机（因特睿产品）</v>
          </cell>
          <cell r="S213">
            <v>2020</v>
          </cell>
          <cell r="T213" t="str">
            <v>Q4</v>
          </cell>
          <cell r="U213">
            <v>110</v>
          </cell>
        </row>
        <row r="214">
          <cell r="A214" t="str">
            <v>ITR15</v>
          </cell>
          <cell r="B214" t="str">
            <v>因特睿</v>
          </cell>
          <cell r="C214" t="str">
            <v>天津滨海新区委办局数据汇聚</v>
          </cell>
          <cell r="D214" t="str">
            <v>天津海泰互联</v>
          </cell>
          <cell r="F214" t="str">
            <v>毛洪涛</v>
          </cell>
          <cell r="G214" t="str">
            <v>因特睿</v>
          </cell>
          <cell r="P214" t="str">
            <v>一类商机（因特睿产品）</v>
          </cell>
          <cell r="S214">
            <v>2020</v>
          </cell>
          <cell r="T214" t="str">
            <v>Q4</v>
          </cell>
          <cell r="U214">
            <v>120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
          <cell r="A1" t="str">
            <v>商机编号</v>
          </cell>
          <cell r="B1" t="str">
            <v>销售部</v>
          </cell>
          <cell r="C1" t="str">
            <v>商机名称</v>
          </cell>
          <cell r="D1" t="str">
            <v>签约客户名称</v>
          </cell>
          <cell r="E1" t="str">
            <v>最终客户名称
（最终需求方）</v>
          </cell>
          <cell r="F1" t="str">
            <v>销售
负责人</v>
          </cell>
          <cell r="G1" t="str">
            <v>售前
负责人</v>
          </cell>
          <cell r="H1" t="str">
            <v>子方案
负责人</v>
          </cell>
          <cell r="I1" t="str">
            <v>近期重点商机</v>
          </cell>
          <cell r="J1" t="str">
            <v>内部讨论</v>
          </cell>
          <cell r="K1" t="str">
            <v>商机阶段</v>
          </cell>
          <cell r="L1" t="str">
            <v>赢单概率</v>
          </cell>
          <cell r="M1" t="str">
            <v>商机状态</v>
          </cell>
          <cell r="N1" t="str">
            <v>上次沟通会后是否有进展</v>
          </cell>
          <cell r="O1" t="str">
            <v>是否提前开工</v>
          </cell>
          <cell r="P1" t="str">
            <v>商机分类</v>
          </cell>
          <cell r="Q1" t="str">
            <v>预计投标时间（年）</v>
          </cell>
          <cell r="R1" t="str">
            <v>预计投标时间（月）</v>
          </cell>
          <cell r="S1" t="str">
            <v>预计签约时间（年）</v>
          </cell>
          <cell r="T1" t="str">
            <v>预计签约时间（月）</v>
          </cell>
          <cell r="U1" t="str">
            <v>预计签约金额
（万元）</v>
          </cell>
        </row>
        <row r="2">
          <cell r="A2" t="str">
            <v>HB93</v>
          </cell>
          <cell r="B2" t="str">
            <v>北区</v>
          </cell>
          <cell r="C2" t="str">
            <v>沧州智慧融资平台</v>
          </cell>
          <cell r="D2" t="str">
            <v>沧州市政府</v>
          </cell>
          <cell r="F2" t="str">
            <v>张凯</v>
          </cell>
          <cell r="G2" t="str">
            <v>高海涛</v>
          </cell>
          <cell r="K2" t="str">
            <v>1发现和评估</v>
          </cell>
          <cell r="L2">
            <v>0.1</v>
          </cell>
          <cell r="M2" t="str">
            <v>暂停</v>
          </cell>
          <cell r="Q2">
            <v>2020</v>
          </cell>
          <cell r="R2">
            <v>9</v>
          </cell>
          <cell r="S2">
            <v>2020</v>
          </cell>
          <cell r="T2">
            <v>11</v>
          </cell>
          <cell r="U2" t="str">
            <v>-</v>
          </cell>
        </row>
        <row r="3">
          <cell r="A3" t="str">
            <v>HBH122</v>
          </cell>
          <cell r="B3" t="str">
            <v>北区</v>
          </cell>
          <cell r="C3" t="str">
            <v>秦皇岛政务数据交换共享平台</v>
          </cell>
          <cell r="D3" t="str">
            <v>秦皇岛市工信局</v>
          </cell>
          <cell r="F3" t="str">
            <v>李莉</v>
          </cell>
          <cell r="G3" t="str">
            <v>高海涛</v>
          </cell>
          <cell r="K3" t="str">
            <v>1发现和评估</v>
          </cell>
          <cell r="L3">
            <v>0.1</v>
          </cell>
          <cell r="M3" t="str">
            <v>暂停</v>
          </cell>
          <cell r="P3" t="str">
            <v>二类商机（自有方案业务）</v>
          </cell>
          <cell r="Q3">
            <v>2020</v>
          </cell>
          <cell r="R3">
            <v>3</v>
          </cell>
          <cell r="S3">
            <v>2020</v>
          </cell>
          <cell r="T3">
            <v>3</v>
          </cell>
          <cell r="U3">
            <v>1000</v>
          </cell>
        </row>
        <row r="4">
          <cell r="A4" t="str">
            <v>XN064</v>
          </cell>
          <cell r="B4" t="str">
            <v>北区</v>
          </cell>
          <cell r="C4" t="str">
            <v>云南曲靖智慧城市项目</v>
          </cell>
          <cell r="D4" t="str">
            <v>曲靖大数据中心</v>
          </cell>
          <cell r="F4" t="str">
            <v>李青</v>
          </cell>
          <cell r="G4" t="str">
            <v>赖辉</v>
          </cell>
          <cell r="K4" t="str">
            <v>1发现和评估</v>
          </cell>
          <cell r="L4">
            <v>0.1</v>
          </cell>
          <cell r="M4" t="str">
            <v>暂停</v>
          </cell>
          <cell r="P4" t="str">
            <v>二类商机（自有方案业务）</v>
          </cell>
          <cell r="Q4">
            <v>2020</v>
          </cell>
          <cell r="R4">
            <v>5</v>
          </cell>
          <cell r="S4">
            <v>2020</v>
          </cell>
          <cell r="T4">
            <v>6</v>
          </cell>
          <cell r="U4">
            <v>3000</v>
          </cell>
        </row>
        <row r="5">
          <cell r="A5" t="str">
            <v>HD72</v>
          </cell>
          <cell r="B5" t="str">
            <v>东区</v>
          </cell>
          <cell r="C5" t="str">
            <v>江苏泰州智慧城市</v>
          </cell>
          <cell r="D5" t="str">
            <v>泰州市政府</v>
          </cell>
          <cell r="F5" t="str">
            <v>汪少军</v>
          </cell>
          <cell r="G5" t="str">
            <v>吴海波</v>
          </cell>
          <cell r="K5" t="str">
            <v>1发现和评估</v>
          </cell>
          <cell r="L5">
            <v>0.1</v>
          </cell>
          <cell r="M5" t="str">
            <v>暂停</v>
          </cell>
          <cell r="P5" t="str">
            <v>二类商机（自有方案业务）</v>
          </cell>
          <cell r="Q5">
            <v>2020</v>
          </cell>
          <cell r="R5">
            <v>10</v>
          </cell>
          <cell r="S5">
            <v>2020</v>
          </cell>
          <cell r="T5">
            <v>11</v>
          </cell>
          <cell r="U5">
            <v>500</v>
          </cell>
        </row>
        <row r="6">
          <cell r="A6" t="str">
            <v>HN76</v>
          </cell>
          <cell r="B6" t="str">
            <v>南区</v>
          </cell>
          <cell r="C6" t="str">
            <v>常州武进区医疗园数据中心项目</v>
          </cell>
          <cell r="D6" t="str">
            <v>武进区医疗器械产业园</v>
          </cell>
          <cell r="F6" t="str">
            <v>庞斌</v>
          </cell>
          <cell r="G6" t="str">
            <v>苏广</v>
          </cell>
          <cell r="K6" t="str">
            <v>1发现和评估</v>
          </cell>
          <cell r="L6">
            <v>0.1</v>
          </cell>
          <cell r="M6" t="str">
            <v>暂停</v>
          </cell>
          <cell r="P6" t="str">
            <v>一类商机（因特睿产品）</v>
          </cell>
          <cell r="Q6">
            <v>2020</v>
          </cell>
          <cell r="R6">
            <v>8</v>
          </cell>
          <cell r="S6">
            <v>2020</v>
          </cell>
          <cell r="T6">
            <v>9</v>
          </cell>
          <cell r="U6">
            <v>3000</v>
          </cell>
        </row>
        <row r="7">
          <cell r="A7" t="str">
            <v>HN60</v>
          </cell>
          <cell r="B7" t="str">
            <v>南区</v>
          </cell>
          <cell r="C7" t="str">
            <v>惠州智慧水务</v>
          </cell>
          <cell r="D7" t="str">
            <v>惠州水务集团</v>
          </cell>
          <cell r="F7" t="str">
            <v>庞斌</v>
          </cell>
          <cell r="G7" t="str">
            <v>苏广</v>
          </cell>
          <cell r="K7" t="str">
            <v>1发现和评估</v>
          </cell>
          <cell r="L7">
            <v>0.1</v>
          </cell>
          <cell r="M7" t="str">
            <v>暂停</v>
          </cell>
          <cell r="P7" t="str">
            <v>三类商机（SI业务）</v>
          </cell>
          <cell r="Q7">
            <v>2020</v>
          </cell>
          <cell r="R7">
            <v>10</v>
          </cell>
          <cell r="S7">
            <v>2020</v>
          </cell>
          <cell r="T7">
            <v>12</v>
          </cell>
          <cell r="U7">
            <v>3000</v>
          </cell>
        </row>
        <row r="8">
          <cell r="A8" t="str">
            <v>FJ22</v>
          </cell>
          <cell r="B8" t="str">
            <v>福建</v>
          </cell>
          <cell r="C8" t="str">
            <v>厦门超算中心项目</v>
          </cell>
          <cell r="D8" t="str">
            <v>华为</v>
          </cell>
          <cell r="F8" t="str">
            <v>吕志强</v>
          </cell>
          <cell r="G8" t="str">
            <v>曾志坚</v>
          </cell>
          <cell r="K8" t="str">
            <v>1发现和评估</v>
          </cell>
          <cell r="L8">
            <v>0.1</v>
          </cell>
          <cell r="M8" t="str">
            <v>暂停</v>
          </cell>
          <cell r="P8" t="str">
            <v>二类商机（自有方案业务）</v>
          </cell>
          <cell r="Q8">
            <v>2020</v>
          </cell>
          <cell r="R8">
            <v>2</v>
          </cell>
          <cell r="S8">
            <v>2020</v>
          </cell>
          <cell r="T8">
            <v>4</v>
          </cell>
          <cell r="U8">
            <v>1500</v>
          </cell>
        </row>
        <row r="9">
          <cell r="A9" t="str">
            <v>FJ29</v>
          </cell>
          <cell r="B9" t="str">
            <v>福建</v>
          </cell>
          <cell r="C9" t="str">
            <v>漳州通芗城区分站</v>
          </cell>
          <cell r="D9" t="str">
            <v>芗城区政府</v>
          </cell>
          <cell r="F9" t="str">
            <v>郭亮</v>
          </cell>
          <cell r="G9" t="str">
            <v>曾怀勋</v>
          </cell>
          <cell r="M9" t="str">
            <v>暂停</v>
          </cell>
        </row>
        <row r="10">
          <cell r="A10" t="str">
            <v>FJ30</v>
          </cell>
          <cell r="B10" t="str">
            <v>福建</v>
          </cell>
          <cell r="C10" t="str">
            <v>漳州通龙文区分站</v>
          </cell>
          <cell r="D10" t="str">
            <v>龙文区政府</v>
          </cell>
          <cell r="F10" t="str">
            <v>郭亮</v>
          </cell>
          <cell r="G10" t="str">
            <v>曾怀勋</v>
          </cell>
          <cell r="M10" t="str">
            <v>暂停</v>
          </cell>
        </row>
        <row r="11">
          <cell r="A11" t="str">
            <v>FJ31</v>
          </cell>
          <cell r="B11" t="str">
            <v>福建</v>
          </cell>
          <cell r="C11" t="str">
            <v>漳州通龙海市分站</v>
          </cell>
          <cell r="D11" t="str">
            <v>龙海区政府</v>
          </cell>
          <cell r="F11" t="str">
            <v>郭亮</v>
          </cell>
          <cell r="G11" t="str">
            <v>曾怀勋</v>
          </cell>
          <cell r="M11" t="str">
            <v>暂停</v>
          </cell>
        </row>
        <row r="12">
          <cell r="A12" t="str">
            <v>FJ32</v>
          </cell>
          <cell r="B12" t="str">
            <v>福建</v>
          </cell>
          <cell r="C12" t="str">
            <v>漳州通云霄县分站</v>
          </cell>
          <cell r="D12" t="str">
            <v>云霄县政府</v>
          </cell>
          <cell r="F12" t="str">
            <v>郭亮</v>
          </cell>
          <cell r="G12" t="str">
            <v>曾怀勋</v>
          </cell>
          <cell r="M12" t="str">
            <v>暂停</v>
          </cell>
        </row>
        <row r="13">
          <cell r="A13" t="str">
            <v>FJ33</v>
          </cell>
          <cell r="B13" t="str">
            <v>福建</v>
          </cell>
          <cell r="C13" t="str">
            <v>漳州通漳浦县分站</v>
          </cell>
          <cell r="D13" t="str">
            <v>漳浦县政府</v>
          </cell>
          <cell r="F13" t="str">
            <v>郭亮</v>
          </cell>
          <cell r="G13" t="str">
            <v>曾怀勋</v>
          </cell>
          <cell r="M13" t="str">
            <v>暂停</v>
          </cell>
        </row>
        <row r="14">
          <cell r="A14" t="str">
            <v>FJ34</v>
          </cell>
          <cell r="B14" t="str">
            <v>福建</v>
          </cell>
          <cell r="C14" t="str">
            <v>漳州通诏安县分站</v>
          </cell>
          <cell r="D14" t="str">
            <v>诏安县政府</v>
          </cell>
          <cell r="F14" t="str">
            <v>郭亮</v>
          </cell>
          <cell r="G14" t="str">
            <v>曾怀勋</v>
          </cell>
          <cell r="M14" t="str">
            <v>暂停</v>
          </cell>
        </row>
        <row r="15">
          <cell r="A15" t="str">
            <v>FJ35</v>
          </cell>
          <cell r="B15" t="str">
            <v>福建</v>
          </cell>
          <cell r="C15" t="str">
            <v>漳州通长泰县分站</v>
          </cell>
          <cell r="D15" t="str">
            <v>长泰县政府</v>
          </cell>
          <cell r="F15" t="str">
            <v>郭亮</v>
          </cell>
          <cell r="G15" t="str">
            <v>曾怀勋</v>
          </cell>
          <cell r="M15" t="str">
            <v>暂停</v>
          </cell>
        </row>
        <row r="16">
          <cell r="A16" t="str">
            <v>FJ36</v>
          </cell>
          <cell r="B16" t="str">
            <v>福建</v>
          </cell>
          <cell r="C16" t="str">
            <v>漳州通东山县分站</v>
          </cell>
          <cell r="D16" t="str">
            <v>东山县政府</v>
          </cell>
          <cell r="F16" t="str">
            <v>郭亮</v>
          </cell>
          <cell r="G16" t="str">
            <v>曾怀勋</v>
          </cell>
          <cell r="M16" t="str">
            <v>暂停</v>
          </cell>
        </row>
        <row r="17">
          <cell r="A17" t="str">
            <v>FJ37</v>
          </cell>
          <cell r="B17" t="str">
            <v>福建</v>
          </cell>
          <cell r="C17" t="str">
            <v>漳州通南靖县分站</v>
          </cell>
          <cell r="D17" t="str">
            <v>南靖县政府</v>
          </cell>
          <cell r="F17" t="str">
            <v>郭亮</v>
          </cell>
          <cell r="G17" t="str">
            <v>曾怀勋</v>
          </cell>
          <cell r="M17" t="str">
            <v>暂停</v>
          </cell>
        </row>
        <row r="18">
          <cell r="A18" t="str">
            <v>FJ38</v>
          </cell>
          <cell r="B18" t="str">
            <v>福建</v>
          </cell>
          <cell r="C18" t="str">
            <v>漳州通平和县分站</v>
          </cell>
          <cell r="D18" t="str">
            <v>平和县政府</v>
          </cell>
          <cell r="F18" t="str">
            <v>郭亮</v>
          </cell>
          <cell r="G18" t="str">
            <v>曾怀勋</v>
          </cell>
          <cell r="M18" t="str">
            <v>暂停</v>
          </cell>
        </row>
        <row r="19">
          <cell r="A19" t="str">
            <v>FJ39</v>
          </cell>
          <cell r="B19" t="str">
            <v>福建</v>
          </cell>
          <cell r="C19" t="str">
            <v>漳州通华安县分站</v>
          </cell>
          <cell r="D19" t="str">
            <v>华安县政府</v>
          </cell>
          <cell r="F19" t="str">
            <v>郭亮</v>
          </cell>
          <cell r="G19" t="str">
            <v>曾怀勋</v>
          </cell>
          <cell r="M19" t="str">
            <v>暂停</v>
          </cell>
        </row>
        <row r="20">
          <cell r="A20" t="str">
            <v>HB57</v>
          </cell>
          <cell r="B20" t="str">
            <v>大项目部</v>
          </cell>
          <cell r="C20" t="str">
            <v>延庆政府公共信息及“一号一窗一网”平台建设项目</v>
          </cell>
          <cell r="D20" t="str">
            <v>延庆区政府</v>
          </cell>
          <cell r="F20" t="str">
            <v>李小康</v>
          </cell>
          <cell r="G20" t="str">
            <v>鲍晓宇</v>
          </cell>
          <cell r="K20" t="str">
            <v>1发现和评估</v>
          </cell>
          <cell r="L20">
            <v>0.1</v>
          </cell>
          <cell r="M20" t="str">
            <v>暂停</v>
          </cell>
          <cell r="P20" t="str">
            <v>三类商机（SI业务）</v>
          </cell>
          <cell r="Q20">
            <v>2020</v>
          </cell>
          <cell r="R20">
            <v>3</v>
          </cell>
          <cell r="S20">
            <v>2020</v>
          </cell>
          <cell r="T20">
            <v>4</v>
          </cell>
          <cell r="U20">
            <v>300</v>
          </cell>
        </row>
        <row r="21">
          <cell r="A21" t="str">
            <v>HB88</v>
          </cell>
          <cell r="B21" t="str">
            <v>大项目部</v>
          </cell>
          <cell r="C21" t="str">
            <v>湘潭市智慧城市项目</v>
          </cell>
          <cell r="D21" t="str">
            <v>湘潭市政务服务局、经信局</v>
          </cell>
          <cell r="F21" t="str">
            <v>赵锐</v>
          </cell>
          <cell r="G21" t="str">
            <v>鲍晓宇</v>
          </cell>
          <cell r="K21" t="str">
            <v>1发现和评估</v>
          </cell>
          <cell r="L21">
            <v>0.1</v>
          </cell>
          <cell r="M21" t="str">
            <v>暂停</v>
          </cell>
          <cell r="P21" t="str">
            <v>三类商机（SI业务）</v>
          </cell>
          <cell r="Q21">
            <v>2020</v>
          </cell>
          <cell r="R21">
            <v>5</v>
          </cell>
          <cell r="S21">
            <v>2020</v>
          </cell>
          <cell r="T21">
            <v>6</v>
          </cell>
          <cell r="U21">
            <v>1000</v>
          </cell>
        </row>
        <row r="22">
          <cell r="A22" t="str">
            <v>HB84</v>
          </cell>
          <cell r="B22" t="str">
            <v>大项目部</v>
          </cell>
          <cell r="C22" t="str">
            <v>延庆区民政局社区小程序项目</v>
          </cell>
          <cell r="D22" t="str">
            <v>延庆区民政局</v>
          </cell>
          <cell r="F22" t="str">
            <v>李小康</v>
          </cell>
          <cell r="K22" t="str">
            <v>1发现和评估</v>
          </cell>
          <cell r="L22">
            <v>0.1</v>
          </cell>
          <cell r="M22" t="str">
            <v>暂停</v>
          </cell>
          <cell r="P22" t="str">
            <v>二类商机（自有方案业务）</v>
          </cell>
          <cell r="Q22">
            <v>2020</v>
          </cell>
          <cell r="R22">
            <v>5</v>
          </cell>
          <cell r="S22">
            <v>2020</v>
          </cell>
          <cell r="T22">
            <v>6</v>
          </cell>
          <cell r="U22">
            <v>90</v>
          </cell>
        </row>
        <row r="23">
          <cell r="A23" t="str">
            <v>HN68</v>
          </cell>
          <cell r="B23" t="str">
            <v>北区</v>
          </cell>
          <cell r="C23" t="str">
            <v>汉江水务数据资源整合项目</v>
          </cell>
          <cell r="D23" t="str">
            <v>汉江水文局</v>
          </cell>
          <cell r="F23" t="str">
            <v>刘泉</v>
          </cell>
          <cell r="G23" t="str">
            <v>陈克</v>
          </cell>
          <cell r="H23" t="str">
            <v>陈克</v>
          </cell>
          <cell r="K23" t="str">
            <v>1发现和评估</v>
          </cell>
          <cell r="L23">
            <v>0.1</v>
          </cell>
          <cell r="M23" t="str">
            <v>暂停</v>
          </cell>
          <cell r="P23" t="str">
            <v>三类商机（SI业务）</v>
          </cell>
          <cell r="Q23">
            <v>2020</v>
          </cell>
          <cell r="R23">
            <v>9</v>
          </cell>
          <cell r="S23">
            <v>2020</v>
          </cell>
          <cell r="T23">
            <v>10</v>
          </cell>
          <cell r="U23">
            <v>400</v>
          </cell>
        </row>
        <row r="24">
          <cell r="A24" t="str">
            <v>HBH129</v>
          </cell>
          <cell r="B24" t="str">
            <v>北区</v>
          </cell>
          <cell r="C24" t="str">
            <v>抚顺市应急指挥平台</v>
          </cell>
          <cell r="D24" t="str">
            <v>抚顺市应急局</v>
          </cell>
          <cell r="F24" t="str">
            <v>梁可君</v>
          </cell>
          <cell r="G24" t="str">
            <v>刘振官</v>
          </cell>
          <cell r="K24" t="str">
            <v>1发现和评估</v>
          </cell>
          <cell r="L24">
            <v>0.1</v>
          </cell>
          <cell r="M24" t="str">
            <v>暂停</v>
          </cell>
          <cell r="P24" t="str">
            <v>二类商机（自有方案业务）</v>
          </cell>
          <cell r="Q24">
            <v>2020</v>
          </cell>
          <cell r="R24">
            <v>8</v>
          </cell>
          <cell r="S24">
            <v>2020</v>
          </cell>
          <cell r="T24">
            <v>8</v>
          </cell>
          <cell r="U24">
            <v>300</v>
          </cell>
        </row>
        <row r="25">
          <cell r="A25" t="str">
            <v>HBH170</v>
          </cell>
          <cell r="B25" t="str">
            <v>北区</v>
          </cell>
          <cell r="C25" t="str">
            <v>抚顺智慧社区</v>
          </cell>
          <cell r="D25" t="str">
            <v>抚顺市城建投资有限公司</v>
          </cell>
          <cell r="F25" t="str">
            <v>梁可君</v>
          </cell>
          <cell r="G25" t="str">
            <v>刘振官</v>
          </cell>
          <cell r="K25" t="str">
            <v>1发现和评估</v>
          </cell>
          <cell r="L25">
            <v>0.1</v>
          </cell>
          <cell r="M25" t="str">
            <v>暂停</v>
          </cell>
          <cell r="P25" t="str">
            <v>二类商机（自有方案业务）</v>
          </cell>
          <cell r="Q25">
            <v>2020</v>
          </cell>
          <cell r="R25">
            <v>7</v>
          </cell>
          <cell r="S25">
            <v>2020</v>
          </cell>
          <cell r="T25">
            <v>7</v>
          </cell>
          <cell r="U25">
            <v>500</v>
          </cell>
        </row>
        <row r="26">
          <cell r="A26" t="str">
            <v>HD86</v>
          </cell>
          <cell r="B26" t="str">
            <v>东区</v>
          </cell>
          <cell r="C26" t="str">
            <v>江苏省公安厅信息系统整合项目</v>
          </cell>
          <cell r="D26" t="str">
            <v>江苏省公安厅</v>
          </cell>
          <cell r="F26" t="str">
            <v>张媛雯</v>
          </cell>
          <cell r="G26" t="str">
            <v>李鹏博</v>
          </cell>
          <cell r="K26" t="str">
            <v>1发现和评估</v>
          </cell>
          <cell r="L26">
            <v>0.1</v>
          </cell>
          <cell r="M26" t="str">
            <v>暂停</v>
          </cell>
          <cell r="P26" t="str">
            <v>一类商机（因特睿产品）</v>
          </cell>
          <cell r="Q26">
            <v>2020</v>
          </cell>
          <cell r="R26">
            <v>7</v>
          </cell>
          <cell r="S26">
            <v>2020</v>
          </cell>
          <cell r="T26">
            <v>8</v>
          </cell>
          <cell r="U26">
            <v>400</v>
          </cell>
        </row>
        <row r="27">
          <cell r="A27" t="str">
            <v>HD126</v>
          </cell>
          <cell r="B27" t="str">
            <v>东区</v>
          </cell>
          <cell r="C27" t="str">
            <v>上海智慧养老</v>
          </cell>
          <cell r="D27" t="str">
            <v>上海地产集团</v>
          </cell>
          <cell r="F27" t="str">
            <v>徐炜</v>
          </cell>
          <cell r="G27" t="str">
            <v>吴海波</v>
          </cell>
          <cell r="K27" t="str">
            <v>1发现和评估</v>
          </cell>
          <cell r="L27">
            <v>0.1</v>
          </cell>
          <cell r="M27" t="str">
            <v>暂停</v>
          </cell>
          <cell r="P27" t="str">
            <v>二类商机（自有方案业务）</v>
          </cell>
          <cell r="Q27">
            <v>2020</v>
          </cell>
          <cell r="R27">
            <v>7</v>
          </cell>
          <cell r="S27">
            <v>2020</v>
          </cell>
          <cell r="T27">
            <v>8</v>
          </cell>
          <cell r="U27">
            <v>1000</v>
          </cell>
        </row>
        <row r="28">
          <cell r="A28" t="str">
            <v>HD139</v>
          </cell>
          <cell r="B28" t="str">
            <v>东区</v>
          </cell>
          <cell r="C28" t="str">
            <v>合肥智慧水务河长制信息化集成项目</v>
          </cell>
          <cell r="D28" t="str">
            <v xml:space="preserve">合肥市水务局 </v>
          </cell>
          <cell r="F28" t="str">
            <v>徐炜</v>
          </cell>
          <cell r="G28" t="str">
            <v>吴海波</v>
          </cell>
          <cell r="K28" t="str">
            <v>1发现和评估</v>
          </cell>
          <cell r="L28">
            <v>0.1</v>
          </cell>
          <cell r="M28" t="str">
            <v>暂停</v>
          </cell>
          <cell r="P28" t="str">
            <v>三类商机（SI业务）</v>
          </cell>
          <cell r="Q28">
            <v>2020</v>
          </cell>
          <cell r="R28">
            <v>7</v>
          </cell>
          <cell r="S28">
            <v>2020</v>
          </cell>
          <cell r="T28">
            <v>9</v>
          </cell>
          <cell r="U28">
            <v>2500</v>
          </cell>
        </row>
        <row r="29">
          <cell r="A29" t="str">
            <v>HD78</v>
          </cell>
          <cell r="B29" t="str">
            <v>东区</v>
          </cell>
          <cell r="C29" t="str">
            <v>航天五院浙江省农业大数据燕云DAAS项目</v>
          </cell>
          <cell r="D29" t="str">
            <v>航天五院</v>
          </cell>
          <cell r="E29" t="str">
            <v>浙江省农业厅</v>
          </cell>
          <cell r="F29" t="str">
            <v>芦树俊</v>
          </cell>
          <cell r="G29" t="str">
            <v>暂无</v>
          </cell>
          <cell r="K29" t="str">
            <v>1发现和评估</v>
          </cell>
          <cell r="L29">
            <v>0.1</v>
          </cell>
          <cell r="M29" t="str">
            <v>暂停</v>
          </cell>
          <cell r="P29" t="str">
            <v>一类商机（因特睿产品）</v>
          </cell>
          <cell r="Q29">
            <v>2020</v>
          </cell>
          <cell r="R29">
            <v>6</v>
          </cell>
          <cell r="S29">
            <v>2020</v>
          </cell>
          <cell r="T29">
            <v>7</v>
          </cell>
          <cell r="U29">
            <v>300</v>
          </cell>
        </row>
        <row r="30">
          <cell r="A30" t="str">
            <v>HD132</v>
          </cell>
          <cell r="B30" t="str">
            <v>东区</v>
          </cell>
          <cell r="C30" t="str">
            <v>江苏省公安厅大数据局网格化建设</v>
          </cell>
          <cell r="D30" t="str">
            <v>江苏省公安厅大数据局</v>
          </cell>
          <cell r="F30" t="str">
            <v>张媛雯</v>
          </cell>
          <cell r="G30" t="str">
            <v>李鹏博</v>
          </cell>
          <cell r="I30" t="str">
            <v>是</v>
          </cell>
          <cell r="K30" t="str">
            <v>1发现和评估</v>
          </cell>
          <cell r="L30">
            <v>0.1</v>
          </cell>
          <cell r="M30" t="str">
            <v>暂停</v>
          </cell>
          <cell r="P30" t="str">
            <v>一类商机（因特睿产品）</v>
          </cell>
          <cell r="Q30">
            <v>2020</v>
          </cell>
          <cell r="R30">
            <v>5</v>
          </cell>
          <cell r="S30">
            <v>2020</v>
          </cell>
          <cell r="T30">
            <v>6</v>
          </cell>
          <cell r="U30">
            <v>600</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商机编号</v>
          </cell>
          <cell r="B1" t="str">
            <v>销售部门</v>
          </cell>
          <cell r="C1" t="str">
            <v>商机名称</v>
          </cell>
          <cell r="D1" t="str">
            <v>客户名称</v>
          </cell>
          <cell r="E1" t="str">
            <v>销售负责人</v>
          </cell>
          <cell r="F1" t="str">
            <v>售前负责人</v>
          </cell>
          <cell r="G1" t="str">
            <v>方案负责人</v>
          </cell>
          <cell r="H1" t="str">
            <v>商机阶段</v>
          </cell>
          <cell r="I1" t="str">
            <v>赢单概率</v>
          </cell>
          <cell r="J1" t="str">
            <v>商机状态</v>
          </cell>
        </row>
        <row r="2">
          <cell r="A2" t="str">
            <v>HD128</v>
          </cell>
          <cell r="B2" t="str">
            <v>东区</v>
          </cell>
          <cell r="C2" t="str">
            <v>徐州经开区智慧教育平台</v>
          </cell>
          <cell r="D2" t="str">
            <v>徐州经开区</v>
          </cell>
          <cell r="E2" t="str">
            <v>汪少军</v>
          </cell>
          <cell r="F2" t="str">
            <v>吴海波</v>
          </cell>
          <cell r="H2" t="str">
            <v>1发现和评估</v>
          </cell>
          <cell r="I2">
            <v>0.1</v>
          </cell>
          <cell r="J2" t="str">
            <v>跟进中</v>
          </cell>
        </row>
        <row r="3">
          <cell r="A3" t="str">
            <v>HD129</v>
          </cell>
          <cell r="B3" t="str">
            <v>东区</v>
          </cell>
          <cell r="C3" t="str">
            <v>徐州邳州市智慧教育平台</v>
          </cell>
          <cell r="D3" t="str">
            <v>邳州市教育局</v>
          </cell>
          <cell r="E3" t="str">
            <v>汪少军</v>
          </cell>
          <cell r="F3" t="str">
            <v>吴海波</v>
          </cell>
          <cell r="H3" t="str">
            <v>1发现和评估</v>
          </cell>
          <cell r="I3">
            <v>0.1</v>
          </cell>
          <cell r="J3" t="str">
            <v>跟进中</v>
          </cell>
        </row>
        <row r="4">
          <cell r="A4" t="str">
            <v>HEB02</v>
          </cell>
          <cell r="B4" t="str">
            <v>北区</v>
          </cell>
          <cell r="C4" t="str">
            <v>沧州疫情防控系统</v>
          </cell>
          <cell r="D4" t="str">
            <v>沧州市政府</v>
          </cell>
          <cell r="E4" t="str">
            <v>张凯</v>
          </cell>
          <cell r="F4" t="str">
            <v>高海涛</v>
          </cell>
          <cell r="H4" t="str">
            <v>1发现和评估</v>
          </cell>
          <cell r="I4">
            <v>0.1</v>
          </cell>
          <cell r="J4" t="str">
            <v>放弃</v>
          </cell>
        </row>
        <row r="5">
          <cell r="A5" t="str">
            <v>HEB01</v>
          </cell>
          <cell r="B5" t="str">
            <v>北区</v>
          </cell>
          <cell r="C5" t="str">
            <v>唐山企业复工平台</v>
          </cell>
          <cell r="D5" t="str">
            <v>唐山市政府</v>
          </cell>
          <cell r="E5" t="str">
            <v>郭彦</v>
          </cell>
          <cell r="F5" t="str">
            <v>高海涛</v>
          </cell>
          <cell r="H5" t="str">
            <v>1发现和评估</v>
          </cell>
          <cell r="I5">
            <v>0.1</v>
          </cell>
          <cell r="J5" t="str">
            <v>放弃</v>
          </cell>
        </row>
        <row r="6">
          <cell r="A6" t="str">
            <v>HBH02</v>
          </cell>
          <cell r="B6" t="str">
            <v>北区</v>
          </cell>
          <cell r="C6" t="str">
            <v>邯郸市成安县智慧城市</v>
          </cell>
          <cell r="D6" t="str">
            <v>成安县县城新区管委会</v>
          </cell>
          <cell r="E6" t="str">
            <v>李莉</v>
          </cell>
          <cell r="F6" t="str">
            <v>高海涛</v>
          </cell>
          <cell r="H6" t="str">
            <v>2顶设和策划</v>
          </cell>
          <cell r="I6">
            <v>0.25</v>
          </cell>
          <cell r="J6" t="str">
            <v>放弃</v>
          </cell>
        </row>
        <row r="7">
          <cell r="A7" t="str">
            <v>JIL01</v>
          </cell>
          <cell r="B7" t="str">
            <v>北区</v>
          </cell>
          <cell r="C7" t="str">
            <v>长春疫情防控系统</v>
          </cell>
          <cell r="D7" t="str">
            <v>长春市政府</v>
          </cell>
          <cell r="E7" t="str">
            <v>王辰</v>
          </cell>
          <cell r="F7" t="str">
            <v>马锐</v>
          </cell>
          <cell r="G7" t="str">
            <v>马锐</v>
          </cell>
          <cell r="H7" t="str">
            <v>1发现和评估</v>
          </cell>
          <cell r="I7">
            <v>0.1</v>
          </cell>
          <cell r="J7" t="str">
            <v>放弃</v>
          </cell>
        </row>
        <row r="8">
          <cell r="A8" t="str">
            <v>JIL06</v>
          </cell>
          <cell r="B8" t="str">
            <v>北区</v>
          </cell>
          <cell r="C8" t="str">
            <v>吉林省延吉市餐饮行业复工防疫系统项目</v>
          </cell>
          <cell r="D8" t="str">
            <v>延吉市政府</v>
          </cell>
          <cell r="E8" t="str">
            <v>王馨迎</v>
          </cell>
          <cell r="F8" t="str">
            <v>刘振官</v>
          </cell>
          <cell r="G8" t="str">
            <v>马锐</v>
          </cell>
          <cell r="H8" t="str">
            <v>1发现和评估</v>
          </cell>
          <cell r="I8">
            <v>0.1</v>
          </cell>
          <cell r="J8" t="str">
            <v>放弃</v>
          </cell>
        </row>
        <row r="9">
          <cell r="A9" t="str">
            <v>HD79</v>
          </cell>
          <cell r="B9" t="str">
            <v>东区</v>
          </cell>
          <cell r="C9" t="str">
            <v>宜昌市三峡大数据产业园总集项目</v>
          </cell>
          <cell r="D9" t="str">
            <v>宜昌市大数据局</v>
          </cell>
          <cell r="E9" t="str">
            <v>李力</v>
          </cell>
          <cell r="F9" t="str">
            <v>李力</v>
          </cell>
          <cell r="H9" t="str">
            <v>1发现和评估</v>
          </cell>
          <cell r="I9">
            <v>0.1</v>
          </cell>
          <cell r="J9" t="str">
            <v>放弃</v>
          </cell>
        </row>
        <row r="10">
          <cell r="A10" t="str">
            <v>HD73</v>
          </cell>
          <cell r="B10" t="str">
            <v>东区</v>
          </cell>
          <cell r="C10" t="str">
            <v>南京江北新区智慧垃圾</v>
          </cell>
          <cell r="D10" t="str">
            <v>南京市江北新区管委会</v>
          </cell>
          <cell r="E10" t="str">
            <v>汪少军</v>
          </cell>
          <cell r="F10" t="str">
            <v>吴海波</v>
          </cell>
          <cell r="G10" t="str">
            <v>吴海波</v>
          </cell>
          <cell r="H10" t="str">
            <v>1发现和评估</v>
          </cell>
          <cell r="I10">
            <v>0.1</v>
          </cell>
          <cell r="J10" t="str">
            <v>放弃</v>
          </cell>
        </row>
        <row r="11">
          <cell r="A11" t="str">
            <v>HD75</v>
          </cell>
          <cell r="B11" t="str">
            <v>东区</v>
          </cell>
          <cell r="C11" t="str">
            <v>南京雨花台区智慧环保</v>
          </cell>
          <cell r="D11" t="str">
            <v>雨花台环保局</v>
          </cell>
          <cell r="E11" t="str">
            <v>汪少军</v>
          </cell>
          <cell r="F11" t="str">
            <v>梁铮</v>
          </cell>
          <cell r="G11" t="str">
            <v>梁铮</v>
          </cell>
          <cell r="H11" t="str">
            <v>1发现和评估</v>
          </cell>
          <cell r="I11">
            <v>0.1</v>
          </cell>
          <cell r="J11" t="str">
            <v>放弃</v>
          </cell>
        </row>
        <row r="12">
          <cell r="A12" t="str">
            <v>HD141</v>
          </cell>
          <cell r="B12" t="str">
            <v>东区</v>
          </cell>
          <cell r="C12" t="str">
            <v>秦淮区环保监测项目</v>
          </cell>
          <cell r="D12" t="str">
            <v>南京安高+秦淮区环保局</v>
          </cell>
          <cell r="E12" t="str">
            <v>汪少军</v>
          </cell>
          <cell r="F12" t="str">
            <v>梁铮</v>
          </cell>
          <cell r="G12" t="str">
            <v>梁铮</v>
          </cell>
          <cell r="H12" t="str">
            <v>1发现和评估</v>
          </cell>
          <cell r="I12">
            <v>0.1</v>
          </cell>
          <cell r="J12" t="str">
            <v>放弃</v>
          </cell>
        </row>
        <row r="13">
          <cell r="A13" t="str">
            <v>NINGX01</v>
          </cell>
          <cell r="B13" t="str">
            <v>东区</v>
          </cell>
          <cell r="C13" t="str">
            <v>银川金凤区防疫测温安检门捐赠采购供货</v>
          </cell>
          <cell r="D13" t="str">
            <v>银川金凤区政府</v>
          </cell>
          <cell r="E13" t="str">
            <v>徐炜</v>
          </cell>
          <cell r="F13" t="str">
            <v>吴海波</v>
          </cell>
          <cell r="G13" t="str">
            <v>吴海波</v>
          </cell>
          <cell r="H13" t="str">
            <v>2顶设和策划</v>
          </cell>
          <cell r="I13">
            <v>0.25</v>
          </cell>
          <cell r="J13" t="str">
            <v>放弃</v>
          </cell>
        </row>
        <row r="14">
          <cell r="A14" t="str">
            <v>XN060</v>
          </cell>
          <cell r="B14" t="str">
            <v>北区</v>
          </cell>
          <cell r="C14" t="str">
            <v>成都市智慧治理中心城市体检表项目(新增)</v>
          </cell>
          <cell r="D14" t="str">
            <v>成都市智慧治理中心</v>
          </cell>
          <cell r="E14" t="str">
            <v>周武</v>
          </cell>
          <cell r="F14" t="str">
            <v>刘国光</v>
          </cell>
          <cell r="G14" t="str">
            <v>刘国光</v>
          </cell>
          <cell r="H14" t="str">
            <v>1发现和评估</v>
          </cell>
          <cell r="I14">
            <v>0.1</v>
          </cell>
          <cell r="J14" t="str">
            <v>放弃</v>
          </cell>
        </row>
        <row r="15">
          <cell r="A15" t="str">
            <v>SHAND01</v>
          </cell>
          <cell r="B15" t="str">
            <v>北区</v>
          </cell>
          <cell r="C15" t="str">
            <v xml:space="preserve">山东电信2020年DICT合作伙伴公开招募项目 </v>
          </cell>
          <cell r="D15" t="str">
            <v>中国电信山东分公司</v>
          </cell>
          <cell r="E15" t="str">
            <v>李丹丹</v>
          </cell>
          <cell r="F15" t="str">
            <v>王金星</v>
          </cell>
          <cell r="H15" t="str">
            <v>1发现和评估</v>
          </cell>
          <cell r="I15">
            <v>0.1</v>
          </cell>
          <cell r="J15" t="str">
            <v>放弃</v>
          </cell>
        </row>
        <row r="16">
          <cell r="A16" t="str">
            <v>HD13</v>
          </cell>
          <cell r="B16" t="str">
            <v>东区</v>
          </cell>
          <cell r="C16" t="str">
            <v>徐州信息资源枢纽服务（二期）升级改造</v>
          </cell>
          <cell r="D16" t="str">
            <v>徐州市大数据管理局</v>
          </cell>
          <cell r="E16" t="str">
            <v>汪少军</v>
          </cell>
          <cell r="F16" t="str">
            <v>吴海波</v>
          </cell>
          <cell r="G16" t="str">
            <v>靳茜</v>
          </cell>
          <cell r="H16" t="str">
            <v>1发现和评估</v>
          </cell>
          <cell r="I16">
            <v>0.1</v>
          </cell>
          <cell r="J16" t="str">
            <v>放弃</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zoomScaleNormal="100" workbookViewId="0">
      <pane xSplit="2" ySplit="2" topLeftCell="C3" activePane="bottomRight" state="frozen"/>
      <selection pane="topRight" activeCell="C1" sqref="C1"/>
      <selection pane="bottomLeft" activeCell="A3" sqref="A3"/>
      <selection pane="bottomRight" activeCell="G13" sqref="G13"/>
    </sheetView>
  </sheetViews>
  <sheetFormatPr defaultRowHeight="16.5" x14ac:dyDescent="0.15"/>
  <cols>
    <col min="1" max="6" width="12.625" style="32" customWidth="1"/>
    <col min="7" max="7" width="14.375" style="32" customWidth="1"/>
    <col min="8" max="14" width="12.625" style="32" customWidth="1"/>
    <col min="15" max="16" width="12.625" style="42" customWidth="1"/>
    <col min="17" max="16384" width="9" style="32"/>
  </cols>
  <sheetData>
    <row r="1" spans="1:16" s="26" customFormat="1" ht="21" customHeight="1" thickBot="1" x14ac:dyDescent="0.2">
      <c r="A1" s="24" t="s">
        <v>246</v>
      </c>
      <c r="B1" s="25">
        <v>43941</v>
      </c>
      <c r="C1" s="26" t="s">
        <v>1608</v>
      </c>
      <c r="D1" s="25">
        <v>43946</v>
      </c>
      <c r="M1" s="27"/>
      <c r="N1" s="27"/>
      <c r="O1" s="28"/>
      <c r="P1" s="28"/>
    </row>
    <row r="2" spans="1:16" ht="30.75" customHeight="1" x14ac:dyDescent="0.15">
      <c r="A2" s="29" t="s">
        <v>247</v>
      </c>
      <c r="B2" s="30" t="s">
        <v>248</v>
      </c>
      <c r="C2" s="30" t="s">
        <v>2211</v>
      </c>
      <c r="D2" s="30" t="s">
        <v>2212</v>
      </c>
      <c r="E2" s="30" t="s">
        <v>2213</v>
      </c>
      <c r="F2" s="30" t="s">
        <v>2214</v>
      </c>
      <c r="G2" s="30" t="s">
        <v>2215</v>
      </c>
      <c r="H2" s="30" t="s">
        <v>1849</v>
      </c>
      <c r="I2" s="30" t="s">
        <v>1850</v>
      </c>
      <c r="J2" s="30" t="s">
        <v>1851</v>
      </c>
      <c r="K2" s="30" t="s">
        <v>1852</v>
      </c>
      <c r="L2" s="30" t="s">
        <v>1695</v>
      </c>
      <c r="M2" s="30" t="s">
        <v>249</v>
      </c>
      <c r="N2" s="30" t="s">
        <v>2270</v>
      </c>
      <c r="O2" s="30" t="s">
        <v>2269</v>
      </c>
      <c r="P2" s="31" t="s">
        <v>250</v>
      </c>
    </row>
    <row r="3" spans="1:16" x14ac:dyDescent="0.15">
      <c r="A3" s="36" t="s">
        <v>324</v>
      </c>
      <c r="B3" s="37">
        <f t="shared" ref="B3:B16" ca="1" si="0">SUMPRODUCT(SUMIF(INDIRECT($A3&amp;"!a:a"),"商机",OFFSET(INDIRECT($A3&amp;"!a:a"),,ROW(INDIRECT("1:"&amp;$D$1-$B$1+1))+MATCH($B$1,INDIRECT($A3&amp;"!2:2"),)-2)))</f>
        <v>20</v>
      </c>
      <c r="C3" s="37">
        <f t="shared" ref="C3:C16" ca="1" si="1">SUMPRODUCT(SUMIF(INDIRECT($A3&amp;"!a:a"),"面向北区销售的综合支持",OFFSET(INDIRECT($A3&amp;"!a:a"),,ROW(INDIRECT("1:"&amp;$D$1-$B$1+1))+MATCH($B$1,INDIRECT($A3&amp;"!2:2"),)-2)))</f>
        <v>0</v>
      </c>
      <c r="D3" s="37">
        <f t="shared" ref="D3:D16" ca="1" si="2">SUMPRODUCT(SUMIF(INDIRECT($A3&amp;"!a:a"),"面向东区销售的综合支持",OFFSET(INDIRECT($A3&amp;"!a:a"),,ROW(INDIRECT("1:"&amp;$D$1-$B$1+1))+MATCH($B$1,INDIRECT($A3&amp;"!2:2"),)-2)))</f>
        <v>0</v>
      </c>
      <c r="E3" s="37">
        <f t="shared" ref="E3:E16" ca="1" si="3">SUMPRODUCT(SUMIF(INDIRECT($A3&amp;"!a:a"),"面向南区销售的综合支持",OFFSET(INDIRECT($A3&amp;"!a:a"),,ROW(INDIRECT("1:"&amp;$D$1-$B$1+1))+MATCH($B$1,INDIRECT($A3&amp;"!2:2"),)-2)))</f>
        <v>0</v>
      </c>
      <c r="F3" s="37">
        <f t="shared" ref="F3:F16" ca="1" si="4">SUMPRODUCT(SUMIF(INDIRECT($A3&amp;"!a:a"),"面向福建销售的综合支持",OFFSET(INDIRECT($A3&amp;"!a:a"),,ROW(INDIRECT("1:"&amp;$D$1-$B$1+1))+MATCH($B$1,INDIRECT($A3&amp;"!2:2"),)-2)))</f>
        <v>0</v>
      </c>
      <c r="G3" s="37">
        <f t="shared" ref="G3:G16" ca="1" si="5">SUMPRODUCT(SUMIF(INDIRECT($A3&amp;"!a:a"),"面向大项目部销售的综合支持",OFFSET(INDIRECT($A3&amp;"!a:a"),,ROW(INDIRECT("1:"&amp;$D$1-$B$1+1))+MATCH($B$1,INDIRECT($A3&amp;"!2:2"),)-2)))</f>
        <v>0</v>
      </c>
      <c r="H3" s="37">
        <f t="shared" ref="H3:H16" ca="1" si="6">SUMPRODUCT(SUMIF(INDIRECT($A3&amp;"!a:a"),"内部项目",OFFSET(INDIRECT($A3&amp;"!a:a"),,ROW(INDIRECT("1:"&amp;$D$1-$B$1+1))+MATCH($B$1,INDIRECT($A3&amp;"!2:2"),)-2)))</f>
        <v>24</v>
      </c>
      <c r="I3" s="33">
        <f t="shared" ref="I3:I16" ca="1" si="7">SUMPRODUCT(SUMIF(INDIRECT($A3&amp;"!a:a"),"团队管理",OFFSET(INDIRECT($A3&amp;"!a:a"),,ROW(INDIRECT("1:"&amp;$D$1-$B$1+1))+MATCH($B$1,INDIRECT($A3&amp;"!2:2"),)-2)))</f>
        <v>0</v>
      </c>
      <c r="J3" s="37">
        <f t="shared" ref="J3:J16" ca="1" si="8">SUMPRODUCT(SUMIF(INDIRECT($A3&amp;"!a:a"),"内部支持",OFFSET(INDIRECT($A3&amp;"!a:a"),,ROW(INDIRECT("1:"&amp;$D$1-$B$1+1))+MATCH($B$1,INDIRECT($A3&amp;"!2:2"),)-2)))</f>
        <v>6</v>
      </c>
      <c r="K3" s="33">
        <f t="shared" ref="K3:K16" ca="1" si="9">SUMPRODUCT(SUMIF(INDIRECT($A3&amp;"!a:a"),"个人学习",OFFSET(INDIRECT($A3&amp;"!a:a"),,ROW(INDIRECT("1:"&amp;$D$1-$B$1+1))+MATCH($B$1,INDIRECT($A3&amp;"!2:2"),)-2)))</f>
        <v>0</v>
      </c>
      <c r="L3" s="33">
        <f t="shared" ref="L3:L16" ca="1" si="10">SUMPRODUCT(SUMIF(INDIRECT($A3&amp;"!a:a"),"节假日",OFFSET(INDIRECT($A3&amp;"!a:a"),,ROW(INDIRECT("1:"&amp;$D$1-$B$1+1))+MATCH($B$1,INDIRECT($A3&amp;"!2:2"),)-2)))</f>
        <v>8</v>
      </c>
      <c r="M3" s="34">
        <f t="shared" ref="M3:M16" ca="1" si="11">SUM(B3:K3)</f>
        <v>50</v>
      </c>
      <c r="N3" s="323">
        <v>40</v>
      </c>
      <c r="O3" s="324">
        <f t="shared" ref="O3:O17" ca="1" si="12">SUM(B3:G3)/N3</f>
        <v>0.5</v>
      </c>
      <c r="P3" s="35">
        <f ca="1">(M3-N3)/N3</f>
        <v>0.25</v>
      </c>
    </row>
    <row r="4" spans="1:16" ht="18.75" customHeight="1" x14ac:dyDescent="0.15">
      <c r="A4" s="36" t="s">
        <v>272</v>
      </c>
      <c r="B4" s="37">
        <f t="shared" ca="1" si="0"/>
        <v>8</v>
      </c>
      <c r="C4" s="37">
        <f t="shared" ca="1" si="1"/>
        <v>0</v>
      </c>
      <c r="D4" s="37">
        <f t="shared" ca="1" si="2"/>
        <v>0</v>
      </c>
      <c r="E4" s="37">
        <f t="shared" ca="1" si="3"/>
        <v>0</v>
      </c>
      <c r="F4" s="37">
        <f t="shared" ca="1" si="4"/>
        <v>0</v>
      </c>
      <c r="G4" s="37">
        <f t="shared" ca="1" si="5"/>
        <v>0</v>
      </c>
      <c r="H4" s="37">
        <f t="shared" ca="1" si="6"/>
        <v>0</v>
      </c>
      <c r="I4" s="33">
        <f t="shared" ca="1" si="7"/>
        <v>0</v>
      </c>
      <c r="J4" s="37">
        <f t="shared" ca="1" si="8"/>
        <v>2</v>
      </c>
      <c r="K4" s="33">
        <f t="shared" ca="1" si="9"/>
        <v>0</v>
      </c>
      <c r="L4" s="33">
        <f t="shared" ca="1" si="10"/>
        <v>40</v>
      </c>
      <c r="M4" s="34">
        <f t="shared" ca="1" si="11"/>
        <v>10</v>
      </c>
      <c r="N4" s="323">
        <v>40</v>
      </c>
      <c r="O4" s="324">
        <f t="shared" ca="1" si="12"/>
        <v>0.2</v>
      </c>
      <c r="P4" s="35">
        <f ca="1">(M4-N4)/N4</f>
        <v>-0.75</v>
      </c>
    </row>
    <row r="5" spans="1:16" x14ac:dyDescent="0.15">
      <c r="A5" s="36" t="s">
        <v>271</v>
      </c>
      <c r="B5" s="37">
        <f t="shared" ca="1" si="0"/>
        <v>34</v>
      </c>
      <c r="C5" s="37">
        <f t="shared" ca="1" si="1"/>
        <v>0</v>
      </c>
      <c r="D5" s="37">
        <f t="shared" ca="1" si="2"/>
        <v>0</v>
      </c>
      <c r="E5" s="37">
        <f t="shared" ca="1" si="3"/>
        <v>0</v>
      </c>
      <c r="F5" s="37">
        <f t="shared" ca="1" si="4"/>
        <v>0</v>
      </c>
      <c r="G5" s="37">
        <f t="shared" ca="1" si="5"/>
        <v>0</v>
      </c>
      <c r="H5" s="37">
        <f t="shared" ca="1" si="6"/>
        <v>6</v>
      </c>
      <c r="I5" s="33">
        <f t="shared" ca="1" si="7"/>
        <v>0</v>
      </c>
      <c r="J5" s="37">
        <f t="shared" ca="1" si="8"/>
        <v>0</v>
      </c>
      <c r="K5" s="33">
        <f t="shared" ca="1" si="9"/>
        <v>0</v>
      </c>
      <c r="L5" s="33">
        <f t="shared" ca="1" si="10"/>
        <v>8</v>
      </c>
      <c r="M5" s="34">
        <f t="shared" ca="1" si="11"/>
        <v>40</v>
      </c>
      <c r="N5" s="323">
        <v>40</v>
      </c>
      <c r="O5" s="324">
        <f t="shared" ca="1" si="12"/>
        <v>0.85</v>
      </c>
      <c r="P5" s="35">
        <f ca="1">(M5-N5)/N5</f>
        <v>0</v>
      </c>
    </row>
    <row r="6" spans="1:16" ht="15" customHeight="1" x14ac:dyDescent="0.15">
      <c r="A6" s="36" t="s">
        <v>252</v>
      </c>
      <c r="B6" s="37">
        <f t="shared" ca="1" si="0"/>
        <v>0</v>
      </c>
      <c r="C6" s="37">
        <f t="shared" ca="1" si="1"/>
        <v>2</v>
      </c>
      <c r="D6" s="37">
        <f t="shared" ca="1" si="2"/>
        <v>0</v>
      </c>
      <c r="E6" s="37">
        <f t="shared" ca="1" si="3"/>
        <v>0</v>
      </c>
      <c r="F6" s="37">
        <f t="shared" ca="1" si="4"/>
        <v>0</v>
      </c>
      <c r="G6" s="37">
        <f t="shared" ca="1" si="5"/>
        <v>0</v>
      </c>
      <c r="H6" s="37">
        <f t="shared" ca="1" si="6"/>
        <v>40</v>
      </c>
      <c r="I6" s="33">
        <f t="shared" ca="1" si="7"/>
        <v>0</v>
      </c>
      <c r="J6" s="37">
        <f t="shared" ca="1" si="8"/>
        <v>3.5</v>
      </c>
      <c r="K6" s="33">
        <f t="shared" ca="1" si="9"/>
        <v>0</v>
      </c>
      <c r="L6" s="33">
        <f t="shared" ca="1" si="10"/>
        <v>8</v>
      </c>
      <c r="M6" s="34">
        <f t="shared" ca="1" si="11"/>
        <v>45.5</v>
      </c>
      <c r="N6" s="323">
        <v>40</v>
      </c>
      <c r="O6" s="324">
        <f t="shared" ca="1" si="12"/>
        <v>0.05</v>
      </c>
      <c r="P6" s="35">
        <f t="shared" ref="P6:P7" ca="1" si="13">(M6-N6)/N6</f>
        <v>0.13750000000000001</v>
      </c>
    </row>
    <row r="7" spans="1:16" ht="15" customHeight="1" x14ac:dyDescent="0.15">
      <c r="A7" s="36" t="s">
        <v>254</v>
      </c>
      <c r="B7" s="37">
        <f t="shared" ca="1" si="0"/>
        <v>7</v>
      </c>
      <c r="C7" s="37">
        <f t="shared" ca="1" si="1"/>
        <v>0</v>
      </c>
      <c r="D7" s="37">
        <f t="shared" ca="1" si="2"/>
        <v>0</v>
      </c>
      <c r="E7" s="37">
        <f t="shared" ca="1" si="3"/>
        <v>0</v>
      </c>
      <c r="F7" s="37">
        <f t="shared" ca="1" si="4"/>
        <v>0</v>
      </c>
      <c r="G7" s="37">
        <f t="shared" ca="1" si="5"/>
        <v>0</v>
      </c>
      <c r="H7" s="37">
        <f t="shared" ca="1" si="6"/>
        <v>8</v>
      </c>
      <c r="I7" s="33">
        <f t="shared" ca="1" si="7"/>
        <v>0</v>
      </c>
      <c r="J7" s="37">
        <f t="shared" ca="1" si="8"/>
        <v>2</v>
      </c>
      <c r="K7" s="33">
        <f t="shared" ca="1" si="9"/>
        <v>26</v>
      </c>
      <c r="L7" s="33">
        <f t="shared" ca="1" si="10"/>
        <v>8</v>
      </c>
      <c r="M7" s="34">
        <f t="shared" ca="1" si="11"/>
        <v>43</v>
      </c>
      <c r="N7" s="323">
        <v>40</v>
      </c>
      <c r="O7" s="324">
        <f t="shared" ca="1" si="12"/>
        <v>0.17499999999999999</v>
      </c>
      <c r="P7" s="35">
        <f t="shared" ca="1" si="13"/>
        <v>7.4999999999999997E-2</v>
      </c>
    </row>
    <row r="8" spans="1:16" ht="15" customHeight="1" x14ac:dyDescent="0.15">
      <c r="A8" s="36" t="s">
        <v>256</v>
      </c>
      <c r="B8" s="37">
        <f t="shared" ca="1" si="0"/>
        <v>38</v>
      </c>
      <c r="C8" s="37">
        <f t="shared" ca="1" si="1"/>
        <v>0</v>
      </c>
      <c r="D8" s="37">
        <f t="shared" ca="1" si="2"/>
        <v>0</v>
      </c>
      <c r="E8" s="37">
        <f t="shared" ca="1" si="3"/>
        <v>0</v>
      </c>
      <c r="F8" s="37">
        <f t="shared" ca="1" si="4"/>
        <v>0</v>
      </c>
      <c r="G8" s="37">
        <f t="shared" ca="1" si="5"/>
        <v>0</v>
      </c>
      <c r="H8" s="37">
        <f t="shared" ca="1" si="6"/>
        <v>0</v>
      </c>
      <c r="I8" s="33">
        <f t="shared" ca="1" si="7"/>
        <v>0</v>
      </c>
      <c r="J8" s="37">
        <f t="shared" ca="1" si="8"/>
        <v>4</v>
      </c>
      <c r="K8" s="33">
        <f t="shared" ca="1" si="9"/>
        <v>0</v>
      </c>
      <c r="L8" s="33">
        <f t="shared" ca="1" si="10"/>
        <v>8</v>
      </c>
      <c r="M8" s="34">
        <f t="shared" ca="1" si="11"/>
        <v>42</v>
      </c>
      <c r="N8" s="323">
        <v>40</v>
      </c>
      <c r="O8" s="324">
        <f t="shared" ca="1" si="12"/>
        <v>0.95</v>
      </c>
      <c r="P8" s="35">
        <f ca="1">(M8-N8)/N8</f>
        <v>0.05</v>
      </c>
    </row>
    <row r="9" spans="1:16" ht="15" customHeight="1" x14ac:dyDescent="0.15">
      <c r="A9" s="36" t="s">
        <v>258</v>
      </c>
      <c r="B9" s="37">
        <f t="shared" ca="1" si="0"/>
        <v>33</v>
      </c>
      <c r="C9" s="37">
        <f t="shared" ca="1" si="1"/>
        <v>0</v>
      </c>
      <c r="D9" s="37">
        <f t="shared" ca="1" si="2"/>
        <v>0</v>
      </c>
      <c r="E9" s="37">
        <f t="shared" ca="1" si="3"/>
        <v>0</v>
      </c>
      <c r="F9" s="37">
        <f t="shared" ca="1" si="4"/>
        <v>0</v>
      </c>
      <c r="G9" s="37">
        <f t="shared" ca="1" si="5"/>
        <v>0</v>
      </c>
      <c r="H9" s="37">
        <f t="shared" ca="1" si="6"/>
        <v>0</v>
      </c>
      <c r="I9" s="33">
        <f t="shared" ca="1" si="7"/>
        <v>0</v>
      </c>
      <c r="J9" s="37">
        <f t="shared" ca="1" si="8"/>
        <v>5</v>
      </c>
      <c r="K9" s="33">
        <f t="shared" ca="1" si="9"/>
        <v>2</v>
      </c>
      <c r="L9" s="33">
        <f t="shared" ca="1" si="10"/>
        <v>8</v>
      </c>
      <c r="M9" s="34">
        <f t="shared" ca="1" si="11"/>
        <v>40</v>
      </c>
      <c r="N9" s="323">
        <v>40</v>
      </c>
      <c r="O9" s="324">
        <f t="shared" ca="1" si="12"/>
        <v>0.82499999999999996</v>
      </c>
      <c r="P9" s="35">
        <f t="shared" ref="P9" ca="1" si="14">(M9-N9)/N9</f>
        <v>0</v>
      </c>
    </row>
    <row r="10" spans="1:16" ht="15" customHeight="1" x14ac:dyDescent="0.15">
      <c r="A10" s="36" t="s">
        <v>267</v>
      </c>
      <c r="B10" s="37">
        <f t="shared" ca="1" si="0"/>
        <v>20</v>
      </c>
      <c r="C10" s="37">
        <f t="shared" ca="1" si="1"/>
        <v>23</v>
      </c>
      <c r="D10" s="37">
        <f t="shared" ca="1" si="2"/>
        <v>0</v>
      </c>
      <c r="E10" s="37">
        <f t="shared" ca="1" si="3"/>
        <v>0</v>
      </c>
      <c r="F10" s="37">
        <f t="shared" ca="1" si="4"/>
        <v>0</v>
      </c>
      <c r="G10" s="37">
        <f t="shared" ca="1" si="5"/>
        <v>0</v>
      </c>
      <c r="H10" s="37">
        <f t="shared" ca="1" si="6"/>
        <v>0</v>
      </c>
      <c r="I10" s="33">
        <f t="shared" ca="1" si="7"/>
        <v>0</v>
      </c>
      <c r="J10" s="37">
        <f t="shared" ca="1" si="8"/>
        <v>2</v>
      </c>
      <c r="K10" s="33">
        <f t="shared" ca="1" si="9"/>
        <v>0</v>
      </c>
      <c r="L10" s="33">
        <f t="shared" ca="1" si="10"/>
        <v>8</v>
      </c>
      <c r="M10" s="34">
        <f t="shared" ca="1" si="11"/>
        <v>45</v>
      </c>
      <c r="N10" s="323">
        <v>40</v>
      </c>
      <c r="O10" s="324">
        <f t="shared" ca="1" si="12"/>
        <v>1.075</v>
      </c>
      <c r="P10" s="35">
        <f t="shared" ref="P10" ca="1" si="15">(M10-N10)/N10</f>
        <v>0.125</v>
      </c>
    </row>
    <row r="11" spans="1:16" ht="15" customHeight="1" x14ac:dyDescent="0.15">
      <c r="A11" s="36" t="s">
        <v>269</v>
      </c>
      <c r="B11" s="33">
        <f t="shared" ca="1" si="0"/>
        <v>52</v>
      </c>
      <c r="C11" s="37">
        <f t="shared" ca="1" si="1"/>
        <v>0</v>
      </c>
      <c r="D11" s="37">
        <f t="shared" ca="1" si="2"/>
        <v>0</v>
      </c>
      <c r="E11" s="37">
        <f t="shared" ca="1" si="3"/>
        <v>0</v>
      </c>
      <c r="F11" s="37">
        <f t="shared" ca="1" si="4"/>
        <v>1</v>
      </c>
      <c r="G11" s="37">
        <f t="shared" ca="1" si="5"/>
        <v>0</v>
      </c>
      <c r="H11" s="37">
        <f t="shared" ca="1" si="6"/>
        <v>0</v>
      </c>
      <c r="I11" s="33">
        <f t="shared" ca="1" si="7"/>
        <v>0</v>
      </c>
      <c r="J11" s="37">
        <f t="shared" ca="1" si="8"/>
        <v>0</v>
      </c>
      <c r="K11" s="33">
        <f t="shared" ca="1" si="9"/>
        <v>0</v>
      </c>
      <c r="L11" s="33">
        <f t="shared" ca="1" si="10"/>
        <v>0</v>
      </c>
      <c r="M11" s="34">
        <f t="shared" ca="1" si="11"/>
        <v>53</v>
      </c>
      <c r="N11" s="323">
        <v>40</v>
      </c>
      <c r="O11" s="324">
        <f t="shared" ca="1" si="12"/>
        <v>1.325</v>
      </c>
      <c r="P11" s="35">
        <f t="shared" ref="P11:P16" ca="1" si="16">(M11-N11)/N11</f>
        <v>0.32500000000000001</v>
      </c>
    </row>
    <row r="12" spans="1:16" ht="15" customHeight="1" x14ac:dyDescent="0.15">
      <c r="A12" s="36" t="s">
        <v>428</v>
      </c>
      <c r="B12" s="33">
        <f t="shared" ca="1" si="0"/>
        <v>38</v>
      </c>
      <c r="C12" s="37">
        <f t="shared" ca="1" si="1"/>
        <v>0</v>
      </c>
      <c r="D12" s="37">
        <f t="shared" ca="1" si="2"/>
        <v>0</v>
      </c>
      <c r="E12" s="37">
        <f t="shared" ca="1" si="3"/>
        <v>0</v>
      </c>
      <c r="F12" s="37">
        <f t="shared" ca="1" si="4"/>
        <v>0</v>
      </c>
      <c r="G12" s="37">
        <f t="shared" ca="1" si="5"/>
        <v>0</v>
      </c>
      <c r="H12" s="37">
        <f t="shared" ca="1" si="6"/>
        <v>0</v>
      </c>
      <c r="I12" s="33">
        <f t="shared" ca="1" si="7"/>
        <v>0</v>
      </c>
      <c r="J12" s="37">
        <f t="shared" ca="1" si="8"/>
        <v>2</v>
      </c>
      <c r="K12" s="33">
        <f t="shared" ca="1" si="9"/>
        <v>2</v>
      </c>
      <c r="L12" s="33">
        <f t="shared" ca="1" si="10"/>
        <v>8</v>
      </c>
      <c r="M12" s="34">
        <f t="shared" ca="1" si="11"/>
        <v>42</v>
      </c>
      <c r="N12" s="323">
        <v>40</v>
      </c>
      <c r="O12" s="324">
        <f t="shared" ca="1" si="12"/>
        <v>0.95</v>
      </c>
      <c r="P12" s="35">
        <f t="shared" ref="P12:P13" ca="1" si="17">(M12-N12)/N12</f>
        <v>0.05</v>
      </c>
    </row>
    <row r="13" spans="1:16" ht="15" customHeight="1" x14ac:dyDescent="0.15">
      <c r="A13" s="36" t="s">
        <v>1609</v>
      </c>
      <c r="B13" s="33">
        <f t="shared" ca="1" si="0"/>
        <v>40</v>
      </c>
      <c r="C13" s="37">
        <f t="shared" ca="1" si="1"/>
        <v>0</v>
      </c>
      <c r="D13" s="37">
        <f t="shared" ca="1" si="2"/>
        <v>0</v>
      </c>
      <c r="E13" s="37">
        <f t="shared" ca="1" si="3"/>
        <v>0</v>
      </c>
      <c r="F13" s="37">
        <f t="shared" ca="1" si="4"/>
        <v>0</v>
      </c>
      <c r="G13" s="37">
        <f t="shared" ca="1" si="5"/>
        <v>0</v>
      </c>
      <c r="H13" s="37">
        <f t="shared" ca="1" si="6"/>
        <v>0</v>
      </c>
      <c r="I13" s="33">
        <f t="shared" ca="1" si="7"/>
        <v>0</v>
      </c>
      <c r="J13" s="37">
        <f t="shared" ca="1" si="8"/>
        <v>0</v>
      </c>
      <c r="K13" s="33">
        <f t="shared" ca="1" si="9"/>
        <v>0</v>
      </c>
      <c r="L13" s="33">
        <f t="shared" ca="1" si="10"/>
        <v>8</v>
      </c>
      <c r="M13" s="34">
        <f t="shared" ca="1" si="11"/>
        <v>40</v>
      </c>
      <c r="N13" s="323">
        <v>40</v>
      </c>
      <c r="O13" s="324">
        <f t="shared" ca="1" si="12"/>
        <v>1</v>
      </c>
      <c r="P13" s="35">
        <f t="shared" ca="1" si="17"/>
        <v>0</v>
      </c>
    </row>
    <row r="14" spans="1:16" x14ac:dyDescent="0.15">
      <c r="A14" s="36" t="s">
        <v>257</v>
      </c>
      <c r="B14" s="33">
        <f t="shared" ca="1" si="0"/>
        <v>27</v>
      </c>
      <c r="C14" s="37">
        <f t="shared" ca="1" si="1"/>
        <v>11</v>
      </c>
      <c r="D14" s="37">
        <f t="shared" ca="1" si="2"/>
        <v>0</v>
      </c>
      <c r="E14" s="37">
        <f t="shared" ca="1" si="3"/>
        <v>0</v>
      </c>
      <c r="F14" s="37">
        <f t="shared" ca="1" si="4"/>
        <v>0</v>
      </c>
      <c r="G14" s="37">
        <f t="shared" ca="1" si="5"/>
        <v>0</v>
      </c>
      <c r="H14" s="37">
        <f t="shared" ca="1" si="6"/>
        <v>0</v>
      </c>
      <c r="I14" s="33">
        <f t="shared" ca="1" si="7"/>
        <v>0</v>
      </c>
      <c r="J14" s="37">
        <f t="shared" ca="1" si="8"/>
        <v>3</v>
      </c>
      <c r="K14" s="33">
        <f t="shared" ca="1" si="9"/>
        <v>2</v>
      </c>
      <c r="L14" s="33">
        <f t="shared" ca="1" si="10"/>
        <v>8</v>
      </c>
      <c r="M14" s="34">
        <f t="shared" ca="1" si="11"/>
        <v>43</v>
      </c>
      <c r="N14" s="323">
        <v>40</v>
      </c>
      <c r="O14" s="324">
        <f t="shared" ca="1" si="12"/>
        <v>0.95</v>
      </c>
      <c r="P14" s="35">
        <f t="shared" ref="P14" ca="1" si="18">(M14-N14)/N14</f>
        <v>7.4999999999999997E-2</v>
      </c>
    </row>
    <row r="15" spans="1:16" x14ac:dyDescent="0.15">
      <c r="A15" s="36" t="s">
        <v>527</v>
      </c>
      <c r="B15" s="33">
        <f t="shared" ca="1" si="0"/>
        <v>35</v>
      </c>
      <c r="C15" s="37">
        <f t="shared" ca="1" si="1"/>
        <v>0</v>
      </c>
      <c r="D15" s="37">
        <f t="shared" ca="1" si="2"/>
        <v>3</v>
      </c>
      <c r="E15" s="37">
        <f t="shared" ca="1" si="3"/>
        <v>0</v>
      </c>
      <c r="F15" s="37">
        <f t="shared" ca="1" si="4"/>
        <v>0</v>
      </c>
      <c r="G15" s="37">
        <f t="shared" ca="1" si="5"/>
        <v>0</v>
      </c>
      <c r="H15" s="37">
        <f t="shared" ca="1" si="6"/>
        <v>0</v>
      </c>
      <c r="I15" s="33">
        <f t="shared" ca="1" si="7"/>
        <v>0</v>
      </c>
      <c r="J15" s="37">
        <f t="shared" ca="1" si="8"/>
        <v>2</v>
      </c>
      <c r="K15" s="33">
        <f t="shared" ca="1" si="9"/>
        <v>0</v>
      </c>
      <c r="L15" s="33">
        <f t="shared" ca="1" si="10"/>
        <v>8</v>
      </c>
      <c r="M15" s="34">
        <f t="shared" ca="1" si="11"/>
        <v>40</v>
      </c>
      <c r="N15" s="323">
        <v>40</v>
      </c>
      <c r="O15" s="324">
        <f t="shared" ca="1" si="12"/>
        <v>0.95</v>
      </c>
      <c r="P15" s="35">
        <f t="shared" ca="1" si="16"/>
        <v>0</v>
      </c>
    </row>
    <row r="16" spans="1:16" s="26" customFormat="1" ht="15" customHeight="1" thickBot="1" x14ac:dyDescent="0.2">
      <c r="A16" s="38" t="s">
        <v>528</v>
      </c>
      <c r="B16" s="39">
        <f t="shared" ca="1" si="0"/>
        <v>59</v>
      </c>
      <c r="C16" s="163">
        <f t="shared" ca="1" si="1"/>
        <v>0</v>
      </c>
      <c r="D16" s="163">
        <f t="shared" ca="1" si="2"/>
        <v>0</v>
      </c>
      <c r="E16" s="163">
        <f t="shared" ca="1" si="3"/>
        <v>0</v>
      </c>
      <c r="F16" s="163">
        <f t="shared" ca="1" si="4"/>
        <v>0</v>
      </c>
      <c r="G16" s="163">
        <f t="shared" ca="1" si="5"/>
        <v>0</v>
      </c>
      <c r="H16" s="163">
        <f t="shared" ca="1" si="6"/>
        <v>0</v>
      </c>
      <c r="I16" s="39">
        <f t="shared" ca="1" si="7"/>
        <v>0</v>
      </c>
      <c r="J16" s="163">
        <f t="shared" ca="1" si="8"/>
        <v>0</v>
      </c>
      <c r="K16" s="39">
        <f t="shared" ca="1" si="9"/>
        <v>0</v>
      </c>
      <c r="L16" s="39">
        <f t="shared" ca="1" si="10"/>
        <v>0</v>
      </c>
      <c r="M16" s="40">
        <f t="shared" ca="1" si="11"/>
        <v>59</v>
      </c>
      <c r="N16" s="325">
        <v>40</v>
      </c>
      <c r="O16" s="326">
        <f t="shared" ca="1" si="12"/>
        <v>1.4750000000000001</v>
      </c>
      <c r="P16" s="41">
        <f t="shared" ca="1" si="16"/>
        <v>0.47499999999999998</v>
      </c>
    </row>
    <row r="17" spans="2:16" ht="15" customHeight="1" thickBot="1" x14ac:dyDescent="0.2">
      <c r="B17" s="70">
        <f t="shared" ref="B17:I17" ca="1" si="19">SUM(B3:B16)</f>
        <v>411</v>
      </c>
      <c r="C17" s="164">
        <f t="shared" ca="1" si="19"/>
        <v>36</v>
      </c>
      <c r="D17" s="164">
        <f t="shared" ca="1" si="19"/>
        <v>3</v>
      </c>
      <c r="E17" s="164">
        <f t="shared" ca="1" si="19"/>
        <v>0</v>
      </c>
      <c r="F17" s="164">
        <f t="shared" ca="1" si="19"/>
        <v>1</v>
      </c>
      <c r="G17" s="164">
        <f t="shared" ca="1" si="19"/>
        <v>0</v>
      </c>
      <c r="H17" s="164">
        <f t="shared" ca="1" si="19"/>
        <v>78</v>
      </c>
      <c r="I17" s="164">
        <f t="shared" ca="1" si="19"/>
        <v>0</v>
      </c>
      <c r="J17" s="164">
        <f t="shared" ref="J17:K17" ca="1" si="20">SUM(J3:J16)</f>
        <v>31.5</v>
      </c>
      <c r="K17" s="164">
        <f t="shared" ca="1" si="20"/>
        <v>32</v>
      </c>
      <c r="L17" s="164"/>
      <c r="M17" s="267">
        <f ca="1">SUM(M3:M16)</f>
        <v>592.5</v>
      </c>
      <c r="N17" s="267">
        <f>SUM(N3:N16)</f>
        <v>560</v>
      </c>
      <c r="O17" s="265">
        <f t="shared" ca="1" si="12"/>
        <v>0.80535714285714288</v>
      </c>
      <c r="P17" s="266">
        <f ca="1">(M17-N17)/N17</f>
        <v>5.8035714285714288E-2</v>
      </c>
    </row>
    <row r="18" spans="2:16" x14ac:dyDescent="0.15">
      <c r="C18" s="26"/>
      <c r="D18" s="26"/>
      <c r="E18" s="26"/>
      <c r="F18" s="26"/>
      <c r="G18" s="26"/>
      <c r="H18" s="26"/>
      <c r="I18" s="26"/>
      <c r="J18" s="26"/>
      <c r="K18" s="26"/>
      <c r="L18" s="26"/>
    </row>
    <row r="19" spans="2:16" x14ac:dyDescent="0.15">
      <c r="B19" s="70"/>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J3" xSplit="3" ySplit="2"/>
      <selection pane="topRight"/>
      <selection pane="bottomLeft"/>
      <selection activeCell="DR10" pane="bottomRight" sqref="DR10"/>
    </sheetView>
  </sheetViews>
  <sheetFormatPr defaultColWidth="9.25" defaultRowHeight="17.25" customHeight="true"/>
  <cols>
    <col max="1" min="1" style="77" width="9.25"/>
    <col max="2" min="2" style="201" width="9.25"/>
    <col customWidth="true" max="3" min="3" style="78" width="27.75"/>
    <col customWidth="true" max="35" min="4" style="78" width="8.625"/>
    <col max="16384" min="36" style="78" width="9.25"/>
  </cols>
  <sheetData>
    <row customFormat="true" customHeight="true" ht="17.25" r="1" s="5" spans="1:370">
      <c r="A1" s="287" t="s">
        <v>0</v>
      </c>
      <c r="B1" s="321"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322"/>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1846</v>
      </c>
      <c r="B3" s="197" t="s">
        <v>532</v>
      </c>
      <c r="C3" s="15" t="str">
        <f>VLOOKUP(B3,事项列表范围!A:C,3,0)</f>
        <v>2019项目方案整理</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P3" s="6">
        <v>4</v>
      </c>
      <c r="AQ3" s="6"/>
      <c r="AW3" s="6"/>
      <c r="AX3" s="6"/>
      <c r="BD3" s="6"/>
      <c r="BE3" s="6"/>
      <c r="BK3" s="6"/>
      <c r="BL3" s="6"/>
      <c r="BR3" s="6"/>
      <c r="BS3" s="6"/>
      <c r="BY3" s="6"/>
      <c r="BZ3" s="6"/>
      <c r="CF3" s="6"/>
      <c r="CG3" s="6"/>
      <c r="CM3" s="6"/>
      <c r="CN3" s="6"/>
      <c r="CT3" s="6"/>
      <c r="CU3" s="6"/>
      <c r="CV3" s="6"/>
      <c r="DA3" s="6"/>
      <c r="DB3" s="6"/>
      <c r="DC3" s="78"/>
      <c r="DD3" s="78"/>
      <c r="DE3" s="78"/>
      <c r="DF3" s="78"/>
      <c r="DG3" s="78"/>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10</v>
      </c>
      <c r="B4" s="197" t="s">
        <v>468</v>
      </c>
      <c r="C4" s="15" t="str">
        <f>VLOOKUP(B4,事项列表范围!A:C,3,0)</f>
        <v>云南曲靖智慧城市项目</v>
      </c>
      <c r="D4" s="6">
        <v>4</v>
      </c>
      <c r="E4" s="5">
        <v>10</v>
      </c>
      <c r="F4" s="5">
        <v>10</v>
      </c>
      <c r="G4" s="6"/>
      <c r="H4" s="6"/>
      <c r="I4" s="5">
        <v>8</v>
      </c>
      <c r="L4" s="5">
        <v>8</v>
      </c>
      <c r="M4" s="5">
        <v>8</v>
      </c>
      <c r="N4" s="6"/>
      <c r="O4" s="6"/>
      <c r="P4" s="5">
        <v>4</v>
      </c>
      <c r="R4" s="5">
        <v>8</v>
      </c>
      <c r="S4" s="5">
        <v>8</v>
      </c>
      <c r="T4" s="5">
        <v>8</v>
      </c>
      <c r="U4" s="6"/>
      <c r="V4" s="5">
        <v>8</v>
      </c>
      <c r="W4" s="5">
        <v>8</v>
      </c>
      <c r="X4" s="5">
        <v>8</v>
      </c>
      <c r="Y4" s="127"/>
      <c r="Z4" s="127"/>
      <c r="AA4" s="127"/>
      <c r="AB4" s="127"/>
      <c r="AC4" s="127"/>
      <c r="AD4" s="127"/>
      <c r="AE4" s="127"/>
      <c r="AF4" s="127"/>
      <c r="AG4" s="127"/>
      <c r="AH4" s="127"/>
      <c r="AI4" s="127"/>
      <c r="AJ4" s="6"/>
      <c r="AK4" s="5">
        <v>10</v>
      </c>
      <c r="AL4" s="5">
        <v>10</v>
      </c>
      <c r="AM4" s="5">
        <v>10</v>
      </c>
      <c r="AN4" s="5">
        <v>8</v>
      </c>
      <c r="AO4" s="5">
        <v>4</v>
      </c>
      <c r="AP4" s="6"/>
      <c r="AQ4" s="6"/>
      <c r="AV4" s="5">
        <v>5</v>
      </c>
      <c r="AW4" s="6"/>
      <c r="AX4" s="6"/>
      <c r="AY4" s="5">
        <v>4</v>
      </c>
      <c r="AZ4" s="5">
        <v>3</v>
      </c>
      <c r="BA4" s="5">
        <v>6</v>
      </c>
      <c r="BB4" s="5">
        <v>5</v>
      </c>
      <c r="BC4" s="5">
        <v>5</v>
      </c>
      <c r="BD4" s="6"/>
      <c r="BE4" s="6"/>
      <c r="BF4" s="5">
        <v>3</v>
      </c>
      <c r="BG4" s="5">
        <v>2</v>
      </c>
      <c r="BJ4" s="5">
        <v>4</v>
      </c>
      <c r="BK4" s="6">
        <v>2</v>
      </c>
      <c r="BL4" s="6"/>
      <c r="BR4" s="6"/>
      <c r="BS4" s="6"/>
      <c r="BY4" s="6"/>
      <c r="BZ4" s="6"/>
      <c r="CF4" s="6"/>
      <c r="CG4" s="6"/>
      <c r="CM4" s="6"/>
      <c r="CN4" s="6"/>
      <c r="CT4" s="6"/>
      <c r="CU4" s="6"/>
      <c r="CV4" s="6"/>
      <c r="DA4" s="6"/>
      <c r="DB4" s="6"/>
      <c r="DC4" s="78"/>
      <c r="DD4" s="78"/>
      <c r="DE4" s="78"/>
      <c r="DF4" s="78"/>
      <c r="DG4" s="78"/>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97" t="s">
        <v>1597</v>
      </c>
      <c r="C5" s="15" t="str">
        <f>VLOOKUP(B5,事项列表范围!A:C,3,0)</f>
        <v>龙岩智慧教育</v>
      </c>
      <c r="D5" s="127"/>
      <c r="E5" s="125"/>
      <c r="F5" s="125"/>
      <c r="G5" s="127"/>
      <c r="H5" s="127"/>
      <c r="I5" s="125"/>
      <c r="J5" s="125"/>
      <c r="K5" s="125"/>
      <c r="L5" s="125"/>
      <c r="M5" s="125"/>
      <c r="N5" s="127"/>
      <c r="O5" s="127"/>
      <c r="P5" s="125"/>
      <c r="Q5" s="125"/>
      <c r="R5" s="125"/>
      <c r="S5" s="125"/>
      <c r="T5" s="125"/>
      <c r="U5" s="127"/>
      <c r="V5" s="125"/>
      <c r="W5" s="125"/>
      <c r="X5" s="125"/>
      <c r="Y5" s="127"/>
      <c r="Z5" s="127"/>
      <c r="AA5" s="127"/>
      <c r="AB5" s="127"/>
      <c r="AC5" s="127"/>
      <c r="AD5" s="127"/>
      <c r="AE5" s="127"/>
      <c r="AF5" s="127"/>
      <c r="AG5" s="127"/>
      <c r="AH5" s="127"/>
      <c r="AI5" s="127"/>
      <c r="AJ5" s="6"/>
      <c r="AN5" s="5">
        <v>1</v>
      </c>
      <c r="AO5" s="5">
        <v>2</v>
      </c>
      <c r="AP5" s="6">
        <v>4</v>
      </c>
      <c r="AQ5" s="6"/>
      <c r="AW5" s="6"/>
      <c r="AX5" s="6"/>
      <c r="BD5" s="6"/>
      <c r="BE5" s="6"/>
      <c r="BK5" s="6"/>
      <c r="BL5" s="6"/>
      <c r="BR5" s="6"/>
      <c r="BS5" s="6"/>
      <c r="BY5" s="6"/>
      <c r="BZ5" s="6"/>
      <c r="CF5" s="6"/>
      <c r="CG5" s="6"/>
      <c r="CM5" s="6"/>
      <c r="CN5" s="6"/>
      <c r="CT5" s="6"/>
      <c r="CU5" s="6"/>
      <c r="CV5" s="6"/>
      <c r="DA5" s="6"/>
      <c r="DB5" s="6"/>
      <c r="DC5" s="78"/>
      <c r="DD5" s="78"/>
      <c r="DE5" s="78"/>
      <c r="DF5" s="78"/>
      <c r="DG5" s="78"/>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97" t="s">
        <v>1598</v>
      </c>
      <c r="C6" s="15" t="str">
        <f>VLOOKUP(B6,事项列表范围!A:C,3,0)</f>
        <v>三明市积分入学项目</v>
      </c>
      <c r="D6" s="127"/>
      <c r="E6" s="125"/>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O6" s="5">
        <v>3</v>
      </c>
      <c r="AP6" s="6"/>
      <c r="AQ6" s="6"/>
      <c r="AS6" s="5">
        <v>8</v>
      </c>
      <c r="AT6" s="5">
        <v>8</v>
      </c>
      <c r="AU6" s="5">
        <v>8</v>
      </c>
      <c r="AW6" s="6"/>
      <c r="AX6" s="6"/>
      <c r="BD6" s="6"/>
      <c r="BE6" s="6"/>
      <c r="BK6" s="6"/>
      <c r="BL6" s="6"/>
      <c r="BR6" s="6"/>
      <c r="BS6" s="6"/>
      <c r="BY6" s="6"/>
      <c r="BZ6" s="6"/>
      <c r="CF6" s="6"/>
      <c r="CG6" s="6"/>
      <c r="CM6" s="6"/>
      <c r="CN6" s="6"/>
      <c r="CT6" s="6"/>
      <c r="CU6" s="6"/>
      <c r="CV6" s="6"/>
      <c r="DA6" s="6"/>
      <c r="DB6" s="6"/>
      <c r="DC6" s="78"/>
      <c r="DD6" s="78"/>
      <c r="DE6" s="78">
        <v>6</v>
      </c>
      <c r="DF6" s="78">
        <v>8</v>
      </c>
      <c r="DG6" s="78">
        <v>4</v>
      </c>
      <c r="DH6" s="6"/>
      <c r="DI6" s="6"/>
      <c r="DJ6" s="5">
        <v>1</v>
      </c>
      <c r="DK6" s="5">
        <v>2</v>
      </c>
      <c r="DL6" s="5">
        <v>3</v>
      </c>
      <c r="DM6" s="5">
        <v>2</v>
      </c>
      <c r="DN6" s="5">
        <v>2</v>
      </c>
      <c r="DO6" s="6"/>
      <c r="DQ6" s="78">
        <v>1</v>
      </c>
      <c r="DR6" s="78">
        <v>1</v>
      </c>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97" t="s">
        <v>1645</v>
      </c>
      <c r="C7" s="15" t="str">
        <f>VLOOKUP(B7,事项列表范围!A:C,3,0)</f>
        <v>龙岩市教育信息化服务阶段证明项目</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R7" s="5">
        <v>8</v>
      </c>
      <c r="AW7" s="6"/>
      <c r="AX7" s="6"/>
      <c r="BD7" s="6"/>
      <c r="BE7" s="6"/>
      <c r="BG7" s="5">
        <v>6</v>
      </c>
      <c r="BJ7" s="5">
        <v>4</v>
      </c>
      <c r="BK7" s="6">
        <v>4</v>
      </c>
      <c r="BL7" s="6"/>
      <c r="BM7" s="5">
        <v>10</v>
      </c>
      <c r="BN7" s="5">
        <v>8</v>
      </c>
      <c r="BO7" s="5">
        <v>8</v>
      </c>
      <c r="BP7" s="5">
        <v>8</v>
      </c>
      <c r="BR7" s="6"/>
      <c r="BS7" s="6"/>
      <c r="BT7" s="5">
        <v>8</v>
      </c>
      <c r="BU7" s="5">
        <v>5</v>
      </c>
      <c r="BY7" s="6"/>
      <c r="BZ7" s="6"/>
      <c r="CC7" s="5">
        <v>2</v>
      </c>
      <c r="CF7" s="6"/>
      <c r="CG7" s="6"/>
      <c r="CM7" s="6"/>
      <c r="CN7" s="6"/>
      <c r="CS7" s="5">
        <v>5.5</v>
      </c>
      <c r="CT7" s="6"/>
      <c r="CU7" s="6"/>
      <c r="CV7" s="6"/>
      <c r="DA7" s="6"/>
      <c r="DB7" s="6"/>
      <c r="DC7" s="78"/>
      <c r="DD7" s="78"/>
      <c r="DE7" s="78"/>
      <c r="DF7" s="78"/>
      <c r="DG7" s="78"/>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97" t="s">
        <v>211</v>
      </c>
      <c r="C8" s="15" t="str">
        <f>VLOOKUP(B8,事项列表范围!A:C,3,0)</f>
        <v>龙岩市数字经济产业园（企业平台）</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T8" s="5">
        <v>1</v>
      </c>
      <c r="AW8" s="6"/>
      <c r="AX8" s="6"/>
      <c r="BD8" s="6"/>
      <c r="BE8" s="6"/>
      <c r="BK8" s="6"/>
      <c r="BL8" s="6"/>
      <c r="BR8" s="6"/>
      <c r="BS8" s="6"/>
      <c r="BY8" s="6"/>
      <c r="BZ8" s="6"/>
      <c r="CF8" s="6"/>
      <c r="CG8" s="6"/>
      <c r="CM8" s="6"/>
      <c r="CN8" s="6"/>
      <c r="CT8" s="6"/>
      <c r="CU8" s="6"/>
      <c r="CV8" s="6"/>
      <c r="DA8" s="6"/>
      <c r="DB8" s="6"/>
      <c r="DC8" s="78"/>
      <c r="DD8" s="78"/>
      <c r="DE8" s="78"/>
      <c r="DF8" s="78"/>
      <c r="DG8" s="78"/>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97" t="s">
        <v>1646</v>
      </c>
      <c r="C9" s="15" t="str">
        <f>VLOOKUP(B9,事项列表范围!A:C,3,0)</f>
        <v>龙岩应急指挥平台</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V9" s="5">
        <v>4</v>
      </c>
      <c r="AW9" s="6"/>
      <c r="AX9" s="6"/>
      <c r="BC9" s="5">
        <v>3</v>
      </c>
      <c r="BD9" s="6"/>
      <c r="BE9" s="6"/>
      <c r="BF9" s="5">
        <v>6</v>
      </c>
      <c r="BH9" s="5">
        <v>6</v>
      </c>
      <c r="BI9" s="5">
        <v>4</v>
      </c>
      <c r="BK9" s="6"/>
      <c r="BL9" s="6"/>
      <c r="BR9" s="6"/>
      <c r="BS9" s="6"/>
      <c r="BY9" s="6"/>
      <c r="BZ9" s="6"/>
      <c r="CF9" s="6"/>
      <c r="CG9" s="6"/>
      <c r="CM9" s="6"/>
      <c r="CN9" s="6"/>
      <c r="CT9" s="6"/>
      <c r="CU9" s="6"/>
      <c r="CV9" s="6"/>
      <c r="DA9" s="6"/>
      <c r="DB9" s="6"/>
      <c r="DC9" s="78"/>
      <c r="DD9" s="78"/>
      <c r="DE9" s="78"/>
      <c r="DF9" s="78"/>
      <c r="DG9" s="78"/>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98" t="s">
        <v>1683</v>
      </c>
      <c r="C10" s="15" t="str">
        <f>VLOOKUP(B10,事项列表范围!A:C,3,0)</f>
        <v>上杭县综治网格化项目</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AZ10" s="5">
        <v>4</v>
      </c>
      <c r="BB10" s="5">
        <v>3</v>
      </c>
      <c r="BD10" s="6"/>
      <c r="BE10" s="6"/>
      <c r="BK10" s="6"/>
      <c r="BL10" s="6"/>
      <c r="BQ10" s="5">
        <v>4</v>
      </c>
      <c r="BR10" s="6"/>
      <c r="BS10" s="6"/>
      <c r="BV10" s="5">
        <v>8</v>
      </c>
      <c r="BY10" s="6"/>
      <c r="BZ10" s="6"/>
      <c r="CF10" s="6"/>
      <c r="CG10" s="6"/>
      <c r="CM10" s="6"/>
      <c r="CN10" s="6"/>
      <c r="CT10" s="6"/>
      <c r="CU10" s="6"/>
      <c r="CV10" s="6"/>
      <c r="DA10" s="6"/>
      <c r="DB10" s="6"/>
      <c r="DC10" s="78"/>
      <c r="DD10" s="78"/>
      <c r="DE10" s="78"/>
      <c r="DF10" s="78"/>
      <c r="DG10" s="78"/>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98" t="s">
        <v>1699</v>
      </c>
      <c r="C11" s="15" t="str">
        <f>VLOOKUP(B11,事项列表范围!A:C,3,0)</f>
        <v>龙岩智慧旅游平台服务阶段证明</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G11" s="5">
        <v>2</v>
      </c>
      <c r="BH11" s="5">
        <v>3</v>
      </c>
      <c r="BI11" s="5">
        <v>2</v>
      </c>
      <c r="BK11" s="6">
        <v>2</v>
      </c>
      <c r="BL11" s="6"/>
      <c r="BR11" s="6"/>
      <c r="BS11" s="6"/>
      <c r="BW11" s="5">
        <v>8</v>
      </c>
      <c r="BX11" s="5">
        <v>5</v>
      </c>
      <c r="BY11" s="6"/>
      <c r="BZ11" s="6"/>
      <c r="CA11" s="5">
        <v>5</v>
      </c>
      <c r="CB11" s="5">
        <v>8</v>
      </c>
      <c r="CC11" s="5">
        <v>4</v>
      </c>
      <c r="CE11" s="5">
        <v>2</v>
      </c>
      <c r="CF11" s="6"/>
      <c r="CG11" s="6"/>
      <c r="CI11" s="5">
        <v>4</v>
      </c>
      <c r="CJ11" s="5">
        <v>8</v>
      </c>
      <c r="CM11" s="6"/>
      <c r="CN11" s="6"/>
      <c r="CQ11" s="5">
        <v>4</v>
      </c>
      <c r="CR11" s="5">
        <v>6</v>
      </c>
      <c r="CT11" s="6"/>
      <c r="CU11" s="6"/>
      <c r="CV11" s="6"/>
      <c r="CY11" s="5">
        <v>3</v>
      </c>
      <c r="CZ11" s="5">
        <v>5</v>
      </c>
      <c r="DA11" s="6"/>
      <c r="DB11" s="6"/>
      <c r="DC11" s="78"/>
      <c r="DD11" s="78">
        <v>6</v>
      </c>
      <c r="DE11" s="78">
        <v>2</v>
      </c>
      <c r="DF11" s="78"/>
      <c r="DG11" s="78">
        <v>2</v>
      </c>
      <c r="DH11" s="6"/>
      <c r="DI11" s="6"/>
      <c r="DJ11" s="5">
        <v>2</v>
      </c>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198" t="s">
        <v>1732</v>
      </c>
      <c r="C12" s="15" t="str">
        <f>VLOOKUP(B12,事项列表范围!A:C,3,0)</f>
        <v>佛山市政府政务云机房集成项目设备供货</v>
      </c>
      <c r="D12" s="127"/>
      <c r="E12" s="125"/>
      <c r="F12" s="125"/>
      <c r="G12" s="127"/>
      <c r="H12" s="127"/>
      <c r="I12" s="125"/>
      <c r="J12" s="5">
        <v>8</v>
      </c>
      <c r="K12" s="5">
        <v>8</v>
      </c>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T12" s="6"/>
      <c r="CU12" s="6"/>
      <c r="CV12" s="6"/>
      <c r="DA12" s="6"/>
      <c r="DB12" s="6"/>
      <c r="DC12" s="78"/>
      <c r="DD12" s="78"/>
      <c r="DE12" s="78"/>
      <c r="DF12" s="78"/>
      <c r="DG12" s="78"/>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198" t="s">
        <v>1954</v>
      </c>
      <c r="C13" s="15" t="str">
        <f>VLOOKUP(B13,事项列表范围!A:C,3,0)</f>
        <v>龙岩市公共服务统一支付平台服务阶段证</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E13" s="5">
        <v>6</v>
      </c>
      <c r="CF13" s="6"/>
      <c r="CG13" s="6"/>
      <c r="CM13" s="6"/>
      <c r="CN13" s="6"/>
      <c r="CT13" s="6"/>
      <c r="CU13" s="6"/>
      <c r="CV13" s="6"/>
      <c r="DA13" s="6"/>
      <c r="DB13" s="6"/>
      <c r="DC13" s="78"/>
      <c r="DD13" s="78"/>
      <c r="DE13" s="78"/>
      <c r="DF13" s="78"/>
      <c r="DG13" s="78"/>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198" t="s">
        <v>1328</v>
      </c>
      <c r="C14" s="15" t="str">
        <f>VLOOKUP(B14,事项列表范围!A:C,3,0)</f>
        <v>长沙岳麓山智慧景区项目</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D14" s="5">
        <v>8</v>
      </c>
      <c r="CF14" s="6"/>
      <c r="CG14" s="6"/>
      <c r="CL14" s="5">
        <v>3</v>
      </c>
      <c r="CM14" s="6"/>
      <c r="CN14" s="6"/>
      <c r="CT14" s="6"/>
      <c r="CU14" s="6"/>
      <c r="CV14" s="6"/>
      <c r="DA14" s="6"/>
      <c r="DB14" s="6"/>
      <c r="DC14" s="78"/>
      <c r="DD14" s="78"/>
      <c r="DE14" s="78"/>
      <c r="DF14" s="78"/>
      <c r="DG14" s="78"/>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198" t="s">
        <v>1982</v>
      </c>
      <c r="C15" s="15" t="str">
        <f>VLOOKUP(B15,事项列表范围!A:C,3,0)</f>
        <v>三明应急指挥平台</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H15" s="5">
        <v>8</v>
      </c>
      <c r="CI15" s="5">
        <v>4</v>
      </c>
      <c r="CL15" s="5">
        <v>5</v>
      </c>
      <c r="CM15" s="6"/>
      <c r="CN15" s="6"/>
      <c r="CO15" s="5">
        <v>8</v>
      </c>
      <c r="CP15" s="5">
        <v>8</v>
      </c>
      <c r="CQ15" s="5">
        <v>4</v>
      </c>
      <c r="CT15" s="6"/>
      <c r="CU15" s="6"/>
      <c r="CV15" s="6"/>
      <c r="DA15" s="6"/>
      <c r="DB15" s="6"/>
      <c r="DC15" s="78"/>
      <c r="DD15" s="78"/>
      <c r="DE15" s="78"/>
      <c r="DF15" s="78"/>
      <c r="DG15" s="78"/>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198" t="s">
        <v>1823</v>
      </c>
      <c r="C16" s="15" t="str">
        <f>VLOOKUP(B16,事项列表范围!A:C,3,0)</f>
        <v>漳州市12345项目</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K16" s="5">
        <v>8</v>
      </c>
      <c r="CM16" s="6"/>
      <c r="CN16" s="6"/>
      <c r="CT16" s="6"/>
      <c r="CU16" s="6"/>
      <c r="CV16" s="6"/>
      <c r="DA16" s="6"/>
      <c r="DB16" s="6"/>
      <c r="DC16" s="78"/>
      <c r="DD16" s="78"/>
      <c r="DE16" s="78"/>
      <c r="DF16" s="78"/>
      <c r="DG16" s="78"/>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198" t="s">
        <v>2177</v>
      </c>
      <c r="C17" s="15" t="str">
        <f>VLOOKUP(B17,事项列表范围!A:C,3,0)</f>
        <v>云浮市政数局数据共享对接项目</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CX17" s="5">
        <v>7</v>
      </c>
      <c r="CY17" s="5">
        <v>5</v>
      </c>
      <c r="DA17" s="6"/>
      <c r="DB17" s="6"/>
      <c r="DC17" s="78">
        <v>6</v>
      </c>
      <c r="DD17" s="78">
        <v>2</v>
      </c>
      <c r="DE17" s="78"/>
      <c r="DF17" s="78"/>
      <c r="DG17" s="78">
        <v>2</v>
      </c>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198" t="s">
        <v>2178</v>
      </c>
      <c r="C18" s="15" t="str">
        <f>VLOOKUP(B18,事项列表范围!A:C,3,0)</f>
        <v>贺州市智慧党建
</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CW18" s="5">
        <v>4</v>
      </c>
      <c r="CZ18" s="5">
        <v>3</v>
      </c>
      <c r="DA18" s="6"/>
      <c r="DB18" s="6"/>
      <c r="DC18" s="78"/>
      <c r="DD18" s="78"/>
      <c r="DE18" s="78"/>
      <c r="DF18" s="78"/>
      <c r="DG18" s="78"/>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198" t="s">
        <v>2245</v>
      </c>
      <c r="C19" s="15" t="str">
        <f>VLOOKUP(B19,事项列表范围!A:C,3,0)</f>
        <v>长沙数字化转型创新服务平台项目
</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C19" s="78"/>
      <c r="DD19" s="78"/>
      <c r="DE19" s="78"/>
      <c r="DF19" s="78"/>
      <c r="DG19" s="78"/>
      <c r="DH19" s="6"/>
      <c r="DI19" s="6"/>
      <c r="DJ19" s="5">
        <v>4</v>
      </c>
      <c r="DK19" s="5">
        <v>8</v>
      </c>
      <c r="DL19" s="5">
        <v>6</v>
      </c>
      <c r="DM19" s="5">
        <v>8</v>
      </c>
      <c r="DN19" s="5">
        <v>6</v>
      </c>
      <c r="DO19" s="261">
        <v>8</v>
      </c>
      <c r="DP19" s="78">
        <v>8</v>
      </c>
      <c r="DQ19" s="78">
        <v>8</v>
      </c>
      <c r="DR19" s="78">
        <v>9</v>
      </c>
      <c r="DS19" s="78">
        <v>8</v>
      </c>
      <c r="DT19" s="78">
        <v>8</v>
      </c>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idden="true" ht="17.25" r="20" s="5" spans="1:370">
      <c r="A20" s="73" t="s">
        <v>10</v>
      </c>
      <c r="B20" s="198"/>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C20" s="78"/>
      <c r="DD20" s="78"/>
      <c r="DE20" s="78"/>
      <c r="DF20" s="78"/>
      <c r="DG20" s="78"/>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idden="true" ht="17.25" r="21" s="5" spans="1:370">
      <c r="A21" s="252" t="s">
        <v>10</v>
      </c>
      <c r="B21" s="256"/>
      <c r="C21" s="15" t="e">
        <f>VLOOKUP(B21,事项列表范围!A:C,3,0)</f>
        <v>#N/A</v>
      </c>
      <c r="D21" s="127"/>
      <c r="E21" s="125"/>
      <c r="F21" s="125"/>
      <c r="G21" s="127"/>
      <c r="H21" s="127"/>
      <c r="I21" s="125"/>
      <c r="J21" s="125"/>
      <c r="K21" s="125"/>
      <c r="L21" s="125"/>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C21" s="78"/>
      <c r="DD21" s="78"/>
      <c r="DE21" s="78"/>
      <c r="DF21" s="78"/>
      <c r="DG21" s="78"/>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idden="true" ht="17.25" r="22" s="5" spans="1:370">
      <c r="A22" s="133" t="s">
        <v>1719</v>
      </c>
      <c r="B22" s="198"/>
      <c r="C22" s="15"/>
      <c r="D22" s="127"/>
      <c r="E22" s="125"/>
      <c r="F22" s="125"/>
      <c r="G22" s="127"/>
      <c r="H22" s="127"/>
      <c r="I22" s="125"/>
      <c r="J22" s="125"/>
      <c r="K22" s="125"/>
      <c r="L22" s="125"/>
      <c r="M22" s="125"/>
      <c r="N22" s="127"/>
      <c r="O22" s="127"/>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C22" s="78"/>
      <c r="DD22" s="78"/>
      <c r="DE22" s="78"/>
      <c r="DF22" s="78"/>
      <c r="DG22" s="78"/>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idden="true" ht="17.25" r="23" s="5" spans="1:370">
      <c r="A23" s="137" t="s">
        <v>1752</v>
      </c>
      <c r="B23" s="198"/>
      <c r="C23" s="15"/>
      <c r="D23" s="127"/>
      <c r="E23" s="125"/>
      <c r="F23" s="125"/>
      <c r="G23" s="127"/>
      <c r="H23" s="127"/>
      <c r="I23" s="125"/>
      <c r="J23" s="125"/>
      <c r="K23" s="125"/>
      <c r="L23" s="125"/>
      <c r="M23" s="125"/>
      <c r="N23" s="127"/>
      <c r="O23" s="127"/>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C23" s="78"/>
      <c r="DD23" s="78"/>
      <c r="DE23" s="78"/>
      <c r="DF23" s="78"/>
      <c r="DG23" s="78"/>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idden="true" ht="17.25" r="24" s="5" spans="1:370">
      <c r="A24" s="133" t="s">
        <v>1723</v>
      </c>
      <c r="B24" s="198"/>
      <c r="C24" s="15"/>
      <c r="D24" s="127"/>
      <c r="E24" s="125"/>
      <c r="F24" s="125"/>
      <c r="G24" s="127"/>
      <c r="H24" s="127"/>
      <c r="I24" s="125"/>
      <c r="J24" s="125"/>
      <c r="K24" s="125"/>
      <c r="L24" s="125"/>
      <c r="M24" s="125"/>
      <c r="N24" s="127"/>
      <c r="O24" s="127"/>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C24" s="78"/>
      <c r="DD24" s="78"/>
      <c r="DE24" s="78"/>
      <c r="DF24" s="78"/>
      <c r="DG24" s="78"/>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idden="true" ht="17.25" r="25" s="5" spans="1:370">
      <c r="A25" s="143" t="s">
        <v>1755</v>
      </c>
      <c r="B25" s="198"/>
      <c r="C25" s="15"/>
      <c r="D25" s="127"/>
      <c r="E25" s="125"/>
      <c r="F25" s="125"/>
      <c r="G25" s="127"/>
      <c r="H25" s="127"/>
      <c r="I25" s="125"/>
      <c r="J25" s="125"/>
      <c r="K25" s="125"/>
      <c r="L25" s="125"/>
      <c r="M25" s="125"/>
      <c r="N25" s="127"/>
      <c r="O25" s="127"/>
      <c r="P25" s="125"/>
      <c r="Q25" s="125"/>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C25" s="78"/>
      <c r="DD25" s="78"/>
      <c r="DE25" s="78"/>
      <c r="DF25" s="78"/>
      <c r="DG25" s="78"/>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idden="true" ht="17.25" r="26" s="5" spans="1:370">
      <c r="A26" s="133" t="s">
        <v>1733</v>
      </c>
      <c r="B26" s="198"/>
      <c r="C26" s="15"/>
      <c r="D26" s="127"/>
      <c r="E26" s="125"/>
      <c r="F26" s="125"/>
      <c r="G26" s="127"/>
      <c r="H26" s="127"/>
      <c r="I26" s="125"/>
      <c r="J26" s="125"/>
      <c r="K26" s="125"/>
      <c r="L26" s="125"/>
      <c r="M26" s="125"/>
      <c r="N26" s="127"/>
      <c r="O26" s="127"/>
      <c r="P26" s="132">
        <v>4</v>
      </c>
      <c r="Q26" s="132">
        <v>8</v>
      </c>
      <c r="R26" s="125"/>
      <c r="S26" s="125"/>
      <c r="T26" s="125"/>
      <c r="U26" s="127"/>
      <c r="V26" s="125"/>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C26" s="78"/>
      <c r="DD26" s="78"/>
      <c r="DE26" s="78"/>
      <c r="DF26" s="78"/>
      <c r="DG26" s="78"/>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idden="true" ht="17.25" r="27" s="5" spans="1:370">
      <c r="A27" s="133" t="s">
        <v>1725</v>
      </c>
      <c r="B27" s="198"/>
      <c r="C27" s="15"/>
      <c r="D27" s="127"/>
      <c r="E27" s="125"/>
      <c r="F27" s="125"/>
      <c r="G27" s="127"/>
      <c r="H27" s="127"/>
      <c r="I27" s="125"/>
      <c r="J27" s="125"/>
      <c r="K27" s="125"/>
      <c r="L27" s="125"/>
      <c r="M27" s="125"/>
      <c r="N27" s="127"/>
      <c r="O27" s="127"/>
      <c r="P27" s="132"/>
      <c r="Q27" s="132"/>
      <c r="R27" s="125"/>
      <c r="S27" s="125"/>
      <c r="T27" s="125"/>
      <c r="U27" s="127"/>
      <c r="V27" s="125"/>
      <c r="W27" s="125"/>
      <c r="X27" s="125"/>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C27" s="78"/>
      <c r="DD27" s="78"/>
      <c r="DE27" s="78"/>
      <c r="DF27" s="78"/>
      <c r="DG27" s="78"/>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idden="true" ht="17.25" r="28" s="5" spans="1:370">
      <c r="A28" s="133" t="s">
        <v>1726</v>
      </c>
      <c r="B28" s="198"/>
      <c r="C28" s="15"/>
      <c r="D28" s="127"/>
      <c r="E28" s="125"/>
      <c r="F28" s="125"/>
      <c r="G28" s="127"/>
      <c r="H28" s="127"/>
      <c r="I28" s="125"/>
      <c r="J28" s="125"/>
      <c r="K28" s="125"/>
      <c r="L28" s="125"/>
      <c r="M28" s="125"/>
      <c r="N28" s="127"/>
      <c r="O28" s="127"/>
      <c r="P28" s="132"/>
      <c r="Q28" s="132"/>
      <c r="R28" s="125"/>
      <c r="S28" s="125"/>
      <c r="T28" s="125"/>
      <c r="U28" s="127"/>
      <c r="V28" s="125"/>
      <c r="W28" s="125"/>
      <c r="X28" s="125"/>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C28" s="78"/>
      <c r="DD28" s="78"/>
      <c r="DE28" s="78"/>
      <c r="DF28" s="78"/>
      <c r="DG28" s="78"/>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idden="true" ht="17.25" r="29" s="5" spans="1:370">
      <c r="A29" s="137" t="s">
        <v>1753</v>
      </c>
      <c r="B29" s="198"/>
      <c r="C29" s="15"/>
      <c r="D29" s="127"/>
      <c r="E29" s="125"/>
      <c r="F29" s="125"/>
      <c r="G29" s="127"/>
      <c r="H29" s="127"/>
      <c r="I29" s="125"/>
      <c r="J29" s="125"/>
      <c r="K29" s="125"/>
      <c r="L29" s="125"/>
      <c r="M29" s="125"/>
      <c r="N29" s="127"/>
      <c r="O29" s="127"/>
      <c r="P29" s="132"/>
      <c r="Q29" s="132"/>
      <c r="R29" s="125"/>
      <c r="S29" s="125"/>
      <c r="T29" s="125"/>
      <c r="U29" s="127"/>
      <c r="V29" s="125"/>
      <c r="W29" s="125"/>
      <c r="X29" s="125"/>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C29" s="78"/>
      <c r="DD29" s="78"/>
      <c r="DE29" s="78"/>
      <c r="DF29" s="78"/>
      <c r="DG29" s="78"/>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idden="true" ht="17.25" r="30" s="5" spans="1:370">
      <c r="A30" s="133" t="s">
        <v>1730</v>
      </c>
      <c r="B30" s="198"/>
      <c r="C30" s="15"/>
      <c r="D30" s="127"/>
      <c r="E30" s="125"/>
      <c r="F30" s="125"/>
      <c r="G30" s="127"/>
      <c r="H30" s="127"/>
      <c r="I30" s="125"/>
      <c r="J30" s="125"/>
      <c r="K30" s="125"/>
      <c r="L30" s="125"/>
      <c r="M30" s="125"/>
      <c r="N30" s="127"/>
      <c r="O30" s="127"/>
      <c r="P30" s="132"/>
      <c r="Q30" s="132"/>
      <c r="R30" s="125"/>
      <c r="S30" s="125"/>
      <c r="T30" s="125"/>
      <c r="U30" s="127"/>
      <c r="V30" s="125"/>
      <c r="W30" s="125"/>
      <c r="X30" s="125"/>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C30" s="78"/>
      <c r="DD30" s="78"/>
      <c r="DE30" s="78"/>
      <c r="DF30" s="78"/>
      <c r="DG30" s="78"/>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idden="true" ht="17.25" r="31" s="5" spans="1:370">
      <c r="A31" s="73" t="s">
        <v>529</v>
      </c>
      <c r="B31" s="198"/>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I31" s="5">
        <v>4</v>
      </c>
      <c r="BK31" s="6"/>
      <c r="BL31" s="6"/>
      <c r="BR31" s="6"/>
      <c r="BS31" s="6"/>
      <c r="BY31" s="6"/>
      <c r="BZ31" s="6"/>
      <c r="CF31" s="6"/>
      <c r="CG31" s="6"/>
      <c r="CM31" s="6"/>
      <c r="CN31" s="6"/>
      <c r="CT31" s="6"/>
      <c r="CU31" s="6"/>
      <c r="CV31" s="6"/>
      <c r="DA31" s="6"/>
      <c r="DB31" s="6"/>
      <c r="DC31" s="78"/>
      <c r="DD31" s="78"/>
      <c r="DE31" s="78"/>
      <c r="DF31" s="78"/>
      <c r="DG31" s="78"/>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idden="true" ht="17.25" r="32" s="5" spans="1:370">
      <c r="A32" s="73" t="s">
        <v>530</v>
      </c>
      <c r="B32" s="198"/>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W32" s="6"/>
      <c r="AX32" s="6"/>
      <c r="BD32" s="6"/>
      <c r="BE32" s="6"/>
      <c r="BK32" s="6"/>
      <c r="BL32" s="6"/>
      <c r="BR32" s="6"/>
      <c r="BS32" s="6"/>
      <c r="BY32" s="6"/>
      <c r="BZ32" s="6"/>
      <c r="CF32" s="6"/>
      <c r="CG32" s="6"/>
      <c r="CM32" s="6"/>
      <c r="CN32" s="6"/>
      <c r="CT32" s="6"/>
      <c r="CU32" s="6"/>
      <c r="CV32" s="6"/>
      <c r="CX32" s="5">
        <v>1</v>
      </c>
      <c r="DA32" s="6"/>
      <c r="DB32" s="6"/>
      <c r="DC32" s="78">
        <v>2</v>
      </c>
      <c r="DD32" s="78"/>
      <c r="DE32" s="78"/>
      <c r="DF32" s="78"/>
      <c r="DG32" s="78"/>
      <c r="DH32" s="6"/>
      <c r="DI32" s="6"/>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idden="true" ht="17.25" r="33" s="5" spans="1:370">
      <c r="A33" s="133" t="s">
        <v>1796</v>
      </c>
      <c r="B33" s="198"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Q33" s="5">
        <v>4</v>
      </c>
      <c r="BR33" s="6"/>
      <c r="BS33" s="6"/>
      <c r="BU33" s="5">
        <v>3</v>
      </c>
      <c r="BX33" s="5">
        <v>3</v>
      </c>
      <c r="BY33" s="6"/>
      <c r="BZ33" s="6"/>
      <c r="CA33" s="5">
        <v>3</v>
      </c>
      <c r="CC33" s="5">
        <v>2</v>
      </c>
      <c r="CF33" s="6"/>
      <c r="CG33" s="6"/>
      <c r="CM33" s="6"/>
      <c r="CN33" s="6"/>
      <c r="CT33" s="6"/>
      <c r="CU33" s="6"/>
      <c r="CV33" s="6"/>
      <c r="DA33" s="6"/>
      <c r="DB33" s="6"/>
      <c r="DC33" s="78"/>
      <c r="DD33" s="78"/>
      <c r="DE33" s="78"/>
      <c r="DF33" s="78"/>
      <c r="DG33" s="78"/>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idden="true" ht="17.25" r="34" s="5" spans="1:370">
      <c r="A34" s="241" t="s">
        <v>2179</v>
      </c>
      <c r="B34" s="246" t="s">
        <v>2192</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DA34" s="6">
        <v>8</v>
      </c>
      <c r="DB34" s="6">
        <v>8</v>
      </c>
      <c r="DC34" s="78"/>
      <c r="DD34" s="78"/>
      <c r="DE34" s="78"/>
      <c r="DF34" s="78"/>
      <c r="DG34" s="78"/>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idden="true" ht="17.25" r="35" s="5" spans="1:370">
      <c r="A35" s="241" t="s">
        <v>2180</v>
      </c>
      <c r="B35" s="246" t="s">
        <v>2195</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C35" s="78"/>
      <c r="DD35" s="78"/>
      <c r="DE35" s="78"/>
      <c r="DF35" s="78"/>
      <c r="DG35" s="78"/>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idden="true" ht="17.25" r="36" s="5" spans="1:370">
      <c r="A36" s="241" t="s">
        <v>2181</v>
      </c>
      <c r="B36" s="246" t="s">
        <v>2181</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CW36" s="5">
        <v>2</v>
      </c>
      <c r="DA36" s="6"/>
      <c r="DB36" s="6"/>
      <c r="DC36" s="78"/>
      <c r="DD36" s="78"/>
      <c r="DE36" s="78"/>
      <c r="DF36" s="78"/>
      <c r="DG36" s="78"/>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6" t="s">
        <v>2191</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CW37" s="5">
        <v>2</v>
      </c>
      <c r="DA37" s="6"/>
      <c r="DB37" s="6"/>
      <c r="DC37" s="78">
        <v>1</v>
      </c>
      <c r="DD37" s="78"/>
      <c r="DE37" s="78"/>
      <c r="DF37" s="78"/>
      <c r="DG37" s="78"/>
      <c r="DH37" s="6"/>
      <c r="DI37" s="6"/>
      <c r="DJ37" s="5">
        <v>1</v>
      </c>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idden="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C38" s="78"/>
      <c r="DD38" s="78"/>
      <c r="DE38" s="78"/>
      <c r="DF38" s="78"/>
      <c r="DG38" s="78"/>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idden="true" ht="17.25" r="39" s="5" spans="1:370">
      <c r="A39" s="73" t="s">
        <v>531</v>
      </c>
      <c r="B39" s="198"/>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P39" s="6"/>
      <c r="AQ39" s="6"/>
      <c r="AW39" s="6"/>
      <c r="AX39" s="6"/>
      <c r="AY39" s="5">
        <v>4</v>
      </c>
      <c r="AZ39" s="5">
        <v>3</v>
      </c>
      <c r="BA39" s="5">
        <v>4</v>
      </c>
      <c r="BD39" s="6"/>
      <c r="BE39" s="6"/>
      <c r="BK39" s="6"/>
      <c r="BL39" s="6"/>
      <c r="BR39" s="6"/>
      <c r="BS39" s="6"/>
      <c r="BY39" s="6"/>
      <c r="BZ39" s="6"/>
      <c r="CF39" s="6"/>
      <c r="CG39" s="6"/>
      <c r="CM39" s="6"/>
      <c r="CN39" s="6"/>
      <c r="CR39" s="5">
        <v>2</v>
      </c>
      <c r="CS39" s="5">
        <v>2.5</v>
      </c>
      <c r="CT39" s="6"/>
      <c r="CU39" s="6"/>
      <c r="CV39" s="6"/>
      <c r="DA39" s="6"/>
      <c r="DB39" s="6"/>
      <c r="DC39" s="78"/>
      <c r="DD39" s="78"/>
      <c r="DE39" s="78"/>
      <c r="DF39" s="78"/>
      <c r="DG39" s="78"/>
      <c r="DH39" s="6"/>
      <c r="DI39" s="6"/>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idden="true" ht="17.25" r="40" s="5" spans="1:370">
      <c r="A40" s="60" t="s">
        <v>1686</v>
      </c>
      <c r="B40" s="199"/>
      <c r="C40" s="117"/>
      <c r="D40" s="129">
        <v>4</v>
      </c>
      <c r="E40" s="126"/>
      <c r="F40" s="126"/>
      <c r="G40" s="129">
        <v>8</v>
      </c>
      <c r="H40" s="129">
        <v>8</v>
      </c>
      <c r="I40" s="126"/>
      <c r="J40" s="126"/>
      <c r="K40" s="126"/>
      <c r="L40" s="126"/>
      <c r="M40" s="126"/>
      <c r="N40" s="129">
        <v>8</v>
      </c>
      <c r="O40" s="129">
        <v>8</v>
      </c>
      <c r="P40" s="126"/>
      <c r="Q40" s="126"/>
      <c r="R40" s="126"/>
      <c r="S40" s="126"/>
      <c r="T40" s="126"/>
      <c r="U40" s="129">
        <v>8</v>
      </c>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c r="AQ40" s="119">
        <v>8</v>
      </c>
      <c r="AR40" s="118"/>
      <c r="AS40" s="118"/>
      <c r="AT40" s="118"/>
      <c r="AU40" s="118"/>
      <c r="AV40" s="118"/>
      <c r="AW40" s="119">
        <v>8</v>
      </c>
      <c r="AX40" s="119">
        <v>8</v>
      </c>
      <c r="AY40" s="118"/>
      <c r="AZ40" s="118"/>
      <c r="BA40" s="118"/>
      <c r="BB40" s="118"/>
      <c r="BC40" s="118"/>
      <c r="BD40" s="119">
        <v>8</v>
      </c>
      <c r="BE40" s="119"/>
      <c r="BF40" s="118"/>
      <c r="BG40" s="118"/>
      <c r="BH40" s="118"/>
      <c r="BI40" s="118"/>
      <c r="BJ40" s="118"/>
      <c r="BK40" s="119"/>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v>8</v>
      </c>
      <c r="CN40" s="119">
        <v>8</v>
      </c>
      <c r="CO40" s="118"/>
      <c r="CP40" s="118"/>
      <c r="CQ40" s="118"/>
      <c r="CR40" s="118"/>
      <c r="CS40" s="118"/>
      <c r="CT40" s="119">
        <v>8</v>
      </c>
      <c r="CU40" s="119">
        <v>8</v>
      </c>
      <c r="CV40" s="119">
        <v>8</v>
      </c>
      <c r="CW40" s="118"/>
      <c r="CX40" s="118"/>
      <c r="CY40" s="118"/>
      <c r="CZ40" s="118"/>
      <c r="DA40" s="119"/>
      <c r="DB40" s="119"/>
      <c r="DC40" s="134"/>
      <c r="DD40" s="134"/>
      <c r="DE40" s="134"/>
      <c r="DF40" s="134"/>
      <c r="DG40" s="134"/>
      <c r="DH40" s="119">
        <v>8</v>
      </c>
      <c r="DI40" s="119">
        <v>8</v>
      </c>
      <c r="DJ40" s="118"/>
      <c r="DK40" s="118"/>
      <c r="DL40" s="118"/>
      <c r="DM40" s="118"/>
      <c r="DN40" s="118"/>
      <c r="DO40" s="282"/>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8</v>
      </c>
      <c r="E41" s="268">
        <f t="shared" ref="E41:BP41" si="0">SUM(E3:E40)</f>
        <v>10</v>
      </c>
      <c r="F41" s="268">
        <f t="shared" si="0"/>
        <v>10</v>
      </c>
      <c r="G41" s="268">
        <f t="shared" si="0"/>
        <v>8</v>
      </c>
      <c r="H41" s="268">
        <f t="shared" si="0"/>
        <v>8</v>
      </c>
      <c r="I41" s="268">
        <f t="shared" si="0"/>
        <v>8</v>
      </c>
      <c r="J41" s="268">
        <f t="shared" si="0"/>
        <v>8</v>
      </c>
      <c r="K41" s="268">
        <f t="shared" si="0"/>
        <v>8</v>
      </c>
      <c r="L41" s="268">
        <f t="shared" si="0"/>
        <v>8</v>
      </c>
      <c r="M41" s="268">
        <f t="shared" si="0"/>
        <v>8</v>
      </c>
      <c r="N41" s="268">
        <f t="shared" si="0"/>
        <v>8</v>
      </c>
      <c r="O41" s="268">
        <f t="shared" si="0"/>
        <v>8</v>
      </c>
      <c r="P41" s="268">
        <f t="shared" si="0"/>
        <v>8</v>
      </c>
      <c r="Q41" s="268">
        <f t="shared" si="0"/>
        <v>8</v>
      </c>
      <c r="R41" s="268">
        <f t="shared" si="0"/>
        <v>8</v>
      </c>
      <c r="S41" s="268">
        <f t="shared" si="0"/>
        <v>8</v>
      </c>
      <c r="T41" s="268">
        <f t="shared" si="0"/>
        <v>8</v>
      </c>
      <c r="U41" s="268">
        <f t="shared" si="0"/>
        <v>8</v>
      </c>
      <c r="V41" s="268">
        <f t="shared" si="0"/>
        <v>8</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10</v>
      </c>
      <c r="AL41" s="268">
        <f t="shared" si="0"/>
        <v>10</v>
      </c>
      <c r="AM41" s="268">
        <f t="shared" si="0"/>
        <v>10</v>
      </c>
      <c r="AN41" s="268">
        <f t="shared" si="0"/>
        <v>9</v>
      </c>
      <c r="AO41" s="268">
        <f t="shared" si="0"/>
        <v>9</v>
      </c>
      <c r="AP41" s="268">
        <f t="shared" si="0"/>
        <v>8</v>
      </c>
      <c r="AQ41" s="268">
        <f t="shared" si="0"/>
        <v>8</v>
      </c>
      <c r="AR41" s="268">
        <f t="shared" si="0"/>
        <v>8</v>
      </c>
      <c r="AS41" s="268">
        <f t="shared" si="0"/>
        <v>8</v>
      </c>
      <c r="AT41" s="268">
        <f t="shared" si="0"/>
        <v>9</v>
      </c>
      <c r="AU41" s="268">
        <f t="shared" si="0"/>
        <v>8</v>
      </c>
      <c r="AV41" s="268">
        <f t="shared" si="0"/>
        <v>9</v>
      </c>
      <c r="AW41" s="268">
        <f t="shared" si="0"/>
        <v>8</v>
      </c>
      <c r="AX41" s="268">
        <f t="shared" si="0"/>
        <v>8</v>
      </c>
      <c r="AY41" s="268">
        <f t="shared" si="0"/>
        <v>8</v>
      </c>
      <c r="AZ41" s="268">
        <f t="shared" si="0"/>
        <v>10</v>
      </c>
      <c r="BA41" s="268">
        <f t="shared" si="0"/>
        <v>10</v>
      </c>
      <c r="BB41" s="268">
        <f t="shared" si="0"/>
        <v>8</v>
      </c>
      <c r="BC41" s="268">
        <f t="shared" si="0"/>
        <v>8</v>
      </c>
      <c r="BD41" s="268">
        <f t="shared" si="0"/>
        <v>8</v>
      </c>
      <c r="BE41" s="268">
        <f t="shared" si="0"/>
        <v>0</v>
      </c>
      <c r="BF41" s="268">
        <f t="shared" si="0"/>
        <v>9</v>
      </c>
      <c r="BG41" s="268">
        <f t="shared" si="0"/>
        <v>10</v>
      </c>
      <c r="BH41" s="268">
        <f t="shared" si="0"/>
        <v>9</v>
      </c>
      <c r="BI41" s="268">
        <f t="shared" si="0"/>
        <v>10</v>
      </c>
      <c r="BJ41" s="268">
        <f t="shared" si="0"/>
        <v>8</v>
      </c>
      <c r="BK41" s="268">
        <f t="shared" si="0"/>
        <v>8</v>
      </c>
      <c r="BL41" s="268">
        <f t="shared" si="0"/>
        <v>8</v>
      </c>
      <c r="BM41" s="268">
        <f t="shared" si="0"/>
        <v>10</v>
      </c>
      <c r="BN41" s="268">
        <f t="shared" si="0"/>
        <v>8</v>
      </c>
      <c r="BO41" s="268">
        <f t="shared" si="0"/>
        <v>8</v>
      </c>
      <c r="BP41" s="268">
        <f t="shared" si="0"/>
        <v>8</v>
      </c>
      <c r="BQ41" s="268">
        <f t="shared" ref="BQ41:EB41" si="1">SUM(BQ3:BQ40)</f>
        <v>8</v>
      </c>
      <c r="BR41" s="268">
        <f t="shared" si="1"/>
        <v>8</v>
      </c>
      <c r="BS41" s="268">
        <f t="shared" si="1"/>
        <v>8</v>
      </c>
      <c r="BT41" s="268">
        <f t="shared" si="1"/>
        <v>8</v>
      </c>
      <c r="BU41" s="268">
        <f t="shared" si="1"/>
        <v>8</v>
      </c>
      <c r="BV41" s="268">
        <f t="shared" si="1"/>
        <v>8</v>
      </c>
      <c r="BW41" s="268">
        <f t="shared" si="1"/>
        <v>8</v>
      </c>
      <c r="BX41" s="268">
        <f t="shared" si="1"/>
        <v>8</v>
      </c>
      <c r="BY41" s="268">
        <f t="shared" si="1"/>
        <v>8</v>
      </c>
      <c r="BZ41" s="268">
        <f t="shared" si="1"/>
        <v>8</v>
      </c>
      <c r="CA41" s="268">
        <f t="shared" si="1"/>
        <v>8</v>
      </c>
      <c r="CB41" s="268">
        <f t="shared" si="1"/>
        <v>8</v>
      </c>
      <c r="CC41" s="268">
        <f t="shared" si="1"/>
        <v>8</v>
      </c>
      <c r="CD41" s="268">
        <f t="shared" si="1"/>
        <v>8</v>
      </c>
      <c r="CE41" s="268">
        <f t="shared" si="1"/>
        <v>8</v>
      </c>
      <c r="CF41" s="268">
        <f t="shared" si="1"/>
        <v>8</v>
      </c>
      <c r="CG41" s="268">
        <f t="shared" si="1"/>
        <v>8</v>
      </c>
      <c r="CH41" s="268">
        <f t="shared" si="1"/>
        <v>8</v>
      </c>
      <c r="CI41" s="268">
        <f t="shared" si="1"/>
        <v>8</v>
      </c>
      <c r="CJ41" s="268">
        <f t="shared" si="1"/>
        <v>8</v>
      </c>
      <c r="CK41" s="268">
        <f t="shared" si="1"/>
        <v>8</v>
      </c>
      <c r="CL41" s="268">
        <f t="shared" si="1"/>
        <v>8</v>
      </c>
      <c r="CM41" s="268">
        <f t="shared" si="1"/>
        <v>8</v>
      </c>
      <c r="CN41" s="268">
        <f t="shared" si="1"/>
        <v>8</v>
      </c>
      <c r="CO41" s="268">
        <f t="shared" si="1"/>
        <v>8</v>
      </c>
      <c r="CP41" s="268">
        <f t="shared" si="1"/>
        <v>8</v>
      </c>
      <c r="CQ41" s="268">
        <f t="shared" si="1"/>
        <v>8</v>
      </c>
      <c r="CR41" s="268">
        <f t="shared" si="1"/>
        <v>8</v>
      </c>
      <c r="CS41" s="268">
        <f t="shared" si="1"/>
        <v>8</v>
      </c>
      <c r="CT41" s="268">
        <f t="shared" si="1"/>
        <v>8</v>
      </c>
      <c r="CU41" s="268">
        <f t="shared" si="1"/>
        <v>8</v>
      </c>
      <c r="CV41" s="268">
        <f t="shared" si="1"/>
        <v>8</v>
      </c>
      <c r="CW41" s="268">
        <f t="shared" si="1"/>
        <v>8</v>
      </c>
      <c r="CX41" s="268">
        <f t="shared" si="1"/>
        <v>8</v>
      </c>
      <c r="CY41" s="268">
        <f t="shared" si="1"/>
        <v>8</v>
      </c>
      <c r="CZ41" s="268">
        <f t="shared" si="1"/>
        <v>8</v>
      </c>
      <c r="DA41" s="268">
        <f t="shared" si="1"/>
        <v>8</v>
      </c>
      <c r="DB41" s="268">
        <f t="shared" si="1"/>
        <v>8</v>
      </c>
      <c r="DC41" s="268">
        <f t="shared" si="1"/>
        <v>9</v>
      </c>
      <c r="DD41" s="268">
        <f t="shared" si="1"/>
        <v>8</v>
      </c>
      <c r="DE41" s="268">
        <f t="shared" si="1"/>
        <v>8</v>
      </c>
      <c r="DF41" s="268">
        <f t="shared" si="1"/>
        <v>8</v>
      </c>
      <c r="DG41" s="268">
        <f t="shared" si="1"/>
        <v>8</v>
      </c>
      <c r="DH41" s="268">
        <f t="shared" si="1"/>
        <v>8</v>
      </c>
      <c r="DI41" s="268">
        <f t="shared" si="1"/>
        <v>8</v>
      </c>
      <c r="DJ41" s="268">
        <f t="shared" si="1"/>
        <v>8</v>
      </c>
      <c r="DK41" s="268">
        <f t="shared" si="1"/>
        <v>10</v>
      </c>
      <c r="DL41" s="268">
        <f t="shared" si="1"/>
        <v>9</v>
      </c>
      <c r="DM41" s="268">
        <f t="shared" si="1"/>
        <v>10</v>
      </c>
      <c r="DN41" s="268">
        <f t="shared" si="1"/>
        <v>8</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200"/>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xl/worksheets/sheet1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J3" xSplit="3" ySplit="2"/>
      <selection pane="topRight"/>
      <selection pane="bottomLeft"/>
      <selection activeCell="B38" pane="bottomRight" sqref="B38"/>
    </sheetView>
  </sheetViews>
  <sheetFormatPr defaultColWidth="9.25" defaultRowHeight="17.25" customHeight="true"/>
  <cols>
    <col max="2" min="1" style="77" width="9.25"/>
    <col customWidth="true" max="3" min="3" style="78" width="27.75"/>
    <col customWidth="true" max="35" min="4" style="78" width="8.625"/>
    <col max="16384" min="36" style="78" width="9.25"/>
  </cols>
  <sheetData>
    <row customFormat="true" customHeight="true" ht="17.25" r="1" s="5" spans="1:370">
      <c r="A1" s="287" t="s">
        <v>0</v>
      </c>
      <c r="B1" s="291"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2"/>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10</v>
      </c>
      <c r="B3" s="15" t="s">
        <v>1604</v>
      </c>
      <c r="C3" s="15" t="str">
        <f>VLOOKUP(B3,事项列表范围!A:C,3,0)</f>
        <v>漳州市住建局大数据可视化项目</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K3" s="5">
        <v>8</v>
      </c>
      <c r="AM3" s="5">
        <v>8</v>
      </c>
      <c r="AP3" s="6"/>
      <c r="AQ3" s="6"/>
      <c r="AR3" s="5">
        <v>8</v>
      </c>
      <c r="AW3" s="6"/>
      <c r="AX3" s="6"/>
      <c r="BD3" s="6"/>
      <c r="BE3" s="6"/>
      <c r="BK3" s="6"/>
      <c r="BL3" s="6"/>
      <c r="BR3" s="6"/>
      <c r="BS3" s="6"/>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10</v>
      </c>
      <c r="B4" s="15" t="s">
        <v>1598</v>
      </c>
      <c r="C4" s="15" t="str">
        <f>VLOOKUP(B4,事项列表范围!A:C,3,0)</f>
        <v>三明市积分入学项目</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L4" s="5">
        <v>8</v>
      </c>
      <c r="AN4" s="5">
        <v>8</v>
      </c>
      <c r="AO4" s="5">
        <v>8</v>
      </c>
      <c r="AP4" s="6"/>
      <c r="AQ4" s="6"/>
      <c r="AS4" s="5">
        <v>8</v>
      </c>
      <c r="AT4" s="5">
        <v>8</v>
      </c>
      <c r="AU4" s="5">
        <v>8</v>
      </c>
      <c r="AW4" s="6"/>
      <c r="AX4" s="6"/>
      <c r="AY4" s="5">
        <v>4</v>
      </c>
      <c r="AZ4" s="5">
        <v>4</v>
      </c>
      <c r="BB4" s="5">
        <v>8</v>
      </c>
      <c r="BC4" s="5">
        <v>8</v>
      </c>
      <c r="BD4" s="6"/>
      <c r="BE4" s="6"/>
      <c r="BG4" s="5">
        <v>8</v>
      </c>
      <c r="BH4" s="5">
        <v>8</v>
      </c>
      <c r="BI4" s="5">
        <v>6</v>
      </c>
      <c r="BJ4" s="5">
        <v>8</v>
      </c>
      <c r="BK4" s="6"/>
      <c r="BL4" s="6"/>
      <c r="BM4" s="5">
        <v>6</v>
      </c>
      <c r="BR4" s="6"/>
      <c r="BS4" s="6"/>
      <c r="BT4" s="5">
        <v>4</v>
      </c>
      <c r="BU4" s="5">
        <v>4</v>
      </c>
      <c r="BX4" s="5">
        <v>8</v>
      </c>
      <c r="BY4" s="6"/>
      <c r="BZ4" s="6"/>
      <c r="CF4" s="6"/>
      <c r="CG4" s="6"/>
      <c r="CJ4" s="5">
        <v>8</v>
      </c>
      <c r="CM4" s="6"/>
      <c r="CN4" s="6"/>
      <c r="CO4" s="5">
        <v>8</v>
      </c>
      <c r="CT4" s="6"/>
      <c r="CU4" s="6"/>
      <c r="CV4" s="6"/>
      <c r="CX4" s="5">
        <v>8</v>
      </c>
      <c r="CY4" s="5">
        <v>8</v>
      </c>
      <c r="DA4" s="6"/>
      <c r="DB4" s="6"/>
      <c r="DC4" s="5">
        <v>8</v>
      </c>
      <c r="DD4" s="5">
        <v>8</v>
      </c>
      <c r="DG4" s="5">
        <v>4</v>
      </c>
      <c r="DH4" s="6"/>
      <c r="DI4" s="6"/>
      <c r="DJ4" s="5">
        <v>8</v>
      </c>
      <c r="DK4" s="5">
        <v>8</v>
      </c>
      <c r="DL4" s="5">
        <v>8</v>
      </c>
      <c r="DM4" s="5">
        <v>8</v>
      </c>
      <c r="DN4" s="5">
        <v>8</v>
      </c>
      <c r="DO4" s="6"/>
      <c r="DP4" s="78">
        <v>8</v>
      </c>
      <c r="DQ4" s="78">
        <v>8</v>
      </c>
      <c r="DR4" s="78">
        <v>8</v>
      </c>
      <c r="DS4" s="78">
        <v>8</v>
      </c>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1653</v>
      </c>
      <c r="C5" s="15" t="str">
        <f>VLOOKUP(B5,事项列表范围!A:C,3,0)</f>
        <v>龙岩应急指挥平台</v>
      </c>
      <c r="D5" s="127"/>
      <c r="E5" s="125"/>
      <c r="F5" s="125"/>
      <c r="G5" s="127"/>
      <c r="H5" s="127"/>
      <c r="I5" s="125"/>
      <c r="J5" s="125"/>
      <c r="K5" s="125"/>
      <c r="L5" s="125"/>
      <c r="M5" s="125"/>
      <c r="N5" s="127"/>
      <c r="O5" s="127"/>
      <c r="P5" s="125"/>
      <c r="Q5" s="125"/>
      <c r="R5" s="125"/>
      <c r="S5" s="125"/>
      <c r="T5" s="125"/>
      <c r="U5" s="127"/>
      <c r="V5" s="125"/>
      <c r="W5" s="125"/>
      <c r="X5" s="125"/>
      <c r="Y5" s="127"/>
      <c r="Z5" s="127"/>
      <c r="AA5" s="127"/>
      <c r="AB5" s="127"/>
      <c r="AC5" s="127"/>
      <c r="AD5" s="127"/>
      <c r="AE5" s="127"/>
      <c r="AF5" s="127"/>
      <c r="AG5" s="127"/>
      <c r="AH5" s="127"/>
      <c r="AI5" s="127"/>
      <c r="AJ5" s="6"/>
      <c r="AP5" s="6"/>
      <c r="AQ5" s="6"/>
      <c r="AV5" s="5">
        <v>8</v>
      </c>
      <c r="AW5" s="6"/>
      <c r="AX5" s="6"/>
      <c r="BA5" s="5">
        <v>4</v>
      </c>
      <c r="BD5" s="6"/>
      <c r="BE5" s="6"/>
      <c r="BF5" s="5">
        <v>8</v>
      </c>
      <c r="BK5" s="6"/>
      <c r="BL5" s="6"/>
      <c r="BR5" s="6"/>
      <c r="BS5" s="6"/>
      <c r="BY5" s="6"/>
      <c r="BZ5" s="6"/>
      <c r="CF5" s="6"/>
      <c r="CG5" s="6"/>
      <c r="CM5" s="6"/>
      <c r="CN5" s="6"/>
      <c r="CT5" s="6"/>
      <c r="CU5" s="6"/>
      <c r="CV5" s="6"/>
      <c r="DA5" s="6"/>
      <c r="DB5" s="6"/>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1734</v>
      </c>
      <c r="C6" s="15" t="str">
        <f>VLOOKUP(B6,事项列表范围!A:C,3,0)</f>
        <v>三明市行政审批及网上办事大厅项目</v>
      </c>
      <c r="D6" s="6"/>
      <c r="E6" s="5">
        <v>8</v>
      </c>
      <c r="F6" s="5">
        <v>8</v>
      </c>
      <c r="G6" s="6"/>
      <c r="H6" s="6"/>
      <c r="I6" s="5">
        <v>8</v>
      </c>
      <c r="J6" s="5">
        <v>8</v>
      </c>
      <c r="K6" s="5">
        <v>8</v>
      </c>
      <c r="L6" s="5">
        <v>8</v>
      </c>
      <c r="M6" s="5">
        <v>8</v>
      </c>
      <c r="N6" s="127"/>
      <c r="O6" s="127"/>
      <c r="P6" s="132">
        <v>8</v>
      </c>
      <c r="Q6" s="132">
        <v>8</v>
      </c>
      <c r="R6" s="132">
        <v>8</v>
      </c>
      <c r="S6" s="132">
        <v>8</v>
      </c>
      <c r="T6" s="132">
        <v>8</v>
      </c>
      <c r="U6" s="8">
        <v>8</v>
      </c>
      <c r="V6" s="132">
        <v>8</v>
      </c>
      <c r="W6" s="132">
        <v>8</v>
      </c>
      <c r="X6" s="132">
        <v>8</v>
      </c>
      <c r="Y6" s="127"/>
      <c r="Z6" s="127"/>
      <c r="AA6" s="127"/>
      <c r="AB6" s="127"/>
      <c r="AC6" s="127"/>
      <c r="AD6" s="127"/>
      <c r="AE6" s="127"/>
      <c r="AF6" s="127"/>
      <c r="AG6" s="127"/>
      <c r="AH6" s="127"/>
      <c r="AI6" s="127"/>
      <c r="AJ6" s="6"/>
      <c r="AP6" s="6"/>
      <c r="AQ6" s="6"/>
      <c r="AW6" s="6"/>
      <c r="AX6" s="6"/>
      <c r="BD6" s="6"/>
      <c r="BE6" s="6"/>
      <c r="BK6" s="6"/>
      <c r="BL6" s="6"/>
      <c r="BR6" s="6"/>
      <c r="BS6" s="6"/>
      <c r="BY6" s="6"/>
      <c r="BZ6" s="6"/>
      <c r="CF6" s="6"/>
      <c r="CG6" s="6"/>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1698</v>
      </c>
      <c r="C7" s="15" t="str">
        <f>VLOOKUP(B7,事项列表范围!A:C,3,0)</f>
        <v>龙岩智慧旅游平台服务阶段证明</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W7" s="6"/>
      <c r="AX7" s="6"/>
      <c r="BD7" s="6"/>
      <c r="BE7" s="6"/>
      <c r="BK7" s="6"/>
      <c r="BL7" s="6"/>
      <c r="BN7" s="5">
        <v>8</v>
      </c>
      <c r="BO7" s="5">
        <v>8</v>
      </c>
      <c r="BR7" s="6"/>
      <c r="BS7" s="6"/>
      <c r="BY7" s="6"/>
      <c r="BZ7" s="6"/>
      <c r="CF7" s="6"/>
      <c r="CG7" s="6"/>
      <c r="CM7" s="6"/>
      <c r="CN7" s="6"/>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1823</v>
      </c>
      <c r="C8" s="15" t="str">
        <f>VLOOKUP(B8,事项列表范围!A:C,3,0)</f>
        <v>漳州市12345项目</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W8" s="6"/>
      <c r="AX8" s="6"/>
      <c r="BD8" s="6"/>
      <c r="BE8" s="6"/>
      <c r="BK8" s="6"/>
      <c r="BL8" s="6"/>
      <c r="BP8" s="5">
        <v>8</v>
      </c>
      <c r="BQ8" s="5">
        <v>5</v>
      </c>
      <c r="BR8" s="6"/>
      <c r="BS8" s="6"/>
      <c r="BT8" s="5">
        <v>4</v>
      </c>
      <c r="BY8" s="6"/>
      <c r="BZ8" s="6"/>
      <c r="CC8" s="5">
        <v>1</v>
      </c>
      <c r="CD8" s="5">
        <v>7</v>
      </c>
      <c r="CE8" s="5">
        <v>4</v>
      </c>
      <c r="CF8" s="6"/>
      <c r="CG8" s="6"/>
      <c r="CK8" s="5">
        <v>8</v>
      </c>
      <c r="CM8" s="6"/>
      <c r="CN8" s="6"/>
      <c r="CT8" s="6"/>
      <c r="CU8" s="6"/>
      <c r="CV8" s="6"/>
      <c r="CW8" s="5">
        <v>8</v>
      </c>
      <c r="CZ8" s="5">
        <v>8</v>
      </c>
      <c r="DA8" s="6"/>
      <c r="DB8" s="6"/>
      <c r="DG8" s="5">
        <v>4</v>
      </c>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1933</v>
      </c>
      <c r="C9" s="15" t="str">
        <f>VLOOKUP(B9,事项列表范围!A:C,3,0)</f>
        <v>三明市网上公共服务平台运营项目</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U9" s="5">
        <v>4</v>
      </c>
      <c r="BV9" s="5">
        <v>4</v>
      </c>
      <c r="BW9" s="5">
        <v>8</v>
      </c>
      <c r="BY9" s="6"/>
      <c r="BZ9" s="6"/>
      <c r="CF9" s="6"/>
      <c r="CG9" s="6"/>
      <c r="CM9" s="6"/>
      <c r="CN9" s="6"/>
      <c r="CP9" s="5">
        <v>8</v>
      </c>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95" t="s">
        <v>1955</v>
      </c>
      <c r="C10" s="15" t="str">
        <f>VLOOKUP(B10,事项列表范围!A:C,3,0)</f>
        <v>E三明运营及推广服务阶段证明项目</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Y10" s="6"/>
      <c r="BZ10" s="6"/>
      <c r="CA10" s="5">
        <v>6</v>
      </c>
      <c r="CB10" s="5">
        <v>2</v>
      </c>
      <c r="CC10" s="5">
        <v>5</v>
      </c>
      <c r="CF10" s="6"/>
      <c r="CG10" s="6"/>
      <c r="CL10" s="5">
        <v>8</v>
      </c>
      <c r="CM10" s="6"/>
      <c r="CN10" s="6"/>
      <c r="CT10" s="6"/>
      <c r="CU10" s="6"/>
      <c r="CV10" s="6">
        <v>8</v>
      </c>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95" t="s">
        <v>2026</v>
      </c>
      <c r="C11" s="15" t="str">
        <f>VLOOKUP(B11,事项列表范围!A:C,3,0)</f>
        <v>龙岩市中国工商银行统一支付平台项目</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Y11" s="6"/>
      <c r="BZ11" s="6"/>
      <c r="CF11" s="6"/>
      <c r="CG11" s="6"/>
      <c r="CH11" s="5">
        <v>8</v>
      </c>
      <c r="CI11" s="5">
        <v>8</v>
      </c>
      <c r="CM11" s="6"/>
      <c r="CN11" s="6"/>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195" t="s">
        <v>17</v>
      </c>
      <c r="C12" s="15" t="str">
        <f>VLOOKUP(B12,事项列表范围!A:C,3,0)</f>
        <v>智慧唐山一期建设项目</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Q12" s="5">
        <v>8</v>
      </c>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195" t="s">
        <v>2216</v>
      </c>
      <c r="C13" s="15" t="str">
        <f>VLOOKUP(B13,事项列表范围!A:C,3,0)</f>
        <v>龙岩市两单管理信息平台软件开发</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T13" s="6"/>
      <c r="CU13" s="6"/>
      <c r="CV13" s="6"/>
      <c r="DA13" s="6"/>
      <c r="DB13" s="6"/>
      <c r="DC13" s="78"/>
      <c r="DD13" s="78"/>
      <c r="DE13" s="78">
        <v>8</v>
      </c>
      <c r="DF13" s="78">
        <v>8</v>
      </c>
      <c r="DG13" s="78"/>
      <c r="DH13" s="6"/>
      <c r="DI13" s="6"/>
      <c r="DO13" s="6"/>
      <c r="DT13" s="78">
        <v>8</v>
      </c>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195"/>
      <c r="C14" s="15" t="e">
        <f>VLOOKUP(B14,事项列表范围!A:C,3,0)</f>
        <v>#N/A</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M14" s="6"/>
      <c r="CN14" s="6"/>
      <c r="CT14" s="6"/>
      <c r="CU14" s="6"/>
      <c r="CV14" s="6"/>
      <c r="DA14" s="6"/>
      <c r="DB14" s="6"/>
      <c r="DC14" s="78"/>
      <c r="DD14" s="78"/>
      <c r="DE14" s="78"/>
      <c r="DF14" s="78"/>
      <c r="DG14" s="78"/>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195"/>
      <c r="C15" s="15" t="e">
        <f>VLOOKUP(B15,事项列表范围!A:C,3,0)</f>
        <v>#N/A</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T15" s="6"/>
      <c r="CU15" s="6"/>
      <c r="CV15" s="6"/>
      <c r="DA15" s="6"/>
      <c r="DB15" s="6"/>
      <c r="DC15" s="78"/>
      <c r="DD15" s="78"/>
      <c r="DE15" s="78"/>
      <c r="DF15" s="78"/>
      <c r="DG15" s="78"/>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195"/>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T16" s="6"/>
      <c r="CU16" s="6"/>
      <c r="CV16" s="6"/>
      <c r="DA16" s="6"/>
      <c r="DB16" s="6"/>
      <c r="DC16" s="78"/>
      <c r="DD16" s="78"/>
      <c r="DE16" s="78"/>
      <c r="DF16" s="78"/>
      <c r="DG16" s="78"/>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195"/>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C17" s="78"/>
      <c r="DD17" s="78"/>
      <c r="DE17" s="78"/>
      <c r="DF17" s="78"/>
      <c r="DG17" s="78"/>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195"/>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C18" s="78"/>
      <c r="DD18" s="78"/>
      <c r="DE18" s="78"/>
      <c r="DF18" s="78"/>
      <c r="DG18" s="78"/>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195"/>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C19" s="78"/>
      <c r="DD19" s="78"/>
      <c r="DE19" s="78"/>
      <c r="DF19" s="78"/>
      <c r="DG19" s="78"/>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195"/>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C20" s="78"/>
      <c r="DD20" s="78"/>
      <c r="DE20" s="78"/>
      <c r="DF20" s="78"/>
      <c r="DG20" s="78"/>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4"/>
      <c r="C21" s="15" t="e">
        <f>VLOOKUP(B21,事项列表范围!A:C,3,0)</f>
        <v>#N/A</v>
      </c>
      <c r="D21" s="127"/>
      <c r="E21" s="125"/>
      <c r="F21" s="125"/>
      <c r="G21" s="127"/>
      <c r="H21" s="127"/>
      <c r="I21" s="125"/>
      <c r="J21" s="125"/>
      <c r="K21" s="125"/>
      <c r="L21" s="125"/>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C21" s="78"/>
      <c r="DD21" s="78"/>
      <c r="DE21" s="78"/>
      <c r="DF21" s="78"/>
      <c r="DG21" s="78"/>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3" t="s">
        <v>1719</v>
      </c>
      <c r="B22" s="195"/>
      <c r="C22" s="15"/>
      <c r="D22" s="127"/>
      <c r="E22" s="125"/>
      <c r="F22" s="125"/>
      <c r="G22" s="127"/>
      <c r="H22" s="127"/>
      <c r="I22" s="125"/>
      <c r="J22" s="125"/>
      <c r="K22" s="125"/>
      <c r="L22" s="125"/>
      <c r="M22" s="125"/>
      <c r="N22" s="127"/>
      <c r="O22" s="127"/>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C22" s="78"/>
      <c r="DD22" s="78"/>
      <c r="DE22" s="78"/>
      <c r="DF22" s="78"/>
      <c r="DG22" s="78"/>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95"/>
      <c r="C23" s="15"/>
      <c r="D23" s="127"/>
      <c r="E23" s="125"/>
      <c r="F23" s="125"/>
      <c r="G23" s="127"/>
      <c r="H23" s="127"/>
      <c r="I23" s="125"/>
      <c r="J23" s="125"/>
      <c r="K23" s="125"/>
      <c r="L23" s="125"/>
      <c r="M23" s="125"/>
      <c r="N23" s="127"/>
      <c r="O23" s="127"/>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C23" s="78"/>
      <c r="DD23" s="78"/>
      <c r="DE23" s="78"/>
      <c r="DF23" s="78"/>
      <c r="DG23" s="78"/>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95"/>
      <c r="C24" s="15"/>
      <c r="D24" s="127"/>
      <c r="E24" s="125"/>
      <c r="F24" s="125"/>
      <c r="G24" s="127"/>
      <c r="H24" s="127"/>
      <c r="I24" s="125"/>
      <c r="J24" s="125"/>
      <c r="K24" s="125"/>
      <c r="L24" s="125"/>
      <c r="M24" s="125"/>
      <c r="N24" s="127"/>
      <c r="O24" s="127"/>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C24" s="78"/>
      <c r="DD24" s="78"/>
      <c r="DE24" s="78"/>
      <c r="DF24" s="78"/>
      <c r="DG24" s="78"/>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43" t="s">
        <v>1755</v>
      </c>
      <c r="B25" s="195"/>
      <c r="C25" s="15"/>
      <c r="D25" s="127"/>
      <c r="E25" s="125"/>
      <c r="F25" s="125"/>
      <c r="G25" s="127"/>
      <c r="H25" s="127"/>
      <c r="I25" s="125"/>
      <c r="J25" s="125"/>
      <c r="K25" s="125"/>
      <c r="L25" s="125"/>
      <c r="M25" s="125"/>
      <c r="N25" s="127"/>
      <c r="O25" s="127"/>
      <c r="P25" s="125"/>
      <c r="Q25" s="125"/>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C25" s="78"/>
      <c r="DD25" s="78"/>
      <c r="DE25" s="78"/>
      <c r="DF25" s="78"/>
      <c r="DG25" s="78"/>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1733</v>
      </c>
      <c r="B26" s="195"/>
      <c r="C26" s="15"/>
      <c r="D26" s="127"/>
      <c r="E26" s="125"/>
      <c r="F26" s="125"/>
      <c r="G26" s="127"/>
      <c r="H26" s="127"/>
      <c r="I26" s="125"/>
      <c r="J26" s="125"/>
      <c r="K26" s="125"/>
      <c r="L26" s="125"/>
      <c r="M26" s="125"/>
      <c r="N26" s="127"/>
      <c r="O26" s="127"/>
      <c r="P26" s="125"/>
      <c r="Q26" s="125"/>
      <c r="R26" s="125"/>
      <c r="S26" s="125"/>
      <c r="T26" s="125"/>
      <c r="U26" s="127"/>
      <c r="V26" s="125"/>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C26" s="78"/>
      <c r="DD26" s="78"/>
      <c r="DE26" s="78"/>
      <c r="DF26" s="78"/>
      <c r="DG26" s="78"/>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1725</v>
      </c>
      <c r="B27" s="195"/>
      <c r="C27" s="15"/>
      <c r="D27" s="127"/>
      <c r="E27" s="125"/>
      <c r="F27" s="125"/>
      <c r="G27" s="127"/>
      <c r="H27" s="127"/>
      <c r="I27" s="125"/>
      <c r="J27" s="125"/>
      <c r="K27" s="125"/>
      <c r="L27" s="125"/>
      <c r="M27" s="125"/>
      <c r="N27" s="127"/>
      <c r="O27" s="127"/>
      <c r="P27" s="125"/>
      <c r="Q27" s="125"/>
      <c r="R27" s="125"/>
      <c r="S27" s="125"/>
      <c r="T27" s="125"/>
      <c r="U27" s="127"/>
      <c r="V27" s="125"/>
      <c r="W27" s="125"/>
      <c r="X27" s="125"/>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C27" s="78"/>
      <c r="DD27" s="78"/>
      <c r="DE27" s="78"/>
      <c r="DF27" s="78"/>
      <c r="DG27" s="78"/>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95"/>
      <c r="C28" s="15"/>
      <c r="D28" s="127"/>
      <c r="E28" s="125"/>
      <c r="F28" s="125"/>
      <c r="G28" s="127"/>
      <c r="H28" s="127"/>
      <c r="I28" s="125"/>
      <c r="J28" s="125"/>
      <c r="K28" s="125"/>
      <c r="L28" s="125"/>
      <c r="M28" s="125"/>
      <c r="N28" s="127"/>
      <c r="O28" s="127"/>
      <c r="P28" s="125"/>
      <c r="Q28" s="125"/>
      <c r="R28" s="125"/>
      <c r="S28" s="125"/>
      <c r="T28" s="125"/>
      <c r="U28" s="127"/>
      <c r="V28" s="125"/>
      <c r="W28" s="125"/>
      <c r="X28" s="125"/>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C28" s="78"/>
      <c r="DD28" s="78"/>
      <c r="DE28" s="78"/>
      <c r="DF28" s="78"/>
      <c r="DG28" s="78"/>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95"/>
      <c r="C29" s="15"/>
      <c r="D29" s="127"/>
      <c r="E29" s="125"/>
      <c r="F29" s="125"/>
      <c r="G29" s="127"/>
      <c r="H29" s="127"/>
      <c r="I29" s="125"/>
      <c r="J29" s="125"/>
      <c r="K29" s="125"/>
      <c r="L29" s="125"/>
      <c r="M29" s="125"/>
      <c r="N29" s="127"/>
      <c r="O29" s="127"/>
      <c r="P29" s="125"/>
      <c r="Q29" s="125"/>
      <c r="R29" s="125"/>
      <c r="S29" s="125"/>
      <c r="T29" s="125"/>
      <c r="U29" s="127"/>
      <c r="V29" s="125"/>
      <c r="W29" s="125"/>
      <c r="X29" s="125"/>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C29" s="78"/>
      <c r="DD29" s="78"/>
      <c r="DE29" s="78"/>
      <c r="DF29" s="78"/>
      <c r="DG29" s="78"/>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1730</v>
      </c>
      <c r="B30" s="195"/>
      <c r="C30" s="15"/>
      <c r="D30" s="127"/>
      <c r="E30" s="125"/>
      <c r="F30" s="125"/>
      <c r="G30" s="127"/>
      <c r="H30" s="127"/>
      <c r="I30" s="125"/>
      <c r="J30" s="125"/>
      <c r="K30" s="125"/>
      <c r="L30" s="125"/>
      <c r="M30" s="125"/>
      <c r="N30" s="127"/>
      <c r="O30" s="127"/>
      <c r="P30" s="125"/>
      <c r="Q30" s="125"/>
      <c r="R30" s="125"/>
      <c r="S30" s="125"/>
      <c r="T30" s="125"/>
      <c r="U30" s="127"/>
      <c r="V30" s="125"/>
      <c r="W30" s="125"/>
      <c r="X30" s="125"/>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C30" s="78"/>
      <c r="DD30" s="78"/>
      <c r="DE30" s="78"/>
      <c r="DF30" s="78"/>
      <c r="DG30" s="78"/>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195"/>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Y31" s="6"/>
      <c r="BZ31" s="6"/>
      <c r="CF31" s="6"/>
      <c r="CG31" s="6"/>
      <c r="CM31" s="6"/>
      <c r="CN31" s="6"/>
      <c r="CT31" s="6"/>
      <c r="CU31" s="6"/>
      <c r="CV31" s="6"/>
      <c r="DA31" s="6"/>
      <c r="DB31" s="6"/>
      <c r="DC31" s="78"/>
      <c r="DD31" s="78"/>
      <c r="DE31" s="78"/>
      <c r="DF31" s="78"/>
      <c r="DG31" s="78"/>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195"/>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W32" s="6"/>
      <c r="AX32" s="6"/>
      <c r="BD32" s="6"/>
      <c r="BE32" s="6"/>
      <c r="BI32" s="5">
        <v>2</v>
      </c>
      <c r="BK32" s="6"/>
      <c r="BL32" s="6"/>
      <c r="BM32" s="5">
        <v>2</v>
      </c>
      <c r="BR32" s="6"/>
      <c r="BS32" s="6"/>
      <c r="BY32" s="6"/>
      <c r="BZ32" s="6"/>
      <c r="CF32" s="6"/>
      <c r="CG32" s="6"/>
      <c r="CM32" s="6"/>
      <c r="CN32" s="6"/>
      <c r="CT32" s="6"/>
      <c r="CU32" s="6"/>
      <c r="CV32" s="6"/>
      <c r="DA32" s="6"/>
      <c r="DB32" s="6"/>
      <c r="DC32" s="78">
        <v>2</v>
      </c>
      <c r="DD32" s="78"/>
      <c r="DE32" s="78"/>
      <c r="DF32" s="78"/>
      <c r="DG32" s="78"/>
      <c r="DH32" s="6"/>
      <c r="DI32" s="6"/>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95"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R33" s="6"/>
      <c r="BS33" s="6"/>
      <c r="BV33" s="5">
        <v>4</v>
      </c>
      <c r="BY33" s="6"/>
      <c r="BZ33" s="6"/>
      <c r="CA33" s="5">
        <v>2</v>
      </c>
      <c r="CB33" s="5">
        <v>6</v>
      </c>
      <c r="CC33" s="5">
        <v>2</v>
      </c>
      <c r="CD33" s="5">
        <v>1</v>
      </c>
      <c r="CE33" s="5">
        <v>4</v>
      </c>
      <c r="CF33" s="6"/>
      <c r="CG33" s="6"/>
      <c r="CM33" s="6"/>
      <c r="CN33" s="6"/>
      <c r="CR33" s="5">
        <v>8</v>
      </c>
      <c r="CS33" s="5">
        <v>8</v>
      </c>
      <c r="CT33" s="6"/>
      <c r="CU33" s="6"/>
      <c r="CV33" s="6"/>
      <c r="DA33" s="6"/>
      <c r="DB33" s="6"/>
      <c r="DC33" s="78"/>
      <c r="DD33" s="78"/>
      <c r="DE33" s="78"/>
      <c r="DF33" s="78"/>
      <c r="DG33" s="78"/>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3" t="s">
        <v>2189</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DA34" s="6"/>
      <c r="DB34" s="6"/>
      <c r="DC34" s="78"/>
      <c r="DD34" s="78"/>
      <c r="DE34" s="78"/>
      <c r="DF34" s="78"/>
      <c r="DG34" s="78"/>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3" t="s">
        <v>2190</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C35" s="78"/>
      <c r="DD35" s="78"/>
      <c r="DE35" s="78"/>
      <c r="DF35" s="78"/>
      <c r="DG35" s="78"/>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3" t="s">
        <v>2196</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C36" s="78"/>
      <c r="DD36" s="78"/>
      <c r="DE36" s="78"/>
      <c r="DF36" s="78"/>
      <c r="DG36" s="78"/>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3" t="s">
        <v>2197</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C37" s="78"/>
      <c r="DD37" s="78"/>
      <c r="DE37" s="78"/>
      <c r="DF37" s="78"/>
      <c r="DG37" s="78"/>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C38" s="78"/>
      <c r="DD38" s="78"/>
      <c r="DE38" s="78"/>
      <c r="DF38" s="78"/>
      <c r="DG38" s="78"/>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195"/>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P39" s="6"/>
      <c r="AQ39" s="6"/>
      <c r="AW39" s="6"/>
      <c r="AX39" s="6"/>
      <c r="AY39" s="5">
        <v>4</v>
      </c>
      <c r="AZ39" s="5">
        <v>4</v>
      </c>
      <c r="BA39" s="5">
        <v>4</v>
      </c>
      <c r="BD39" s="6"/>
      <c r="BE39" s="6"/>
      <c r="BK39" s="6"/>
      <c r="BL39" s="6"/>
      <c r="BQ39" s="5">
        <v>3</v>
      </c>
      <c r="BR39" s="6"/>
      <c r="BS39" s="6"/>
      <c r="BY39" s="6"/>
      <c r="BZ39" s="6"/>
      <c r="CF39" s="6"/>
      <c r="CG39" s="6"/>
      <c r="CM39" s="6"/>
      <c r="CN39" s="6"/>
      <c r="CT39" s="6"/>
      <c r="CU39" s="6"/>
      <c r="CV39" s="6"/>
      <c r="DA39" s="6"/>
      <c r="DB39" s="6"/>
      <c r="DC39" s="78"/>
      <c r="DD39" s="78"/>
      <c r="DE39" s="78"/>
      <c r="DF39" s="78"/>
      <c r="DG39" s="78"/>
      <c r="DH39" s="6"/>
      <c r="DI39" s="6"/>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1685</v>
      </c>
      <c r="B40" s="117"/>
      <c r="C40" s="117"/>
      <c r="D40" s="129">
        <v>8</v>
      </c>
      <c r="E40" s="126"/>
      <c r="F40" s="126"/>
      <c r="G40" s="129">
        <v>8</v>
      </c>
      <c r="H40" s="129">
        <v>8</v>
      </c>
      <c r="I40" s="126"/>
      <c r="J40" s="126"/>
      <c r="K40" s="126"/>
      <c r="L40" s="126"/>
      <c r="M40" s="126"/>
      <c r="N40" s="129">
        <v>8</v>
      </c>
      <c r="O40" s="129">
        <v>8</v>
      </c>
      <c r="P40" s="126"/>
      <c r="Q40" s="126"/>
      <c r="R40" s="126"/>
      <c r="S40" s="126"/>
      <c r="T40" s="126"/>
      <c r="U40" s="129">
        <v>8</v>
      </c>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8</v>
      </c>
      <c r="BE40" s="119">
        <v>8</v>
      </c>
      <c r="BF40" s="118"/>
      <c r="BG40" s="118"/>
      <c r="BH40" s="118"/>
      <c r="BI40" s="118"/>
      <c r="BJ40" s="118"/>
      <c r="BK40" s="119">
        <v>8</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v>8</v>
      </c>
      <c r="CN40" s="119">
        <v>8</v>
      </c>
      <c r="CO40" s="118"/>
      <c r="CP40" s="118"/>
      <c r="CQ40" s="118"/>
      <c r="CR40" s="118"/>
      <c r="CS40" s="118"/>
      <c r="CT40" s="119">
        <v>8</v>
      </c>
      <c r="CU40" s="119">
        <v>8</v>
      </c>
      <c r="CV40" s="119"/>
      <c r="CW40" s="118"/>
      <c r="CX40" s="118"/>
      <c r="CY40" s="118"/>
      <c r="CZ40" s="118"/>
      <c r="DA40" s="119">
        <v>8</v>
      </c>
      <c r="DB40" s="119">
        <v>8</v>
      </c>
      <c r="DC40" s="134"/>
      <c r="DD40" s="134"/>
      <c r="DE40" s="134"/>
      <c r="DF40" s="134"/>
      <c r="DG40" s="134"/>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 t="shared" ref="D41:BO41" si="0">SUM(D3:D40)</f>
        <v>8</v>
      </c>
      <c r="E41" s="124">
        <f t="shared" si="0"/>
        <v>8</v>
      </c>
      <c r="F41" s="124">
        <f t="shared" si="0"/>
        <v>8</v>
      </c>
      <c r="G41" s="124">
        <f t="shared" si="0"/>
        <v>8</v>
      </c>
      <c r="H41" s="124">
        <f t="shared" si="0"/>
        <v>8</v>
      </c>
      <c r="I41" s="124">
        <f t="shared" si="0"/>
        <v>8</v>
      </c>
      <c r="J41" s="124">
        <f t="shared" si="0"/>
        <v>8</v>
      </c>
      <c r="K41" s="124">
        <f t="shared" si="0"/>
        <v>8</v>
      </c>
      <c r="L41" s="124">
        <f t="shared" si="0"/>
        <v>8</v>
      </c>
      <c r="M41" s="124">
        <f t="shared" si="0"/>
        <v>8</v>
      </c>
      <c r="N41" s="124">
        <f t="shared" si="0"/>
        <v>8</v>
      </c>
      <c r="O41" s="124">
        <f t="shared" si="0"/>
        <v>8</v>
      </c>
      <c r="P41" s="124">
        <f t="shared" si="0"/>
        <v>8</v>
      </c>
      <c r="Q41" s="124">
        <f t="shared" si="0"/>
        <v>8</v>
      </c>
      <c r="R41" s="124">
        <f t="shared" si="0"/>
        <v>8</v>
      </c>
      <c r="S41" s="124">
        <f t="shared" si="0"/>
        <v>8</v>
      </c>
      <c r="T41" s="124">
        <f t="shared" si="0"/>
        <v>8</v>
      </c>
      <c r="U41" s="124">
        <f t="shared" si="0"/>
        <v>16</v>
      </c>
      <c r="V41" s="124">
        <f t="shared" si="0"/>
        <v>8</v>
      </c>
      <c r="W41" s="124">
        <f t="shared" si="0"/>
        <v>8</v>
      </c>
      <c r="X41" s="124">
        <f t="shared" si="0"/>
        <v>8</v>
      </c>
      <c r="Y41" s="124">
        <f t="shared" si="0"/>
        <v>8</v>
      </c>
      <c r="Z41" s="124">
        <f t="shared" si="0"/>
        <v>8</v>
      </c>
      <c r="AA41" s="124">
        <f t="shared" si="0"/>
        <v>8</v>
      </c>
      <c r="AB41" s="124">
        <f t="shared" si="0"/>
        <v>8</v>
      </c>
      <c r="AC41" s="124">
        <f t="shared" si="0"/>
        <v>8</v>
      </c>
      <c r="AD41" s="124">
        <f t="shared" si="0"/>
        <v>8</v>
      </c>
      <c r="AE41" s="124">
        <f t="shared" si="0"/>
        <v>8</v>
      </c>
      <c r="AF41" s="124">
        <f t="shared" si="0"/>
        <v>8</v>
      </c>
      <c r="AG41" s="124">
        <f t="shared" si="0"/>
        <v>8</v>
      </c>
      <c r="AH41" s="124">
        <f t="shared" si="0"/>
        <v>8</v>
      </c>
      <c r="AI41" s="124">
        <f t="shared" si="0"/>
        <v>8</v>
      </c>
      <c r="AJ41" s="76">
        <f t="shared" si="0"/>
        <v>8</v>
      </c>
      <c r="AK41" s="76">
        <f t="shared" si="0"/>
        <v>8</v>
      </c>
      <c r="AL41" s="76">
        <f t="shared" si="0"/>
        <v>8</v>
      </c>
      <c r="AM41" s="76">
        <f t="shared" si="0"/>
        <v>8</v>
      </c>
      <c r="AN41" s="76">
        <f t="shared" si="0"/>
        <v>8</v>
      </c>
      <c r="AO41" s="76">
        <f t="shared" si="0"/>
        <v>8</v>
      </c>
      <c r="AP41" s="76">
        <f t="shared" si="0"/>
        <v>8</v>
      </c>
      <c r="AQ41" s="76">
        <f t="shared" si="0"/>
        <v>8</v>
      </c>
      <c r="AR41" s="76">
        <f t="shared" si="0"/>
        <v>8</v>
      </c>
      <c r="AS41" s="76">
        <f t="shared" si="0"/>
        <v>8</v>
      </c>
      <c r="AT41" s="76">
        <f t="shared" si="0"/>
        <v>8</v>
      </c>
      <c r="AU41" s="76">
        <f t="shared" si="0"/>
        <v>8</v>
      </c>
      <c r="AV41" s="76">
        <f t="shared" si="0"/>
        <v>8</v>
      </c>
      <c r="AW41" s="76">
        <f t="shared" si="0"/>
        <v>8</v>
      </c>
      <c r="AX41" s="76">
        <f t="shared" si="0"/>
        <v>8</v>
      </c>
      <c r="AY41" s="76">
        <f t="shared" si="0"/>
        <v>8</v>
      </c>
      <c r="AZ41" s="76">
        <f t="shared" si="0"/>
        <v>8</v>
      </c>
      <c r="BA41" s="76">
        <f t="shared" si="0"/>
        <v>8</v>
      </c>
      <c r="BB41" s="76">
        <f t="shared" si="0"/>
        <v>8</v>
      </c>
      <c r="BC41" s="76">
        <f t="shared" si="0"/>
        <v>8</v>
      </c>
      <c r="BD41" s="76">
        <f t="shared" si="0"/>
        <v>8</v>
      </c>
      <c r="BE41" s="76">
        <f t="shared" si="0"/>
        <v>8</v>
      </c>
      <c r="BF41" s="76">
        <f t="shared" si="0"/>
        <v>8</v>
      </c>
      <c r="BG41" s="76">
        <f t="shared" si="0"/>
        <v>8</v>
      </c>
      <c r="BH41" s="76">
        <f t="shared" si="0"/>
        <v>8</v>
      </c>
      <c r="BI41" s="76">
        <f t="shared" si="0"/>
        <v>8</v>
      </c>
      <c r="BJ41" s="76">
        <f t="shared" si="0"/>
        <v>8</v>
      </c>
      <c r="BK41" s="76">
        <f t="shared" si="0"/>
        <v>8</v>
      </c>
      <c r="BL41" s="76">
        <f t="shared" si="0"/>
        <v>8</v>
      </c>
      <c r="BM41" s="76">
        <f t="shared" si="0"/>
        <v>8</v>
      </c>
      <c r="BN41" s="76">
        <f t="shared" si="0"/>
        <v>8</v>
      </c>
      <c r="BO41" s="76">
        <f t="shared" si="0"/>
        <v>8</v>
      </c>
      <c r="BP41" s="76">
        <f t="shared" ref="BP41:EA41" si="1">SUM(BP3:BP40)</f>
        <v>8</v>
      </c>
      <c r="BQ41" s="76">
        <f t="shared" si="1"/>
        <v>8</v>
      </c>
      <c r="BR41" s="76">
        <f t="shared" si="1"/>
        <v>8</v>
      </c>
      <c r="BS41" s="76">
        <f t="shared" si="1"/>
        <v>8</v>
      </c>
      <c r="BT41" s="76">
        <f t="shared" si="1"/>
        <v>8</v>
      </c>
      <c r="BU41" s="76">
        <f t="shared" si="1"/>
        <v>8</v>
      </c>
      <c r="BV41" s="76">
        <f t="shared" si="1"/>
        <v>8</v>
      </c>
      <c r="BW41" s="76">
        <f t="shared" si="1"/>
        <v>8</v>
      </c>
      <c r="BX41" s="76">
        <f t="shared" si="1"/>
        <v>8</v>
      </c>
      <c r="BY41" s="76">
        <f t="shared" si="1"/>
        <v>8</v>
      </c>
      <c r="BZ41" s="76">
        <f t="shared" si="1"/>
        <v>8</v>
      </c>
      <c r="CA41" s="76">
        <f t="shared" si="1"/>
        <v>8</v>
      </c>
      <c r="CB41" s="76">
        <f t="shared" si="1"/>
        <v>8</v>
      </c>
      <c r="CC41" s="76">
        <f t="shared" si="1"/>
        <v>8</v>
      </c>
      <c r="CD41" s="76">
        <f t="shared" si="1"/>
        <v>8</v>
      </c>
      <c r="CE41" s="76">
        <f t="shared" si="1"/>
        <v>8</v>
      </c>
      <c r="CF41" s="76">
        <f t="shared" si="1"/>
        <v>8</v>
      </c>
      <c r="CG41" s="76">
        <f t="shared" si="1"/>
        <v>8</v>
      </c>
      <c r="CH41" s="76">
        <f t="shared" si="1"/>
        <v>8</v>
      </c>
      <c r="CI41" s="76">
        <f t="shared" si="1"/>
        <v>8</v>
      </c>
      <c r="CJ41" s="76">
        <f t="shared" si="1"/>
        <v>8</v>
      </c>
      <c r="CK41" s="76">
        <f t="shared" si="1"/>
        <v>8</v>
      </c>
      <c r="CL41" s="76">
        <f t="shared" si="1"/>
        <v>8</v>
      </c>
      <c r="CM41" s="76">
        <f t="shared" si="1"/>
        <v>8</v>
      </c>
      <c r="CN41" s="76">
        <f t="shared" si="1"/>
        <v>8</v>
      </c>
      <c r="CO41" s="76">
        <f t="shared" si="1"/>
        <v>8</v>
      </c>
      <c r="CP41" s="76">
        <f t="shared" si="1"/>
        <v>8</v>
      </c>
      <c r="CQ41" s="76">
        <f t="shared" si="1"/>
        <v>8</v>
      </c>
      <c r="CR41" s="76">
        <f t="shared" si="1"/>
        <v>8</v>
      </c>
      <c r="CS41" s="76">
        <f t="shared" si="1"/>
        <v>8</v>
      </c>
      <c r="CT41" s="76">
        <f t="shared" si="1"/>
        <v>8</v>
      </c>
      <c r="CU41" s="76">
        <f t="shared" si="1"/>
        <v>8</v>
      </c>
      <c r="CV41" s="76">
        <f t="shared" si="1"/>
        <v>8</v>
      </c>
      <c r="CW41" s="76">
        <f t="shared" si="1"/>
        <v>8</v>
      </c>
      <c r="CX41" s="76">
        <f t="shared" si="1"/>
        <v>8</v>
      </c>
      <c r="CY41" s="76">
        <f t="shared" si="1"/>
        <v>8</v>
      </c>
      <c r="CZ41" s="76">
        <f t="shared" si="1"/>
        <v>8</v>
      </c>
      <c r="DA41" s="76">
        <f t="shared" si="1"/>
        <v>8</v>
      </c>
      <c r="DB41" s="76">
        <f t="shared" si="1"/>
        <v>8</v>
      </c>
      <c r="DC41" s="76">
        <f t="shared" si="1"/>
        <v>10</v>
      </c>
      <c r="DD41" s="76">
        <f t="shared" si="1"/>
        <v>8</v>
      </c>
      <c r="DE41" s="76">
        <f t="shared" si="1"/>
        <v>8</v>
      </c>
      <c r="DF41" s="76">
        <f t="shared" si="1"/>
        <v>8</v>
      </c>
      <c r="DG41" s="76">
        <f t="shared" si="1"/>
        <v>8</v>
      </c>
      <c r="DH41" s="76">
        <f t="shared" si="1"/>
        <v>8</v>
      </c>
      <c r="DI41" s="76">
        <f t="shared" si="1"/>
        <v>8</v>
      </c>
      <c r="DJ41" s="76">
        <f t="shared" si="1"/>
        <v>8</v>
      </c>
      <c r="DK41" s="76">
        <f t="shared" si="1"/>
        <v>8</v>
      </c>
      <c r="DL41" s="76">
        <f t="shared" si="1"/>
        <v>8</v>
      </c>
      <c r="DM41" s="76">
        <f t="shared" si="1"/>
        <v>8</v>
      </c>
      <c r="DN41" s="76">
        <f t="shared" si="1"/>
        <v>8</v>
      </c>
      <c r="DO41" s="76">
        <f t="shared" si="1"/>
        <v>8</v>
      </c>
      <c r="DP41" s="76">
        <f t="shared" si="1"/>
        <v>0</v>
      </c>
      <c r="DQ41" s="76">
        <f t="shared" si="1"/>
        <v>0</v>
      </c>
      <c r="DR41" s="76">
        <f t="shared" si="1"/>
        <v>0</v>
      </c>
      <c r="DS41" s="76">
        <f t="shared" si="1"/>
        <v>0</v>
      </c>
      <c r="DT41" s="76">
        <f t="shared" si="1"/>
        <v>0</v>
      </c>
      <c r="DU41" s="76">
        <f t="shared" si="1"/>
        <v>0</v>
      </c>
      <c r="DV41" s="76">
        <f t="shared" si="1"/>
        <v>0</v>
      </c>
      <c r="DW41" s="76">
        <f t="shared" si="1"/>
        <v>0</v>
      </c>
      <c r="DX41" s="76">
        <f t="shared" si="1"/>
        <v>0</v>
      </c>
      <c r="DY41" s="76">
        <f t="shared" si="1"/>
        <v>0</v>
      </c>
      <c r="DZ41" s="76">
        <f t="shared" si="1"/>
        <v>0</v>
      </c>
      <c r="EA41" s="76">
        <f t="shared" si="1"/>
        <v>0</v>
      </c>
      <c r="EB41" s="76">
        <f t="shared" ref="EB41:GM41" si="2">SUM(EB3:EB40)</f>
        <v>0</v>
      </c>
      <c r="EC41" s="76">
        <f t="shared" si="2"/>
        <v>0</v>
      </c>
      <c r="ED41" s="76">
        <f t="shared" si="2"/>
        <v>0</v>
      </c>
      <c r="EE41" s="76">
        <f t="shared" si="2"/>
        <v>0</v>
      </c>
      <c r="EF41" s="76">
        <f t="shared" si="2"/>
        <v>0</v>
      </c>
      <c r="EG41" s="76">
        <f t="shared" si="2"/>
        <v>0</v>
      </c>
      <c r="EH41" s="76">
        <f t="shared" si="2"/>
        <v>0</v>
      </c>
      <c r="EI41" s="76">
        <f t="shared" si="2"/>
        <v>0</v>
      </c>
      <c r="EJ41" s="76">
        <f t="shared" si="2"/>
        <v>0</v>
      </c>
      <c r="EK41" s="76">
        <f t="shared" si="2"/>
        <v>0</v>
      </c>
      <c r="EL41" s="76">
        <f t="shared" si="2"/>
        <v>0</v>
      </c>
      <c r="EM41" s="76">
        <f t="shared" si="2"/>
        <v>0</v>
      </c>
      <c r="EN41" s="76">
        <f t="shared" si="2"/>
        <v>0</v>
      </c>
      <c r="EO41" s="76">
        <f t="shared" si="2"/>
        <v>0</v>
      </c>
      <c r="EP41" s="76">
        <f t="shared" si="2"/>
        <v>0</v>
      </c>
      <c r="EQ41" s="76">
        <f t="shared" si="2"/>
        <v>0</v>
      </c>
      <c r="ER41" s="76">
        <f t="shared" si="2"/>
        <v>0</v>
      </c>
      <c r="ES41" s="76">
        <f t="shared" si="2"/>
        <v>0</v>
      </c>
      <c r="ET41" s="76">
        <f t="shared" si="2"/>
        <v>0</v>
      </c>
      <c r="EU41" s="76">
        <f t="shared" si="2"/>
        <v>0</v>
      </c>
      <c r="EV41" s="76">
        <f t="shared" si="2"/>
        <v>0</v>
      </c>
      <c r="EW41" s="76">
        <f t="shared" si="2"/>
        <v>0</v>
      </c>
      <c r="EX41" s="76">
        <f t="shared" si="2"/>
        <v>0</v>
      </c>
      <c r="EY41" s="76">
        <f t="shared" si="2"/>
        <v>0</v>
      </c>
      <c r="EZ41" s="76">
        <f t="shared" si="2"/>
        <v>0</v>
      </c>
      <c r="FA41" s="76">
        <f t="shared" si="2"/>
        <v>0</v>
      </c>
      <c r="FB41" s="76">
        <f t="shared" si="2"/>
        <v>0</v>
      </c>
      <c r="FC41" s="76">
        <f t="shared" si="2"/>
        <v>0</v>
      </c>
      <c r="FD41" s="76">
        <f t="shared" si="2"/>
        <v>0</v>
      </c>
      <c r="FE41" s="76">
        <f t="shared" si="2"/>
        <v>0</v>
      </c>
      <c r="FF41" s="76">
        <f t="shared" si="2"/>
        <v>0</v>
      </c>
      <c r="FG41" s="76">
        <f t="shared" si="2"/>
        <v>0</v>
      </c>
      <c r="FH41" s="76">
        <f t="shared" si="2"/>
        <v>0</v>
      </c>
      <c r="FI41" s="76">
        <f t="shared" si="2"/>
        <v>0</v>
      </c>
      <c r="FJ41" s="76">
        <f t="shared" si="2"/>
        <v>0</v>
      </c>
      <c r="FK41" s="76">
        <f t="shared" si="2"/>
        <v>0</v>
      </c>
      <c r="FL41" s="76">
        <f t="shared" si="2"/>
        <v>0</v>
      </c>
      <c r="FM41" s="76">
        <f t="shared" si="2"/>
        <v>0</v>
      </c>
      <c r="FN41" s="76">
        <f t="shared" si="2"/>
        <v>0</v>
      </c>
      <c r="FO41" s="76">
        <f t="shared" si="2"/>
        <v>0</v>
      </c>
      <c r="FP41" s="76">
        <f t="shared" si="2"/>
        <v>0</v>
      </c>
      <c r="FQ41" s="76">
        <f t="shared" si="2"/>
        <v>0</v>
      </c>
      <c r="FR41" s="76">
        <f t="shared" si="2"/>
        <v>0</v>
      </c>
      <c r="FS41" s="76">
        <f t="shared" si="2"/>
        <v>0</v>
      </c>
      <c r="FT41" s="76">
        <f t="shared" si="2"/>
        <v>0</v>
      </c>
      <c r="FU41" s="76">
        <f t="shared" si="2"/>
        <v>0</v>
      </c>
      <c r="FV41" s="76">
        <f t="shared" si="2"/>
        <v>0</v>
      </c>
      <c r="FW41" s="76">
        <f t="shared" si="2"/>
        <v>0</v>
      </c>
      <c r="FX41" s="76">
        <f t="shared" si="2"/>
        <v>0</v>
      </c>
      <c r="FY41" s="76">
        <f t="shared" si="2"/>
        <v>0</v>
      </c>
      <c r="FZ41" s="76">
        <f t="shared" si="2"/>
        <v>0</v>
      </c>
      <c r="GA41" s="76">
        <f t="shared" si="2"/>
        <v>0</v>
      </c>
      <c r="GB41" s="76">
        <f t="shared" si="2"/>
        <v>0</v>
      </c>
      <c r="GC41" s="76">
        <f t="shared" si="2"/>
        <v>0</v>
      </c>
      <c r="GD41" s="76">
        <f t="shared" si="2"/>
        <v>0</v>
      </c>
      <c r="GE41" s="76">
        <f t="shared" si="2"/>
        <v>0</v>
      </c>
      <c r="GF41" s="76">
        <f t="shared" si="2"/>
        <v>0</v>
      </c>
      <c r="GG41" s="76">
        <f t="shared" si="2"/>
        <v>0</v>
      </c>
      <c r="GH41" s="76">
        <f t="shared" si="2"/>
        <v>0</v>
      </c>
      <c r="GI41" s="76">
        <f t="shared" si="2"/>
        <v>0</v>
      </c>
      <c r="GJ41" s="76">
        <f t="shared" si="2"/>
        <v>0</v>
      </c>
      <c r="GK41" s="76">
        <f t="shared" si="2"/>
        <v>0</v>
      </c>
      <c r="GL41" s="76">
        <f t="shared" si="2"/>
        <v>0</v>
      </c>
      <c r="GM41" s="76">
        <f t="shared" si="2"/>
        <v>0</v>
      </c>
      <c r="GN41" s="76">
        <f t="shared" ref="GN41:IY41" si="3">SUM(GN3:GN40)</f>
        <v>0</v>
      </c>
      <c r="GO41" s="76">
        <f t="shared" si="3"/>
        <v>0</v>
      </c>
      <c r="GP41" s="76">
        <f t="shared" si="3"/>
        <v>0</v>
      </c>
      <c r="GQ41" s="76">
        <f t="shared" si="3"/>
        <v>0</v>
      </c>
      <c r="GR41" s="76">
        <f t="shared" si="3"/>
        <v>0</v>
      </c>
      <c r="GS41" s="76">
        <f t="shared" si="3"/>
        <v>0</v>
      </c>
      <c r="GT41" s="76">
        <f t="shared" si="3"/>
        <v>0</v>
      </c>
      <c r="GU41" s="76">
        <f t="shared" si="3"/>
        <v>0</v>
      </c>
      <c r="GV41" s="76">
        <f t="shared" si="3"/>
        <v>0</v>
      </c>
      <c r="GW41" s="76">
        <f t="shared" si="3"/>
        <v>0</v>
      </c>
      <c r="GX41" s="76">
        <f t="shared" si="3"/>
        <v>0</v>
      </c>
      <c r="GY41" s="76">
        <f t="shared" si="3"/>
        <v>0</v>
      </c>
      <c r="GZ41" s="76">
        <f t="shared" si="3"/>
        <v>0</v>
      </c>
      <c r="HA41" s="76">
        <f t="shared" si="3"/>
        <v>0</v>
      </c>
      <c r="HB41" s="76">
        <f t="shared" si="3"/>
        <v>0</v>
      </c>
      <c r="HC41" s="76">
        <f t="shared" si="3"/>
        <v>0</v>
      </c>
      <c r="HD41" s="76">
        <f t="shared" si="3"/>
        <v>0</v>
      </c>
      <c r="HE41" s="76">
        <f t="shared" si="3"/>
        <v>0</v>
      </c>
      <c r="HF41" s="76">
        <f t="shared" si="3"/>
        <v>0</v>
      </c>
      <c r="HG41" s="76">
        <f t="shared" si="3"/>
        <v>0</v>
      </c>
      <c r="HH41" s="76">
        <f t="shared" si="3"/>
        <v>0</v>
      </c>
      <c r="HI41" s="76">
        <f t="shared" si="3"/>
        <v>0</v>
      </c>
      <c r="HJ41" s="76">
        <f t="shared" si="3"/>
        <v>0</v>
      </c>
      <c r="HK41" s="76">
        <f t="shared" si="3"/>
        <v>0</v>
      </c>
      <c r="HL41" s="76">
        <f t="shared" si="3"/>
        <v>0</v>
      </c>
      <c r="HM41" s="76">
        <f t="shared" si="3"/>
        <v>0</v>
      </c>
      <c r="HN41" s="76">
        <f t="shared" si="3"/>
        <v>0</v>
      </c>
      <c r="HO41" s="76">
        <f t="shared" si="3"/>
        <v>0</v>
      </c>
      <c r="HP41" s="76">
        <f t="shared" si="3"/>
        <v>0</v>
      </c>
      <c r="HQ41" s="76">
        <f t="shared" si="3"/>
        <v>0</v>
      </c>
      <c r="HR41" s="76">
        <f t="shared" si="3"/>
        <v>0</v>
      </c>
      <c r="HS41" s="76">
        <f t="shared" si="3"/>
        <v>0</v>
      </c>
      <c r="HT41" s="76">
        <f t="shared" si="3"/>
        <v>0</v>
      </c>
      <c r="HU41" s="76">
        <f t="shared" si="3"/>
        <v>0</v>
      </c>
      <c r="HV41" s="76">
        <f t="shared" si="3"/>
        <v>0</v>
      </c>
      <c r="HW41" s="76">
        <f t="shared" si="3"/>
        <v>0</v>
      </c>
      <c r="HX41" s="76">
        <f t="shared" si="3"/>
        <v>0</v>
      </c>
      <c r="HY41" s="76">
        <f t="shared" si="3"/>
        <v>0</v>
      </c>
      <c r="HZ41" s="76">
        <f t="shared" si="3"/>
        <v>0</v>
      </c>
      <c r="IA41" s="76">
        <f t="shared" si="3"/>
        <v>0</v>
      </c>
      <c r="IB41" s="76">
        <f t="shared" si="3"/>
        <v>0</v>
      </c>
      <c r="IC41" s="76">
        <f t="shared" si="3"/>
        <v>0</v>
      </c>
      <c r="ID41" s="76">
        <f t="shared" si="3"/>
        <v>0</v>
      </c>
      <c r="IE41" s="76">
        <f t="shared" si="3"/>
        <v>0</v>
      </c>
      <c r="IF41" s="76">
        <f t="shared" si="3"/>
        <v>0</v>
      </c>
      <c r="IG41" s="76">
        <f t="shared" si="3"/>
        <v>0</v>
      </c>
      <c r="IH41" s="76">
        <f t="shared" si="3"/>
        <v>0</v>
      </c>
      <c r="II41" s="76">
        <f t="shared" si="3"/>
        <v>0</v>
      </c>
      <c r="IJ41" s="76">
        <f t="shared" si="3"/>
        <v>0</v>
      </c>
      <c r="IK41" s="76">
        <f t="shared" si="3"/>
        <v>0</v>
      </c>
      <c r="IL41" s="76">
        <f t="shared" si="3"/>
        <v>0</v>
      </c>
      <c r="IM41" s="76">
        <f t="shared" si="3"/>
        <v>0</v>
      </c>
      <c r="IN41" s="76">
        <f t="shared" si="3"/>
        <v>0</v>
      </c>
      <c r="IO41" s="76">
        <f t="shared" si="3"/>
        <v>0</v>
      </c>
      <c r="IP41" s="76">
        <f t="shared" si="3"/>
        <v>0</v>
      </c>
      <c r="IQ41" s="76">
        <f t="shared" si="3"/>
        <v>0</v>
      </c>
      <c r="IR41" s="76">
        <f t="shared" si="3"/>
        <v>0</v>
      </c>
      <c r="IS41" s="76">
        <f t="shared" si="3"/>
        <v>0</v>
      </c>
      <c r="IT41" s="76">
        <f t="shared" si="3"/>
        <v>0</v>
      </c>
      <c r="IU41" s="76">
        <f t="shared" si="3"/>
        <v>0</v>
      </c>
      <c r="IV41" s="76">
        <f t="shared" si="3"/>
        <v>0</v>
      </c>
      <c r="IW41" s="76">
        <f t="shared" si="3"/>
        <v>0</v>
      </c>
      <c r="IX41" s="76">
        <f t="shared" si="3"/>
        <v>0</v>
      </c>
      <c r="IY41" s="76">
        <f t="shared" si="3"/>
        <v>0</v>
      </c>
      <c r="IZ41" s="76">
        <f t="shared" ref="IZ41:LK41" si="4">SUM(IZ3:IZ40)</f>
        <v>0</v>
      </c>
      <c r="JA41" s="76">
        <f t="shared" si="4"/>
        <v>0</v>
      </c>
      <c r="JB41" s="76">
        <f t="shared" si="4"/>
        <v>0</v>
      </c>
      <c r="JC41" s="76">
        <f t="shared" si="4"/>
        <v>0</v>
      </c>
      <c r="JD41" s="76">
        <f t="shared" si="4"/>
        <v>0</v>
      </c>
      <c r="JE41" s="76">
        <f t="shared" si="4"/>
        <v>0</v>
      </c>
      <c r="JF41" s="76">
        <f t="shared" si="4"/>
        <v>0</v>
      </c>
      <c r="JG41" s="76">
        <f t="shared" si="4"/>
        <v>0</v>
      </c>
      <c r="JH41" s="76">
        <f t="shared" si="4"/>
        <v>0</v>
      </c>
      <c r="JI41" s="76">
        <f t="shared" si="4"/>
        <v>0</v>
      </c>
      <c r="JJ41" s="76">
        <f t="shared" si="4"/>
        <v>0</v>
      </c>
      <c r="JK41" s="76">
        <f t="shared" si="4"/>
        <v>0</v>
      </c>
      <c r="JL41" s="76">
        <f t="shared" si="4"/>
        <v>0</v>
      </c>
      <c r="JM41" s="76">
        <f t="shared" si="4"/>
        <v>0</v>
      </c>
      <c r="JN41" s="76">
        <f t="shared" si="4"/>
        <v>0</v>
      </c>
      <c r="JO41" s="76">
        <f t="shared" si="4"/>
        <v>0</v>
      </c>
      <c r="JP41" s="76">
        <f t="shared" si="4"/>
        <v>0</v>
      </c>
      <c r="JQ41" s="76">
        <f t="shared" si="4"/>
        <v>0</v>
      </c>
      <c r="JR41" s="76">
        <f t="shared" si="4"/>
        <v>0</v>
      </c>
      <c r="JS41" s="76">
        <f t="shared" si="4"/>
        <v>0</v>
      </c>
      <c r="JT41" s="76">
        <f t="shared" si="4"/>
        <v>0</v>
      </c>
      <c r="JU41" s="76">
        <f t="shared" si="4"/>
        <v>0</v>
      </c>
      <c r="JV41" s="76">
        <f t="shared" si="4"/>
        <v>0</v>
      </c>
      <c r="JW41" s="76">
        <f t="shared" si="4"/>
        <v>0</v>
      </c>
      <c r="JX41" s="76">
        <f t="shared" si="4"/>
        <v>0</v>
      </c>
      <c r="JY41" s="76">
        <f t="shared" si="4"/>
        <v>0</v>
      </c>
      <c r="JZ41" s="76">
        <f t="shared" si="4"/>
        <v>0</v>
      </c>
      <c r="KA41" s="76">
        <f t="shared" si="4"/>
        <v>0</v>
      </c>
      <c r="KB41" s="76">
        <f t="shared" si="4"/>
        <v>0</v>
      </c>
      <c r="KC41" s="76">
        <f t="shared" si="4"/>
        <v>0</v>
      </c>
      <c r="KD41" s="76">
        <f t="shared" si="4"/>
        <v>0</v>
      </c>
      <c r="KE41" s="76">
        <f t="shared" si="4"/>
        <v>0</v>
      </c>
      <c r="KF41" s="76">
        <f t="shared" si="4"/>
        <v>0</v>
      </c>
      <c r="KG41" s="76">
        <f t="shared" si="4"/>
        <v>0</v>
      </c>
      <c r="KH41" s="76">
        <f t="shared" si="4"/>
        <v>0</v>
      </c>
      <c r="KI41" s="76">
        <f t="shared" si="4"/>
        <v>0</v>
      </c>
      <c r="KJ41" s="76">
        <f t="shared" si="4"/>
        <v>0</v>
      </c>
      <c r="KK41" s="76">
        <f t="shared" si="4"/>
        <v>0</v>
      </c>
      <c r="KL41" s="76">
        <f t="shared" si="4"/>
        <v>0</v>
      </c>
      <c r="KM41" s="76">
        <f t="shared" si="4"/>
        <v>0</v>
      </c>
      <c r="KN41" s="76">
        <f t="shared" si="4"/>
        <v>0</v>
      </c>
      <c r="KO41" s="76">
        <f t="shared" si="4"/>
        <v>0</v>
      </c>
      <c r="KP41" s="76">
        <f t="shared" si="4"/>
        <v>0</v>
      </c>
      <c r="KQ41" s="76">
        <f t="shared" si="4"/>
        <v>0</v>
      </c>
      <c r="KR41" s="76">
        <f t="shared" si="4"/>
        <v>0</v>
      </c>
      <c r="KS41" s="76">
        <f t="shared" si="4"/>
        <v>0</v>
      </c>
      <c r="KT41" s="76">
        <f t="shared" si="4"/>
        <v>0</v>
      </c>
      <c r="KU41" s="76">
        <f t="shared" si="4"/>
        <v>0</v>
      </c>
      <c r="KV41" s="76">
        <f t="shared" si="4"/>
        <v>0</v>
      </c>
      <c r="KW41" s="76">
        <f t="shared" si="4"/>
        <v>0</v>
      </c>
      <c r="KX41" s="76">
        <f t="shared" si="4"/>
        <v>0</v>
      </c>
      <c r="KY41" s="76">
        <f t="shared" si="4"/>
        <v>0</v>
      </c>
      <c r="KZ41" s="76">
        <f t="shared" si="4"/>
        <v>0</v>
      </c>
      <c r="LA41" s="76">
        <f t="shared" si="4"/>
        <v>0</v>
      </c>
      <c r="LB41" s="76">
        <f t="shared" si="4"/>
        <v>0</v>
      </c>
      <c r="LC41" s="76">
        <f t="shared" si="4"/>
        <v>0</v>
      </c>
      <c r="LD41" s="76">
        <f t="shared" si="4"/>
        <v>0</v>
      </c>
      <c r="LE41" s="76">
        <f t="shared" si="4"/>
        <v>0</v>
      </c>
      <c r="LF41" s="76">
        <f t="shared" si="4"/>
        <v>0</v>
      </c>
      <c r="LG41" s="76">
        <f t="shared" si="4"/>
        <v>0</v>
      </c>
      <c r="LH41" s="76">
        <f t="shared" si="4"/>
        <v>0</v>
      </c>
      <c r="LI41" s="76">
        <f t="shared" si="4"/>
        <v>0</v>
      </c>
      <c r="LJ41" s="76">
        <f t="shared" si="4"/>
        <v>0</v>
      </c>
      <c r="LK41" s="76">
        <f t="shared" si="4"/>
        <v>0</v>
      </c>
      <c r="LL41" s="76">
        <f t="shared" ref="LL41:MQ41" si="5">SUM(LL3:LL40)</f>
        <v>0</v>
      </c>
      <c r="LM41" s="76">
        <f t="shared" si="5"/>
        <v>0</v>
      </c>
      <c r="LN41" s="76">
        <f t="shared" si="5"/>
        <v>0</v>
      </c>
      <c r="LO41" s="76">
        <f t="shared" si="5"/>
        <v>0</v>
      </c>
      <c r="LP41" s="76">
        <f t="shared" si="5"/>
        <v>0</v>
      </c>
      <c r="LQ41" s="76">
        <f t="shared" si="5"/>
        <v>0</v>
      </c>
      <c r="LR41" s="76">
        <f t="shared" si="5"/>
        <v>0</v>
      </c>
      <c r="LS41" s="76">
        <f t="shared" si="5"/>
        <v>0</v>
      </c>
      <c r="LT41" s="76">
        <f t="shared" si="5"/>
        <v>0</v>
      </c>
      <c r="LU41" s="76">
        <f t="shared" si="5"/>
        <v>0</v>
      </c>
      <c r="LV41" s="76">
        <f t="shared" si="5"/>
        <v>0</v>
      </c>
      <c r="LW41" s="76">
        <f t="shared" si="5"/>
        <v>0</v>
      </c>
      <c r="LX41" s="76">
        <f t="shared" si="5"/>
        <v>0</v>
      </c>
      <c r="LY41" s="76">
        <f t="shared" si="5"/>
        <v>0</v>
      </c>
      <c r="LZ41" s="76">
        <f t="shared" si="5"/>
        <v>0</v>
      </c>
      <c r="MA41" s="76">
        <f t="shared" si="5"/>
        <v>0</v>
      </c>
      <c r="MB41" s="76">
        <f t="shared" si="5"/>
        <v>0</v>
      </c>
      <c r="MC41" s="76">
        <f t="shared" si="5"/>
        <v>0</v>
      </c>
      <c r="MD41" s="76">
        <f t="shared" si="5"/>
        <v>0</v>
      </c>
      <c r="ME41" s="76">
        <f t="shared" si="5"/>
        <v>0</v>
      </c>
      <c r="MF41" s="76">
        <f t="shared" si="5"/>
        <v>0</v>
      </c>
      <c r="MG41" s="76">
        <f t="shared" si="5"/>
        <v>0</v>
      </c>
      <c r="MH41" s="76">
        <f t="shared" si="5"/>
        <v>0</v>
      </c>
      <c r="MI41" s="76">
        <f t="shared" si="5"/>
        <v>0</v>
      </c>
      <c r="MJ41" s="76">
        <f t="shared" si="5"/>
        <v>0</v>
      </c>
      <c r="MK41" s="76">
        <f t="shared" si="5"/>
        <v>0</v>
      </c>
      <c r="ML41" s="76">
        <f t="shared" si="5"/>
        <v>0</v>
      </c>
      <c r="MM41" s="76">
        <f t="shared" si="5"/>
        <v>0</v>
      </c>
      <c r="MN41" s="76">
        <f t="shared" si="5"/>
        <v>0</v>
      </c>
      <c r="MO41" s="76">
        <f t="shared" si="5"/>
        <v>0</v>
      </c>
      <c r="MP41" s="76">
        <f t="shared" si="5"/>
        <v>0</v>
      </c>
      <c r="MQ41" s="76">
        <f t="shared" si="5"/>
        <v>0</v>
      </c>
      <c r="MR41" s="76">
        <f t="shared" ref="MR41:NE41" si="6">SUM(MR3:MR40)</f>
        <v>0</v>
      </c>
      <c r="MS41" s="76">
        <f t="shared" si="6"/>
        <v>0</v>
      </c>
      <c r="MT41" s="76">
        <f t="shared" si="6"/>
        <v>0</v>
      </c>
      <c r="MU41" s="76">
        <f t="shared" si="6"/>
        <v>0</v>
      </c>
      <c r="MV41" s="76">
        <f t="shared" si="6"/>
        <v>0</v>
      </c>
      <c r="MW41" s="76">
        <f t="shared" si="6"/>
        <v>0</v>
      </c>
      <c r="MX41" s="76">
        <f t="shared" si="6"/>
        <v>0</v>
      </c>
      <c r="MY41" s="76">
        <f t="shared" si="6"/>
        <v>0</v>
      </c>
      <c r="MZ41" s="76">
        <f t="shared" si="6"/>
        <v>0</v>
      </c>
      <c r="NA41" s="76">
        <f t="shared" si="6"/>
        <v>0</v>
      </c>
      <c r="NB41" s="76">
        <f t="shared" si="6"/>
        <v>0</v>
      </c>
      <c r="NC41" s="76">
        <f t="shared" si="6"/>
        <v>0</v>
      </c>
      <c r="ND41" s="76">
        <f t="shared" si="6"/>
        <v>0</v>
      </c>
      <c r="NE41" s="76">
        <f t="shared" si="6"/>
        <v>0</v>
      </c>
      <c r="NF41" s="79"/>
    </row>
    <row customHeight="true" ht="17.25" r="42" spans="1:370">
      <c r="A42" s="83"/>
      <c r="B42" s="83"/>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xl/worksheets/sheet1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J5" xSplit="3" ySplit="2"/>
      <selection pane="topRight"/>
      <selection pane="bottomLeft"/>
      <selection activeCell="B16" pane="bottomRight" sqref="B16"/>
    </sheetView>
  </sheetViews>
  <sheetFormatPr defaultColWidth="9.25" defaultRowHeight="17.25" customHeight="true"/>
  <cols>
    <col max="2" min="1" style="77" width="9.25"/>
    <col customWidth="true" max="3" min="3" style="78" width="32.25"/>
    <col customWidth="true" max="35" min="4" style="78" width="8.625"/>
    <col max="16384" min="36" style="78" width="9.25"/>
  </cols>
  <sheetData>
    <row customFormat="true" customHeight="true" ht="17.25" r="1" s="5" spans="1:370">
      <c r="A1" s="287" t="s">
        <v>0</v>
      </c>
      <c r="B1" s="291"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2"/>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1843</v>
      </c>
      <c r="B3" s="15" t="s">
        <v>532</v>
      </c>
      <c r="C3" s="15" t="str">
        <f>VLOOKUP(B3,事项列表范围!A:C,3,0)</f>
        <v>2019项目方案整理</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K3" s="5">
        <v>7</v>
      </c>
      <c r="AN3" s="5">
        <v>8</v>
      </c>
      <c r="AO3" s="5">
        <v>7</v>
      </c>
      <c r="AP3" s="6"/>
      <c r="AQ3" s="6"/>
      <c r="AR3" s="5">
        <v>8</v>
      </c>
      <c r="AS3" s="5">
        <v>8</v>
      </c>
      <c r="AW3" s="6"/>
      <c r="AX3" s="6"/>
      <c r="BD3" s="6"/>
      <c r="BE3" s="6"/>
      <c r="BK3" s="6"/>
      <c r="BL3" s="6"/>
      <c r="BR3" s="6"/>
      <c r="BS3" s="6"/>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223" t="s">
        <v>1843</v>
      </c>
      <c r="B4" s="195" t="s">
        <v>533</v>
      </c>
      <c r="C4" s="15" t="str">
        <f>VLOOKUP(B4,事项列表范围!A:C,3,0)</f>
        <v>行业方案创新</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P4" s="6"/>
      <c r="AQ4" s="6"/>
      <c r="AW4" s="6"/>
      <c r="AX4" s="6"/>
      <c r="BD4" s="6"/>
      <c r="BE4" s="6"/>
      <c r="BK4" s="6"/>
      <c r="BL4" s="6"/>
      <c r="BO4" s="5">
        <v>3</v>
      </c>
      <c r="BR4" s="6"/>
      <c r="BS4" s="6"/>
      <c r="BY4" s="6"/>
      <c r="BZ4" s="6"/>
      <c r="CF4" s="6"/>
      <c r="CG4" s="6"/>
      <c r="CM4" s="6"/>
      <c r="CN4" s="6"/>
      <c r="CT4" s="6"/>
      <c r="CU4" s="6"/>
      <c r="CV4" s="6"/>
      <c r="DA4" s="6"/>
      <c r="DB4" s="6"/>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17</v>
      </c>
      <c r="C5" s="15" t="str">
        <f>VLOOKUP(B5,事项列表范围!A:C,3,0)</f>
        <v>智慧唐山一期建设项目</v>
      </c>
      <c r="D5" s="8"/>
      <c r="E5" s="7"/>
      <c r="F5" s="7"/>
      <c r="G5" s="8"/>
      <c r="H5" s="131"/>
      <c r="I5" s="5">
        <v>4</v>
      </c>
      <c r="K5" s="5">
        <v>8</v>
      </c>
      <c r="M5" s="5">
        <v>4</v>
      </c>
      <c r="N5" s="8"/>
      <c r="O5" s="131"/>
      <c r="P5" s="5">
        <v>4</v>
      </c>
      <c r="S5" s="5">
        <v>8</v>
      </c>
      <c r="U5" s="8"/>
      <c r="V5" s="135"/>
      <c r="W5" s="5">
        <v>8</v>
      </c>
      <c r="X5" s="5">
        <v>8</v>
      </c>
      <c r="Y5" s="127"/>
      <c r="Z5" s="127"/>
      <c r="AA5" s="127"/>
      <c r="AB5" s="127"/>
      <c r="AC5" s="127"/>
      <c r="AD5" s="127"/>
      <c r="AE5" s="127"/>
      <c r="AF5" s="127"/>
      <c r="AG5" s="127"/>
      <c r="AH5" s="127"/>
      <c r="AI5" s="127"/>
      <c r="AJ5" s="6"/>
      <c r="AL5" s="5">
        <v>4</v>
      </c>
      <c r="AM5" s="5">
        <v>6</v>
      </c>
      <c r="AP5" s="6"/>
      <c r="AQ5" s="6"/>
      <c r="AW5" s="6"/>
      <c r="AX5" s="6"/>
      <c r="BD5" s="6"/>
      <c r="BE5" s="6"/>
      <c r="BH5" s="5">
        <v>4</v>
      </c>
      <c r="BJ5" s="5">
        <v>2</v>
      </c>
      <c r="BK5" s="6"/>
      <c r="BL5" s="6"/>
      <c r="BP5" s="5">
        <v>4</v>
      </c>
      <c r="BQ5" s="5">
        <v>4</v>
      </c>
      <c r="BR5" s="6"/>
      <c r="BS5" s="6"/>
      <c r="BT5" s="5">
        <v>8</v>
      </c>
      <c r="BU5" s="5">
        <v>2</v>
      </c>
      <c r="BV5" s="5">
        <v>8</v>
      </c>
      <c r="BW5" s="5">
        <v>3</v>
      </c>
      <c r="BX5" s="5">
        <v>7</v>
      </c>
      <c r="BY5" s="6"/>
      <c r="BZ5" s="6"/>
      <c r="CB5" s="5">
        <v>6</v>
      </c>
      <c r="CD5" s="5">
        <v>5</v>
      </c>
      <c r="CE5" s="5">
        <v>7</v>
      </c>
      <c r="CF5" s="6"/>
      <c r="CG5" s="6"/>
      <c r="CH5" s="5">
        <v>8</v>
      </c>
      <c r="CI5" s="5">
        <v>6</v>
      </c>
      <c r="CJ5" s="5">
        <v>7</v>
      </c>
      <c r="CK5" s="5">
        <v>8</v>
      </c>
      <c r="CL5" s="5">
        <v>8</v>
      </c>
      <c r="CM5" s="6"/>
      <c r="CN5" s="6"/>
      <c r="CO5" s="5">
        <v>8</v>
      </c>
      <c r="CP5" s="5">
        <v>9</v>
      </c>
      <c r="CQ5" s="5">
        <v>8</v>
      </c>
      <c r="CR5" s="5">
        <v>8</v>
      </c>
      <c r="CS5" s="5">
        <v>7</v>
      </c>
      <c r="CT5" s="6"/>
      <c r="CU5" s="6"/>
      <c r="CV5" s="6"/>
      <c r="CW5" s="5">
        <v>8</v>
      </c>
      <c r="CX5" s="5">
        <v>5</v>
      </c>
      <c r="CY5" s="5">
        <v>8</v>
      </c>
      <c r="CZ5" s="5">
        <v>8</v>
      </c>
      <c r="DA5" s="6"/>
      <c r="DB5" s="6"/>
      <c r="DC5" s="5">
        <v>6</v>
      </c>
      <c r="DD5" s="5">
        <v>9</v>
      </c>
      <c r="DE5" s="5">
        <v>8</v>
      </c>
      <c r="DF5" s="5">
        <v>8</v>
      </c>
      <c r="DG5" s="5">
        <v>8</v>
      </c>
      <c r="DH5" s="6"/>
      <c r="DI5" s="6"/>
      <c r="DJ5" s="5">
        <v>6</v>
      </c>
      <c r="DK5" s="5">
        <v>8</v>
      </c>
      <c r="DL5" s="5">
        <v>8</v>
      </c>
      <c r="DM5" s="5">
        <v>8</v>
      </c>
      <c r="DN5" s="5">
        <v>8</v>
      </c>
      <c r="DO5" s="6"/>
      <c r="DP5" s="78">
        <v>8</v>
      </c>
      <c r="DQ5" s="78">
        <v>11</v>
      </c>
      <c r="DR5" s="78">
        <v>8</v>
      </c>
      <c r="DS5" s="78">
        <v>12</v>
      </c>
      <c r="DT5" s="78">
        <v>8</v>
      </c>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229</v>
      </c>
      <c r="C6" s="15" t="str">
        <f>VLOOKUP(B6,事项列表范围!A:C,3,0)</f>
        <v>沧州城市融合大数据中心软件开发项目</v>
      </c>
      <c r="D6" s="127"/>
      <c r="E6" s="125"/>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P6" s="6"/>
      <c r="AQ6" s="6"/>
      <c r="AW6" s="6"/>
      <c r="AX6" s="6"/>
      <c r="BD6" s="6"/>
      <c r="BE6" s="6"/>
      <c r="BG6" s="5">
        <v>1</v>
      </c>
      <c r="BK6" s="6"/>
      <c r="BL6" s="6"/>
      <c r="BR6" s="6"/>
      <c r="BS6" s="6"/>
      <c r="BU6" s="5">
        <v>3</v>
      </c>
      <c r="BY6" s="6"/>
      <c r="BZ6" s="6"/>
      <c r="CF6" s="6"/>
      <c r="CG6" s="6"/>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1700</v>
      </c>
      <c r="C7" s="15" t="str">
        <f>VLOOKUP(B7,事项列表范围!A:C,3,0)</f>
        <v>威海跨系统数据对接支撑项目</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W7" s="6"/>
      <c r="AX7" s="6"/>
      <c r="BD7" s="6"/>
      <c r="BE7" s="6"/>
      <c r="BI7" s="5">
        <v>1</v>
      </c>
      <c r="BK7" s="6"/>
      <c r="BL7" s="6"/>
      <c r="BR7" s="6"/>
      <c r="BS7" s="6"/>
      <c r="BY7" s="6"/>
      <c r="BZ7" s="6"/>
      <c r="CF7" s="6"/>
      <c r="CG7" s="6"/>
      <c r="CM7" s="6"/>
      <c r="CN7" s="6"/>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68</v>
      </c>
      <c r="C8" s="15" t="str">
        <f>VLOOKUP(B8,事项列表范围!A:C,3,0)</f>
        <v>长春红旗小镇项目</v>
      </c>
      <c r="D8" s="127"/>
      <c r="E8" s="125"/>
      <c r="F8" s="125"/>
      <c r="G8" s="127"/>
      <c r="H8" s="127"/>
      <c r="I8" s="125"/>
      <c r="J8" s="125"/>
      <c r="K8" s="125"/>
      <c r="L8" s="125"/>
      <c r="M8" s="125"/>
      <c r="N8" s="127"/>
      <c r="O8" s="127"/>
      <c r="P8" s="125"/>
      <c r="Q8" s="125"/>
      <c r="R8" s="5">
        <v>4</v>
      </c>
      <c r="S8" s="125"/>
      <c r="T8" s="125"/>
      <c r="U8" s="127"/>
      <c r="V8" s="125"/>
      <c r="W8" s="125"/>
      <c r="X8" s="125"/>
      <c r="Y8" s="127"/>
      <c r="Z8" s="127"/>
      <c r="AA8" s="127"/>
      <c r="AB8" s="127"/>
      <c r="AC8" s="127"/>
      <c r="AD8" s="127"/>
      <c r="AE8" s="127"/>
      <c r="AF8" s="127"/>
      <c r="AG8" s="127"/>
      <c r="AH8" s="127"/>
      <c r="AI8" s="127"/>
      <c r="AJ8" s="6"/>
      <c r="AP8" s="6"/>
      <c r="AQ8" s="6"/>
      <c r="AW8" s="6"/>
      <c r="AX8" s="6"/>
      <c r="BD8" s="6"/>
      <c r="BE8" s="6"/>
      <c r="BK8" s="6"/>
      <c r="BL8" s="6"/>
      <c r="BR8" s="6"/>
      <c r="BS8" s="6"/>
      <c r="BY8" s="6"/>
      <c r="BZ8" s="6"/>
      <c r="CF8" s="6"/>
      <c r="CG8" s="6"/>
      <c r="CM8" s="6"/>
      <c r="CN8" s="6"/>
      <c r="CT8" s="6"/>
      <c r="CU8" s="6"/>
      <c r="CV8" s="6"/>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1736</v>
      </c>
      <c r="C9" s="15" t="str">
        <f>VLOOKUP(B9,事项列表范围!A:C,3,0)</f>
        <v>北京海淀区IOC燕云daas项目</v>
      </c>
      <c r="D9" s="127"/>
      <c r="E9" s="125"/>
      <c r="F9" s="125"/>
      <c r="G9" s="127"/>
      <c r="H9" s="127"/>
      <c r="I9" s="132">
        <v>4</v>
      </c>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Y9" s="6"/>
      <c r="BZ9" s="6"/>
      <c r="CF9" s="6"/>
      <c r="CG9" s="6"/>
      <c r="CM9" s="6"/>
      <c r="CN9" s="6"/>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5" t="s">
        <v>1824</v>
      </c>
      <c r="C10" s="15" t="str">
        <f>VLOOKUP(B10,事项列表范围!A:C,3,0)</f>
        <v>威海应急调度指挥中心项目</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M10" s="5">
        <v>2</v>
      </c>
      <c r="BN10" s="5">
        <v>1</v>
      </c>
      <c r="BR10" s="6"/>
      <c r="BS10" s="6"/>
      <c r="BY10" s="6"/>
      <c r="BZ10" s="6"/>
      <c r="CF10" s="6"/>
      <c r="CG10" s="6"/>
      <c r="CM10" s="6"/>
      <c r="CN10" s="6"/>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95" t="s">
        <v>1825</v>
      </c>
      <c r="C11" s="15" t="str">
        <f>VLOOKUP(B11,事项列表范围!A:C,3,0)</f>
        <v>聊城城市大脑项目</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O11" s="5">
        <v>2</v>
      </c>
      <c r="BR11" s="6"/>
      <c r="BS11" s="6"/>
      <c r="BY11" s="6"/>
      <c r="BZ11" s="6"/>
      <c r="CF11" s="6"/>
      <c r="CG11" s="6"/>
      <c r="CM11" s="6"/>
      <c r="CN11" s="6"/>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195" t="s">
        <v>235</v>
      </c>
      <c r="C12" s="15" t="str">
        <f>VLOOKUP(B12,事项列表范围!A:C,3,0)</f>
        <v>天津航空口岸大通关基地信息化集成项目</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P12" s="5">
        <v>1</v>
      </c>
      <c r="BR12" s="6"/>
      <c r="BS12" s="6"/>
      <c r="BY12" s="6"/>
      <c r="BZ12" s="6"/>
      <c r="CF12" s="6"/>
      <c r="CG12" s="6"/>
      <c r="CM12" s="6"/>
      <c r="CN12" s="6"/>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195" t="s">
        <v>1918</v>
      </c>
      <c r="C13" s="15" t="str">
        <f>VLOOKUP(B13,事项列表范围!A:C,3,0)</f>
        <v>唐山市旅游票务分销系统软件开发项目</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U13" s="5">
        <v>1</v>
      </c>
      <c r="BW13" s="5">
        <v>1</v>
      </c>
      <c r="BX13" s="5">
        <v>1</v>
      </c>
      <c r="BY13" s="6"/>
      <c r="BZ13" s="6"/>
      <c r="CB13" s="5">
        <v>2</v>
      </c>
      <c r="CC13" s="5">
        <v>2</v>
      </c>
      <c r="CF13" s="6"/>
      <c r="CG13" s="6"/>
      <c r="CI13" s="5">
        <v>1</v>
      </c>
      <c r="CM13" s="6"/>
      <c r="CN13" s="6"/>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195" t="s">
        <v>1956</v>
      </c>
      <c r="C14" s="15" t="str">
        <f>VLOOKUP(B14,事项列表范围!A:C,3,0)</f>
        <v>唐山智慧社区试点软件开发项目</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B14" s="5">
        <v>2</v>
      </c>
      <c r="CC14" s="5">
        <v>8</v>
      </c>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195" t="s">
        <v>2183</v>
      </c>
      <c r="C15" s="15" t="str">
        <f>VLOOKUP(B15,事项列表范围!A:C,3,0)</f>
        <v>FY20秦皇岛市公共信息服务平台运营运维二期</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T15" s="6"/>
      <c r="CU15" s="6"/>
      <c r="CV15" s="6"/>
      <c r="CX15" s="5">
        <v>1</v>
      </c>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195"/>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195"/>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195"/>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195"/>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195"/>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4"/>
      <c r="C21" s="15" t="e">
        <f>VLOOKUP(B21,事项列表范围!A:C,3,0)</f>
        <v>#N/A</v>
      </c>
      <c r="D21" s="127"/>
      <c r="E21" s="125"/>
      <c r="F21" s="125"/>
      <c r="G21" s="127"/>
      <c r="H21" s="136"/>
      <c r="I21" s="125"/>
      <c r="J21" s="125"/>
      <c r="K21" s="125"/>
      <c r="L21" s="125"/>
      <c r="M21" s="125"/>
      <c r="N21" s="127"/>
      <c r="O21" s="136"/>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3" t="s">
        <v>1719</v>
      </c>
      <c r="B22" s="195"/>
      <c r="C22" s="15"/>
      <c r="D22" s="127"/>
      <c r="E22" s="125"/>
      <c r="F22" s="125"/>
      <c r="G22" s="127"/>
      <c r="H22" s="136"/>
      <c r="I22" s="125"/>
      <c r="J22" s="125"/>
      <c r="K22" s="125"/>
      <c r="L22" s="125"/>
      <c r="M22" s="125"/>
      <c r="N22" s="127"/>
      <c r="O22" s="136"/>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95"/>
      <c r="C23" s="15"/>
      <c r="D23" s="127"/>
      <c r="E23" s="125"/>
      <c r="F23" s="125"/>
      <c r="G23" s="127"/>
      <c r="H23" s="136"/>
      <c r="I23" s="125"/>
      <c r="J23" s="125"/>
      <c r="K23" s="125"/>
      <c r="L23" s="125"/>
      <c r="M23" s="125"/>
      <c r="N23" s="127"/>
      <c r="O23" s="136"/>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95"/>
      <c r="C24" s="15"/>
      <c r="D24" s="127"/>
      <c r="E24" s="125"/>
      <c r="F24" s="125"/>
      <c r="G24" s="127"/>
      <c r="H24" s="136"/>
      <c r="I24" s="125"/>
      <c r="J24" s="125"/>
      <c r="K24" s="125"/>
      <c r="L24" s="125"/>
      <c r="M24" s="125"/>
      <c r="N24" s="127"/>
      <c r="O24" s="136"/>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43" t="s">
        <v>1755</v>
      </c>
      <c r="B25" s="195"/>
      <c r="C25" s="15"/>
      <c r="D25" s="127"/>
      <c r="E25" s="125"/>
      <c r="F25" s="125"/>
      <c r="G25" s="127"/>
      <c r="H25" s="136"/>
      <c r="I25" s="125"/>
      <c r="J25" s="125"/>
      <c r="K25" s="125"/>
      <c r="L25" s="125"/>
      <c r="M25" s="125"/>
      <c r="N25" s="127"/>
      <c r="O25" s="136"/>
      <c r="P25" s="125"/>
      <c r="Q25" s="125"/>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1733</v>
      </c>
      <c r="B26" s="195"/>
      <c r="C26" s="15"/>
      <c r="D26" s="8"/>
      <c r="E26" s="7"/>
      <c r="F26" s="7"/>
      <c r="G26" s="8"/>
      <c r="H26" s="131"/>
      <c r="L26" s="5">
        <v>8</v>
      </c>
      <c r="M26" s="5">
        <v>4</v>
      </c>
      <c r="N26" s="8"/>
      <c r="O26" s="131"/>
      <c r="P26" s="5">
        <v>4</v>
      </c>
      <c r="Q26" s="5">
        <v>8</v>
      </c>
      <c r="R26" s="5">
        <v>4</v>
      </c>
      <c r="T26" s="5">
        <v>8</v>
      </c>
      <c r="U26" s="8">
        <v>4</v>
      </c>
      <c r="V26" s="125"/>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1725</v>
      </c>
      <c r="B27" s="195"/>
      <c r="C27" s="15"/>
      <c r="D27" s="8"/>
      <c r="E27" s="7"/>
      <c r="F27" s="7"/>
      <c r="G27" s="8"/>
      <c r="H27" s="131"/>
      <c r="N27" s="8"/>
      <c r="O27" s="131"/>
      <c r="U27" s="8"/>
      <c r="V27" s="140"/>
      <c r="W27" s="125"/>
      <c r="X27" s="125"/>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95"/>
      <c r="C28" s="15"/>
      <c r="D28" s="8"/>
      <c r="E28" s="7"/>
      <c r="F28" s="7"/>
      <c r="G28" s="8"/>
      <c r="H28" s="131"/>
      <c r="N28" s="8"/>
      <c r="O28" s="131"/>
      <c r="U28" s="8"/>
      <c r="V28" s="140"/>
      <c r="W28" s="125"/>
      <c r="X28" s="125"/>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95"/>
      <c r="C29" s="15"/>
      <c r="D29" s="8"/>
      <c r="E29" s="7"/>
      <c r="F29" s="7"/>
      <c r="G29" s="8"/>
      <c r="H29" s="131"/>
      <c r="N29" s="8"/>
      <c r="O29" s="131"/>
      <c r="U29" s="8"/>
      <c r="V29" s="140"/>
      <c r="W29" s="125"/>
      <c r="X29" s="125"/>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1730</v>
      </c>
      <c r="B30" s="195"/>
      <c r="C30" s="15"/>
      <c r="D30" s="8"/>
      <c r="E30" s="7">
        <v>8</v>
      </c>
      <c r="F30" s="7">
        <v>8</v>
      </c>
      <c r="G30" s="8"/>
      <c r="H30" s="131"/>
      <c r="J30" s="5">
        <v>8</v>
      </c>
      <c r="N30" s="8"/>
      <c r="O30" s="131"/>
      <c r="U30" s="8"/>
      <c r="V30" s="135"/>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195"/>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K31" s="5">
        <v>1</v>
      </c>
      <c r="AL31" s="5">
        <v>4</v>
      </c>
      <c r="AM31" s="5">
        <v>2</v>
      </c>
      <c r="AP31" s="6"/>
      <c r="AQ31" s="6"/>
      <c r="AW31" s="6"/>
      <c r="AX31" s="6"/>
      <c r="BD31" s="6"/>
      <c r="BE31" s="6"/>
      <c r="BF31" s="5">
        <v>8</v>
      </c>
      <c r="BG31" s="5">
        <v>7</v>
      </c>
      <c r="BH31" s="5">
        <v>4</v>
      </c>
      <c r="BI31" s="5">
        <v>9</v>
      </c>
      <c r="BJ31" s="5">
        <v>3</v>
      </c>
      <c r="BK31" s="6"/>
      <c r="BL31" s="6"/>
      <c r="BM31" s="5">
        <v>1</v>
      </c>
      <c r="BN31" s="5">
        <v>2</v>
      </c>
      <c r="BR31" s="6"/>
      <c r="BS31" s="6"/>
      <c r="BU31" s="5">
        <v>2</v>
      </c>
      <c r="BY31" s="6"/>
      <c r="BZ31" s="6"/>
      <c r="CA31" s="5">
        <v>2</v>
      </c>
      <c r="CF31" s="6"/>
      <c r="CG31" s="6"/>
      <c r="CH31" s="5">
        <v>2</v>
      </c>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195"/>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W32" s="6"/>
      <c r="AX32" s="6"/>
      <c r="BD32" s="6"/>
      <c r="BE32" s="6"/>
      <c r="BK32" s="6"/>
      <c r="BL32" s="6"/>
      <c r="BO32" s="5">
        <v>2</v>
      </c>
      <c r="BQ32" s="5">
        <v>4</v>
      </c>
      <c r="BR32" s="6"/>
      <c r="BS32" s="6"/>
      <c r="BY32" s="6"/>
      <c r="BZ32" s="6"/>
      <c r="CF32" s="6"/>
      <c r="CG32" s="6"/>
      <c r="CM32" s="6"/>
      <c r="CN32" s="6"/>
      <c r="CT32" s="6"/>
      <c r="CU32" s="6"/>
      <c r="CV32" s="6"/>
      <c r="CX32" s="5">
        <v>2</v>
      </c>
      <c r="DA32" s="6"/>
      <c r="DB32" s="6"/>
      <c r="DC32" s="5">
        <v>2</v>
      </c>
      <c r="DH32" s="6"/>
      <c r="DI32" s="6"/>
      <c r="DJ32" s="5">
        <v>4</v>
      </c>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95"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R33" s="6"/>
      <c r="BS33" s="6"/>
      <c r="BW33" s="5">
        <v>1</v>
      </c>
      <c r="BY33" s="6"/>
      <c r="BZ33" s="6"/>
      <c r="CD33" s="5">
        <v>3</v>
      </c>
      <c r="CE33" s="5">
        <v>1</v>
      </c>
      <c r="CF33" s="6"/>
      <c r="CG33" s="6"/>
      <c r="CI33" s="5">
        <v>1</v>
      </c>
      <c r="CJ33" s="5">
        <v>1</v>
      </c>
      <c r="CK33" s="5">
        <v>1</v>
      </c>
      <c r="CM33" s="6"/>
      <c r="CN33" s="6"/>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3" t="s">
        <v>2185</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DA34" s="6"/>
      <c r="DB34" s="6"/>
      <c r="DC34" s="5">
        <v>2</v>
      </c>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3" t="s">
        <v>2186</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3" t="s">
        <v>2187</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3" t="s">
        <v>2188</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195"/>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O39" s="5">
        <v>1</v>
      </c>
      <c r="AP39" s="6"/>
      <c r="AQ39" s="6"/>
      <c r="AW39" s="6"/>
      <c r="AX39" s="6"/>
      <c r="BD39" s="6"/>
      <c r="BE39" s="6"/>
      <c r="BJ39" s="5">
        <v>3</v>
      </c>
      <c r="BK39" s="6"/>
      <c r="BL39" s="6"/>
      <c r="BM39" s="5">
        <v>5</v>
      </c>
      <c r="BN39" s="5">
        <v>5</v>
      </c>
      <c r="BO39" s="5">
        <v>1</v>
      </c>
      <c r="BP39" s="5">
        <v>3</v>
      </c>
      <c r="BR39" s="6"/>
      <c r="BS39" s="6"/>
      <c r="BY39" s="6"/>
      <c r="BZ39" s="6"/>
      <c r="CF39" s="6"/>
      <c r="CG39" s="6"/>
      <c r="CM39" s="6"/>
      <c r="CN39" s="6"/>
      <c r="CS39" s="5">
        <v>1</v>
      </c>
      <c r="CT39" s="6"/>
      <c r="CU39" s="6"/>
      <c r="CV39" s="6"/>
      <c r="DA39" s="6"/>
      <c r="DB39" s="6"/>
      <c r="DH39" s="6"/>
      <c r="DI39" s="6"/>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1684</v>
      </c>
      <c r="B40" s="117"/>
      <c r="C40" s="117"/>
      <c r="D40" s="129">
        <v>8</v>
      </c>
      <c r="E40" s="126"/>
      <c r="F40" s="126"/>
      <c r="G40" s="129">
        <v>8</v>
      </c>
      <c r="H40" s="129">
        <v>8</v>
      </c>
      <c r="I40" s="126"/>
      <c r="J40" s="126"/>
      <c r="K40" s="126"/>
      <c r="L40" s="126"/>
      <c r="M40" s="126"/>
      <c r="N40" s="129">
        <v>8</v>
      </c>
      <c r="O40" s="129">
        <v>8</v>
      </c>
      <c r="P40" s="126"/>
      <c r="Q40" s="126"/>
      <c r="R40" s="126"/>
      <c r="S40" s="126"/>
      <c r="T40" s="126"/>
      <c r="U40" s="129">
        <v>8</v>
      </c>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v>8</v>
      </c>
      <c r="AU40" s="118">
        <v>8</v>
      </c>
      <c r="AV40" s="118">
        <v>8</v>
      </c>
      <c r="AW40" s="119">
        <v>8</v>
      </c>
      <c r="AX40" s="119">
        <v>8</v>
      </c>
      <c r="AY40" s="118">
        <v>8</v>
      </c>
      <c r="AZ40" s="118">
        <v>8</v>
      </c>
      <c r="BA40" s="118">
        <v>8</v>
      </c>
      <c r="BB40" s="118">
        <v>8</v>
      </c>
      <c r="BC40" s="118">
        <v>8</v>
      </c>
      <c r="BD40" s="119">
        <v>8</v>
      </c>
      <c r="BE40" s="119">
        <v>8</v>
      </c>
      <c r="BF40" s="118"/>
      <c r="BG40" s="118"/>
      <c r="BH40" s="118"/>
      <c r="BI40" s="118"/>
      <c r="BJ40" s="118"/>
      <c r="BK40" s="119">
        <v>8</v>
      </c>
      <c r="BL40" s="119">
        <v>8</v>
      </c>
      <c r="BM40" s="118"/>
      <c r="BN40" s="118"/>
      <c r="BO40" s="118"/>
      <c r="BP40" s="118"/>
      <c r="BQ40" s="118"/>
      <c r="BR40" s="119">
        <v>8</v>
      </c>
      <c r="BS40" s="119">
        <v>8</v>
      </c>
      <c r="BT40" s="118"/>
      <c r="BU40" s="118"/>
      <c r="BV40" s="118"/>
      <c r="BW40" s="118">
        <v>3</v>
      </c>
      <c r="BX40" s="118"/>
      <c r="BY40" s="119">
        <v>8</v>
      </c>
      <c r="BZ40" s="119">
        <v>8</v>
      </c>
      <c r="CA40" s="118">
        <v>8</v>
      </c>
      <c r="CB40" s="118"/>
      <c r="CC40" s="118"/>
      <c r="CD40" s="118"/>
      <c r="CE40" s="118"/>
      <c r="CF40" s="119">
        <v>8</v>
      </c>
      <c r="CG40" s="119">
        <v>8</v>
      </c>
      <c r="CH40" s="118"/>
      <c r="CI40" s="118"/>
      <c r="CJ40" s="118"/>
      <c r="CK40" s="118"/>
      <c r="CL40" s="118"/>
      <c r="CM40" s="119">
        <v>8</v>
      </c>
      <c r="CN40" s="119">
        <v>8</v>
      </c>
      <c r="CO40" s="118"/>
      <c r="CP40" s="118"/>
      <c r="CQ40" s="118"/>
      <c r="CR40" s="118"/>
      <c r="CS40" s="118"/>
      <c r="CT40" s="119">
        <v>8</v>
      </c>
      <c r="CU40" s="119">
        <v>8</v>
      </c>
      <c r="CV40" s="119">
        <v>8</v>
      </c>
      <c r="CW40" s="118"/>
      <c r="CX40" s="118"/>
      <c r="CY40" s="118"/>
      <c r="CZ40" s="118"/>
      <c r="DA40" s="119">
        <v>8</v>
      </c>
      <c r="DB40" s="119">
        <v>8</v>
      </c>
      <c r="DC40" s="118"/>
      <c r="DD40" s="118"/>
      <c r="DE40" s="118"/>
      <c r="DF40" s="118"/>
      <c r="DG40" s="118"/>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8</v>
      </c>
      <c r="E41" s="268">
        <f t="shared" ref="E41:BP41" si="0">SUM(E3:E40)</f>
        <v>8</v>
      </c>
      <c r="F41" s="268">
        <f t="shared" si="0"/>
        <v>8</v>
      </c>
      <c r="G41" s="268">
        <f t="shared" si="0"/>
        <v>8</v>
      </c>
      <c r="H41" s="268">
        <f t="shared" si="0"/>
        <v>8</v>
      </c>
      <c r="I41" s="268">
        <f t="shared" si="0"/>
        <v>8</v>
      </c>
      <c r="J41" s="268">
        <f t="shared" si="0"/>
        <v>8</v>
      </c>
      <c r="K41" s="268">
        <f t="shared" si="0"/>
        <v>8</v>
      </c>
      <c r="L41" s="268">
        <f t="shared" si="0"/>
        <v>8</v>
      </c>
      <c r="M41" s="268">
        <f t="shared" si="0"/>
        <v>8</v>
      </c>
      <c r="N41" s="268">
        <f t="shared" si="0"/>
        <v>8</v>
      </c>
      <c r="O41" s="268">
        <f t="shared" si="0"/>
        <v>8</v>
      </c>
      <c r="P41" s="268">
        <f t="shared" si="0"/>
        <v>8</v>
      </c>
      <c r="Q41" s="268">
        <f t="shared" si="0"/>
        <v>8</v>
      </c>
      <c r="R41" s="268">
        <f t="shared" si="0"/>
        <v>8</v>
      </c>
      <c r="S41" s="268">
        <f t="shared" si="0"/>
        <v>8</v>
      </c>
      <c r="T41" s="268">
        <f t="shared" si="0"/>
        <v>8</v>
      </c>
      <c r="U41" s="268">
        <f t="shared" si="0"/>
        <v>12</v>
      </c>
      <c r="V41" s="268">
        <f t="shared" si="0"/>
        <v>0</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8</v>
      </c>
      <c r="AL41" s="268">
        <f t="shared" si="0"/>
        <v>8</v>
      </c>
      <c r="AM41" s="268">
        <f t="shared" si="0"/>
        <v>8</v>
      </c>
      <c r="AN41" s="268">
        <f t="shared" si="0"/>
        <v>8</v>
      </c>
      <c r="AO41" s="268">
        <f t="shared" si="0"/>
        <v>8</v>
      </c>
      <c r="AP41" s="268">
        <f t="shared" si="0"/>
        <v>8</v>
      </c>
      <c r="AQ41" s="268">
        <f t="shared" si="0"/>
        <v>8</v>
      </c>
      <c r="AR41" s="268">
        <f t="shared" si="0"/>
        <v>8</v>
      </c>
      <c r="AS41" s="268">
        <f t="shared" si="0"/>
        <v>8</v>
      </c>
      <c r="AT41" s="268">
        <f t="shared" si="0"/>
        <v>8</v>
      </c>
      <c r="AU41" s="268">
        <f t="shared" si="0"/>
        <v>8</v>
      </c>
      <c r="AV41" s="268">
        <f t="shared" si="0"/>
        <v>8</v>
      </c>
      <c r="AW41" s="268">
        <f t="shared" si="0"/>
        <v>8</v>
      </c>
      <c r="AX41" s="268">
        <f t="shared" si="0"/>
        <v>8</v>
      </c>
      <c r="AY41" s="268">
        <f t="shared" si="0"/>
        <v>8</v>
      </c>
      <c r="AZ41" s="268">
        <f t="shared" si="0"/>
        <v>8</v>
      </c>
      <c r="BA41" s="268">
        <f t="shared" si="0"/>
        <v>8</v>
      </c>
      <c r="BB41" s="268">
        <f t="shared" si="0"/>
        <v>8</v>
      </c>
      <c r="BC41" s="268">
        <f t="shared" si="0"/>
        <v>8</v>
      </c>
      <c r="BD41" s="268">
        <f t="shared" si="0"/>
        <v>8</v>
      </c>
      <c r="BE41" s="268">
        <f t="shared" si="0"/>
        <v>8</v>
      </c>
      <c r="BF41" s="268">
        <f t="shared" si="0"/>
        <v>8</v>
      </c>
      <c r="BG41" s="268">
        <f t="shared" si="0"/>
        <v>8</v>
      </c>
      <c r="BH41" s="268">
        <f t="shared" si="0"/>
        <v>8</v>
      </c>
      <c r="BI41" s="268">
        <f t="shared" si="0"/>
        <v>10</v>
      </c>
      <c r="BJ41" s="268">
        <f t="shared" si="0"/>
        <v>8</v>
      </c>
      <c r="BK41" s="268">
        <f t="shared" si="0"/>
        <v>8</v>
      </c>
      <c r="BL41" s="268">
        <f t="shared" si="0"/>
        <v>8</v>
      </c>
      <c r="BM41" s="268">
        <f t="shared" si="0"/>
        <v>8</v>
      </c>
      <c r="BN41" s="268">
        <f t="shared" si="0"/>
        <v>8</v>
      </c>
      <c r="BO41" s="268">
        <f t="shared" si="0"/>
        <v>8</v>
      </c>
      <c r="BP41" s="268">
        <f t="shared" si="0"/>
        <v>8</v>
      </c>
      <c r="BQ41" s="268">
        <f t="shared" ref="BQ41:EB41" si="1">SUM(BQ3:BQ40)</f>
        <v>8</v>
      </c>
      <c r="BR41" s="268">
        <f t="shared" si="1"/>
        <v>8</v>
      </c>
      <c r="BS41" s="268">
        <f t="shared" si="1"/>
        <v>8</v>
      </c>
      <c r="BT41" s="268">
        <f t="shared" si="1"/>
        <v>8</v>
      </c>
      <c r="BU41" s="268">
        <f t="shared" si="1"/>
        <v>8</v>
      </c>
      <c r="BV41" s="268">
        <f t="shared" si="1"/>
        <v>8</v>
      </c>
      <c r="BW41" s="268">
        <f t="shared" si="1"/>
        <v>8</v>
      </c>
      <c r="BX41" s="268">
        <f t="shared" si="1"/>
        <v>8</v>
      </c>
      <c r="BY41" s="268">
        <f t="shared" si="1"/>
        <v>8</v>
      </c>
      <c r="BZ41" s="268">
        <f t="shared" si="1"/>
        <v>8</v>
      </c>
      <c r="CA41" s="268">
        <f t="shared" si="1"/>
        <v>10</v>
      </c>
      <c r="CB41" s="268">
        <f t="shared" si="1"/>
        <v>10</v>
      </c>
      <c r="CC41" s="268">
        <f t="shared" si="1"/>
        <v>10</v>
      </c>
      <c r="CD41" s="268">
        <f t="shared" si="1"/>
        <v>8</v>
      </c>
      <c r="CE41" s="268">
        <f t="shared" si="1"/>
        <v>8</v>
      </c>
      <c r="CF41" s="268">
        <f t="shared" si="1"/>
        <v>8</v>
      </c>
      <c r="CG41" s="268">
        <f t="shared" si="1"/>
        <v>8</v>
      </c>
      <c r="CH41" s="268">
        <f t="shared" si="1"/>
        <v>10</v>
      </c>
      <c r="CI41" s="268">
        <f t="shared" si="1"/>
        <v>8</v>
      </c>
      <c r="CJ41" s="268">
        <f t="shared" si="1"/>
        <v>8</v>
      </c>
      <c r="CK41" s="268">
        <f t="shared" si="1"/>
        <v>9</v>
      </c>
      <c r="CL41" s="268">
        <f t="shared" si="1"/>
        <v>8</v>
      </c>
      <c r="CM41" s="268">
        <f t="shared" si="1"/>
        <v>8</v>
      </c>
      <c r="CN41" s="268">
        <f t="shared" si="1"/>
        <v>8</v>
      </c>
      <c r="CO41" s="268">
        <f t="shared" si="1"/>
        <v>8</v>
      </c>
      <c r="CP41" s="268">
        <f t="shared" si="1"/>
        <v>9</v>
      </c>
      <c r="CQ41" s="268">
        <f t="shared" si="1"/>
        <v>8</v>
      </c>
      <c r="CR41" s="268">
        <f t="shared" si="1"/>
        <v>8</v>
      </c>
      <c r="CS41" s="268">
        <f t="shared" si="1"/>
        <v>8</v>
      </c>
      <c r="CT41" s="268">
        <f t="shared" si="1"/>
        <v>8</v>
      </c>
      <c r="CU41" s="268">
        <f t="shared" si="1"/>
        <v>8</v>
      </c>
      <c r="CV41" s="268">
        <f t="shared" si="1"/>
        <v>8</v>
      </c>
      <c r="CW41" s="268">
        <f t="shared" si="1"/>
        <v>8</v>
      </c>
      <c r="CX41" s="268">
        <f t="shared" si="1"/>
        <v>8</v>
      </c>
      <c r="CY41" s="268">
        <f t="shared" si="1"/>
        <v>8</v>
      </c>
      <c r="CZ41" s="268">
        <f t="shared" si="1"/>
        <v>8</v>
      </c>
      <c r="DA41" s="268">
        <f t="shared" si="1"/>
        <v>8</v>
      </c>
      <c r="DB41" s="268">
        <f t="shared" si="1"/>
        <v>8</v>
      </c>
      <c r="DC41" s="268">
        <f t="shared" si="1"/>
        <v>10</v>
      </c>
      <c r="DD41" s="268">
        <f t="shared" si="1"/>
        <v>9</v>
      </c>
      <c r="DE41" s="268">
        <f t="shared" si="1"/>
        <v>8</v>
      </c>
      <c r="DF41" s="268">
        <f t="shared" si="1"/>
        <v>8</v>
      </c>
      <c r="DG41" s="268">
        <f t="shared" si="1"/>
        <v>8</v>
      </c>
      <c r="DH41" s="268">
        <f t="shared" si="1"/>
        <v>8</v>
      </c>
      <c r="DI41" s="268">
        <f t="shared" si="1"/>
        <v>8</v>
      </c>
      <c r="DJ41" s="268">
        <f t="shared" si="1"/>
        <v>10</v>
      </c>
      <c r="DK41" s="268">
        <f t="shared" si="1"/>
        <v>8</v>
      </c>
      <c r="DL41" s="268">
        <f t="shared" si="1"/>
        <v>8</v>
      </c>
      <c r="DM41" s="268">
        <f t="shared" si="1"/>
        <v>8</v>
      </c>
      <c r="DN41" s="268">
        <f t="shared" si="1"/>
        <v>8</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83"/>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xl/worksheets/sheet1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J17" xSplit="3" ySplit="2"/>
      <selection pane="topRight"/>
      <selection pane="bottomLeft"/>
      <selection activeCell="B38" pane="bottomRight" sqref="B38"/>
    </sheetView>
  </sheetViews>
  <sheetFormatPr defaultColWidth="9.25" defaultRowHeight="17.25" customHeight="true"/>
  <cols>
    <col max="1" min="1" style="77" width="9.25"/>
    <col max="2" min="2" style="78" width="9.25"/>
    <col bestFit="true" customWidth="true" max="3" min="3" style="78" width="43.125"/>
    <col customWidth="true" max="35" min="4" style="78" width="8.625"/>
    <col max="16384" min="36" style="78" width="9.25"/>
  </cols>
  <sheetData>
    <row customFormat="true" customHeight="true" ht="17.25" r="1" s="5" spans="1:370">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1845</v>
      </c>
      <c r="B3" s="15" t="s">
        <v>532</v>
      </c>
      <c r="C3" s="15" t="str">
        <f>VLOOKUP(B3,事项列表范围!A:C,3,0)</f>
        <v>2019项目方案整理</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K3" s="5">
        <v>4</v>
      </c>
      <c r="AO3" s="5">
        <v>2</v>
      </c>
      <c r="AP3" s="6"/>
      <c r="AQ3" s="6"/>
      <c r="AR3" s="5">
        <v>6</v>
      </c>
      <c r="AS3" s="5">
        <v>6</v>
      </c>
      <c r="AT3" s="5">
        <v>4</v>
      </c>
      <c r="AW3" s="6"/>
      <c r="AX3" s="6"/>
      <c r="BD3" s="6"/>
      <c r="BE3" s="6"/>
      <c r="BK3" s="6"/>
      <c r="BL3" s="6"/>
      <c r="BR3" s="6"/>
      <c r="BS3" s="6"/>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1845</v>
      </c>
      <c r="B4" s="15" t="s">
        <v>533</v>
      </c>
      <c r="C4" s="15" t="str">
        <f>VLOOKUP(B4,事项列表范围!A:C,3,0)</f>
        <v>行业方案创新</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L4" s="5">
        <v>2</v>
      </c>
      <c r="AM4" s="5">
        <v>8</v>
      </c>
      <c r="AN4" s="5">
        <v>8</v>
      </c>
      <c r="AO4" s="5">
        <v>5</v>
      </c>
      <c r="AP4" s="6"/>
      <c r="AQ4" s="6"/>
      <c r="AR4" s="5">
        <v>5</v>
      </c>
      <c r="AS4" s="5">
        <v>5</v>
      </c>
      <c r="AV4" s="5">
        <v>2</v>
      </c>
      <c r="AW4" s="6"/>
      <c r="AX4" s="6"/>
      <c r="BD4" s="6"/>
      <c r="BE4" s="6"/>
      <c r="BK4" s="6"/>
      <c r="BL4" s="6"/>
      <c r="BR4" s="6"/>
      <c r="BS4" s="6"/>
      <c r="BY4" s="6"/>
      <c r="BZ4" s="6"/>
      <c r="CF4" s="6"/>
      <c r="CG4" s="6"/>
      <c r="CM4" s="6"/>
      <c r="CN4" s="6"/>
      <c r="CT4" s="6"/>
      <c r="CU4" s="6"/>
      <c r="CV4" s="6"/>
      <c r="DA4" s="6"/>
      <c r="DB4" s="6"/>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1661</v>
      </c>
      <c r="C5" s="15" t="str">
        <f>VLOOKUP(B5,事项列表范围!A:C,3,0)</f>
        <v>延庆疫情防控系统</v>
      </c>
      <c r="D5" s="127"/>
      <c r="E5" s="125"/>
      <c r="F5" s="125"/>
      <c r="G5" s="127"/>
      <c r="H5" s="127"/>
      <c r="I5" s="125"/>
      <c r="J5" s="125"/>
      <c r="K5" s="125"/>
      <c r="L5" s="125"/>
      <c r="M5" s="125"/>
      <c r="N5" s="127"/>
      <c r="O5" s="127"/>
      <c r="P5" s="125"/>
      <c r="Q5" s="125"/>
      <c r="R5" s="125"/>
      <c r="S5" s="125"/>
      <c r="T5" s="125"/>
      <c r="U5" s="127"/>
      <c r="V5" s="125"/>
      <c r="W5" s="125"/>
      <c r="X5" s="125"/>
      <c r="Y5" s="127"/>
      <c r="Z5" s="127"/>
      <c r="AA5" s="127"/>
      <c r="AB5" s="127"/>
      <c r="AC5" s="127"/>
      <c r="AD5" s="127"/>
      <c r="AE5" s="127"/>
      <c r="AF5" s="127"/>
      <c r="AG5" s="127"/>
      <c r="AH5" s="127"/>
      <c r="AI5" s="127"/>
      <c r="AJ5" s="6"/>
      <c r="AP5" s="6"/>
      <c r="AQ5" s="6"/>
      <c r="AU5" s="5">
        <v>3</v>
      </c>
      <c r="AW5" s="6"/>
      <c r="AX5" s="6"/>
      <c r="BD5" s="6"/>
      <c r="BE5" s="6"/>
      <c r="BK5" s="6"/>
      <c r="BL5" s="6"/>
      <c r="BR5" s="6"/>
      <c r="BS5" s="6"/>
      <c r="BY5" s="6"/>
      <c r="BZ5" s="6"/>
      <c r="CF5" s="6"/>
      <c r="CG5" s="6"/>
      <c r="CM5" s="6"/>
      <c r="CN5" s="6"/>
      <c r="CT5" s="6"/>
      <c r="CU5" s="6"/>
      <c r="CV5" s="6"/>
      <c r="DA5" s="6"/>
      <c r="DB5" s="6"/>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1657</v>
      </c>
      <c r="C6" s="15" t="str">
        <f>VLOOKUP(B6,事项列表范围!A:C,3,0)</f>
        <v>唐山企业复工平台</v>
      </c>
      <c r="D6" s="127"/>
      <c r="E6" s="125"/>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P6" s="6"/>
      <c r="AQ6" s="6"/>
      <c r="AR6" s="5">
        <v>2</v>
      </c>
      <c r="AW6" s="6"/>
      <c r="AX6" s="6"/>
      <c r="BD6" s="6"/>
      <c r="BE6" s="6"/>
      <c r="BK6" s="6"/>
      <c r="BL6" s="6"/>
      <c r="BR6" s="6"/>
      <c r="BS6" s="6"/>
      <c r="BY6" s="6"/>
      <c r="BZ6" s="6"/>
      <c r="CF6" s="6"/>
      <c r="CG6" s="6"/>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1669</v>
      </c>
      <c r="C7" s="15" t="str">
        <f>VLOOKUP(B7,事项列表范围!A:C,3,0)</f>
        <v>天津南开企业复工平台软件开发</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T7" s="5">
        <v>1</v>
      </c>
      <c r="AW7" s="6"/>
      <c r="AX7" s="6"/>
      <c r="BD7" s="6"/>
      <c r="BE7" s="6"/>
      <c r="BK7" s="6"/>
      <c r="BL7" s="6"/>
      <c r="BR7" s="6"/>
      <c r="BS7" s="6"/>
      <c r="BY7" s="6"/>
      <c r="BZ7" s="6"/>
      <c r="CF7" s="6"/>
      <c r="CG7" s="6"/>
      <c r="CM7" s="6"/>
      <c r="CN7" s="6"/>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1670</v>
      </c>
      <c r="C8" s="15" t="str">
        <f>VLOOKUP(B8,事项列表范围!A:C,3,0)</f>
        <v>天津南开社区疫情防控服务平台软件开发</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U8" s="5">
        <v>2</v>
      </c>
      <c r="AV8" s="5">
        <v>1</v>
      </c>
      <c r="AW8" s="6"/>
      <c r="AX8" s="6"/>
      <c r="BD8" s="6"/>
      <c r="BE8" s="6"/>
      <c r="BK8" s="6"/>
      <c r="BL8" s="6"/>
      <c r="BR8" s="6"/>
      <c r="BS8" s="6"/>
      <c r="BY8" s="6"/>
      <c r="BZ8" s="6"/>
      <c r="CF8" s="6"/>
      <c r="CG8" s="6"/>
      <c r="CM8" s="6"/>
      <c r="CN8" s="6"/>
      <c r="CT8" s="6"/>
      <c r="CU8" s="6"/>
      <c r="CV8" s="6"/>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1671</v>
      </c>
      <c r="C9" s="15" t="str">
        <f>VLOOKUP(B9,事项列表范围!A:C,3,0)</f>
        <v>沧州疫情防控系统</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T9" s="5">
        <v>6</v>
      </c>
      <c r="AW9" s="6"/>
      <c r="AX9" s="6"/>
      <c r="BD9" s="6"/>
      <c r="BE9" s="6"/>
      <c r="BK9" s="6"/>
      <c r="BL9" s="6"/>
      <c r="BR9" s="6"/>
      <c r="BS9" s="6"/>
      <c r="BY9" s="6"/>
      <c r="BZ9" s="6"/>
      <c r="CF9" s="6"/>
      <c r="CG9" s="6"/>
      <c r="CM9" s="6"/>
      <c r="CN9" s="6"/>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71" t="s">
        <v>1672</v>
      </c>
      <c r="C10" s="15" t="str">
        <f>VLOOKUP(B10,事项列表范围!A:C,3,0)</f>
        <v>长春疫情防控系统</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U10" s="5">
        <v>2</v>
      </c>
      <c r="AW10" s="6"/>
      <c r="AX10" s="6"/>
      <c r="BD10" s="6"/>
      <c r="BE10" s="6"/>
      <c r="BK10" s="6"/>
      <c r="BL10" s="6"/>
      <c r="BR10" s="6"/>
      <c r="BS10" s="6"/>
      <c r="BY10" s="6"/>
      <c r="BZ10" s="6"/>
      <c r="CF10" s="6"/>
      <c r="CG10" s="6"/>
      <c r="CM10" s="6"/>
      <c r="CN10" s="6"/>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71" t="s">
        <v>1701</v>
      </c>
      <c r="C11" s="15" t="str">
        <f>VLOOKUP(B11,事项列表范围!A:C,3,0)</f>
        <v>环渤海大区天津市南开区智慧养老软件开发项目</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F11" s="5">
        <v>4</v>
      </c>
      <c r="BG11" s="5">
        <v>8</v>
      </c>
      <c r="BH11" s="5">
        <v>8</v>
      </c>
      <c r="BJ11" s="5">
        <v>5</v>
      </c>
      <c r="BK11" s="6"/>
      <c r="BL11" s="6"/>
      <c r="BR11" s="6"/>
      <c r="BS11" s="6"/>
      <c r="BY11" s="6"/>
      <c r="BZ11" s="6"/>
      <c r="CF11" s="6"/>
      <c r="CG11" s="6"/>
      <c r="CM11" s="6"/>
      <c r="CN11" s="6"/>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171" t="s">
        <v>80</v>
      </c>
      <c r="C12" s="15" t="str">
        <f>VLOOKUP(B12,事项列表范围!A:C,3,0)</f>
        <v>邯郸市成安县智慧城市</v>
      </c>
      <c r="D12" s="127"/>
      <c r="E12" s="125"/>
      <c r="F12" s="125"/>
      <c r="G12" s="127"/>
      <c r="H12" s="127"/>
      <c r="I12" s="125"/>
      <c r="J12" s="125"/>
      <c r="K12" s="125"/>
      <c r="L12" s="7">
        <v>4</v>
      </c>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171" t="s">
        <v>1899</v>
      </c>
      <c r="C13" s="15" t="str">
        <f>VLOOKUP(B13,事项列表范围!A:C,3,0)</f>
        <v>北京市综合服务融通平台</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N13" s="5">
        <v>2</v>
      </c>
      <c r="BO13" s="5">
        <v>5</v>
      </c>
      <c r="BP13" s="5">
        <v>8</v>
      </c>
      <c r="BQ13" s="5">
        <v>3</v>
      </c>
      <c r="BR13" s="6"/>
      <c r="BS13" s="6"/>
      <c r="BY13" s="6"/>
      <c r="BZ13" s="6"/>
      <c r="CF13" s="6"/>
      <c r="CG13" s="6"/>
      <c r="CM13" s="6"/>
      <c r="CN13" s="6"/>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171" t="s">
        <v>1903</v>
      </c>
      <c r="C14" s="15" t="str">
        <f>VLOOKUP(B14,事项列表范围!A:C,3,0)</f>
        <v>南开区统一身份认证系统软件开发项目</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N14" s="5">
        <v>4</v>
      </c>
      <c r="BO14" s="5">
        <v>3</v>
      </c>
      <c r="BR14" s="6"/>
      <c r="BS14" s="6"/>
      <c r="BT14" s="5">
        <v>4</v>
      </c>
      <c r="BW14" s="5">
        <v>8</v>
      </c>
      <c r="BY14" s="6"/>
      <c r="BZ14" s="6"/>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171" t="s">
        <v>1934</v>
      </c>
      <c r="C15" s="15" t="str">
        <f>VLOOKUP(B15,事项列表范围!A:C,3,0)</f>
        <v>沧州城市融合大数据中心软件开发项目</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U15" s="5">
        <v>8</v>
      </c>
      <c r="BV15" s="5">
        <v>8</v>
      </c>
      <c r="BX15" s="5">
        <v>8</v>
      </c>
      <c r="BY15" s="6"/>
      <c r="BZ15" s="6"/>
      <c r="CB15" s="5">
        <v>4</v>
      </c>
      <c r="CC15" s="5">
        <v>8</v>
      </c>
      <c r="CD15" s="5">
        <v>8</v>
      </c>
      <c r="CF15" s="6"/>
      <c r="CG15" s="6"/>
      <c r="CI15" s="5">
        <v>2</v>
      </c>
      <c r="CJ15" s="5">
        <v>2</v>
      </c>
      <c r="CM15" s="6"/>
      <c r="CN15" s="6"/>
      <c r="CO15" s="5">
        <v>3</v>
      </c>
      <c r="CQ15" s="5">
        <v>2</v>
      </c>
      <c r="CT15" s="6"/>
      <c r="CU15" s="6"/>
      <c r="CV15" s="6"/>
      <c r="CY15" s="5">
        <v>2</v>
      </c>
      <c r="DA15" s="6"/>
      <c r="DB15" s="6"/>
      <c r="DH15" s="6"/>
      <c r="DI15" s="6"/>
      <c r="DK15" s="5">
        <v>2</v>
      </c>
      <c r="DM15" s="5">
        <v>6</v>
      </c>
      <c r="DN15" s="5">
        <v>8</v>
      </c>
      <c r="DO15" s="6"/>
      <c r="DP15" s="78">
        <v>3</v>
      </c>
      <c r="DQ15" s="78">
        <v>5</v>
      </c>
      <c r="DR15" s="78">
        <v>5</v>
      </c>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75" t="s">
        <v>1585</v>
      </c>
      <c r="C16" s="15" t="str">
        <f>VLOOKUP(B16,事项列表范围!A:C,3,0)</f>
        <v>FY20秦皇岛市公共信息服务平台运营运维二期</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A16" s="5">
        <v>4</v>
      </c>
      <c r="CF16" s="6"/>
      <c r="CG16" s="6"/>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229" t="s">
        <v>2038</v>
      </c>
      <c r="C17" s="15" t="str">
        <f>VLOOKUP(B17,事项列表范围!A:C,3,0)</f>
        <v>智慧唐山一期建设项目</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Q17" s="5">
        <v>4</v>
      </c>
      <c r="CR17" s="5">
        <v>4</v>
      </c>
      <c r="CS17" s="5">
        <v>4</v>
      </c>
      <c r="CT17" s="6"/>
      <c r="CU17" s="6"/>
      <c r="CV17" s="6"/>
      <c r="CY17" s="5">
        <v>2</v>
      </c>
      <c r="DA17" s="6"/>
      <c r="DB17" s="6"/>
      <c r="DH17" s="6"/>
      <c r="DI17" s="6"/>
      <c r="DK17" s="5">
        <v>6</v>
      </c>
      <c r="DO17" s="6"/>
      <c r="DR17" s="78">
        <v>2</v>
      </c>
      <c r="DS17" s="78">
        <v>4</v>
      </c>
      <c r="DT17" s="78">
        <v>8</v>
      </c>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254" t="s">
        <v>2217</v>
      </c>
      <c r="C18" s="15" t="str">
        <f>VLOOKUP(B18,事项列表范围!A:C,3,0)</f>
        <v>唐山城市大脑项目</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C18" s="5">
        <v>4</v>
      </c>
      <c r="DD18" s="5">
        <v>8</v>
      </c>
      <c r="DE18" s="5">
        <v>7</v>
      </c>
      <c r="DG18" s="5">
        <v>3</v>
      </c>
      <c r="DH18" s="6"/>
      <c r="DI18" s="6"/>
      <c r="DJ18" s="5">
        <v>3</v>
      </c>
      <c r="DL18" s="5">
        <v>8</v>
      </c>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74"/>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74"/>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3"/>
      <c r="C21" s="15" t="e">
        <f>VLOOKUP(B21,事项列表范围!A:C,3,0)</f>
        <v>#N/A</v>
      </c>
      <c r="D21" s="127"/>
      <c r="E21" s="125"/>
      <c r="F21" s="125"/>
      <c r="G21" s="127"/>
      <c r="H21" s="136"/>
      <c r="I21" s="125"/>
      <c r="J21" s="125"/>
      <c r="K21" s="125"/>
      <c r="L21" s="125"/>
      <c r="M21" s="125"/>
      <c r="N21" s="127"/>
      <c r="O21" s="136"/>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3" t="s">
        <v>1719</v>
      </c>
      <c r="B22" s="123"/>
      <c r="C22" s="15"/>
      <c r="D22" s="127"/>
      <c r="E22" s="125"/>
      <c r="F22" s="125"/>
      <c r="G22" s="127"/>
      <c r="H22" s="136"/>
      <c r="I22" s="125"/>
      <c r="J22" s="125"/>
      <c r="K22" s="125"/>
      <c r="L22" s="125"/>
      <c r="M22" s="125"/>
      <c r="N22" s="127"/>
      <c r="O22" s="136"/>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23"/>
      <c r="C23" s="15"/>
      <c r="D23" s="127"/>
      <c r="E23" s="125"/>
      <c r="F23" s="125"/>
      <c r="G23" s="127"/>
      <c r="H23" s="136"/>
      <c r="I23" s="125"/>
      <c r="J23" s="125"/>
      <c r="K23" s="125"/>
      <c r="L23" s="125"/>
      <c r="M23" s="125"/>
      <c r="N23" s="127"/>
      <c r="O23" s="136"/>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23"/>
      <c r="C24" s="15"/>
      <c r="D24" s="127"/>
      <c r="E24" s="125"/>
      <c r="F24" s="125"/>
      <c r="G24" s="127"/>
      <c r="H24" s="136"/>
      <c r="I24" s="125"/>
      <c r="J24" s="125"/>
      <c r="K24" s="125"/>
      <c r="L24" s="125"/>
      <c r="M24" s="125"/>
      <c r="N24" s="127"/>
      <c r="O24" s="136"/>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43" t="s">
        <v>1755</v>
      </c>
      <c r="B25" s="123"/>
      <c r="C25" s="15"/>
      <c r="D25" s="127"/>
      <c r="E25" s="125"/>
      <c r="F25" s="125"/>
      <c r="G25" s="127"/>
      <c r="H25" s="136"/>
      <c r="I25" s="125"/>
      <c r="J25" s="125"/>
      <c r="K25" s="125"/>
      <c r="L25" s="125"/>
      <c r="M25" s="125"/>
      <c r="N25" s="127"/>
      <c r="O25" s="136"/>
      <c r="P25" s="125"/>
      <c r="Q25" s="125"/>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1737</v>
      </c>
      <c r="B26" s="123"/>
      <c r="C26" s="15"/>
      <c r="D26" s="127"/>
      <c r="E26" s="125"/>
      <c r="F26" s="125"/>
      <c r="G26" s="127"/>
      <c r="H26" s="136"/>
      <c r="I26" s="125"/>
      <c r="J26" s="125"/>
      <c r="K26" s="125"/>
      <c r="L26" s="125"/>
      <c r="M26" s="125"/>
      <c r="N26" s="127"/>
      <c r="O26" s="136"/>
      <c r="P26" s="125"/>
      <c r="Q26" s="125"/>
      <c r="R26" s="125"/>
      <c r="S26" s="125"/>
      <c r="T26" s="7">
        <v>8</v>
      </c>
      <c r="U26" s="8">
        <v>4</v>
      </c>
      <c r="V26" s="125"/>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1725</v>
      </c>
      <c r="B27" s="123"/>
      <c r="C27" s="15"/>
      <c r="D27" s="8"/>
      <c r="E27" s="7">
        <v>8</v>
      </c>
      <c r="F27" s="7">
        <v>8</v>
      </c>
      <c r="G27" s="8"/>
      <c r="H27" s="131"/>
      <c r="I27" s="7">
        <v>4</v>
      </c>
      <c r="J27" s="7">
        <v>8</v>
      </c>
      <c r="K27" s="7">
        <v>8</v>
      </c>
      <c r="L27" s="7">
        <v>4</v>
      </c>
      <c r="M27" s="7">
        <v>8</v>
      </c>
      <c r="N27" s="8"/>
      <c r="O27" s="131"/>
      <c r="P27" s="7">
        <v>8</v>
      </c>
      <c r="Q27" s="7"/>
      <c r="R27" s="7"/>
      <c r="S27" s="7"/>
      <c r="T27" s="7"/>
      <c r="U27" s="8"/>
      <c r="V27" s="132">
        <v>8</v>
      </c>
      <c r="W27" s="7">
        <v>8</v>
      </c>
      <c r="X27" s="7">
        <v>8</v>
      </c>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1720</v>
      </c>
      <c r="B28" s="123"/>
      <c r="C28" s="15"/>
      <c r="D28" s="8"/>
      <c r="E28" s="7"/>
      <c r="F28" s="7"/>
      <c r="G28" s="8"/>
      <c r="H28" s="131"/>
      <c r="I28" s="78">
        <v>4</v>
      </c>
      <c r="J28" s="7"/>
      <c r="K28" s="7"/>
      <c r="L28" s="7"/>
      <c r="M28" s="7"/>
      <c r="N28" s="8"/>
      <c r="O28" s="131"/>
      <c r="P28" s="7"/>
      <c r="Q28" s="5">
        <v>8</v>
      </c>
      <c r="R28" s="5">
        <v>8</v>
      </c>
      <c r="S28" s="5">
        <v>8</v>
      </c>
      <c r="T28" s="7"/>
      <c r="U28" s="8"/>
      <c r="V28" s="132"/>
      <c r="W28" s="7"/>
      <c r="X28" s="7"/>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23"/>
      <c r="C29" s="15"/>
      <c r="D29" s="8"/>
      <c r="E29" s="7"/>
      <c r="F29" s="7"/>
      <c r="G29" s="8"/>
      <c r="H29" s="131"/>
      <c r="I29" s="7"/>
      <c r="J29" s="7"/>
      <c r="K29" s="7"/>
      <c r="L29" s="7"/>
      <c r="M29" s="7"/>
      <c r="N29" s="8"/>
      <c r="O29" s="131"/>
      <c r="P29" s="7"/>
      <c r="T29" s="7"/>
      <c r="U29" s="8"/>
      <c r="V29" s="132"/>
      <c r="W29" s="7"/>
      <c r="X29" s="7"/>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1730</v>
      </c>
      <c r="B30" s="123"/>
      <c r="C30" s="15"/>
      <c r="D30" s="8"/>
      <c r="E30" s="7"/>
      <c r="F30" s="7"/>
      <c r="G30" s="8"/>
      <c r="H30" s="131"/>
      <c r="I30" s="7"/>
      <c r="J30" s="7"/>
      <c r="K30" s="7"/>
      <c r="L30" s="7"/>
      <c r="M30" s="7"/>
      <c r="N30" s="8"/>
      <c r="O30" s="131"/>
      <c r="P30" s="7"/>
      <c r="T30" s="7"/>
      <c r="U30" s="8"/>
      <c r="V30" s="132"/>
      <c r="W30" s="7"/>
      <c r="X30" s="7"/>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74"/>
      <c r="C31" s="75"/>
      <c r="D31" s="128"/>
      <c r="E31" s="77"/>
      <c r="F31" s="77"/>
      <c r="G31" s="128"/>
      <c r="H31" s="128"/>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I31" s="5">
        <v>7</v>
      </c>
      <c r="BJ31" s="5">
        <v>3</v>
      </c>
      <c r="BK31" s="6"/>
      <c r="BL31" s="6"/>
      <c r="BR31" s="6"/>
      <c r="BS31" s="6"/>
      <c r="BY31" s="6"/>
      <c r="BZ31" s="6"/>
      <c r="CF31" s="6"/>
      <c r="CG31" s="6"/>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V32" s="5">
        <v>2</v>
      </c>
      <c r="AW32" s="6"/>
      <c r="AX32" s="6"/>
      <c r="AY32" s="5">
        <v>7</v>
      </c>
      <c r="AZ32" s="5">
        <v>8</v>
      </c>
      <c r="BA32" s="5">
        <v>8</v>
      </c>
      <c r="BB32" s="5">
        <v>10</v>
      </c>
      <c r="BC32" s="5">
        <v>8</v>
      </c>
      <c r="BD32" s="6"/>
      <c r="BE32" s="6"/>
      <c r="BF32" s="5">
        <v>4</v>
      </c>
      <c r="BI32" s="5">
        <v>1</v>
      </c>
      <c r="BK32" s="6"/>
      <c r="BL32" s="6"/>
      <c r="BM32" s="5">
        <v>2</v>
      </c>
      <c r="BQ32" s="5">
        <v>6</v>
      </c>
      <c r="BR32" s="6"/>
      <c r="BS32" s="6"/>
      <c r="BY32" s="6"/>
      <c r="BZ32" s="6"/>
      <c r="CA32" s="78">
        <v>2</v>
      </c>
      <c r="CF32" s="6"/>
      <c r="CG32" s="6"/>
      <c r="CH32" s="5">
        <v>2</v>
      </c>
      <c r="CI32" s="5">
        <v>2</v>
      </c>
      <c r="CJ32" s="5">
        <v>2</v>
      </c>
      <c r="CK32" s="5">
        <v>2</v>
      </c>
      <c r="CL32" s="5">
        <v>2</v>
      </c>
      <c r="CM32" s="6"/>
      <c r="CN32" s="6"/>
      <c r="CT32" s="6"/>
      <c r="CU32" s="6"/>
      <c r="CV32" s="6"/>
      <c r="CX32" s="5">
        <v>3</v>
      </c>
      <c r="CZ32" s="5">
        <v>2</v>
      </c>
      <c r="DA32" s="6"/>
      <c r="DB32" s="6"/>
      <c r="DC32" s="5">
        <v>4</v>
      </c>
      <c r="DH32" s="6"/>
      <c r="DI32" s="6"/>
      <c r="DJ32" s="5">
        <v>3</v>
      </c>
      <c r="DM32" s="5">
        <v>2</v>
      </c>
      <c r="DO32" s="6"/>
      <c r="DP32" s="78">
        <v>3</v>
      </c>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70" t="s">
        <v>1796</v>
      </c>
      <c r="C33" s="157"/>
      <c r="D33" s="128"/>
      <c r="E33" s="77"/>
      <c r="F33" s="77"/>
      <c r="G33" s="128"/>
      <c r="H33" s="128"/>
      <c r="I33" s="78"/>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M33" s="5">
        <v>2</v>
      </c>
      <c r="BR33" s="6"/>
      <c r="BS33" s="6"/>
      <c r="BY33" s="6"/>
      <c r="BZ33" s="6"/>
      <c r="CA33" s="5">
        <v>2</v>
      </c>
      <c r="CE33" s="5">
        <v>4</v>
      </c>
      <c r="CF33" s="6"/>
      <c r="CG33" s="6"/>
      <c r="CK33" s="5">
        <v>2</v>
      </c>
      <c r="CL33" s="5">
        <v>2</v>
      </c>
      <c r="CM33" s="6"/>
      <c r="CN33" s="6"/>
      <c r="CQ33" s="5">
        <v>2</v>
      </c>
      <c r="CR33" s="5">
        <v>2</v>
      </c>
      <c r="CS33" s="5">
        <v>1</v>
      </c>
      <c r="CT33" s="6"/>
      <c r="CU33" s="6"/>
      <c r="CV33" s="6"/>
      <c r="DA33" s="6"/>
      <c r="DB33" s="6"/>
      <c r="DD33" s="78"/>
      <c r="DE33" s="78"/>
      <c r="DF33" s="78"/>
      <c r="DG33" s="78"/>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2" t="s">
        <v>2194</v>
      </c>
      <c r="C34" s="243"/>
      <c r="D34" s="128"/>
      <c r="E34" s="77"/>
      <c r="F34" s="77"/>
      <c r="G34" s="128"/>
      <c r="H34" s="128"/>
      <c r="I34" s="78"/>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CW34" s="5">
        <v>8</v>
      </c>
      <c r="CX34" s="5">
        <v>5</v>
      </c>
      <c r="CY34" s="5">
        <v>3</v>
      </c>
      <c r="CZ34" s="5">
        <v>2</v>
      </c>
      <c r="DA34" s="6"/>
      <c r="DB34" s="6"/>
      <c r="DD34" s="78"/>
      <c r="DE34" s="78"/>
      <c r="DF34" s="78">
        <v>3</v>
      </c>
      <c r="DG34" s="78"/>
      <c r="DH34" s="6"/>
      <c r="DI34" s="6"/>
      <c r="DO34" s="6"/>
      <c r="DQ34" s="78">
        <v>1</v>
      </c>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2" t="s">
        <v>2195</v>
      </c>
      <c r="C35" s="243"/>
      <c r="D35" s="128"/>
      <c r="E35" s="77"/>
      <c r="F35" s="77"/>
      <c r="G35" s="128"/>
      <c r="H35" s="128"/>
      <c r="I35" s="78"/>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D35" s="78"/>
      <c r="DE35" s="78"/>
      <c r="DF35" s="78"/>
      <c r="DG35" s="78"/>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2" t="s">
        <v>2181</v>
      </c>
      <c r="C36" s="243"/>
      <c r="D36" s="128"/>
      <c r="E36" s="77"/>
      <c r="F36" s="77"/>
      <c r="G36" s="128"/>
      <c r="H36" s="128"/>
      <c r="I36" s="78"/>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D36" s="78"/>
      <c r="DE36" s="78"/>
      <c r="DF36" s="78"/>
      <c r="DG36" s="78"/>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2" t="s">
        <v>2191</v>
      </c>
      <c r="C37" s="243"/>
      <c r="D37" s="128"/>
      <c r="E37" s="77"/>
      <c r="F37" s="77"/>
      <c r="G37" s="128"/>
      <c r="H37" s="128"/>
      <c r="I37" s="78"/>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D37" s="78"/>
      <c r="DE37" s="78"/>
      <c r="DF37" s="78"/>
      <c r="DG37" s="78"/>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8"/>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D38" s="78"/>
      <c r="DE38" s="78"/>
      <c r="DF38" s="78"/>
      <c r="DG38" s="78"/>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74"/>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K39" s="5">
        <v>4</v>
      </c>
      <c r="AL39" s="5">
        <v>6</v>
      </c>
      <c r="AO39" s="5">
        <v>1</v>
      </c>
      <c r="AP39" s="6"/>
      <c r="AQ39" s="6"/>
      <c r="AW39" s="6"/>
      <c r="AX39" s="6"/>
      <c r="BD39" s="6"/>
      <c r="BE39" s="6"/>
      <c r="BK39" s="6"/>
      <c r="BL39" s="6"/>
      <c r="BM39" s="5">
        <v>4</v>
      </c>
      <c r="BN39" s="5">
        <v>2</v>
      </c>
      <c r="BR39" s="6"/>
      <c r="BS39" s="6"/>
      <c r="BT39" s="5">
        <v>4</v>
      </c>
      <c r="BY39" s="6"/>
      <c r="BZ39" s="6"/>
      <c r="CB39" s="5">
        <v>4</v>
      </c>
      <c r="CE39" s="5">
        <v>4</v>
      </c>
      <c r="CF39" s="6"/>
      <c r="CG39" s="6"/>
      <c r="CH39" s="5">
        <v>6</v>
      </c>
      <c r="CI39" s="5">
        <v>4</v>
      </c>
      <c r="CJ39" s="5">
        <v>4</v>
      </c>
      <c r="CK39" s="5">
        <v>4</v>
      </c>
      <c r="CL39" s="5">
        <v>4</v>
      </c>
      <c r="CM39" s="6"/>
      <c r="CN39" s="6"/>
      <c r="CO39" s="5">
        <v>5</v>
      </c>
      <c r="CP39" s="5">
        <v>8</v>
      </c>
      <c r="CR39" s="78">
        <v>2</v>
      </c>
      <c r="CS39" s="78">
        <v>3</v>
      </c>
      <c r="CT39" s="6"/>
      <c r="CU39" s="6"/>
      <c r="CV39" s="6"/>
      <c r="CY39" s="5">
        <v>2</v>
      </c>
      <c r="CZ39" s="5">
        <v>4</v>
      </c>
      <c r="DA39" s="6"/>
      <c r="DB39" s="6"/>
      <c r="DD39" s="78"/>
      <c r="DE39" s="78">
        <v>1</v>
      </c>
      <c r="DF39" s="78">
        <v>5</v>
      </c>
      <c r="DG39" s="78">
        <v>5</v>
      </c>
      <c r="DH39" s="6"/>
      <c r="DI39" s="6"/>
      <c r="DJ39" s="5">
        <v>2</v>
      </c>
      <c r="DO39" s="6"/>
      <c r="DP39" s="78">
        <v>2</v>
      </c>
      <c r="DQ39" s="78">
        <v>2</v>
      </c>
      <c r="DR39" s="78">
        <v>1</v>
      </c>
      <c r="DS39" s="78">
        <v>4</v>
      </c>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1687</v>
      </c>
      <c r="B40" s="116"/>
      <c r="C40" s="117"/>
      <c r="D40" s="129">
        <v>8</v>
      </c>
      <c r="E40" s="126"/>
      <c r="F40" s="126"/>
      <c r="G40" s="129">
        <v>8</v>
      </c>
      <c r="H40" s="129">
        <v>8</v>
      </c>
      <c r="I40" s="126"/>
      <c r="J40" s="126"/>
      <c r="K40" s="126"/>
      <c r="L40" s="126"/>
      <c r="M40" s="126"/>
      <c r="N40" s="129">
        <v>8</v>
      </c>
      <c r="O40" s="129">
        <v>8</v>
      </c>
      <c r="P40" s="126"/>
      <c r="Q40" s="126"/>
      <c r="R40" s="126"/>
      <c r="S40" s="126"/>
      <c r="T40" s="126"/>
      <c r="U40" s="129">
        <v>8</v>
      </c>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8</v>
      </c>
      <c r="BE40" s="119">
        <v>8</v>
      </c>
      <c r="BF40" s="118"/>
      <c r="BG40" s="118"/>
      <c r="BH40" s="118"/>
      <c r="BI40" s="118"/>
      <c r="BJ40" s="118"/>
      <c r="BK40" s="119">
        <v>8</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v>8</v>
      </c>
      <c r="CN40" s="119">
        <v>8</v>
      </c>
      <c r="CO40" s="118"/>
      <c r="CP40" s="118"/>
      <c r="CQ40" s="118"/>
      <c r="CR40" s="118"/>
      <c r="CS40" s="118"/>
      <c r="CT40" s="119">
        <v>8</v>
      </c>
      <c r="CU40" s="119">
        <v>8</v>
      </c>
      <c r="CV40" s="119">
        <v>8</v>
      </c>
      <c r="CW40" s="118"/>
      <c r="CX40" s="118"/>
      <c r="CY40" s="118"/>
      <c r="CZ40" s="118"/>
      <c r="DA40" s="119">
        <v>8</v>
      </c>
      <c r="DB40" s="119">
        <v>8</v>
      </c>
      <c r="DC40" s="118"/>
      <c r="DD40" s="134"/>
      <c r="DE40" s="134"/>
      <c r="DF40" s="134"/>
      <c r="DG40" s="134"/>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8</v>
      </c>
      <c r="E41" s="268">
        <f t="shared" ref="E41:BP41" si="0">SUM(E3:E40)</f>
        <v>8</v>
      </c>
      <c r="F41" s="268">
        <f t="shared" si="0"/>
        <v>8</v>
      </c>
      <c r="G41" s="268">
        <f t="shared" si="0"/>
        <v>8</v>
      </c>
      <c r="H41" s="268">
        <f t="shared" si="0"/>
        <v>8</v>
      </c>
      <c r="I41" s="268">
        <f t="shared" si="0"/>
        <v>8</v>
      </c>
      <c r="J41" s="268">
        <f t="shared" si="0"/>
        <v>8</v>
      </c>
      <c r="K41" s="268">
        <f t="shared" si="0"/>
        <v>8</v>
      </c>
      <c r="L41" s="268">
        <f t="shared" si="0"/>
        <v>8</v>
      </c>
      <c r="M41" s="268">
        <f t="shared" si="0"/>
        <v>8</v>
      </c>
      <c r="N41" s="268">
        <f t="shared" si="0"/>
        <v>8</v>
      </c>
      <c r="O41" s="268">
        <f t="shared" si="0"/>
        <v>8</v>
      </c>
      <c r="P41" s="268">
        <f t="shared" si="0"/>
        <v>8</v>
      </c>
      <c r="Q41" s="268">
        <f t="shared" si="0"/>
        <v>8</v>
      </c>
      <c r="R41" s="268">
        <f t="shared" si="0"/>
        <v>8</v>
      </c>
      <c r="S41" s="268">
        <f t="shared" si="0"/>
        <v>8</v>
      </c>
      <c r="T41" s="268">
        <f t="shared" si="0"/>
        <v>8</v>
      </c>
      <c r="U41" s="268">
        <f t="shared" si="0"/>
        <v>12</v>
      </c>
      <c r="V41" s="268">
        <f t="shared" si="0"/>
        <v>8</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8</v>
      </c>
      <c r="AL41" s="268">
        <f t="shared" si="0"/>
        <v>8</v>
      </c>
      <c r="AM41" s="268">
        <f t="shared" si="0"/>
        <v>8</v>
      </c>
      <c r="AN41" s="268">
        <f t="shared" si="0"/>
        <v>8</v>
      </c>
      <c r="AO41" s="268">
        <f t="shared" si="0"/>
        <v>8</v>
      </c>
      <c r="AP41" s="268">
        <f t="shared" si="0"/>
        <v>8</v>
      </c>
      <c r="AQ41" s="268">
        <f t="shared" si="0"/>
        <v>8</v>
      </c>
      <c r="AR41" s="268">
        <f t="shared" si="0"/>
        <v>13</v>
      </c>
      <c r="AS41" s="268">
        <f t="shared" si="0"/>
        <v>11</v>
      </c>
      <c r="AT41" s="268">
        <f t="shared" si="0"/>
        <v>11</v>
      </c>
      <c r="AU41" s="268">
        <f t="shared" si="0"/>
        <v>7</v>
      </c>
      <c r="AV41" s="268">
        <f t="shared" si="0"/>
        <v>5</v>
      </c>
      <c r="AW41" s="268">
        <f t="shared" si="0"/>
        <v>8</v>
      </c>
      <c r="AX41" s="268">
        <f t="shared" si="0"/>
        <v>8</v>
      </c>
      <c r="AY41" s="268">
        <f t="shared" si="0"/>
        <v>7</v>
      </c>
      <c r="AZ41" s="268">
        <f t="shared" si="0"/>
        <v>8</v>
      </c>
      <c r="BA41" s="268">
        <f t="shared" si="0"/>
        <v>8</v>
      </c>
      <c r="BB41" s="268">
        <f t="shared" si="0"/>
        <v>10</v>
      </c>
      <c r="BC41" s="268">
        <f t="shared" si="0"/>
        <v>8</v>
      </c>
      <c r="BD41" s="268">
        <f t="shared" si="0"/>
        <v>8</v>
      </c>
      <c r="BE41" s="268">
        <f t="shared" si="0"/>
        <v>8</v>
      </c>
      <c r="BF41" s="268">
        <f t="shared" si="0"/>
        <v>8</v>
      </c>
      <c r="BG41" s="268">
        <f t="shared" si="0"/>
        <v>8</v>
      </c>
      <c r="BH41" s="268">
        <f t="shared" si="0"/>
        <v>8</v>
      </c>
      <c r="BI41" s="268">
        <f t="shared" si="0"/>
        <v>8</v>
      </c>
      <c r="BJ41" s="268">
        <f t="shared" si="0"/>
        <v>8</v>
      </c>
      <c r="BK41" s="268">
        <f t="shared" si="0"/>
        <v>8</v>
      </c>
      <c r="BL41" s="268">
        <f t="shared" si="0"/>
        <v>8</v>
      </c>
      <c r="BM41" s="268">
        <f t="shared" si="0"/>
        <v>8</v>
      </c>
      <c r="BN41" s="268">
        <f t="shared" si="0"/>
        <v>8</v>
      </c>
      <c r="BO41" s="268">
        <f t="shared" si="0"/>
        <v>8</v>
      </c>
      <c r="BP41" s="268">
        <f t="shared" si="0"/>
        <v>8</v>
      </c>
      <c r="BQ41" s="268">
        <f t="shared" ref="BQ41:EB41" si="1">SUM(BQ3:BQ40)</f>
        <v>9</v>
      </c>
      <c r="BR41" s="268">
        <f t="shared" si="1"/>
        <v>8</v>
      </c>
      <c r="BS41" s="268">
        <f t="shared" si="1"/>
        <v>8</v>
      </c>
      <c r="BT41" s="268">
        <f t="shared" si="1"/>
        <v>8</v>
      </c>
      <c r="BU41" s="268">
        <f t="shared" si="1"/>
        <v>8</v>
      </c>
      <c r="BV41" s="268">
        <f t="shared" si="1"/>
        <v>8</v>
      </c>
      <c r="BW41" s="268">
        <f t="shared" si="1"/>
        <v>8</v>
      </c>
      <c r="BX41" s="268">
        <f t="shared" si="1"/>
        <v>8</v>
      </c>
      <c r="BY41" s="268">
        <f t="shared" si="1"/>
        <v>8</v>
      </c>
      <c r="BZ41" s="268">
        <f t="shared" si="1"/>
        <v>8</v>
      </c>
      <c r="CA41" s="268">
        <f t="shared" si="1"/>
        <v>8</v>
      </c>
      <c r="CB41" s="268">
        <f t="shared" si="1"/>
        <v>8</v>
      </c>
      <c r="CC41" s="268">
        <f t="shared" si="1"/>
        <v>8</v>
      </c>
      <c r="CD41" s="268">
        <f t="shared" si="1"/>
        <v>8</v>
      </c>
      <c r="CE41" s="268">
        <f t="shared" si="1"/>
        <v>8</v>
      </c>
      <c r="CF41" s="268">
        <f t="shared" si="1"/>
        <v>8</v>
      </c>
      <c r="CG41" s="268">
        <f t="shared" si="1"/>
        <v>8</v>
      </c>
      <c r="CH41" s="268">
        <f t="shared" si="1"/>
        <v>8</v>
      </c>
      <c r="CI41" s="268">
        <f t="shared" si="1"/>
        <v>8</v>
      </c>
      <c r="CJ41" s="268">
        <f t="shared" si="1"/>
        <v>8</v>
      </c>
      <c r="CK41" s="268">
        <f t="shared" si="1"/>
        <v>8</v>
      </c>
      <c r="CL41" s="268">
        <f t="shared" si="1"/>
        <v>8</v>
      </c>
      <c r="CM41" s="268">
        <f t="shared" si="1"/>
        <v>8</v>
      </c>
      <c r="CN41" s="268">
        <f t="shared" si="1"/>
        <v>8</v>
      </c>
      <c r="CO41" s="268">
        <f t="shared" si="1"/>
        <v>8</v>
      </c>
      <c r="CP41" s="268">
        <f t="shared" si="1"/>
        <v>8</v>
      </c>
      <c r="CQ41" s="268">
        <f t="shared" si="1"/>
        <v>8</v>
      </c>
      <c r="CR41" s="268">
        <f t="shared" si="1"/>
        <v>8</v>
      </c>
      <c r="CS41" s="268">
        <f t="shared" si="1"/>
        <v>8</v>
      </c>
      <c r="CT41" s="268">
        <f t="shared" si="1"/>
        <v>8</v>
      </c>
      <c r="CU41" s="268">
        <f t="shared" si="1"/>
        <v>8</v>
      </c>
      <c r="CV41" s="268">
        <f t="shared" si="1"/>
        <v>8</v>
      </c>
      <c r="CW41" s="268">
        <f t="shared" si="1"/>
        <v>8</v>
      </c>
      <c r="CX41" s="268">
        <f t="shared" si="1"/>
        <v>8</v>
      </c>
      <c r="CY41" s="268">
        <f t="shared" si="1"/>
        <v>9</v>
      </c>
      <c r="CZ41" s="268">
        <f t="shared" si="1"/>
        <v>8</v>
      </c>
      <c r="DA41" s="268">
        <f t="shared" si="1"/>
        <v>8</v>
      </c>
      <c r="DB41" s="268">
        <f t="shared" si="1"/>
        <v>8</v>
      </c>
      <c r="DC41" s="268">
        <f t="shared" si="1"/>
        <v>8</v>
      </c>
      <c r="DD41" s="268">
        <f t="shared" si="1"/>
        <v>8</v>
      </c>
      <c r="DE41" s="268">
        <f t="shared" si="1"/>
        <v>8</v>
      </c>
      <c r="DF41" s="268">
        <f t="shared" si="1"/>
        <v>8</v>
      </c>
      <c r="DG41" s="268">
        <f t="shared" si="1"/>
        <v>8</v>
      </c>
      <c r="DH41" s="268">
        <f t="shared" si="1"/>
        <v>8</v>
      </c>
      <c r="DI41" s="268">
        <f t="shared" si="1"/>
        <v>8</v>
      </c>
      <c r="DJ41" s="268">
        <f t="shared" si="1"/>
        <v>8</v>
      </c>
      <c r="DK41" s="268">
        <f t="shared" si="1"/>
        <v>8</v>
      </c>
      <c r="DL41" s="268">
        <f t="shared" si="1"/>
        <v>8</v>
      </c>
      <c r="DM41" s="268">
        <f t="shared" si="1"/>
        <v>8</v>
      </c>
      <c r="DN41" s="268">
        <f t="shared" si="1"/>
        <v>8</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xl/worksheets/sheet1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J3" xSplit="3" ySplit="2"/>
      <selection pane="topRight"/>
      <selection pane="bottomLeft"/>
      <selection activeCell="DN44" pane="bottomRight" sqref="DN44"/>
    </sheetView>
  </sheetViews>
  <sheetFormatPr defaultColWidth="9.25" defaultRowHeight="17.25" customHeight="true"/>
  <cols>
    <col max="1" min="1" style="77" width="9.25"/>
    <col max="2" min="2" style="78" width="9.25"/>
    <col customWidth="true" max="3" min="3" style="78" width="27.75"/>
    <col customWidth="true" max="35" min="4" style="78" width="8.625"/>
    <col max="16384" min="36" style="78" width="9.25"/>
  </cols>
  <sheetData>
    <row customFormat="true" customHeight="true" ht="17.25" r="1" s="5" spans="1:370">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1843</v>
      </c>
      <c r="B3" s="15" t="s">
        <v>1599</v>
      </c>
      <c r="C3" s="15" t="str">
        <f>VLOOKUP(B3,事项列表范围!A:C,3,0)</f>
        <v>2019项目方案整理</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M3" s="5">
        <v>6</v>
      </c>
      <c r="AO3" s="5">
        <v>6</v>
      </c>
      <c r="AP3" s="6"/>
      <c r="AQ3" s="6"/>
      <c r="AW3" s="6"/>
      <c r="AX3" s="6"/>
      <c r="BD3" s="6"/>
      <c r="BE3" s="6"/>
      <c r="BK3" s="6"/>
      <c r="BL3" s="6"/>
      <c r="BR3" s="6"/>
      <c r="BS3" s="6"/>
      <c r="BU3" s="5">
        <v>3</v>
      </c>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1843</v>
      </c>
      <c r="B4" s="15" t="s">
        <v>533</v>
      </c>
      <c r="C4" s="15" t="str">
        <f>VLOOKUP(B4,事项列表范围!A:C,3,0)</f>
        <v>行业方案创新</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N4" s="5">
        <v>5</v>
      </c>
      <c r="AP4" s="6"/>
      <c r="AQ4" s="6"/>
      <c r="AW4" s="6"/>
      <c r="AX4" s="6"/>
      <c r="BD4" s="6"/>
      <c r="BE4" s="6"/>
      <c r="BK4" s="6"/>
      <c r="BL4" s="6"/>
      <c r="BR4" s="6"/>
      <c r="BS4" s="6"/>
      <c r="BY4" s="6"/>
      <c r="BZ4" s="6"/>
      <c r="CF4" s="6"/>
      <c r="CG4" s="6"/>
      <c r="CM4" s="6"/>
      <c r="CN4" s="6"/>
      <c r="CT4" s="6"/>
      <c r="CU4" s="6"/>
      <c r="CV4" s="6"/>
      <c r="DA4" s="6"/>
      <c r="DB4" s="6"/>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68</v>
      </c>
      <c r="C5" s="15" t="str">
        <f>VLOOKUP(B5,事项列表范围!A:C,3,0)</f>
        <v>长春红旗小镇项目</v>
      </c>
      <c r="D5" s="127"/>
      <c r="E5" s="125"/>
      <c r="F5" s="125"/>
      <c r="G5" s="127"/>
      <c r="H5" s="127"/>
      <c r="I5" s="125"/>
      <c r="J5" s="125"/>
      <c r="K5" s="125"/>
      <c r="L5" s="125"/>
      <c r="M5" s="125"/>
      <c r="N5" s="127"/>
      <c r="O5" s="127"/>
      <c r="P5" s="125"/>
      <c r="Q5" s="125"/>
      <c r="R5" s="5">
        <v>4</v>
      </c>
      <c r="S5" s="125"/>
      <c r="T5" s="125"/>
      <c r="U5" s="127"/>
      <c r="V5" s="125"/>
      <c r="W5" s="125"/>
      <c r="X5" s="125"/>
      <c r="Y5" s="127"/>
      <c r="Z5" s="127"/>
      <c r="AA5" s="127"/>
      <c r="AB5" s="127"/>
      <c r="AC5" s="127"/>
      <c r="AD5" s="127"/>
      <c r="AE5" s="127"/>
      <c r="AF5" s="127"/>
      <c r="AG5" s="127"/>
      <c r="AH5" s="127"/>
      <c r="AI5" s="127"/>
      <c r="AJ5" s="6"/>
      <c r="AK5" s="5">
        <v>6</v>
      </c>
      <c r="AL5" s="5">
        <v>9</v>
      </c>
      <c r="AP5" s="6"/>
      <c r="AQ5" s="6"/>
      <c r="AW5" s="6"/>
      <c r="AX5" s="6"/>
      <c r="BD5" s="6"/>
      <c r="BE5" s="6"/>
      <c r="BK5" s="6"/>
      <c r="BL5" s="6"/>
      <c r="BR5" s="6"/>
      <c r="BS5" s="6"/>
      <c r="BY5" s="6"/>
      <c r="BZ5" s="6"/>
      <c r="CF5" s="6"/>
      <c r="CG5" s="6"/>
      <c r="CM5" s="6"/>
      <c r="CN5" s="6"/>
      <c r="CT5" s="6"/>
      <c r="CU5" s="6"/>
      <c r="CV5" s="6"/>
      <c r="DA5" s="6"/>
      <c r="DB5" s="6"/>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1662</v>
      </c>
      <c r="C6" s="15" t="str">
        <f>VLOOKUP(B6,事项列表范围!A:C,3,0)</f>
        <v>长春疫情防控系统</v>
      </c>
      <c r="D6" s="127"/>
      <c r="E6" s="125"/>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P6" s="6"/>
      <c r="AQ6" s="6"/>
      <c r="AS6" s="5">
        <v>4</v>
      </c>
      <c r="AT6" s="5">
        <v>6</v>
      </c>
      <c r="AU6" s="5">
        <v>7</v>
      </c>
      <c r="AW6" s="6">
        <v>2</v>
      </c>
      <c r="AX6" s="6"/>
      <c r="AY6" s="5">
        <v>3</v>
      </c>
      <c r="BD6" s="6">
        <v>3</v>
      </c>
      <c r="BE6" s="6">
        <v>2</v>
      </c>
      <c r="BK6" s="6"/>
      <c r="BL6" s="6"/>
      <c r="BR6" s="6"/>
      <c r="BS6" s="6"/>
      <c r="BY6" s="6"/>
      <c r="BZ6" s="6"/>
      <c r="CF6" s="6"/>
      <c r="CG6" s="6"/>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1675</v>
      </c>
      <c r="C7" s="15" t="str">
        <f>VLOOKUP(B7,事项列表范围!A:C,3,0)</f>
        <v>长春一汽资源交易与企业服务一体化平台</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V7" s="5">
        <v>5</v>
      </c>
      <c r="AW7" s="6">
        <v>5</v>
      </c>
      <c r="AX7" s="6"/>
      <c r="AY7" s="5">
        <v>2</v>
      </c>
      <c r="BA7" s="5">
        <v>5</v>
      </c>
      <c r="BB7" s="5">
        <v>6</v>
      </c>
      <c r="BC7" s="5">
        <v>7</v>
      </c>
      <c r="BD7" s="6"/>
      <c r="BE7" s="6"/>
      <c r="BF7" s="5">
        <v>2</v>
      </c>
      <c r="BG7" s="5">
        <v>4</v>
      </c>
      <c r="BH7" s="5">
        <v>2</v>
      </c>
      <c r="BK7" s="6"/>
      <c r="BL7" s="6"/>
      <c r="BR7" s="6"/>
      <c r="BS7" s="6"/>
      <c r="BY7" s="6"/>
      <c r="BZ7" s="6"/>
      <c r="CF7" s="6"/>
      <c r="CG7" s="6"/>
      <c r="CM7" s="6"/>
      <c r="CN7" s="6"/>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1676</v>
      </c>
      <c r="C8" s="15" t="str">
        <f>VLOOKUP(B8,事项列表范围!A:C,3,0)</f>
        <v>吉林省政数局数据中台</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V8" s="5">
        <v>3</v>
      </c>
      <c r="AW8" s="6"/>
      <c r="AX8" s="6"/>
      <c r="AZ8" s="5">
        <v>3</v>
      </c>
      <c r="BC8" s="5">
        <v>3</v>
      </c>
      <c r="BD8" s="6"/>
      <c r="BE8" s="6"/>
      <c r="BK8" s="6"/>
      <c r="BL8" s="6"/>
      <c r="BR8" s="6"/>
      <c r="BS8" s="6"/>
      <c r="BY8" s="6"/>
      <c r="BZ8" s="6"/>
      <c r="CF8" s="6"/>
      <c r="CG8" s="6"/>
      <c r="CM8" s="6"/>
      <c r="CN8" s="6"/>
      <c r="CT8" s="6"/>
      <c r="CU8" s="6"/>
      <c r="CV8" s="6"/>
      <c r="CX8" s="5">
        <v>3</v>
      </c>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1677</v>
      </c>
      <c r="C9" s="15" t="str">
        <f>VLOOKUP(B9,事项列表范围!A:C,3,0)</f>
        <v>农业农村厅产业规划项目</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R9" s="5">
        <v>5</v>
      </c>
      <c r="AW9" s="6"/>
      <c r="AX9" s="6"/>
      <c r="BD9" s="6"/>
      <c r="BE9" s="6"/>
      <c r="BI9" s="5">
        <v>1</v>
      </c>
      <c r="BK9" s="6"/>
      <c r="BL9" s="6"/>
      <c r="BO9" s="5">
        <v>5</v>
      </c>
      <c r="BR9" s="6"/>
      <c r="BS9" s="6"/>
      <c r="BW9" s="5">
        <v>4</v>
      </c>
      <c r="BY9" s="6"/>
      <c r="BZ9" s="6"/>
      <c r="CF9" s="6"/>
      <c r="CG9" s="6"/>
      <c r="CM9" s="6"/>
      <c r="CN9" s="6"/>
      <c r="CP9" s="5">
        <v>3</v>
      </c>
      <c r="CT9" s="6"/>
      <c r="CU9" s="6"/>
      <c r="CV9" s="6"/>
      <c r="DA9" s="6"/>
      <c r="DB9" s="6"/>
      <c r="DF9" s="5">
        <v>4</v>
      </c>
      <c r="DG9" s="5">
        <v>3</v>
      </c>
      <c r="DH9" s="6"/>
      <c r="DI9" s="6"/>
      <c r="DJ9" s="5">
        <v>3</v>
      </c>
      <c r="DK9" s="5">
        <v>2</v>
      </c>
      <c r="DL9" s="5">
        <v>2</v>
      </c>
      <c r="DN9" s="5">
        <v>3</v>
      </c>
      <c r="DO9" s="6"/>
      <c r="DR9" s="78">
        <v>4</v>
      </c>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71" t="s">
        <v>1666</v>
      </c>
      <c r="C10" s="15" t="str">
        <f>VLOOKUP(B10,事项列表范围!A:C,3,0)</f>
        <v>吉林省信创项目(安可项目)
</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J10" s="5">
        <v>4</v>
      </c>
      <c r="BK10" s="6"/>
      <c r="BL10" s="6"/>
      <c r="BM10" s="5">
        <v>5</v>
      </c>
      <c r="BN10" s="5">
        <v>4</v>
      </c>
      <c r="BP10" s="5">
        <v>3</v>
      </c>
      <c r="BQ10" s="5">
        <v>2</v>
      </c>
      <c r="BR10" s="6"/>
      <c r="BS10" s="6"/>
      <c r="BT10" s="5">
        <v>6</v>
      </c>
      <c r="BW10" s="5">
        <v>2</v>
      </c>
      <c r="BY10" s="6"/>
      <c r="BZ10" s="6"/>
      <c r="CA10" s="5">
        <v>3</v>
      </c>
      <c r="CF10" s="6"/>
      <c r="CG10" s="6"/>
      <c r="CM10" s="6"/>
      <c r="CN10" s="6"/>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71" t="s">
        <v>1702</v>
      </c>
      <c r="C11" s="15" t="str">
        <f>VLOOKUP(B11,事项列表范围!A:C,3,0)</f>
        <v>吉林省延吉市餐饮行业复工防疫系统项目</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G11" s="5">
        <v>2</v>
      </c>
      <c r="BI11" s="5">
        <v>2</v>
      </c>
      <c r="BK11" s="6"/>
      <c r="BL11" s="6"/>
      <c r="BR11" s="6"/>
      <c r="BS11" s="6"/>
      <c r="BY11" s="6"/>
      <c r="BZ11" s="6"/>
      <c r="CF11" s="6"/>
      <c r="CG11" s="6"/>
      <c r="CM11" s="6"/>
      <c r="CN11" s="6"/>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171" t="s">
        <v>1711</v>
      </c>
      <c r="C12" s="15" t="str">
        <f>VLOOKUP(B12,事项列表范围!A:C,3,0)</f>
        <v>祥云大数据平台（三期）</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F12" s="5">
        <v>3</v>
      </c>
      <c r="BH12" s="5">
        <v>2</v>
      </c>
      <c r="BJ12" s="5">
        <v>4</v>
      </c>
      <c r="BK12" s="6"/>
      <c r="BL12" s="6"/>
      <c r="BO12" s="5">
        <v>5</v>
      </c>
      <c r="BP12" s="5">
        <v>6</v>
      </c>
      <c r="BR12" s="6"/>
      <c r="BS12" s="6"/>
      <c r="BU12" s="5">
        <v>4</v>
      </c>
      <c r="BV12" s="5">
        <v>5</v>
      </c>
      <c r="BX12" s="5">
        <v>3</v>
      </c>
      <c r="BY12" s="6"/>
      <c r="BZ12" s="6"/>
      <c r="CB12" s="5">
        <v>6</v>
      </c>
      <c r="CD12" s="5">
        <v>3</v>
      </c>
      <c r="CF12" s="6"/>
      <c r="CG12" s="6"/>
      <c r="CL12" s="5">
        <v>6</v>
      </c>
      <c r="CM12" s="6"/>
      <c r="CN12" s="6"/>
      <c r="CO12" s="5">
        <v>2</v>
      </c>
      <c r="CR12" s="5">
        <v>5</v>
      </c>
      <c r="CT12" s="6"/>
      <c r="CU12" s="6"/>
      <c r="CV12" s="6"/>
      <c r="CY12" s="5">
        <v>2</v>
      </c>
      <c r="CZ12" s="5">
        <v>3</v>
      </c>
      <c r="DA12" s="6"/>
      <c r="DB12" s="6"/>
      <c r="DC12" s="5">
        <v>3</v>
      </c>
      <c r="DH12" s="6"/>
      <c r="DI12" s="6"/>
      <c r="DO12" s="6"/>
      <c r="DP12" s="78">
        <v>2</v>
      </c>
      <c r="DQ12" s="78">
        <v>3</v>
      </c>
      <c r="DT12" s="78">
        <v>4</v>
      </c>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171" t="s">
        <v>1740</v>
      </c>
      <c r="C13" s="15" t="str">
        <f>VLOOKUP(B13,事项列表范围!A:C,3,0)</f>
        <v>吉林祥云大数据平台建设二期供货</v>
      </c>
      <c r="D13" s="6"/>
      <c r="G13" s="6"/>
      <c r="H13" s="6"/>
      <c r="L13" s="5">
        <v>4</v>
      </c>
      <c r="N13" s="6"/>
      <c r="O13" s="6"/>
      <c r="U13" s="6"/>
      <c r="V13" s="78"/>
      <c r="X13" s="5">
        <v>8</v>
      </c>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171" t="s">
        <v>1742</v>
      </c>
      <c r="C14" s="15" t="str">
        <f>VLOOKUP(B14,事项列表范围!A:C,3,0)</f>
        <v>东北亚5000万数据中心</v>
      </c>
      <c r="D14" s="127"/>
      <c r="E14" s="132">
        <v>4</v>
      </c>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A14" s="5">
        <v>2</v>
      </c>
      <c r="CC14" s="5">
        <v>4</v>
      </c>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171" t="s">
        <v>1826</v>
      </c>
      <c r="C15" s="15" t="str">
        <f>VLOOKUP(B15,事项列表范围!A:C,3,0)</f>
        <v>长春市物联网产业发展咨询规划服务阶段证明项目</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M15" s="5">
        <v>3</v>
      </c>
      <c r="BN15" s="5">
        <v>5</v>
      </c>
      <c r="BR15" s="6"/>
      <c r="BS15" s="6"/>
      <c r="BT15" s="5">
        <v>3</v>
      </c>
      <c r="BX15" s="5">
        <v>1</v>
      </c>
      <c r="BY15" s="6"/>
      <c r="BZ15" s="6"/>
      <c r="CF15" s="6"/>
      <c r="CG15" s="6"/>
      <c r="CM15" s="6"/>
      <c r="CN15" s="6"/>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171" t="s">
        <v>1935</v>
      </c>
      <c r="C16" s="15" t="str">
        <f>VLOOKUP(B16,事项列表范围!A:C,3,0)</f>
        <v>吉林省溯源食品工业互联网项目（建设）</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U16" s="5">
        <v>3</v>
      </c>
      <c r="BX16" s="5">
        <v>2</v>
      </c>
      <c r="BY16" s="6"/>
      <c r="BZ16" s="6"/>
      <c r="CB16" s="5">
        <v>3</v>
      </c>
      <c r="CD16" s="5">
        <v>2</v>
      </c>
      <c r="CF16" s="6"/>
      <c r="CG16" s="6"/>
      <c r="CK16" s="5">
        <v>5</v>
      </c>
      <c r="CL16" s="5">
        <v>3</v>
      </c>
      <c r="CM16" s="6"/>
      <c r="CN16" s="6"/>
      <c r="CO16" s="5">
        <v>4</v>
      </c>
      <c r="CT16" s="6"/>
      <c r="CU16" s="6"/>
      <c r="CV16" s="6"/>
      <c r="DA16" s="6"/>
      <c r="DB16" s="6"/>
      <c r="DF16" s="5">
        <v>2</v>
      </c>
      <c r="DH16" s="6"/>
      <c r="DI16" s="6"/>
      <c r="DJ16" s="5">
        <v>3</v>
      </c>
      <c r="DK16" s="5">
        <v>2</v>
      </c>
      <c r="DL16" s="5">
        <v>2</v>
      </c>
      <c r="DM16" s="5">
        <v>3</v>
      </c>
      <c r="DO16" s="6"/>
      <c r="DS16" s="78">
        <v>3</v>
      </c>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171" t="s">
        <v>1705</v>
      </c>
      <c r="C17" s="15" t="str">
        <f>VLOOKUP(B17,事项列表范围!A:C,3,0)</f>
        <v>吉林省商务厅外贸商务平台项目</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V17" s="5">
        <v>3</v>
      </c>
      <c r="BX17" s="5">
        <v>1</v>
      </c>
      <c r="BY17" s="6"/>
      <c r="BZ17" s="6"/>
      <c r="CC17" s="5">
        <v>5</v>
      </c>
      <c r="CD17" s="5">
        <v>3</v>
      </c>
      <c r="CF17" s="6"/>
      <c r="CG17" s="6"/>
      <c r="CM17" s="6"/>
      <c r="CN17" s="6"/>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221" t="s">
        <v>1983</v>
      </c>
      <c r="C18" s="15" t="str">
        <f>VLOOKUP(B18,事项列表范围!A:C,3,0)</f>
        <v>吉林省延边州智慧龙井项目</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H18" s="5">
        <v>12</v>
      </c>
      <c r="CI18" s="5">
        <v>11</v>
      </c>
      <c r="CJ18" s="5">
        <v>6</v>
      </c>
      <c r="CK18" s="5">
        <v>5</v>
      </c>
      <c r="CM18" s="6"/>
      <c r="CN18" s="6"/>
      <c r="CO18" s="5">
        <v>3</v>
      </c>
      <c r="CT18" s="6"/>
      <c r="CU18" s="6"/>
      <c r="CV18" s="6"/>
      <c r="DA18" s="6"/>
      <c r="DB18" s="6"/>
      <c r="DD18" s="5">
        <v>5</v>
      </c>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229" t="s">
        <v>2039</v>
      </c>
      <c r="C19" s="15" t="str">
        <f>VLOOKUP(B19,事项列表范围!A:C,3,0)</f>
        <v>红旗智慧新城</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P19" s="5">
        <v>4</v>
      </c>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243" t="s">
        <v>2053</v>
      </c>
      <c r="C20" s="15" t="str">
        <f>VLOOKUP(B20,事项列表范围!A:C,3,0)</f>
        <v>延吉</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CZ20" s="5">
        <v>2</v>
      </c>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4" t="s">
        <v>2223</v>
      </c>
      <c r="C21" s="15" t="str">
        <f>VLOOKUP(B21,事项列表范围!A:C,3,0)</f>
        <v>智慧和龙</v>
      </c>
      <c r="D21" s="127"/>
      <c r="E21" s="125"/>
      <c r="F21" s="125"/>
      <c r="G21" s="127"/>
      <c r="H21" s="127"/>
      <c r="I21" s="125"/>
      <c r="J21" s="125"/>
      <c r="K21" s="125"/>
      <c r="L21" s="125"/>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C21" s="5">
        <v>3</v>
      </c>
      <c r="DE21" s="5">
        <v>5</v>
      </c>
      <c r="DF21" s="5">
        <v>2</v>
      </c>
      <c r="DH21" s="6"/>
      <c r="DI21" s="6"/>
      <c r="DO21" s="6"/>
      <c r="DQ21" s="78">
        <v>2</v>
      </c>
      <c r="DS21" s="78">
        <v>3</v>
      </c>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3" t="s">
        <v>1743</v>
      </c>
      <c r="B22" s="123"/>
      <c r="C22" s="15"/>
      <c r="D22" s="6">
        <v>8</v>
      </c>
      <c r="E22" s="5">
        <v>7</v>
      </c>
      <c r="F22" s="5">
        <v>10</v>
      </c>
      <c r="G22" s="6">
        <v>6</v>
      </c>
      <c r="H22" s="6">
        <v>6</v>
      </c>
      <c r="I22" s="5">
        <v>9</v>
      </c>
      <c r="J22" s="5">
        <v>10</v>
      </c>
      <c r="K22" s="5">
        <v>4</v>
      </c>
      <c r="L22" s="5">
        <v>5</v>
      </c>
      <c r="M22" s="5">
        <v>9</v>
      </c>
      <c r="N22" s="6"/>
      <c r="O22" s="6"/>
      <c r="R22" s="5">
        <v>5</v>
      </c>
      <c r="S22" s="5">
        <v>8</v>
      </c>
      <c r="U22" s="6"/>
      <c r="V22" s="78">
        <v>9</v>
      </c>
      <c r="W22" s="5">
        <v>8</v>
      </c>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23"/>
      <c r="C23" s="15"/>
      <c r="D23" s="6"/>
      <c r="G23" s="6"/>
      <c r="H23" s="6"/>
      <c r="N23" s="6"/>
      <c r="O23" s="6"/>
      <c r="U23" s="6"/>
      <c r="V23" s="78"/>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23"/>
      <c r="C24" s="15"/>
      <c r="D24" s="6"/>
      <c r="G24" s="6"/>
      <c r="H24" s="6"/>
      <c r="N24" s="6"/>
      <c r="O24" s="6"/>
      <c r="U24" s="6"/>
      <c r="V24" s="78"/>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43" t="s">
        <v>1755</v>
      </c>
      <c r="B25" s="123"/>
      <c r="C25" s="15"/>
      <c r="D25" s="6"/>
      <c r="G25" s="6"/>
      <c r="H25" s="6"/>
      <c r="N25" s="6"/>
      <c r="O25" s="6"/>
      <c r="U25" s="6"/>
      <c r="V25" s="78"/>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1744</v>
      </c>
      <c r="B26" s="123"/>
      <c r="C26" s="15"/>
      <c r="D26" s="6"/>
      <c r="G26" s="6"/>
      <c r="H26" s="6"/>
      <c r="K26" s="5">
        <v>6</v>
      </c>
      <c r="N26" s="6"/>
      <c r="O26" s="6"/>
      <c r="P26" s="5">
        <v>8</v>
      </c>
      <c r="Q26" s="5">
        <v>9</v>
      </c>
      <c r="T26" s="5">
        <v>9</v>
      </c>
      <c r="U26" s="6">
        <v>3</v>
      </c>
      <c r="V26" s="78"/>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1739</v>
      </c>
      <c r="B27" s="123"/>
      <c r="C27" s="15"/>
      <c r="D27" s="6"/>
      <c r="G27" s="6"/>
      <c r="H27" s="6"/>
      <c r="N27" s="6"/>
      <c r="O27" s="6"/>
      <c r="U27" s="6"/>
      <c r="V27" s="78"/>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1720</v>
      </c>
      <c r="B28" s="123"/>
      <c r="C28" s="15"/>
      <c r="D28" s="6"/>
      <c r="G28" s="6"/>
      <c r="H28" s="6"/>
      <c r="N28" s="6"/>
      <c r="O28" s="6"/>
      <c r="U28" s="6"/>
      <c r="V28" s="78"/>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23"/>
      <c r="C29" s="15"/>
      <c r="D29" s="6"/>
      <c r="G29" s="6"/>
      <c r="H29" s="6"/>
      <c r="N29" s="6"/>
      <c r="O29" s="6"/>
      <c r="U29" s="6"/>
      <c r="V29" s="78"/>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1727</v>
      </c>
      <c r="B30" s="123"/>
      <c r="C30" s="15"/>
      <c r="D30" s="6"/>
      <c r="G30" s="6"/>
      <c r="H30" s="6"/>
      <c r="N30" s="6"/>
      <c r="O30" s="6"/>
      <c r="U30" s="6"/>
      <c r="V30" s="78"/>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74"/>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X31" s="5">
        <v>2</v>
      </c>
      <c r="BY31" s="6"/>
      <c r="BZ31" s="6"/>
      <c r="CA31" s="5">
        <v>2</v>
      </c>
      <c r="CF31" s="6"/>
      <c r="CG31" s="6"/>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K32" s="5">
        <v>3</v>
      </c>
      <c r="AM32" s="5">
        <v>3</v>
      </c>
      <c r="AN32" s="5">
        <v>3</v>
      </c>
      <c r="AO32" s="5">
        <v>2</v>
      </c>
      <c r="AP32" s="6"/>
      <c r="AQ32" s="6"/>
      <c r="AR32" s="5">
        <v>5</v>
      </c>
      <c r="AS32" s="5">
        <v>5</v>
      </c>
      <c r="AT32" s="5">
        <v>2</v>
      </c>
      <c r="AU32" s="5">
        <v>3</v>
      </c>
      <c r="AV32" s="5">
        <v>2</v>
      </c>
      <c r="AW32" s="6"/>
      <c r="AX32" s="6"/>
      <c r="AZ32" s="5">
        <v>2</v>
      </c>
      <c r="BB32" s="5">
        <v>3</v>
      </c>
      <c r="BD32" s="6"/>
      <c r="BE32" s="6"/>
      <c r="BF32" s="5">
        <v>3</v>
      </c>
      <c r="BG32" s="5">
        <v>3</v>
      </c>
      <c r="BH32" s="5">
        <v>5</v>
      </c>
      <c r="BI32" s="5">
        <v>7</v>
      </c>
      <c r="BJ32" s="5">
        <v>1</v>
      </c>
      <c r="BK32" s="6"/>
      <c r="BL32" s="6"/>
      <c r="BM32" s="5">
        <v>2</v>
      </c>
      <c r="BQ32" s="5">
        <v>5</v>
      </c>
      <c r="BR32" s="6"/>
      <c r="BS32" s="6"/>
      <c r="BW32" s="5">
        <v>3</v>
      </c>
      <c r="BY32" s="6"/>
      <c r="BZ32" s="6"/>
      <c r="CA32" s="5">
        <v>3</v>
      </c>
      <c r="CF32" s="6"/>
      <c r="CG32" s="6"/>
      <c r="CM32" s="6"/>
      <c r="CN32" s="6"/>
      <c r="CT32" s="6"/>
      <c r="CU32" s="6"/>
      <c r="CV32" s="6"/>
      <c r="CX32" s="5">
        <v>2</v>
      </c>
      <c r="CY32" s="5">
        <v>2</v>
      </c>
      <c r="DA32" s="6"/>
      <c r="DB32" s="6">
        <v>2</v>
      </c>
      <c r="DC32" s="5">
        <v>3</v>
      </c>
      <c r="DH32" s="6"/>
      <c r="DI32" s="6"/>
      <c r="DJ32" s="5">
        <v>2</v>
      </c>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70"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Q33" s="5">
        <v>3</v>
      </c>
      <c r="BR33" s="6"/>
      <c r="BS33" s="6"/>
      <c r="BV33" s="5">
        <v>3</v>
      </c>
      <c r="BX33" s="5">
        <v>2</v>
      </c>
      <c r="BY33" s="6"/>
      <c r="BZ33" s="6"/>
      <c r="CE33" s="5">
        <v>8</v>
      </c>
      <c r="CF33" s="6"/>
      <c r="CG33" s="6"/>
      <c r="CJ33" s="5">
        <v>3</v>
      </c>
      <c r="CM33" s="6"/>
      <c r="CN33" s="6"/>
      <c r="CP33" s="5">
        <v>3</v>
      </c>
      <c r="CQ33" s="5">
        <v>7</v>
      </c>
      <c r="CR33" s="5">
        <v>4</v>
      </c>
      <c r="CS33" s="5">
        <v>5</v>
      </c>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2" t="s">
        <v>2189</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CW34" s="5">
        <v>8</v>
      </c>
      <c r="CX34" s="5">
        <v>3</v>
      </c>
      <c r="CY34" s="5">
        <v>6</v>
      </c>
      <c r="CZ34" s="5">
        <v>4</v>
      </c>
      <c r="DA34" s="6"/>
      <c r="DB34" s="6"/>
      <c r="DD34" s="5">
        <v>3</v>
      </c>
      <c r="DE34" s="5">
        <v>3</v>
      </c>
      <c r="DF34" s="5">
        <v>3</v>
      </c>
      <c r="DG34" s="5">
        <v>5</v>
      </c>
      <c r="DH34" s="6"/>
      <c r="DI34" s="6"/>
      <c r="DK34" s="5">
        <v>6</v>
      </c>
      <c r="DL34" s="5">
        <v>5</v>
      </c>
      <c r="DM34" s="5">
        <v>6</v>
      </c>
      <c r="DN34" s="5">
        <v>6</v>
      </c>
      <c r="DO34" s="6"/>
      <c r="DP34" s="78">
        <v>6</v>
      </c>
      <c r="DQ34" s="78">
        <v>3</v>
      </c>
      <c r="DR34" s="78">
        <v>4</v>
      </c>
      <c r="DS34" s="78">
        <v>2</v>
      </c>
      <c r="DT34" s="78">
        <v>3</v>
      </c>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2" t="s">
        <v>2190</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2" t="s">
        <v>2181</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2" t="s">
        <v>2191</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74"/>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P39" s="6"/>
      <c r="AQ39" s="6"/>
      <c r="AW39" s="6"/>
      <c r="AX39" s="6"/>
      <c r="AY39" s="5">
        <v>5</v>
      </c>
      <c r="AZ39" s="5">
        <v>5</v>
      </c>
      <c r="BA39" s="5">
        <v>4</v>
      </c>
      <c r="BB39" s="5">
        <v>2</v>
      </c>
      <c r="BD39" s="6"/>
      <c r="BE39" s="6"/>
      <c r="BK39" s="6"/>
      <c r="BL39" s="6"/>
      <c r="BR39" s="6"/>
      <c r="BS39" s="6"/>
      <c r="BY39" s="6"/>
      <c r="BZ39" s="6"/>
      <c r="CF39" s="6"/>
      <c r="CG39" s="6"/>
      <c r="CM39" s="6"/>
      <c r="CN39" s="6"/>
      <c r="CQ39" s="5">
        <v>2</v>
      </c>
      <c r="CS39" s="5">
        <v>3</v>
      </c>
      <c r="CT39" s="6"/>
      <c r="CU39" s="6"/>
      <c r="CV39" s="6"/>
      <c r="DA39" s="6"/>
      <c r="DB39" s="6"/>
      <c r="DH39" s="6"/>
      <c r="DI39" s="6"/>
      <c r="DO39" s="6"/>
      <c r="DT39" s="78">
        <v>2</v>
      </c>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1687</v>
      </c>
      <c r="B40" s="116"/>
      <c r="C40" s="117"/>
      <c r="D40" s="129"/>
      <c r="E40" s="126"/>
      <c r="F40" s="126"/>
      <c r="G40" s="129">
        <v>2</v>
      </c>
      <c r="H40" s="129">
        <v>2</v>
      </c>
      <c r="I40" s="126"/>
      <c r="J40" s="126"/>
      <c r="K40" s="126"/>
      <c r="L40" s="126"/>
      <c r="M40" s="126"/>
      <c r="N40" s="129">
        <v>8</v>
      </c>
      <c r="O40" s="129">
        <v>8</v>
      </c>
      <c r="P40" s="126"/>
      <c r="Q40" s="126"/>
      <c r="R40" s="126"/>
      <c r="S40" s="126"/>
      <c r="T40" s="126"/>
      <c r="U40" s="129">
        <v>5</v>
      </c>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1</v>
      </c>
      <c r="AX40" s="119">
        <v>8</v>
      </c>
      <c r="AY40" s="118"/>
      <c r="AZ40" s="118"/>
      <c r="BA40" s="118"/>
      <c r="BB40" s="118"/>
      <c r="BC40" s="118"/>
      <c r="BD40" s="119">
        <v>5</v>
      </c>
      <c r="BE40" s="119">
        <v>6</v>
      </c>
      <c r="BF40" s="118"/>
      <c r="BG40" s="118"/>
      <c r="BH40" s="118"/>
      <c r="BI40" s="118"/>
      <c r="BJ40" s="118"/>
      <c r="BK40" s="119">
        <v>8</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v>8</v>
      </c>
      <c r="CN40" s="119">
        <v>8</v>
      </c>
      <c r="CO40" s="118"/>
      <c r="CP40" s="118"/>
      <c r="CQ40" s="118"/>
      <c r="CR40" s="118"/>
      <c r="CS40" s="118"/>
      <c r="CT40" s="119">
        <v>8</v>
      </c>
      <c r="CU40" s="119">
        <v>8</v>
      </c>
      <c r="CV40" s="119">
        <v>8</v>
      </c>
      <c r="CW40" s="118"/>
      <c r="CX40" s="118"/>
      <c r="CY40" s="118"/>
      <c r="CZ40" s="118"/>
      <c r="DA40" s="119">
        <v>8</v>
      </c>
      <c r="DB40" s="119">
        <v>6</v>
      </c>
      <c r="DC40" s="118"/>
      <c r="DD40" s="118"/>
      <c r="DE40" s="118"/>
      <c r="DF40" s="118"/>
      <c r="DG40" s="118"/>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8</v>
      </c>
      <c r="E41" s="268">
        <f t="shared" ref="E41:BP41" si="0">SUM(E3:E40)</f>
        <v>11</v>
      </c>
      <c r="F41" s="268">
        <f t="shared" si="0"/>
        <v>10</v>
      </c>
      <c r="G41" s="268">
        <f t="shared" si="0"/>
        <v>8</v>
      </c>
      <c r="H41" s="268">
        <f t="shared" si="0"/>
        <v>8</v>
      </c>
      <c r="I41" s="268">
        <f t="shared" si="0"/>
        <v>9</v>
      </c>
      <c r="J41" s="268">
        <f t="shared" si="0"/>
        <v>10</v>
      </c>
      <c r="K41" s="268">
        <f t="shared" si="0"/>
        <v>10</v>
      </c>
      <c r="L41" s="268">
        <f t="shared" si="0"/>
        <v>9</v>
      </c>
      <c r="M41" s="268">
        <f t="shared" si="0"/>
        <v>9</v>
      </c>
      <c r="N41" s="268">
        <f t="shared" si="0"/>
        <v>8</v>
      </c>
      <c r="O41" s="268">
        <f t="shared" si="0"/>
        <v>8</v>
      </c>
      <c r="P41" s="268">
        <f t="shared" si="0"/>
        <v>8</v>
      </c>
      <c r="Q41" s="268">
        <f t="shared" si="0"/>
        <v>9</v>
      </c>
      <c r="R41" s="268">
        <f t="shared" si="0"/>
        <v>9</v>
      </c>
      <c r="S41" s="268">
        <f t="shared" si="0"/>
        <v>8</v>
      </c>
      <c r="T41" s="268">
        <f t="shared" si="0"/>
        <v>9</v>
      </c>
      <c r="U41" s="268">
        <f t="shared" si="0"/>
        <v>8</v>
      </c>
      <c r="V41" s="268">
        <f t="shared" si="0"/>
        <v>9</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9</v>
      </c>
      <c r="AL41" s="268">
        <f t="shared" si="0"/>
        <v>9</v>
      </c>
      <c r="AM41" s="268">
        <f t="shared" si="0"/>
        <v>9</v>
      </c>
      <c r="AN41" s="268">
        <f t="shared" si="0"/>
        <v>8</v>
      </c>
      <c r="AO41" s="268">
        <f t="shared" si="0"/>
        <v>8</v>
      </c>
      <c r="AP41" s="268">
        <f t="shared" si="0"/>
        <v>8</v>
      </c>
      <c r="AQ41" s="268">
        <f t="shared" si="0"/>
        <v>8</v>
      </c>
      <c r="AR41" s="268">
        <f t="shared" si="0"/>
        <v>10</v>
      </c>
      <c r="AS41" s="268">
        <f t="shared" si="0"/>
        <v>9</v>
      </c>
      <c r="AT41" s="268">
        <f t="shared" si="0"/>
        <v>8</v>
      </c>
      <c r="AU41" s="268">
        <f t="shared" si="0"/>
        <v>10</v>
      </c>
      <c r="AV41" s="268">
        <f t="shared" si="0"/>
        <v>10</v>
      </c>
      <c r="AW41" s="268">
        <f t="shared" si="0"/>
        <v>8</v>
      </c>
      <c r="AX41" s="268">
        <f t="shared" si="0"/>
        <v>8</v>
      </c>
      <c r="AY41" s="268">
        <f t="shared" si="0"/>
        <v>10</v>
      </c>
      <c r="AZ41" s="268">
        <f t="shared" si="0"/>
        <v>10</v>
      </c>
      <c r="BA41" s="268">
        <f t="shared" si="0"/>
        <v>9</v>
      </c>
      <c r="BB41" s="268">
        <f t="shared" si="0"/>
        <v>11</v>
      </c>
      <c r="BC41" s="268">
        <f t="shared" si="0"/>
        <v>10</v>
      </c>
      <c r="BD41" s="268">
        <f t="shared" si="0"/>
        <v>8</v>
      </c>
      <c r="BE41" s="268">
        <f t="shared" si="0"/>
        <v>8</v>
      </c>
      <c r="BF41" s="268">
        <f t="shared" si="0"/>
        <v>8</v>
      </c>
      <c r="BG41" s="268">
        <f t="shared" si="0"/>
        <v>9</v>
      </c>
      <c r="BH41" s="268">
        <f t="shared" si="0"/>
        <v>9</v>
      </c>
      <c r="BI41" s="268">
        <f t="shared" si="0"/>
        <v>10</v>
      </c>
      <c r="BJ41" s="268">
        <f t="shared" si="0"/>
        <v>9</v>
      </c>
      <c r="BK41" s="268">
        <f t="shared" si="0"/>
        <v>8</v>
      </c>
      <c r="BL41" s="268">
        <f t="shared" si="0"/>
        <v>8</v>
      </c>
      <c r="BM41" s="268">
        <f t="shared" si="0"/>
        <v>10</v>
      </c>
      <c r="BN41" s="268">
        <f t="shared" si="0"/>
        <v>9</v>
      </c>
      <c r="BO41" s="268">
        <f t="shared" si="0"/>
        <v>10</v>
      </c>
      <c r="BP41" s="268">
        <f t="shared" si="0"/>
        <v>9</v>
      </c>
      <c r="BQ41" s="268">
        <f t="shared" ref="BQ41:EB41" si="1">SUM(BQ3:BQ40)</f>
        <v>10</v>
      </c>
      <c r="BR41" s="268">
        <f t="shared" si="1"/>
        <v>8</v>
      </c>
      <c r="BS41" s="268">
        <f t="shared" si="1"/>
        <v>8</v>
      </c>
      <c r="BT41" s="268">
        <f t="shared" si="1"/>
        <v>9</v>
      </c>
      <c r="BU41" s="268">
        <f t="shared" si="1"/>
        <v>10</v>
      </c>
      <c r="BV41" s="268">
        <f t="shared" si="1"/>
        <v>11</v>
      </c>
      <c r="BW41" s="268">
        <f t="shared" si="1"/>
        <v>9</v>
      </c>
      <c r="BX41" s="268">
        <f t="shared" si="1"/>
        <v>11</v>
      </c>
      <c r="BY41" s="268">
        <f t="shared" si="1"/>
        <v>8</v>
      </c>
      <c r="BZ41" s="268">
        <f t="shared" si="1"/>
        <v>8</v>
      </c>
      <c r="CA41" s="268">
        <f t="shared" si="1"/>
        <v>10</v>
      </c>
      <c r="CB41" s="268">
        <f t="shared" si="1"/>
        <v>9</v>
      </c>
      <c r="CC41" s="268">
        <f t="shared" si="1"/>
        <v>9</v>
      </c>
      <c r="CD41" s="268">
        <f t="shared" si="1"/>
        <v>8</v>
      </c>
      <c r="CE41" s="268">
        <f t="shared" si="1"/>
        <v>8</v>
      </c>
      <c r="CF41" s="268">
        <f t="shared" si="1"/>
        <v>8</v>
      </c>
      <c r="CG41" s="268">
        <f t="shared" si="1"/>
        <v>8</v>
      </c>
      <c r="CH41" s="268">
        <f t="shared" si="1"/>
        <v>12</v>
      </c>
      <c r="CI41" s="268">
        <f t="shared" si="1"/>
        <v>11</v>
      </c>
      <c r="CJ41" s="268">
        <f t="shared" si="1"/>
        <v>9</v>
      </c>
      <c r="CK41" s="268">
        <f t="shared" si="1"/>
        <v>10</v>
      </c>
      <c r="CL41" s="268">
        <f t="shared" si="1"/>
        <v>9</v>
      </c>
      <c r="CM41" s="268">
        <f t="shared" si="1"/>
        <v>8</v>
      </c>
      <c r="CN41" s="268">
        <f t="shared" si="1"/>
        <v>8</v>
      </c>
      <c r="CO41" s="268">
        <f t="shared" si="1"/>
        <v>9</v>
      </c>
      <c r="CP41" s="268">
        <f t="shared" si="1"/>
        <v>10</v>
      </c>
      <c r="CQ41" s="268">
        <f t="shared" si="1"/>
        <v>9</v>
      </c>
      <c r="CR41" s="268">
        <f t="shared" si="1"/>
        <v>9</v>
      </c>
      <c r="CS41" s="268">
        <f t="shared" si="1"/>
        <v>8</v>
      </c>
      <c r="CT41" s="268">
        <f t="shared" si="1"/>
        <v>8</v>
      </c>
      <c r="CU41" s="268">
        <f t="shared" si="1"/>
        <v>8</v>
      </c>
      <c r="CV41" s="268">
        <f t="shared" si="1"/>
        <v>8</v>
      </c>
      <c r="CW41" s="268">
        <f t="shared" si="1"/>
        <v>8</v>
      </c>
      <c r="CX41" s="268">
        <f t="shared" si="1"/>
        <v>8</v>
      </c>
      <c r="CY41" s="268">
        <f t="shared" si="1"/>
        <v>10</v>
      </c>
      <c r="CZ41" s="268">
        <f t="shared" si="1"/>
        <v>9</v>
      </c>
      <c r="DA41" s="268">
        <f t="shared" si="1"/>
        <v>8</v>
      </c>
      <c r="DB41" s="268">
        <f t="shared" si="1"/>
        <v>8</v>
      </c>
      <c r="DC41" s="268">
        <f t="shared" si="1"/>
        <v>9</v>
      </c>
      <c r="DD41" s="268">
        <f t="shared" si="1"/>
        <v>8</v>
      </c>
      <c r="DE41" s="268">
        <f t="shared" si="1"/>
        <v>8</v>
      </c>
      <c r="DF41" s="268">
        <f t="shared" si="1"/>
        <v>11</v>
      </c>
      <c r="DG41" s="268">
        <f t="shared" si="1"/>
        <v>8</v>
      </c>
      <c r="DH41" s="268">
        <f t="shared" si="1"/>
        <v>8</v>
      </c>
      <c r="DI41" s="268">
        <f t="shared" si="1"/>
        <v>8</v>
      </c>
      <c r="DJ41" s="268">
        <f t="shared" si="1"/>
        <v>8</v>
      </c>
      <c r="DK41" s="268">
        <f t="shared" si="1"/>
        <v>10</v>
      </c>
      <c r="DL41" s="268">
        <f t="shared" si="1"/>
        <v>9</v>
      </c>
      <c r="DM41" s="268">
        <f t="shared" si="1"/>
        <v>9</v>
      </c>
      <c r="DN41" s="268">
        <f t="shared" si="1"/>
        <v>9</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xl/worksheets/sheet15.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J3" xSplit="3" ySplit="2"/>
      <selection pane="topRight"/>
      <selection pane="bottomLeft"/>
      <selection activeCell="B38" pane="bottomRight" sqref="B38"/>
    </sheetView>
  </sheetViews>
  <sheetFormatPr defaultColWidth="9.25" defaultRowHeight="17.25" customHeight="true"/>
  <cols>
    <col max="2" min="1" style="77" width="9.25"/>
    <col customWidth="true" max="3" min="3" style="78" width="27.75"/>
    <col customWidth="true" max="35" min="4" style="78" width="8.625"/>
    <col max="16384" min="36" style="78" width="9.25"/>
  </cols>
  <sheetData>
    <row customFormat="true" customHeight="true" ht="17.25" r="1" s="5" spans="1:370">
      <c r="A1" s="287" t="s">
        <v>0</v>
      </c>
      <c r="B1" s="291"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2"/>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1843</v>
      </c>
      <c r="B3" s="15" t="s">
        <v>533</v>
      </c>
      <c r="C3" s="15" t="str">
        <f>VLOOKUP(B3,事项列表范围!A:C,3,0)</f>
        <v>行业方案创新</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P3" s="6"/>
      <c r="AQ3" s="6"/>
      <c r="AW3" s="6"/>
      <c r="AX3" s="6"/>
      <c r="BD3" s="6"/>
      <c r="BE3" s="6"/>
      <c r="BK3" s="6"/>
      <c r="BL3" s="6"/>
      <c r="BR3" s="6"/>
      <c r="BS3" s="6"/>
      <c r="BY3" s="6"/>
      <c r="BZ3" s="6"/>
      <c r="CF3" s="6"/>
      <c r="CG3" s="6"/>
      <c r="CM3" s="6"/>
      <c r="CN3" s="6"/>
      <c r="CQ3" s="5">
        <v>2</v>
      </c>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10</v>
      </c>
      <c r="B4" s="15" t="s">
        <v>1607</v>
      </c>
      <c r="C4" s="15" t="str">
        <f>VLOOKUP(B4,事项列表范围!A:C,3,0)</f>
        <v>北区渭南智慧城市软件开发项目</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v>8</v>
      </c>
      <c r="AK4" s="5">
        <v>8</v>
      </c>
      <c r="AL4" s="5">
        <v>8</v>
      </c>
      <c r="AM4" s="5">
        <v>8</v>
      </c>
      <c r="AN4" s="5">
        <v>5</v>
      </c>
      <c r="AO4" s="5">
        <v>3</v>
      </c>
      <c r="AP4" s="6"/>
      <c r="AQ4" s="6"/>
      <c r="AR4" s="5">
        <v>6</v>
      </c>
      <c r="AS4" s="5">
        <v>8</v>
      </c>
      <c r="AT4" s="5">
        <v>8</v>
      </c>
      <c r="AU4" s="5">
        <v>8</v>
      </c>
      <c r="AV4" s="5">
        <v>8</v>
      </c>
      <c r="AW4" s="6"/>
      <c r="AX4" s="6"/>
      <c r="AY4" s="5">
        <v>3</v>
      </c>
      <c r="AZ4" s="5">
        <v>4</v>
      </c>
      <c r="BA4" s="5">
        <v>4</v>
      </c>
      <c r="BC4" s="5">
        <v>4</v>
      </c>
      <c r="BD4" s="6"/>
      <c r="BE4" s="6"/>
      <c r="BG4" s="5">
        <v>4</v>
      </c>
      <c r="BH4" s="5">
        <v>5</v>
      </c>
      <c r="BI4" s="5">
        <v>4</v>
      </c>
      <c r="BJ4" s="5">
        <v>2</v>
      </c>
      <c r="BK4" s="6"/>
      <c r="BL4" s="6"/>
      <c r="BP4" s="5">
        <v>3</v>
      </c>
      <c r="BR4" s="6"/>
      <c r="BS4" s="6"/>
      <c r="BW4" s="5">
        <v>2</v>
      </c>
      <c r="BX4" s="5">
        <v>8</v>
      </c>
      <c r="BY4" s="6"/>
      <c r="BZ4" s="6"/>
      <c r="CA4" s="5">
        <v>8</v>
      </c>
      <c r="CB4" s="5">
        <v>8</v>
      </c>
      <c r="CC4" s="5">
        <v>8</v>
      </c>
      <c r="CD4" s="5">
        <v>8</v>
      </c>
      <c r="CE4" s="5">
        <v>6</v>
      </c>
      <c r="CF4" s="6"/>
      <c r="CG4" s="6"/>
      <c r="CH4" s="5">
        <v>10</v>
      </c>
      <c r="CI4" s="5">
        <v>10</v>
      </c>
      <c r="CJ4" s="5">
        <v>7</v>
      </c>
      <c r="CK4" s="5">
        <v>7</v>
      </c>
      <c r="CL4" s="5">
        <v>4</v>
      </c>
      <c r="CM4" s="6"/>
      <c r="CN4" s="6"/>
      <c r="CO4" s="5">
        <v>6</v>
      </c>
      <c r="CP4" s="5">
        <v>8</v>
      </c>
      <c r="CQ4" s="5">
        <v>8</v>
      </c>
      <c r="CR4" s="5">
        <v>8</v>
      </c>
      <c r="CS4" s="5">
        <v>6.5</v>
      </c>
      <c r="CT4" s="6"/>
      <c r="CU4" s="6"/>
      <c r="CV4" s="6"/>
      <c r="CW4" s="5">
        <v>8</v>
      </c>
      <c r="CX4" s="5">
        <v>4</v>
      </c>
      <c r="CZ4" s="5">
        <v>4</v>
      </c>
      <c r="DA4" s="6">
        <v>6</v>
      </c>
      <c r="DB4" s="6">
        <v>9</v>
      </c>
      <c r="DD4" s="5">
        <v>2</v>
      </c>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1936</v>
      </c>
      <c r="C5" s="15" t="str">
        <f>VLOOKUP(B5,事项列表范围!A:C,3,0)</f>
        <v>四川省天府新区政务中心燕云项目
</v>
      </c>
      <c r="D5" s="127"/>
      <c r="E5" s="125"/>
      <c r="F5" s="125"/>
      <c r="G5" s="127"/>
      <c r="H5" s="127"/>
      <c r="I5" s="125"/>
      <c r="J5" s="125"/>
      <c r="K5" s="125"/>
      <c r="L5" s="125"/>
      <c r="M5" s="125"/>
      <c r="N5" s="127"/>
      <c r="O5" s="127"/>
      <c r="P5" s="125"/>
      <c r="Q5" s="125"/>
      <c r="R5" s="125"/>
      <c r="S5" s="125"/>
      <c r="T5" s="125"/>
      <c r="U5" s="127"/>
      <c r="V5" s="125"/>
      <c r="W5" s="125"/>
      <c r="X5" s="125"/>
      <c r="Y5" s="127"/>
      <c r="Z5" s="127"/>
      <c r="AA5" s="127"/>
      <c r="AB5" s="127"/>
      <c r="AC5" s="127"/>
      <c r="AD5" s="127"/>
      <c r="AE5" s="127"/>
      <c r="AF5" s="127"/>
      <c r="AG5" s="127"/>
      <c r="AH5" s="127"/>
      <c r="AI5" s="127"/>
      <c r="AJ5" s="6"/>
      <c r="AP5" s="6"/>
      <c r="AQ5" s="6"/>
      <c r="AW5" s="6"/>
      <c r="AX5" s="6"/>
      <c r="BD5" s="6"/>
      <c r="BE5" s="6"/>
      <c r="BK5" s="6"/>
      <c r="BL5" s="6"/>
      <c r="BR5" s="6"/>
      <c r="BS5" s="6"/>
      <c r="BW5" s="5">
        <v>6</v>
      </c>
      <c r="BY5" s="6"/>
      <c r="BZ5" s="6"/>
      <c r="CF5" s="6"/>
      <c r="CG5" s="6"/>
      <c r="CM5" s="6"/>
      <c r="CN5" s="6"/>
      <c r="CT5" s="6"/>
      <c r="CU5" s="6"/>
      <c r="CV5" s="6"/>
      <c r="DA5" s="6"/>
      <c r="DB5" s="6"/>
      <c r="DH5" s="6"/>
      <c r="DI5" s="6"/>
      <c r="DJ5" s="5">
        <v>5</v>
      </c>
      <c r="DK5" s="5">
        <v>4</v>
      </c>
      <c r="DL5" s="5">
        <v>4</v>
      </c>
      <c r="DM5" s="5">
        <v>1</v>
      </c>
      <c r="DO5" s="6"/>
      <c r="DP5" s="78">
        <v>4</v>
      </c>
      <c r="DQ5" s="78">
        <v>6</v>
      </c>
      <c r="DR5" s="78">
        <v>5</v>
      </c>
      <c r="DS5" s="78">
        <v>5</v>
      </c>
      <c r="DT5" s="78">
        <v>7</v>
      </c>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1957</v>
      </c>
      <c r="C6" s="15" t="str">
        <f>VLOOKUP(B6,事项列表范围!A:C,3,0)</f>
        <v>达州市数字乡村平台项目</v>
      </c>
      <c r="D6" s="127"/>
      <c r="E6" s="125"/>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P6" s="6"/>
      <c r="AQ6" s="6"/>
      <c r="AW6" s="6"/>
      <c r="AX6" s="6"/>
      <c r="BD6" s="6"/>
      <c r="BE6" s="6"/>
      <c r="BK6" s="6"/>
      <c r="BL6" s="6"/>
      <c r="BR6" s="6"/>
      <c r="BS6" s="6"/>
      <c r="BY6" s="6"/>
      <c r="BZ6" s="6"/>
      <c r="CC6" s="5">
        <v>0.5</v>
      </c>
      <c r="CE6" s="5">
        <v>2</v>
      </c>
      <c r="CF6" s="6"/>
      <c r="CG6" s="6"/>
      <c r="CL6" s="5">
        <v>1</v>
      </c>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1984</v>
      </c>
      <c r="C7" s="15" t="str">
        <f>VLOOKUP(B7,事项列表范围!A:C,3,0)</f>
        <v>国家电网永川分公司泛在物联网项目（燕云DASS）</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W7" s="6"/>
      <c r="AX7" s="6"/>
      <c r="BD7" s="6"/>
      <c r="BE7" s="6"/>
      <c r="BK7" s="6"/>
      <c r="BL7" s="6"/>
      <c r="BR7" s="6"/>
      <c r="BS7" s="6"/>
      <c r="BY7" s="6"/>
      <c r="BZ7" s="6"/>
      <c r="CF7" s="6"/>
      <c r="CG7" s="6"/>
      <c r="CL7" s="5">
        <v>0.5</v>
      </c>
      <c r="CM7" s="6"/>
      <c r="CN7" s="6"/>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63</v>
      </c>
      <c r="C8" s="15" t="str">
        <f>VLOOKUP(B8,事项列表范围!A:C,3,0)</f>
        <v>筑民生二期</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W8" s="6"/>
      <c r="AX8" s="6"/>
      <c r="BD8" s="6"/>
      <c r="BE8" s="6"/>
      <c r="BK8" s="6"/>
      <c r="BL8" s="6"/>
      <c r="BR8" s="6"/>
      <c r="BS8" s="6"/>
      <c r="BY8" s="6"/>
      <c r="BZ8" s="6"/>
      <c r="CF8" s="6"/>
      <c r="CG8" s="6"/>
      <c r="CL8" s="5">
        <v>0.5</v>
      </c>
      <c r="CM8" s="6"/>
      <c r="CN8" s="6"/>
      <c r="CT8" s="6"/>
      <c r="CU8" s="6"/>
      <c r="CV8" s="6"/>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2224</v>
      </c>
      <c r="C9" s="15" t="str">
        <f>VLOOKUP(B9,事项列表范围!A:C,3,0)</f>
        <v>青海省西宁市大数据局数据融合项目</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Y9" s="6"/>
      <c r="BZ9" s="6"/>
      <c r="CF9" s="6"/>
      <c r="CG9" s="6"/>
      <c r="CM9" s="6"/>
      <c r="CN9" s="6"/>
      <c r="CT9" s="6"/>
      <c r="CU9" s="6"/>
      <c r="CV9" s="6"/>
      <c r="DA9" s="6"/>
      <c r="DB9" s="6"/>
      <c r="DC9" s="5">
        <v>8</v>
      </c>
      <c r="DD9" s="5">
        <v>6</v>
      </c>
      <c r="DE9" s="5">
        <v>5</v>
      </c>
      <c r="DF9" s="5">
        <v>5</v>
      </c>
      <c r="DG9" s="5">
        <v>6</v>
      </c>
      <c r="DH9" s="6"/>
      <c r="DI9" s="6"/>
      <c r="DJ9" s="5">
        <v>4</v>
      </c>
      <c r="DK9" s="5">
        <v>7</v>
      </c>
      <c r="DM9" s="5">
        <v>2</v>
      </c>
      <c r="DN9" s="5">
        <v>2</v>
      </c>
      <c r="DO9" s="6"/>
      <c r="DP9" s="78">
        <v>2</v>
      </c>
      <c r="DR9" s="78">
        <v>3</v>
      </c>
      <c r="DS9" s="78">
        <v>3</v>
      </c>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95" t="s">
        <v>2225</v>
      </c>
      <c r="C10" s="15" t="str">
        <f>VLOOKUP(B10,事项列表范围!A:C,3,0)</f>
        <v>青海省电信公司全省一栏子合作</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Y10" s="6"/>
      <c r="BZ10" s="6"/>
      <c r="CF10" s="6"/>
      <c r="CG10" s="6"/>
      <c r="CM10" s="6"/>
      <c r="CN10" s="6"/>
      <c r="CT10" s="6"/>
      <c r="CU10" s="6"/>
      <c r="CV10" s="6"/>
      <c r="DA10" s="6"/>
      <c r="DB10" s="6"/>
      <c r="DE10" s="5">
        <v>3</v>
      </c>
      <c r="DF10" s="5">
        <v>3</v>
      </c>
      <c r="DG10" s="5">
        <v>2</v>
      </c>
      <c r="DH10" s="6"/>
      <c r="DI10" s="6"/>
      <c r="DK10" s="5">
        <v>2</v>
      </c>
      <c r="DL10" s="5">
        <v>4</v>
      </c>
      <c r="DN10" s="5">
        <v>4</v>
      </c>
      <c r="DO10" s="6"/>
      <c r="DT10" s="78">
        <v>1</v>
      </c>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95" t="s">
        <v>2232</v>
      </c>
      <c r="C11" s="15" t="str">
        <f>VLOOKUP(B11,事项列表范围!A:C,3,0)</f>
        <v>长沙数字化转型创新服务平台项目
</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Y11" s="6"/>
      <c r="BZ11" s="6"/>
      <c r="CF11" s="6"/>
      <c r="CG11" s="6"/>
      <c r="CM11" s="6"/>
      <c r="CN11" s="6"/>
      <c r="CT11" s="6"/>
      <c r="CU11" s="6"/>
      <c r="CV11" s="6"/>
      <c r="DA11" s="6"/>
      <c r="DB11" s="6"/>
      <c r="DH11" s="6"/>
      <c r="DI11" s="6"/>
      <c r="DL11" s="5">
        <v>1</v>
      </c>
      <c r="DM11" s="5">
        <v>6</v>
      </c>
      <c r="DN11" s="5">
        <v>4</v>
      </c>
      <c r="DO11" s="6">
        <v>9</v>
      </c>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195"/>
      <c r="C12" s="15" t="e">
        <f>VLOOKUP(B12,事项列表范围!A:C,3,0)</f>
        <v>#N/A</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195"/>
      <c r="C13" s="15" t="e">
        <f>VLOOKUP(B13,事项列表范围!A:C,3,0)</f>
        <v>#N/A</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195"/>
      <c r="C14" s="15" t="e">
        <f>VLOOKUP(B14,事项列表范围!A:C,3,0)</f>
        <v>#N/A</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195"/>
      <c r="C15" s="15" t="e">
        <f>VLOOKUP(B15,事项列表范围!A:C,3,0)</f>
        <v>#N/A</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195"/>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195"/>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195"/>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195"/>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195"/>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4"/>
      <c r="C21" s="15" t="e">
        <f>VLOOKUP(B21,事项列表范围!A:C,3,0)</f>
        <v>#N/A</v>
      </c>
      <c r="D21" s="127"/>
      <c r="E21" s="125"/>
      <c r="F21" s="125"/>
      <c r="G21" s="127"/>
      <c r="H21" s="127"/>
      <c r="I21" s="125"/>
      <c r="J21" s="125"/>
      <c r="K21" s="125"/>
      <c r="L21" s="125"/>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3" t="s">
        <v>1743</v>
      </c>
      <c r="B22" s="195"/>
      <c r="C22" s="15"/>
      <c r="D22" s="127"/>
      <c r="E22" s="125"/>
      <c r="F22" s="125"/>
      <c r="G22" s="127"/>
      <c r="H22" s="127"/>
      <c r="I22" s="125"/>
      <c r="J22" s="125"/>
      <c r="K22" s="125"/>
      <c r="L22" s="125"/>
      <c r="M22" s="125"/>
      <c r="N22" s="127"/>
      <c r="O22" s="127"/>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95"/>
      <c r="C23" s="15"/>
      <c r="D23" s="127"/>
      <c r="E23" s="125"/>
      <c r="F23" s="125"/>
      <c r="G23" s="127"/>
      <c r="H23" s="127"/>
      <c r="I23" s="125"/>
      <c r="J23" s="125"/>
      <c r="K23" s="125"/>
      <c r="L23" s="125"/>
      <c r="M23" s="125"/>
      <c r="N23" s="127"/>
      <c r="O23" s="127"/>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95"/>
      <c r="C24" s="15"/>
      <c r="D24" s="127"/>
      <c r="E24" s="125"/>
      <c r="F24" s="125"/>
      <c r="G24" s="127"/>
      <c r="H24" s="127"/>
      <c r="I24" s="125"/>
      <c r="J24" s="125"/>
      <c r="K24" s="125"/>
      <c r="L24" s="125"/>
      <c r="M24" s="125"/>
      <c r="N24" s="127"/>
      <c r="O24" s="127"/>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33" t="s">
        <v>1745</v>
      </c>
      <c r="B25" s="195"/>
      <c r="C25" s="15"/>
      <c r="D25" s="127"/>
      <c r="E25" s="125"/>
      <c r="F25" s="125"/>
      <c r="G25" s="127"/>
      <c r="H25" s="127"/>
      <c r="I25" s="125"/>
      <c r="J25" s="125"/>
      <c r="K25" s="125"/>
      <c r="L25" s="125"/>
      <c r="M25" s="125"/>
      <c r="N25" s="127"/>
      <c r="O25" s="127"/>
      <c r="P25" s="125"/>
      <c r="Q25" s="125"/>
      <c r="R25" s="125"/>
      <c r="S25" s="125"/>
      <c r="T25" s="125"/>
      <c r="U25" s="127"/>
      <c r="V25" s="132">
        <v>4</v>
      </c>
      <c r="W25" s="5">
        <v>8</v>
      </c>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1746</v>
      </c>
      <c r="B26" s="195"/>
      <c r="C26" s="15"/>
      <c r="D26" s="127"/>
      <c r="E26" s="125"/>
      <c r="F26" s="125"/>
      <c r="G26" s="127"/>
      <c r="H26" s="127"/>
      <c r="I26" s="125"/>
      <c r="J26" s="125"/>
      <c r="K26" s="125"/>
      <c r="L26" s="125"/>
      <c r="M26" s="125"/>
      <c r="N26" s="127"/>
      <c r="O26" s="127"/>
      <c r="P26" s="5">
        <v>8</v>
      </c>
      <c r="Q26" s="5">
        <v>8</v>
      </c>
      <c r="R26" s="5">
        <v>8</v>
      </c>
      <c r="T26" s="5">
        <v>8</v>
      </c>
      <c r="U26" s="8">
        <v>8</v>
      </c>
      <c r="V26" s="132"/>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1758</v>
      </c>
      <c r="B27" s="195"/>
      <c r="C27" s="15"/>
      <c r="D27" s="127"/>
      <c r="E27" s="125"/>
      <c r="F27" s="125"/>
      <c r="G27" s="127"/>
      <c r="H27" s="127"/>
      <c r="I27" s="125"/>
      <c r="J27" s="125"/>
      <c r="K27" s="125"/>
      <c r="L27" s="125"/>
      <c r="M27" s="125"/>
      <c r="N27" s="127"/>
      <c r="O27" s="127"/>
      <c r="U27" s="8"/>
      <c r="V27" s="132"/>
      <c r="X27" s="125"/>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95"/>
      <c r="C28" s="15"/>
      <c r="D28" s="127"/>
      <c r="E28" s="125"/>
      <c r="F28" s="125"/>
      <c r="G28" s="127"/>
      <c r="H28" s="127"/>
      <c r="I28" s="125"/>
      <c r="J28" s="125"/>
      <c r="K28" s="125"/>
      <c r="L28" s="125"/>
      <c r="M28" s="125"/>
      <c r="N28" s="127"/>
      <c r="O28" s="127"/>
      <c r="S28" s="5">
        <v>8</v>
      </c>
      <c r="U28" s="6"/>
      <c r="V28" s="78">
        <v>4</v>
      </c>
      <c r="X28" s="5">
        <v>8</v>
      </c>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95"/>
      <c r="C29" s="15"/>
      <c r="D29" s="127"/>
      <c r="E29" s="125"/>
      <c r="F29" s="125"/>
      <c r="G29" s="127"/>
      <c r="H29" s="127"/>
      <c r="I29" s="125"/>
      <c r="J29" s="125"/>
      <c r="K29" s="125"/>
      <c r="L29" s="125"/>
      <c r="M29" s="125"/>
      <c r="N29" s="127"/>
      <c r="O29" s="127"/>
      <c r="U29" s="6"/>
      <c r="V29" s="78"/>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1750</v>
      </c>
      <c r="B30" s="195"/>
      <c r="C30" s="15"/>
      <c r="D30" s="127"/>
      <c r="E30" s="125"/>
      <c r="F30" s="125"/>
      <c r="G30" s="127"/>
      <c r="H30" s="127"/>
      <c r="I30" s="125"/>
      <c r="J30" s="125"/>
      <c r="K30" s="125"/>
      <c r="L30" s="125"/>
      <c r="M30" s="125"/>
      <c r="N30" s="127"/>
      <c r="O30" s="127"/>
      <c r="U30" s="6"/>
      <c r="V30" s="78"/>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195"/>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Y31" s="6"/>
      <c r="BZ31" s="6"/>
      <c r="CF31" s="6"/>
      <c r="CG31" s="6"/>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195"/>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N32" s="5">
        <v>3</v>
      </c>
      <c r="AO32" s="5">
        <v>5</v>
      </c>
      <c r="AP32" s="6">
        <v>8</v>
      </c>
      <c r="AQ32" s="6">
        <v>8</v>
      </c>
      <c r="AR32" s="5">
        <v>3</v>
      </c>
      <c r="AW32" s="6"/>
      <c r="AX32" s="6"/>
      <c r="BB32" s="5">
        <v>10</v>
      </c>
      <c r="BC32" s="5">
        <v>4</v>
      </c>
      <c r="BD32" s="6"/>
      <c r="BE32" s="6">
        <v>4</v>
      </c>
      <c r="BF32" s="5">
        <v>8</v>
      </c>
      <c r="BG32" s="5">
        <v>8</v>
      </c>
      <c r="BH32" s="5">
        <v>3</v>
      </c>
      <c r="BI32" s="5">
        <v>4</v>
      </c>
      <c r="BJ32" s="5">
        <v>3</v>
      </c>
      <c r="BK32" s="6"/>
      <c r="BL32" s="6"/>
      <c r="BO32" s="5">
        <v>3</v>
      </c>
      <c r="BQ32" s="5">
        <v>4</v>
      </c>
      <c r="BR32" s="6"/>
      <c r="BS32" s="6"/>
      <c r="BY32" s="6"/>
      <c r="BZ32" s="6"/>
      <c r="CF32" s="6"/>
      <c r="CG32" s="6"/>
      <c r="CM32" s="6"/>
      <c r="CN32" s="6"/>
      <c r="CT32" s="6"/>
      <c r="CU32" s="6"/>
      <c r="CV32" s="6"/>
      <c r="CX32" s="78">
        <v>4</v>
      </c>
      <c r="CY32" s="78">
        <v>8</v>
      </c>
      <c r="CZ32" s="78">
        <v>4</v>
      </c>
      <c r="DA32" s="6"/>
      <c r="DB32" s="6"/>
      <c r="DH32" s="6"/>
      <c r="DI32" s="6"/>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95"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M33" s="5">
        <v>9</v>
      </c>
      <c r="BN33" s="5">
        <v>9</v>
      </c>
      <c r="BO33" s="5">
        <v>5</v>
      </c>
      <c r="BP33" s="5">
        <v>5</v>
      </c>
      <c r="BQ33" s="5">
        <v>4</v>
      </c>
      <c r="BR33" s="6"/>
      <c r="BS33" s="6"/>
      <c r="BT33" s="5">
        <v>8</v>
      </c>
      <c r="BU33" s="5">
        <v>8</v>
      </c>
      <c r="BV33" s="5">
        <v>8</v>
      </c>
      <c r="BY33" s="6"/>
      <c r="BZ33" s="6"/>
      <c r="CF33" s="6"/>
      <c r="CG33" s="6"/>
      <c r="CJ33" s="5">
        <v>3</v>
      </c>
      <c r="CK33" s="5">
        <v>1</v>
      </c>
      <c r="CL33" s="5">
        <v>2</v>
      </c>
      <c r="CM33" s="6"/>
      <c r="CN33" s="6"/>
      <c r="CO33" s="78">
        <v>1.5</v>
      </c>
      <c r="CP33" s="78"/>
      <c r="CQ33" s="78"/>
      <c r="CR33" s="78"/>
      <c r="CS33" s="78"/>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3" t="s">
        <v>2192</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O34" s="78"/>
      <c r="CP34" s="78"/>
      <c r="CQ34" s="78"/>
      <c r="CR34" s="78"/>
      <c r="CS34" s="78"/>
      <c r="CT34" s="6"/>
      <c r="CU34" s="6"/>
      <c r="CV34" s="6"/>
      <c r="DA34" s="6"/>
      <c r="DB34" s="6"/>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3" t="s">
        <v>2180</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O35" s="78"/>
      <c r="CP35" s="78"/>
      <c r="CQ35" s="78"/>
      <c r="CR35" s="78"/>
      <c r="CS35" s="78"/>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3" t="s">
        <v>2181</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O36" s="78"/>
      <c r="CP36" s="78"/>
      <c r="CQ36" s="78"/>
      <c r="CR36" s="78"/>
      <c r="CS36" s="78"/>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3" t="s">
        <v>2191</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O37" s="78"/>
      <c r="CP37" s="78"/>
      <c r="CQ37" s="78"/>
      <c r="CR37" s="78"/>
      <c r="CS37" s="78"/>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O38" s="78"/>
      <c r="CP38" s="78"/>
      <c r="CQ38" s="78"/>
      <c r="CR38" s="78"/>
      <c r="CS38" s="78"/>
      <c r="CT38" s="6"/>
      <c r="CU38" s="6"/>
      <c r="CV38" s="6"/>
      <c r="DA38" s="6"/>
      <c r="DB38" s="6"/>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195"/>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L39" s="5">
        <v>2</v>
      </c>
      <c r="AP39" s="6"/>
      <c r="AQ39" s="6"/>
      <c r="AW39" s="6"/>
      <c r="AX39" s="6"/>
      <c r="AY39" s="5">
        <v>5</v>
      </c>
      <c r="AZ39" s="5">
        <v>4</v>
      </c>
      <c r="BA39" s="5">
        <v>4</v>
      </c>
      <c r="BD39" s="6"/>
      <c r="BE39" s="6"/>
      <c r="BJ39" s="5">
        <v>3</v>
      </c>
      <c r="BK39" s="6"/>
      <c r="BL39" s="6"/>
      <c r="BR39" s="6"/>
      <c r="BS39" s="6"/>
      <c r="BY39" s="6"/>
      <c r="BZ39" s="6"/>
      <c r="CF39" s="6"/>
      <c r="CG39" s="6"/>
      <c r="CM39" s="6"/>
      <c r="CN39" s="6"/>
      <c r="CO39" s="78">
        <v>0.5</v>
      </c>
      <c r="CP39" s="78"/>
      <c r="CQ39" s="78"/>
      <c r="CR39" s="78"/>
      <c r="CS39" s="78">
        <v>1.5</v>
      </c>
      <c r="CT39" s="6"/>
      <c r="CU39" s="6"/>
      <c r="CV39" s="6"/>
      <c r="DA39" s="6"/>
      <c r="DB39" s="6"/>
      <c r="DH39" s="6"/>
      <c r="DI39" s="6"/>
      <c r="DO39" s="6"/>
      <c r="DP39" s="78">
        <v>2</v>
      </c>
      <c r="DQ39" s="78">
        <v>2</v>
      </c>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1687</v>
      </c>
      <c r="B40" s="117"/>
      <c r="C40" s="117"/>
      <c r="D40" s="129"/>
      <c r="E40" s="126"/>
      <c r="F40" s="126"/>
      <c r="G40" s="129"/>
      <c r="H40" s="129"/>
      <c r="I40" s="126"/>
      <c r="J40" s="126"/>
      <c r="K40" s="126"/>
      <c r="L40" s="126"/>
      <c r="M40" s="126"/>
      <c r="N40" s="129"/>
      <c r="O40" s="129"/>
      <c r="P40" s="126"/>
      <c r="Q40" s="126"/>
      <c r="R40" s="126"/>
      <c r="S40" s="126"/>
      <c r="T40" s="126"/>
      <c r="U40" s="129"/>
      <c r="V40" s="126"/>
      <c r="W40" s="126"/>
      <c r="X40" s="126"/>
      <c r="Y40" s="129">
        <v>8</v>
      </c>
      <c r="Z40" s="129">
        <v>8</v>
      </c>
      <c r="AA40" s="129">
        <v>8</v>
      </c>
      <c r="AB40" s="129">
        <v>8</v>
      </c>
      <c r="AC40" s="129">
        <v>8</v>
      </c>
      <c r="AD40" s="129">
        <v>8</v>
      </c>
      <c r="AE40" s="129">
        <v>8</v>
      </c>
      <c r="AF40" s="129">
        <v>8</v>
      </c>
      <c r="AG40" s="129">
        <v>8</v>
      </c>
      <c r="AH40" s="129">
        <v>8</v>
      </c>
      <c r="AI40" s="129">
        <v>8</v>
      </c>
      <c r="AJ40" s="119"/>
      <c r="AK40" s="118"/>
      <c r="AL40" s="118"/>
      <c r="AM40" s="118"/>
      <c r="AN40" s="118"/>
      <c r="AO40" s="118"/>
      <c r="AP40" s="119"/>
      <c r="AQ40" s="119"/>
      <c r="AR40" s="118"/>
      <c r="AS40" s="118"/>
      <c r="AT40" s="118"/>
      <c r="AU40" s="118"/>
      <c r="AV40" s="118"/>
      <c r="AW40" s="119">
        <v>8</v>
      </c>
      <c r="AX40" s="119">
        <v>8</v>
      </c>
      <c r="AY40" s="118"/>
      <c r="AZ40" s="118"/>
      <c r="BA40" s="118"/>
      <c r="BB40" s="118"/>
      <c r="BC40" s="118"/>
      <c r="BD40" s="119">
        <v>8</v>
      </c>
      <c r="BE40" s="119">
        <v>4</v>
      </c>
      <c r="BF40" s="118"/>
      <c r="BG40" s="118"/>
      <c r="BH40" s="118"/>
      <c r="BI40" s="118"/>
      <c r="BJ40" s="118"/>
      <c r="BK40" s="119">
        <v>8</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v>8</v>
      </c>
      <c r="CN40" s="119">
        <v>8</v>
      </c>
      <c r="CO40" s="134"/>
      <c r="CP40" s="134"/>
      <c r="CQ40" s="134"/>
      <c r="CR40" s="134"/>
      <c r="CS40" s="134"/>
      <c r="CT40" s="119">
        <v>8</v>
      </c>
      <c r="CU40" s="119">
        <v>8</v>
      </c>
      <c r="CV40" s="119">
        <v>8</v>
      </c>
      <c r="CW40" s="118"/>
      <c r="CX40" s="118"/>
      <c r="CY40" s="118"/>
      <c r="CZ40" s="118"/>
      <c r="DA40" s="119"/>
      <c r="DB40" s="119"/>
      <c r="DC40" s="118"/>
      <c r="DD40" s="118"/>
      <c r="DE40" s="118"/>
      <c r="DF40" s="118"/>
      <c r="DG40" s="118"/>
      <c r="DH40" s="119">
        <v>8</v>
      </c>
      <c r="DI40" s="119">
        <v>8</v>
      </c>
      <c r="DJ40" s="118"/>
      <c r="DK40" s="118"/>
      <c r="DL40" s="118"/>
      <c r="DM40" s="118"/>
      <c r="DN40" s="118"/>
      <c r="DO40" s="282"/>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0</v>
      </c>
      <c r="E41" s="268">
        <f t="shared" ref="E41:BP41" si="0">SUM(E3:E40)</f>
        <v>0</v>
      </c>
      <c r="F41" s="268">
        <f t="shared" si="0"/>
        <v>0</v>
      </c>
      <c r="G41" s="268">
        <f t="shared" si="0"/>
        <v>0</v>
      </c>
      <c r="H41" s="268">
        <f t="shared" si="0"/>
        <v>0</v>
      </c>
      <c r="I41" s="268">
        <f t="shared" si="0"/>
        <v>0</v>
      </c>
      <c r="J41" s="268">
        <f t="shared" si="0"/>
        <v>0</v>
      </c>
      <c r="K41" s="268">
        <f t="shared" si="0"/>
        <v>0</v>
      </c>
      <c r="L41" s="268">
        <f t="shared" si="0"/>
        <v>0</v>
      </c>
      <c r="M41" s="268">
        <f t="shared" si="0"/>
        <v>0</v>
      </c>
      <c r="N41" s="268">
        <f t="shared" si="0"/>
        <v>0</v>
      </c>
      <c r="O41" s="268">
        <f t="shared" si="0"/>
        <v>0</v>
      </c>
      <c r="P41" s="268">
        <f t="shared" si="0"/>
        <v>8</v>
      </c>
      <c r="Q41" s="268">
        <f t="shared" si="0"/>
        <v>8</v>
      </c>
      <c r="R41" s="268">
        <f t="shared" si="0"/>
        <v>8</v>
      </c>
      <c r="S41" s="268">
        <f t="shared" si="0"/>
        <v>8</v>
      </c>
      <c r="T41" s="268">
        <f t="shared" si="0"/>
        <v>8</v>
      </c>
      <c r="U41" s="268">
        <f t="shared" si="0"/>
        <v>8</v>
      </c>
      <c r="V41" s="268">
        <f t="shared" si="0"/>
        <v>8</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8</v>
      </c>
      <c r="AL41" s="268">
        <f t="shared" si="0"/>
        <v>10</v>
      </c>
      <c r="AM41" s="268">
        <f t="shared" si="0"/>
        <v>8</v>
      </c>
      <c r="AN41" s="268">
        <f t="shared" si="0"/>
        <v>8</v>
      </c>
      <c r="AO41" s="268">
        <f t="shared" si="0"/>
        <v>8</v>
      </c>
      <c r="AP41" s="268">
        <f t="shared" si="0"/>
        <v>8</v>
      </c>
      <c r="AQ41" s="268">
        <f t="shared" si="0"/>
        <v>8</v>
      </c>
      <c r="AR41" s="268">
        <f t="shared" si="0"/>
        <v>9</v>
      </c>
      <c r="AS41" s="268">
        <f t="shared" si="0"/>
        <v>8</v>
      </c>
      <c r="AT41" s="268">
        <f t="shared" si="0"/>
        <v>8</v>
      </c>
      <c r="AU41" s="268">
        <f t="shared" si="0"/>
        <v>8</v>
      </c>
      <c r="AV41" s="268">
        <f t="shared" si="0"/>
        <v>8</v>
      </c>
      <c r="AW41" s="268">
        <f t="shared" si="0"/>
        <v>8</v>
      </c>
      <c r="AX41" s="268">
        <f t="shared" si="0"/>
        <v>8</v>
      </c>
      <c r="AY41" s="268">
        <f t="shared" si="0"/>
        <v>8</v>
      </c>
      <c r="AZ41" s="268">
        <f t="shared" si="0"/>
        <v>8</v>
      </c>
      <c r="BA41" s="268">
        <f t="shared" si="0"/>
        <v>8</v>
      </c>
      <c r="BB41" s="268">
        <f t="shared" si="0"/>
        <v>10</v>
      </c>
      <c r="BC41" s="268">
        <f t="shared" si="0"/>
        <v>8</v>
      </c>
      <c r="BD41" s="268">
        <f t="shared" si="0"/>
        <v>8</v>
      </c>
      <c r="BE41" s="268">
        <f t="shared" si="0"/>
        <v>8</v>
      </c>
      <c r="BF41" s="268">
        <f t="shared" si="0"/>
        <v>8</v>
      </c>
      <c r="BG41" s="268">
        <f t="shared" si="0"/>
        <v>12</v>
      </c>
      <c r="BH41" s="268">
        <f t="shared" si="0"/>
        <v>8</v>
      </c>
      <c r="BI41" s="268">
        <f t="shared" si="0"/>
        <v>8</v>
      </c>
      <c r="BJ41" s="268">
        <f t="shared" si="0"/>
        <v>8</v>
      </c>
      <c r="BK41" s="268">
        <f t="shared" si="0"/>
        <v>8</v>
      </c>
      <c r="BL41" s="268">
        <f t="shared" si="0"/>
        <v>8</v>
      </c>
      <c r="BM41" s="268">
        <f t="shared" si="0"/>
        <v>9</v>
      </c>
      <c r="BN41" s="268">
        <f t="shared" si="0"/>
        <v>9</v>
      </c>
      <c r="BO41" s="268">
        <f t="shared" si="0"/>
        <v>8</v>
      </c>
      <c r="BP41" s="268">
        <f t="shared" si="0"/>
        <v>8</v>
      </c>
      <c r="BQ41" s="268">
        <f t="shared" ref="BQ41:EB41" si="1">SUM(BQ3:BQ40)</f>
        <v>8</v>
      </c>
      <c r="BR41" s="268">
        <f t="shared" si="1"/>
        <v>8</v>
      </c>
      <c r="BS41" s="268">
        <f t="shared" si="1"/>
        <v>8</v>
      </c>
      <c r="BT41" s="268">
        <f t="shared" si="1"/>
        <v>8</v>
      </c>
      <c r="BU41" s="268">
        <f t="shared" si="1"/>
        <v>8</v>
      </c>
      <c r="BV41" s="268">
        <f t="shared" si="1"/>
        <v>8</v>
      </c>
      <c r="BW41" s="268">
        <f t="shared" si="1"/>
        <v>8</v>
      </c>
      <c r="BX41" s="268">
        <f t="shared" si="1"/>
        <v>8</v>
      </c>
      <c r="BY41" s="268">
        <f t="shared" si="1"/>
        <v>8</v>
      </c>
      <c r="BZ41" s="268">
        <f t="shared" si="1"/>
        <v>8</v>
      </c>
      <c r="CA41" s="268">
        <f t="shared" si="1"/>
        <v>8</v>
      </c>
      <c r="CB41" s="268">
        <f t="shared" si="1"/>
        <v>8</v>
      </c>
      <c r="CC41" s="268">
        <f t="shared" si="1"/>
        <v>8.5</v>
      </c>
      <c r="CD41" s="268">
        <f t="shared" si="1"/>
        <v>8</v>
      </c>
      <c r="CE41" s="268">
        <f t="shared" si="1"/>
        <v>8</v>
      </c>
      <c r="CF41" s="268">
        <f t="shared" si="1"/>
        <v>8</v>
      </c>
      <c r="CG41" s="268">
        <f t="shared" si="1"/>
        <v>8</v>
      </c>
      <c r="CH41" s="268">
        <f t="shared" si="1"/>
        <v>10</v>
      </c>
      <c r="CI41" s="268">
        <f t="shared" si="1"/>
        <v>10</v>
      </c>
      <c r="CJ41" s="268">
        <f t="shared" si="1"/>
        <v>10</v>
      </c>
      <c r="CK41" s="268">
        <f t="shared" si="1"/>
        <v>8</v>
      </c>
      <c r="CL41" s="268">
        <f t="shared" si="1"/>
        <v>8</v>
      </c>
      <c r="CM41" s="268">
        <f t="shared" si="1"/>
        <v>8</v>
      </c>
      <c r="CN41" s="268">
        <f t="shared" si="1"/>
        <v>8</v>
      </c>
      <c r="CO41" s="268">
        <f t="shared" si="1"/>
        <v>8</v>
      </c>
      <c r="CP41" s="268">
        <f t="shared" si="1"/>
        <v>8</v>
      </c>
      <c r="CQ41" s="268">
        <f t="shared" si="1"/>
        <v>10</v>
      </c>
      <c r="CR41" s="268">
        <f t="shared" si="1"/>
        <v>8</v>
      </c>
      <c r="CS41" s="268">
        <f t="shared" si="1"/>
        <v>8</v>
      </c>
      <c r="CT41" s="268">
        <f t="shared" si="1"/>
        <v>8</v>
      </c>
      <c r="CU41" s="268">
        <f t="shared" si="1"/>
        <v>8</v>
      </c>
      <c r="CV41" s="268">
        <f t="shared" si="1"/>
        <v>8</v>
      </c>
      <c r="CW41" s="268">
        <f t="shared" si="1"/>
        <v>8</v>
      </c>
      <c r="CX41" s="268">
        <f t="shared" si="1"/>
        <v>8</v>
      </c>
      <c r="CY41" s="268">
        <f t="shared" si="1"/>
        <v>8</v>
      </c>
      <c r="CZ41" s="268">
        <f t="shared" si="1"/>
        <v>8</v>
      </c>
      <c r="DA41" s="268">
        <f t="shared" si="1"/>
        <v>6</v>
      </c>
      <c r="DB41" s="268">
        <f t="shared" si="1"/>
        <v>9</v>
      </c>
      <c r="DC41" s="268">
        <f t="shared" si="1"/>
        <v>8</v>
      </c>
      <c r="DD41" s="268">
        <f t="shared" si="1"/>
        <v>8</v>
      </c>
      <c r="DE41" s="268">
        <f t="shared" si="1"/>
        <v>8</v>
      </c>
      <c r="DF41" s="268">
        <f t="shared" si="1"/>
        <v>8</v>
      </c>
      <c r="DG41" s="268">
        <f t="shared" si="1"/>
        <v>8</v>
      </c>
      <c r="DH41" s="268">
        <f t="shared" si="1"/>
        <v>8</v>
      </c>
      <c r="DI41" s="268">
        <f t="shared" si="1"/>
        <v>8</v>
      </c>
      <c r="DJ41" s="268">
        <f t="shared" si="1"/>
        <v>9</v>
      </c>
      <c r="DK41" s="268">
        <f t="shared" si="1"/>
        <v>13</v>
      </c>
      <c r="DL41" s="268">
        <f t="shared" si="1"/>
        <v>9</v>
      </c>
      <c r="DM41" s="268">
        <f t="shared" si="1"/>
        <v>9</v>
      </c>
      <c r="DN41" s="268">
        <f t="shared" si="1"/>
        <v>10</v>
      </c>
      <c r="DO41" s="268">
        <f t="shared" si="1"/>
        <v>9</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83"/>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xl/worksheets/sheet16.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P3" xSplit="3" ySplit="2"/>
      <selection pane="topRight"/>
      <selection pane="bottomLeft"/>
      <selection activeCell="DR10" pane="bottomRight" sqref="DR10"/>
    </sheetView>
  </sheetViews>
  <sheetFormatPr defaultColWidth="9.25" defaultRowHeight="17.25" customHeight="true"/>
  <cols>
    <col max="2" min="1" style="77" width="9.25"/>
    <col customWidth="true" max="3" min="3" style="78" width="27.75"/>
    <col customWidth="true" max="35" min="4" style="78" width="8.625"/>
    <col max="16384" min="36" style="78" width="9.25"/>
  </cols>
  <sheetData>
    <row customFormat="true" customHeight="true" ht="17.25" r="1" s="5" spans="1:370">
      <c r="A1" s="287" t="s">
        <v>0</v>
      </c>
      <c r="B1" s="291"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2"/>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1847</v>
      </c>
      <c r="B3" s="15" t="s">
        <v>1592</v>
      </c>
      <c r="C3" s="15" t="str">
        <f>VLOOKUP(B3,事项列表范围!A:C,3,0)</f>
        <v>2019项目方案整理</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N3" s="5">
        <v>4</v>
      </c>
      <c r="AO3" s="5">
        <v>6</v>
      </c>
      <c r="AP3" s="6"/>
      <c r="AQ3" s="6"/>
      <c r="AW3" s="6"/>
      <c r="AX3" s="6"/>
      <c r="BD3" s="6"/>
      <c r="BE3" s="6"/>
      <c r="BK3" s="6"/>
      <c r="BL3" s="6"/>
      <c r="BR3" s="6"/>
      <c r="BS3" s="6"/>
      <c r="BY3" s="6"/>
      <c r="BZ3" s="6"/>
      <c r="CF3" s="6"/>
      <c r="CG3" s="6"/>
      <c r="CM3" s="6"/>
      <c r="CN3" s="6"/>
      <c r="CT3" s="6"/>
      <c r="CU3" s="6"/>
      <c r="CV3" s="6"/>
      <c r="DA3" s="6"/>
      <c r="DB3" s="6"/>
      <c r="DC3" s="78"/>
      <c r="DD3" s="78"/>
      <c r="DE3" s="78"/>
      <c r="DF3" s="78"/>
      <c r="DG3" s="78"/>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1846</v>
      </c>
      <c r="B4" s="15" t="s">
        <v>1656</v>
      </c>
      <c r="C4" s="15" t="str">
        <f>VLOOKUP(B4,事项列表范围!A:C,3,0)</f>
        <v>行业方案创新</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P4" s="6"/>
      <c r="AQ4" s="6"/>
      <c r="AR4" s="5">
        <v>10</v>
      </c>
      <c r="AS4" s="5">
        <v>9</v>
      </c>
      <c r="AT4" s="5">
        <v>13</v>
      </c>
      <c r="AU4" s="5">
        <v>13</v>
      </c>
      <c r="AV4" s="5">
        <v>6</v>
      </c>
      <c r="AW4" s="6"/>
      <c r="AX4" s="6"/>
      <c r="AY4" s="5">
        <v>5</v>
      </c>
      <c r="AZ4" s="5">
        <v>8</v>
      </c>
      <c r="BA4" s="5">
        <v>5</v>
      </c>
      <c r="BB4" s="5">
        <v>12</v>
      </c>
      <c r="BC4" s="5">
        <v>8</v>
      </c>
      <c r="BD4" s="6"/>
      <c r="BE4" s="6"/>
      <c r="BF4" s="5">
        <v>2</v>
      </c>
      <c r="BI4" s="5">
        <v>3</v>
      </c>
      <c r="BJ4" s="5">
        <v>2</v>
      </c>
      <c r="BK4" s="6"/>
      <c r="BL4" s="6"/>
      <c r="BM4" s="5">
        <v>8</v>
      </c>
      <c r="BN4" s="5">
        <v>3</v>
      </c>
      <c r="BO4" s="5">
        <v>3</v>
      </c>
      <c r="BR4" s="6"/>
      <c r="BS4" s="6"/>
      <c r="BY4" s="6"/>
      <c r="BZ4" s="6"/>
      <c r="CF4" s="6"/>
      <c r="CG4" s="6"/>
      <c r="CM4" s="6"/>
      <c r="CN4" s="6"/>
      <c r="CT4" s="6"/>
      <c r="CU4" s="6"/>
      <c r="CV4" s="6"/>
      <c r="DA4" s="6"/>
      <c r="DB4" s="6"/>
      <c r="DC4" s="78">
        <v>8</v>
      </c>
      <c r="DD4" s="78">
        <v>4</v>
      </c>
      <c r="DE4" s="78">
        <v>4</v>
      </c>
      <c r="DF4" s="78">
        <v>7</v>
      </c>
      <c r="DG4" s="78">
        <v>7</v>
      </c>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1605</v>
      </c>
      <c r="C5" s="15" t="str">
        <f>VLOOKUP(B5,事项列表范围!A:C,3,0)</f>
        <v>马鞍山市基层政务系统整合项目</v>
      </c>
      <c r="D5" s="53"/>
      <c r="E5" s="51"/>
      <c r="F5" s="51">
        <v>2</v>
      </c>
      <c r="G5" s="53"/>
      <c r="H5" s="53"/>
      <c r="I5" s="51"/>
      <c r="J5" s="51"/>
      <c r="K5" s="51">
        <v>8</v>
      </c>
      <c r="L5" s="51"/>
      <c r="M5" s="51"/>
      <c r="N5" s="53"/>
      <c r="O5" s="53"/>
      <c r="P5" s="51"/>
      <c r="Q5" s="51"/>
      <c r="R5" s="51"/>
      <c r="S5" s="51">
        <v>8</v>
      </c>
      <c r="T5" s="51">
        <v>8</v>
      </c>
      <c r="U5" s="53"/>
      <c r="V5" s="130"/>
      <c r="W5" s="51">
        <v>5</v>
      </c>
      <c r="X5" s="51"/>
      <c r="Y5" s="127"/>
      <c r="Z5" s="127"/>
      <c r="AA5" s="127"/>
      <c r="AB5" s="127"/>
      <c r="AC5" s="127"/>
      <c r="AD5" s="127"/>
      <c r="AE5" s="127"/>
      <c r="AF5" s="127"/>
      <c r="AG5" s="127"/>
      <c r="AH5" s="127"/>
      <c r="AI5" s="127"/>
      <c r="AJ5" s="6"/>
      <c r="AM5" s="5">
        <v>2</v>
      </c>
      <c r="AN5" s="5">
        <v>4</v>
      </c>
      <c r="AP5" s="6"/>
      <c r="AQ5" s="6"/>
      <c r="AW5" s="6"/>
      <c r="AX5" s="6"/>
      <c r="BD5" s="6"/>
      <c r="BE5" s="6"/>
      <c r="BK5" s="6"/>
      <c r="BL5" s="6"/>
      <c r="BR5" s="6"/>
      <c r="BS5" s="6"/>
      <c r="BY5" s="6"/>
      <c r="BZ5" s="6"/>
      <c r="CF5" s="6"/>
      <c r="CG5" s="6"/>
      <c r="CM5" s="6"/>
      <c r="CN5" s="6"/>
      <c r="CT5" s="6"/>
      <c r="CU5" s="6"/>
      <c r="CV5" s="6"/>
      <c r="DA5" s="6"/>
      <c r="DB5" s="6"/>
      <c r="DC5" s="78"/>
      <c r="DD5" s="78"/>
      <c r="DE5" s="78"/>
      <c r="DF5" s="78"/>
      <c r="DG5" s="78"/>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1606</v>
      </c>
      <c r="C6" s="15" t="str">
        <f>VLOOKUP(B6,事项列表范围!A:C,3,0)</f>
        <v>江苏省应急厅智慧应急</v>
      </c>
      <c r="D6" s="53"/>
      <c r="E6" s="51"/>
      <c r="F6" s="51"/>
      <c r="G6" s="53"/>
      <c r="H6" s="53"/>
      <c r="I6" s="51"/>
      <c r="J6" s="51"/>
      <c r="K6" s="51"/>
      <c r="L6" s="51"/>
      <c r="M6" s="51">
        <v>8</v>
      </c>
      <c r="N6" s="53"/>
      <c r="O6" s="53"/>
      <c r="P6" s="51"/>
      <c r="Q6" s="51"/>
      <c r="R6" s="51"/>
      <c r="S6" s="51"/>
      <c r="T6" s="51"/>
      <c r="U6" s="53"/>
      <c r="V6" s="130">
        <v>2</v>
      </c>
      <c r="W6" s="51"/>
      <c r="X6" s="51">
        <v>3</v>
      </c>
      <c r="Y6" s="127"/>
      <c r="Z6" s="127"/>
      <c r="AA6" s="127"/>
      <c r="AB6" s="127"/>
      <c r="AC6" s="127"/>
      <c r="AD6" s="127"/>
      <c r="AE6" s="127"/>
      <c r="AF6" s="127"/>
      <c r="AG6" s="127"/>
      <c r="AH6" s="127"/>
      <c r="AI6" s="127"/>
      <c r="AJ6" s="6"/>
      <c r="AM6" s="5">
        <v>4</v>
      </c>
      <c r="AP6" s="6"/>
      <c r="AQ6" s="6"/>
      <c r="AW6" s="6"/>
      <c r="AX6" s="6"/>
      <c r="BD6" s="6"/>
      <c r="BE6" s="6"/>
      <c r="BF6" s="5">
        <v>3</v>
      </c>
      <c r="BG6" s="5">
        <v>1</v>
      </c>
      <c r="BH6" s="5">
        <v>3</v>
      </c>
      <c r="BK6" s="6"/>
      <c r="BL6" s="6"/>
      <c r="BN6" s="5">
        <v>5</v>
      </c>
      <c r="BO6" s="5">
        <v>5</v>
      </c>
      <c r="BP6" s="5">
        <v>2</v>
      </c>
      <c r="BQ6" s="5">
        <v>2</v>
      </c>
      <c r="BR6" s="6"/>
      <c r="BS6" s="6"/>
      <c r="BY6" s="6"/>
      <c r="BZ6" s="6"/>
      <c r="CF6" s="6"/>
      <c r="CG6" s="6"/>
      <c r="CM6" s="6"/>
      <c r="CN6" s="6"/>
      <c r="CT6" s="6"/>
      <c r="CU6" s="6"/>
      <c r="CV6" s="6"/>
      <c r="CY6" s="5">
        <v>3.5</v>
      </c>
      <c r="DA6" s="6"/>
      <c r="DB6" s="6"/>
      <c r="DC6" s="78"/>
      <c r="DD6" s="78"/>
      <c r="DE6" s="78"/>
      <c r="DF6" s="78"/>
      <c r="DG6" s="78"/>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474</v>
      </c>
      <c r="C7" s="15" t="str">
        <f>VLOOKUP(B7,事项列表范围!A:C,3,0)</f>
        <v>江苏省消防总队感知网络建设</v>
      </c>
      <c r="D7" s="53"/>
      <c r="E7" s="51">
        <v>8</v>
      </c>
      <c r="F7" s="51"/>
      <c r="G7" s="53"/>
      <c r="H7" s="53"/>
      <c r="I7" s="51"/>
      <c r="J7" s="51"/>
      <c r="K7" s="51"/>
      <c r="L7" s="51">
        <v>6</v>
      </c>
      <c r="M7" s="51"/>
      <c r="N7" s="53"/>
      <c r="O7" s="53"/>
      <c r="P7" s="51"/>
      <c r="Q7" s="51"/>
      <c r="R7" s="51"/>
      <c r="S7" s="51"/>
      <c r="T7" s="51"/>
      <c r="U7" s="53"/>
      <c r="V7" s="130">
        <v>4</v>
      </c>
      <c r="W7" s="51"/>
      <c r="X7" s="51">
        <v>5</v>
      </c>
      <c r="Y7" s="127"/>
      <c r="Z7" s="127"/>
      <c r="AA7" s="127"/>
      <c r="AB7" s="127"/>
      <c r="AC7" s="127"/>
      <c r="AD7" s="127"/>
      <c r="AE7" s="127"/>
      <c r="AF7" s="127"/>
      <c r="AG7" s="127"/>
      <c r="AH7" s="127"/>
      <c r="AI7" s="127"/>
      <c r="AJ7" s="6"/>
      <c r="AL7" s="5">
        <v>4</v>
      </c>
      <c r="AP7" s="6"/>
      <c r="AQ7" s="6"/>
      <c r="AW7" s="6"/>
      <c r="AX7" s="6"/>
      <c r="BD7" s="6"/>
      <c r="BE7" s="6"/>
      <c r="BK7" s="6"/>
      <c r="BL7" s="6"/>
      <c r="BR7" s="6"/>
      <c r="BS7" s="6"/>
      <c r="BY7" s="6"/>
      <c r="BZ7" s="6"/>
      <c r="CF7" s="6"/>
      <c r="CG7" s="6"/>
      <c r="CM7" s="6"/>
      <c r="CN7" s="6"/>
      <c r="CT7" s="6"/>
      <c r="CU7" s="6"/>
      <c r="CV7" s="6"/>
      <c r="DA7" s="6"/>
      <c r="DB7" s="6"/>
      <c r="DC7" s="78"/>
      <c r="DD7" s="78"/>
      <c r="DE7" s="78"/>
      <c r="DF7" s="78"/>
      <c r="DG7" s="78"/>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1439</v>
      </c>
      <c r="C8" s="15" t="str">
        <f>VLOOKUP(B8,事项列表范围!A:C,3,0)</f>
        <v>南京市智慧社区项目</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W8" s="6"/>
      <c r="AX8" s="6"/>
      <c r="BD8" s="6"/>
      <c r="BE8" s="6"/>
      <c r="BJ8" s="5">
        <v>3</v>
      </c>
      <c r="BK8" s="6"/>
      <c r="BL8" s="6"/>
      <c r="BR8" s="6"/>
      <c r="BS8" s="6"/>
      <c r="BY8" s="6"/>
      <c r="BZ8" s="6"/>
      <c r="CF8" s="6"/>
      <c r="CG8" s="6"/>
      <c r="CM8" s="6"/>
      <c r="CN8" s="6"/>
      <c r="CT8" s="6"/>
      <c r="CU8" s="6"/>
      <c r="CV8" s="6"/>
      <c r="DA8" s="6"/>
      <c r="DB8" s="6"/>
      <c r="DC8" s="78"/>
      <c r="DD8" s="78"/>
      <c r="DE8" s="78"/>
      <c r="DF8" s="78"/>
      <c r="DG8" s="78"/>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1747</v>
      </c>
      <c r="C9" s="15" t="str">
        <f>VLOOKUP(B9,事项列表范围!A:C,3,0)</f>
        <v>南京市公安局交管6合1系统整合项目</v>
      </c>
      <c r="D9" s="53"/>
      <c r="E9" s="51"/>
      <c r="F9" s="51">
        <v>6</v>
      </c>
      <c r="G9" s="53"/>
      <c r="H9" s="53"/>
      <c r="I9" s="51"/>
      <c r="J9" s="51">
        <v>8</v>
      </c>
      <c r="K9" s="51">
        <v>2</v>
      </c>
      <c r="L9" s="51">
        <v>2</v>
      </c>
      <c r="M9" s="51"/>
      <c r="N9" s="53"/>
      <c r="O9" s="53"/>
      <c r="P9" s="51">
        <v>3</v>
      </c>
      <c r="Q9" s="51"/>
      <c r="R9" s="51">
        <v>3</v>
      </c>
      <c r="S9" s="51"/>
      <c r="T9" s="51"/>
      <c r="U9" s="53"/>
      <c r="V9" s="130"/>
      <c r="W9" s="51"/>
      <c r="X9" s="51"/>
      <c r="Y9" s="127"/>
      <c r="Z9" s="127"/>
      <c r="AA9" s="127"/>
      <c r="AB9" s="127"/>
      <c r="AC9" s="127"/>
      <c r="AD9" s="127"/>
      <c r="AE9" s="127"/>
      <c r="AF9" s="127"/>
      <c r="AG9" s="127"/>
      <c r="AH9" s="127"/>
      <c r="AI9" s="127"/>
      <c r="AJ9" s="6"/>
      <c r="AP9" s="6"/>
      <c r="AQ9" s="6"/>
      <c r="AW9" s="6"/>
      <c r="AX9" s="6"/>
      <c r="BD9" s="6"/>
      <c r="BE9" s="6"/>
      <c r="BK9" s="6"/>
      <c r="BL9" s="6"/>
      <c r="BR9" s="6"/>
      <c r="BS9" s="6"/>
      <c r="BY9" s="6"/>
      <c r="BZ9" s="6"/>
      <c r="CF9" s="6"/>
      <c r="CG9" s="6"/>
      <c r="CM9" s="6"/>
      <c r="CN9" s="6"/>
      <c r="CO9" s="5">
        <v>8</v>
      </c>
      <c r="CP9" s="5">
        <v>5</v>
      </c>
      <c r="CR9" s="5">
        <v>3</v>
      </c>
      <c r="CT9" s="6"/>
      <c r="CU9" s="6"/>
      <c r="CV9" s="6"/>
      <c r="CY9" s="5">
        <v>1</v>
      </c>
      <c r="CZ9" s="5">
        <v>5.5</v>
      </c>
      <c r="DA9" s="6"/>
      <c r="DB9" s="6"/>
      <c r="DC9" s="78"/>
      <c r="DD9" s="78"/>
      <c r="DE9" s="78"/>
      <c r="DF9" s="78"/>
      <c r="DG9" s="78"/>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96" t="s">
        <v>1748</v>
      </c>
      <c r="C10" s="15" t="str">
        <f>VLOOKUP(B10,事项列表范围!A:C,3,0)</f>
        <v>合肥智慧水务河长制信息化集成项目</v>
      </c>
      <c r="D10" s="127"/>
      <c r="E10" s="125"/>
      <c r="F10" s="125"/>
      <c r="G10" s="127"/>
      <c r="H10" s="127"/>
      <c r="I10" s="132">
        <v>8</v>
      </c>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Y10" s="6"/>
      <c r="BZ10" s="6"/>
      <c r="CF10" s="6"/>
      <c r="CG10" s="6"/>
      <c r="CM10" s="6"/>
      <c r="CN10" s="6"/>
      <c r="CT10" s="6"/>
      <c r="CU10" s="6"/>
      <c r="CV10" s="6"/>
      <c r="DA10" s="6"/>
      <c r="DB10" s="6"/>
      <c r="DC10" s="78"/>
      <c r="DD10" s="78"/>
      <c r="DE10" s="78"/>
      <c r="DF10" s="78"/>
      <c r="DG10" s="78"/>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96" t="s">
        <v>1916</v>
      </c>
      <c r="C11" s="15" t="str">
        <f>VLOOKUP(B11,事项列表范围!A:C,3,0)</f>
        <v>智慧徐州信息资源枢纽工程稳定运行及应用拓展服务阶段证明</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T11" s="5">
        <v>10</v>
      </c>
      <c r="BU11" s="5">
        <v>10</v>
      </c>
      <c r="BW11" s="5">
        <v>6</v>
      </c>
      <c r="BX11" s="5">
        <v>2</v>
      </c>
      <c r="BY11" s="6"/>
      <c r="BZ11" s="6"/>
      <c r="CF11" s="6"/>
      <c r="CG11" s="6"/>
      <c r="CM11" s="6"/>
      <c r="CN11" s="6"/>
      <c r="CT11" s="6"/>
      <c r="CU11" s="6"/>
      <c r="CV11" s="6"/>
      <c r="DA11" s="6"/>
      <c r="DB11" s="6"/>
      <c r="DC11" s="78"/>
      <c r="DD11" s="78"/>
      <c r="DE11" s="78"/>
      <c r="DF11" s="78"/>
      <c r="DG11" s="78"/>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196" t="s">
        <v>1958</v>
      </c>
      <c r="C12" s="15" t="str">
        <f>VLOOKUP(B12,事项列表范围!A:C,3,0)</f>
        <v>徐州国投合作</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A12" s="5">
        <v>8</v>
      </c>
      <c r="CB12" s="5">
        <v>8</v>
      </c>
      <c r="CD12" s="5">
        <v>3</v>
      </c>
      <c r="CF12" s="6"/>
      <c r="CG12" s="6"/>
      <c r="CJ12" s="5">
        <v>3</v>
      </c>
      <c r="CM12" s="6"/>
      <c r="CN12" s="6"/>
      <c r="CT12" s="6"/>
      <c r="CU12" s="6"/>
      <c r="CV12" s="6"/>
      <c r="DA12" s="6"/>
      <c r="DB12" s="6"/>
      <c r="DC12" s="78"/>
      <c r="DD12" s="78"/>
      <c r="DE12" s="78"/>
      <c r="DF12" s="78"/>
      <c r="DG12" s="78"/>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196" t="s">
        <v>1959</v>
      </c>
      <c r="C13" s="15" t="str">
        <f>VLOOKUP(B13,事项列表范围!A:C,3,0)</f>
        <v>徐州信息资源枢纽燕云项目</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A13" s="5">
        <v>2</v>
      </c>
      <c r="CC13" s="5">
        <v>4</v>
      </c>
      <c r="CD13" s="5">
        <v>4</v>
      </c>
      <c r="CE13" s="5">
        <v>4</v>
      </c>
      <c r="CF13" s="6"/>
      <c r="CG13" s="6"/>
      <c r="CH13" s="5">
        <v>2.5</v>
      </c>
      <c r="CI13" s="5">
        <v>1</v>
      </c>
      <c r="CJ13" s="5">
        <v>2</v>
      </c>
      <c r="CM13" s="6"/>
      <c r="CN13" s="6"/>
      <c r="CQ13" s="5">
        <v>3</v>
      </c>
      <c r="CS13" s="5">
        <v>3</v>
      </c>
      <c r="CT13" s="6"/>
      <c r="CU13" s="6"/>
      <c r="CV13" s="6"/>
      <c r="DA13" s="6"/>
      <c r="DB13" s="6"/>
      <c r="DC13" s="78"/>
      <c r="DD13" s="78">
        <v>2</v>
      </c>
      <c r="DE13" s="78">
        <v>3</v>
      </c>
      <c r="DF13" s="78">
        <v>1</v>
      </c>
      <c r="DG13" s="78">
        <v>1</v>
      </c>
      <c r="DH13" s="6"/>
      <c r="DI13" s="6"/>
      <c r="DK13" s="5">
        <v>1</v>
      </c>
      <c r="DL13" s="5">
        <v>1</v>
      </c>
      <c r="DM13" s="5">
        <v>1</v>
      </c>
      <c r="DO13" s="6"/>
      <c r="DP13" s="78">
        <v>2</v>
      </c>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196" t="s">
        <v>1960</v>
      </c>
      <c r="C14" s="15" t="str">
        <f>VLOOKUP(B14,事项列表范围!A:C,3,0)</f>
        <v>审批服务综合执法一体化平台项目</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D14" s="5">
        <v>6</v>
      </c>
      <c r="CE14" s="5">
        <v>4</v>
      </c>
      <c r="CF14" s="6"/>
      <c r="CG14" s="6"/>
      <c r="CI14" s="5">
        <v>1</v>
      </c>
      <c r="CK14" s="5">
        <v>1</v>
      </c>
      <c r="CL14" s="5">
        <v>8</v>
      </c>
      <c r="CM14" s="6"/>
      <c r="CN14" s="6"/>
      <c r="CT14" s="6"/>
      <c r="CU14" s="6"/>
      <c r="CV14" s="6"/>
      <c r="CW14" s="5">
        <v>2</v>
      </c>
      <c r="CX14" s="5">
        <v>2</v>
      </c>
      <c r="CY14" s="5">
        <v>2.5</v>
      </c>
      <c r="DA14" s="6"/>
      <c r="DB14" s="6"/>
      <c r="DC14" s="78"/>
      <c r="DD14" s="78"/>
      <c r="DE14" s="78"/>
      <c r="DF14" s="78"/>
      <c r="DG14" s="78"/>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196" t="s">
        <v>1961</v>
      </c>
      <c r="C15" s="15" t="str">
        <f>VLOOKUP(B15,事项列表范围!A:C,3,0)</f>
        <v>秦淮区智慧垃圾管理平台</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D15" s="5">
        <v>2</v>
      </c>
      <c r="CF15" s="6"/>
      <c r="CG15" s="6"/>
      <c r="CH15" s="5">
        <v>1</v>
      </c>
      <c r="CI15" s="5">
        <v>4</v>
      </c>
      <c r="CJ15" s="5">
        <v>3</v>
      </c>
      <c r="CK15" s="5">
        <v>7</v>
      </c>
      <c r="CM15" s="6"/>
      <c r="CN15" s="6"/>
      <c r="CP15" s="5">
        <v>1</v>
      </c>
      <c r="CQ15" s="5">
        <v>1</v>
      </c>
      <c r="CT15" s="6"/>
      <c r="CU15" s="6"/>
      <c r="CV15" s="6"/>
      <c r="DA15" s="6"/>
      <c r="DB15" s="6"/>
      <c r="DC15" s="78"/>
      <c r="DD15" s="78"/>
      <c r="DE15" s="78"/>
      <c r="DF15" s="78"/>
      <c r="DG15" s="78"/>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196" t="s">
        <v>2027</v>
      </c>
      <c r="C16" s="15" t="str">
        <f>VLOOKUP(B16,事项列表范围!A:C,3,0)</f>
        <v>徐州经开区燕云项目</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H16" s="5">
        <v>0.5</v>
      </c>
      <c r="CM16" s="6"/>
      <c r="CN16" s="6"/>
      <c r="CR16" s="5">
        <v>3</v>
      </c>
      <c r="CS16" s="5">
        <v>2</v>
      </c>
      <c r="CT16" s="6"/>
      <c r="CU16" s="6"/>
      <c r="CV16" s="6"/>
      <c r="DA16" s="6"/>
      <c r="DB16" s="6"/>
      <c r="DC16" s="78"/>
      <c r="DD16" s="78"/>
      <c r="DE16" s="78"/>
      <c r="DF16" s="78"/>
      <c r="DG16" s="78"/>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196" t="s">
        <v>2246</v>
      </c>
      <c r="C17" s="15" t="str">
        <f>VLOOKUP(B17,事项列表范围!A:C,3,0)</f>
        <v>智慧徐州</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C17" s="78"/>
      <c r="DD17" s="78"/>
      <c r="DE17" s="78"/>
      <c r="DF17" s="78"/>
      <c r="DG17" s="78"/>
      <c r="DH17" s="6"/>
      <c r="DI17" s="6"/>
      <c r="DJ17" s="5">
        <v>6</v>
      </c>
      <c r="DK17" s="5">
        <v>7</v>
      </c>
      <c r="DL17" s="5">
        <v>6</v>
      </c>
      <c r="DM17" s="5">
        <v>5</v>
      </c>
      <c r="DN17" s="5">
        <v>8</v>
      </c>
      <c r="DO17" s="6"/>
      <c r="DP17" s="78">
        <v>1</v>
      </c>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196" t="s">
        <v>2275</v>
      </c>
      <c r="C18" s="15" t="str">
        <f>VLOOKUP(B18,事项列表范围!A:C,3,0)</f>
        <v>马鞍山智慧停车项目</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C18" s="78"/>
      <c r="DD18" s="78"/>
      <c r="DE18" s="78"/>
      <c r="DF18" s="78"/>
      <c r="DG18" s="78"/>
      <c r="DH18" s="6"/>
      <c r="DI18" s="6"/>
      <c r="DO18" s="6"/>
      <c r="DP18" s="78">
        <v>5</v>
      </c>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196"/>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C19" s="78"/>
      <c r="DD19" s="78"/>
      <c r="DE19" s="78"/>
      <c r="DF19" s="78"/>
      <c r="DG19" s="78"/>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196"/>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C20" s="78"/>
      <c r="DD20" s="78"/>
      <c r="DE20" s="78"/>
      <c r="DF20" s="78"/>
      <c r="DG20" s="78"/>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4"/>
      <c r="C21" s="15" t="e">
        <f>VLOOKUP(B21,事项列表范围!A:C,3,0)</f>
        <v>#N/A</v>
      </c>
      <c r="D21" s="127"/>
      <c r="E21" s="125"/>
      <c r="F21" s="125"/>
      <c r="G21" s="127"/>
      <c r="H21" s="127"/>
      <c r="I21" s="125"/>
      <c r="J21" s="125"/>
      <c r="K21" s="125"/>
      <c r="L21" s="125"/>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C21" s="78"/>
      <c r="DD21" s="78"/>
      <c r="DE21" s="78"/>
      <c r="DF21" s="78"/>
      <c r="DG21" s="78"/>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3" t="s">
        <v>1743</v>
      </c>
      <c r="B22" s="196"/>
      <c r="C22" s="15"/>
      <c r="D22" s="127"/>
      <c r="E22" s="125"/>
      <c r="F22" s="125"/>
      <c r="G22" s="127"/>
      <c r="H22" s="127"/>
      <c r="I22" s="125"/>
      <c r="J22" s="125"/>
      <c r="K22" s="125"/>
      <c r="L22" s="125"/>
      <c r="M22" s="125"/>
      <c r="N22" s="127"/>
      <c r="O22" s="127"/>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C22" s="78"/>
      <c r="DD22" s="78"/>
      <c r="DE22" s="78"/>
      <c r="DF22" s="78"/>
      <c r="DG22" s="78"/>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96"/>
      <c r="C23" s="15"/>
      <c r="D23" s="127"/>
      <c r="E23" s="125"/>
      <c r="F23" s="125"/>
      <c r="G23" s="127"/>
      <c r="H23" s="127"/>
      <c r="I23" s="125"/>
      <c r="J23" s="125"/>
      <c r="K23" s="125"/>
      <c r="L23" s="125"/>
      <c r="M23" s="125"/>
      <c r="N23" s="127"/>
      <c r="O23" s="127"/>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C23" s="78"/>
      <c r="DD23" s="78"/>
      <c r="DE23" s="78"/>
      <c r="DF23" s="78"/>
      <c r="DG23" s="78"/>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96"/>
      <c r="C24" s="15"/>
      <c r="D24" s="127"/>
      <c r="E24" s="125"/>
      <c r="F24" s="125"/>
      <c r="G24" s="127"/>
      <c r="H24" s="127"/>
      <c r="I24" s="125"/>
      <c r="J24" s="125"/>
      <c r="K24" s="125"/>
      <c r="L24" s="125"/>
      <c r="M24" s="125"/>
      <c r="N24" s="127"/>
      <c r="O24" s="127"/>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C24" s="78"/>
      <c r="DD24" s="78"/>
      <c r="DE24" s="78"/>
      <c r="DF24" s="78"/>
      <c r="DG24" s="78"/>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33" t="s">
        <v>1745</v>
      </c>
      <c r="B25" s="196"/>
      <c r="C25" s="15"/>
      <c r="D25" s="127"/>
      <c r="E25" s="125"/>
      <c r="F25" s="125"/>
      <c r="G25" s="127"/>
      <c r="H25" s="127"/>
      <c r="I25" s="125"/>
      <c r="J25" s="125"/>
      <c r="K25" s="125"/>
      <c r="L25" s="125"/>
      <c r="M25" s="125"/>
      <c r="N25" s="127"/>
      <c r="O25" s="127"/>
      <c r="P25" s="125"/>
      <c r="Q25" s="125"/>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C25" s="78"/>
      <c r="DD25" s="78"/>
      <c r="DE25" s="78"/>
      <c r="DF25" s="78"/>
      <c r="DG25" s="78"/>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1738</v>
      </c>
      <c r="B26" s="196"/>
      <c r="C26" s="15"/>
      <c r="D26" s="127"/>
      <c r="E26" s="125"/>
      <c r="F26" s="125"/>
      <c r="G26" s="127"/>
      <c r="H26" s="127"/>
      <c r="I26" s="125"/>
      <c r="J26" s="125"/>
      <c r="K26" s="125"/>
      <c r="L26" s="125"/>
      <c r="M26" s="125"/>
      <c r="N26" s="127"/>
      <c r="O26" s="127"/>
      <c r="P26" s="51">
        <v>8</v>
      </c>
      <c r="Q26" s="51">
        <v>8</v>
      </c>
      <c r="R26" s="51">
        <v>5</v>
      </c>
      <c r="S26" s="51"/>
      <c r="T26" s="51"/>
      <c r="U26" s="53"/>
      <c r="V26" s="130">
        <v>2</v>
      </c>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C26" s="78"/>
      <c r="DD26" s="78"/>
      <c r="DE26" s="78"/>
      <c r="DF26" s="78"/>
      <c r="DG26" s="78"/>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1739</v>
      </c>
      <c r="B27" s="196"/>
      <c r="C27" s="15"/>
      <c r="D27" s="127"/>
      <c r="E27" s="125"/>
      <c r="F27" s="125"/>
      <c r="G27" s="127"/>
      <c r="H27" s="127"/>
      <c r="I27" s="125"/>
      <c r="J27" s="125"/>
      <c r="K27" s="125"/>
      <c r="L27" s="125"/>
      <c r="M27" s="125"/>
      <c r="N27" s="127"/>
      <c r="O27" s="127"/>
      <c r="P27" s="51"/>
      <c r="Q27" s="51"/>
      <c r="R27" s="51"/>
      <c r="S27" s="51"/>
      <c r="T27" s="51"/>
      <c r="U27" s="53"/>
      <c r="V27" s="130"/>
      <c r="W27" s="51">
        <v>3</v>
      </c>
      <c r="X27" s="125"/>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C27" s="78"/>
      <c r="DD27" s="78"/>
      <c r="DE27" s="78"/>
      <c r="DF27" s="78"/>
      <c r="DG27" s="78"/>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96"/>
      <c r="C28" s="15"/>
      <c r="D28" s="127"/>
      <c r="E28" s="125"/>
      <c r="F28" s="125"/>
      <c r="G28" s="127"/>
      <c r="H28" s="127"/>
      <c r="I28" s="125"/>
      <c r="J28" s="125"/>
      <c r="K28" s="125"/>
      <c r="L28" s="132">
        <v>1</v>
      </c>
      <c r="M28" s="125"/>
      <c r="N28" s="127"/>
      <c r="O28" s="127"/>
      <c r="P28" s="125"/>
      <c r="Q28" s="125"/>
      <c r="R28" s="125"/>
      <c r="S28" s="125"/>
      <c r="T28" s="125"/>
      <c r="U28" s="127"/>
      <c r="V28" s="125"/>
      <c r="W28" s="125"/>
      <c r="X28" s="125"/>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C28" s="78"/>
      <c r="DD28" s="78"/>
      <c r="DE28" s="78"/>
      <c r="DF28" s="78"/>
      <c r="DG28" s="78"/>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96"/>
      <c r="C29" s="15"/>
      <c r="D29" s="127"/>
      <c r="E29" s="125"/>
      <c r="F29" s="125"/>
      <c r="G29" s="127"/>
      <c r="H29" s="127"/>
      <c r="I29" s="125"/>
      <c r="J29" s="125"/>
      <c r="K29" s="125"/>
      <c r="L29" s="132"/>
      <c r="M29" s="125"/>
      <c r="N29" s="127"/>
      <c r="O29" s="127"/>
      <c r="P29" s="125"/>
      <c r="Q29" s="125"/>
      <c r="R29" s="125"/>
      <c r="S29" s="125"/>
      <c r="T29" s="125"/>
      <c r="U29" s="127"/>
      <c r="V29" s="125"/>
      <c r="W29" s="125"/>
      <c r="X29" s="125"/>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C29" s="78"/>
      <c r="DD29" s="78"/>
      <c r="DE29" s="78"/>
      <c r="DF29" s="78"/>
      <c r="DG29" s="78"/>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1759</v>
      </c>
      <c r="B30" s="196"/>
      <c r="C30" s="15"/>
      <c r="D30" s="127"/>
      <c r="E30" s="125"/>
      <c r="F30" s="125"/>
      <c r="G30" s="127"/>
      <c r="H30" s="127"/>
      <c r="I30" s="125"/>
      <c r="J30" s="125"/>
      <c r="K30" s="125"/>
      <c r="L30" s="132"/>
      <c r="M30" s="125"/>
      <c r="N30" s="127"/>
      <c r="O30" s="127"/>
      <c r="P30" s="125"/>
      <c r="Q30" s="125"/>
      <c r="R30" s="125"/>
      <c r="S30" s="125"/>
      <c r="T30" s="125"/>
      <c r="U30" s="127"/>
      <c r="V30" s="125"/>
      <c r="W30" s="125"/>
      <c r="X30" s="125"/>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C30" s="78"/>
      <c r="DD30" s="78"/>
      <c r="DE30" s="78"/>
      <c r="DF30" s="78"/>
      <c r="DG30" s="78"/>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196"/>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Y31" s="6"/>
      <c r="BZ31" s="6"/>
      <c r="CF31" s="6"/>
      <c r="CG31" s="6"/>
      <c r="CM31" s="6"/>
      <c r="CN31" s="6"/>
      <c r="CT31" s="6"/>
      <c r="CU31" s="6"/>
      <c r="CV31" s="6"/>
      <c r="DA31" s="6"/>
      <c r="DB31" s="6"/>
      <c r="DC31" s="78"/>
      <c r="DD31" s="78"/>
      <c r="DE31" s="78"/>
      <c r="DF31" s="78"/>
      <c r="DG31" s="78"/>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196"/>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K32" s="5">
        <v>2</v>
      </c>
      <c r="AL32" s="5">
        <v>2</v>
      </c>
      <c r="AM32" s="5">
        <v>1</v>
      </c>
      <c r="AO32" s="5">
        <v>1</v>
      </c>
      <c r="AP32" s="6"/>
      <c r="AQ32" s="6"/>
      <c r="AV32" s="5">
        <v>3</v>
      </c>
      <c r="AW32" s="6"/>
      <c r="AX32" s="6"/>
      <c r="BD32" s="6"/>
      <c r="BE32" s="6"/>
      <c r="BF32" s="5">
        <v>1</v>
      </c>
      <c r="BG32" s="5">
        <v>4</v>
      </c>
      <c r="BH32" s="5">
        <v>2</v>
      </c>
      <c r="BI32" s="5">
        <v>2</v>
      </c>
      <c r="BJ32" s="5">
        <v>2</v>
      </c>
      <c r="BK32" s="6"/>
      <c r="BL32" s="6"/>
      <c r="BP32" s="5">
        <v>2</v>
      </c>
      <c r="BR32" s="6"/>
      <c r="BS32" s="6"/>
      <c r="BV32" s="5">
        <v>2</v>
      </c>
      <c r="BY32" s="6"/>
      <c r="BZ32" s="6"/>
      <c r="CF32" s="6"/>
      <c r="CG32" s="6"/>
      <c r="CM32" s="6"/>
      <c r="CN32" s="6"/>
      <c r="CT32" s="6"/>
      <c r="CU32" s="6"/>
      <c r="CV32" s="6"/>
      <c r="CX32" s="5">
        <v>2</v>
      </c>
      <c r="DA32" s="6">
        <v>1</v>
      </c>
      <c r="DB32" s="6"/>
      <c r="DC32" s="78"/>
      <c r="DD32" s="78"/>
      <c r="DE32" s="78">
        <v>1</v>
      </c>
      <c r="DF32" s="78"/>
      <c r="DG32" s="78"/>
      <c r="DH32" s="6"/>
      <c r="DI32" s="6"/>
      <c r="DJ32" s="5">
        <v>2</v>
      </c>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96"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P33" s="5">
        <v>4</v>
      </c>
      <c r="BQ33" s="5">
        <v>2</v>
      </c>
      <c r="BR33" s="6"/>
      <c r="BS33" s="6"/>
      <c r="BV33" s="5">
        <v>3</v>
      </c>
      <c r="BW33" s="5">
        <v>6</v>
      </c>
      <c r="BX33" s="5">
        <v>7</v>
      </c>
      <c r="BY33" s="6"/>
      <c r="BZ33" s="6"/>
      <c r="CC33" s="5">
        <v>4</v>
      </c>
      <c r="CF33" s="6"/>
      <c r="CG33" s="6"/>
      <c r="CH33" s="5">
        <v>4</v>
      </c>
      <c r="CI33" s="5">
        <v>2</v>
      </c>
      <c r="CK33" s="5">
        <v>2</v>
      </c>
      <c r="CM33" s="6"/>
      <c r="CN33" s="6"/>
      <c r="CP33" s="5">
        <v>2</v>
      </c>
      <c r="CQ33" s="5">
        <v>2</v>
      </c>
      <c r="CS33" s="5">
        <v>1.5</v>
      </c>
      <c r="CT33" s="6"/>
      <c r="CU33" s="6"/>
      <c r="CV33" s="6"/>
      <c r="DA33" s="6"/>
      <c r="DB33" s="6"/>
      <c r="DC33" s="78"/>
      <c r="DD33" s="78"/>
      <c r="DE33" s="78"/>
      <c r="DF33" s="78"/>
      <c r="DG33" s="78"/>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3" t="s">
        <v>2193</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DA34" s="6"/>
      <c r="DB34" s="6"/>
      <c r="DC34" s="78"/>
      <c r="DD34" s="78"/>
      <c r="DE34" s="78"/>
      <c r="DF34" s="78"/>
      <c r="DG34" s="78"/>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3" t="s">
        <v>2186</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CW35" s="5">
        <v>3</v>
      </c>
      <c r="CX35" s="5">
        <v>1</v>
      </c>
      <c r="CZ35" s="5">
        <v>2.5</v>
      </c>
      <c r="DA35" s="6"/>
      <c r="DB35" s="6"/>
      <c r="DC35" s="78"/>
      <c r="DD35" s="78">
        <v>2</v>
      </c>
      <c r="DE35" s="78"/>
      <c r="DF35" s="78"/>
      <c r="DG35" s="78"/>
      <c r="DH35" s="6"/>
      <c r="DI35" s="6"/>
      <c r="DL35" s="78">
        <v>1</v>
      </c>
      <c r="DM35" s="78">
        <v>2</v>
      </c>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3" t="s">
        <v>2187</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C36" s="78"/>
      <c r="DD36" s="78"/>
      <c r="DE36" s="78"/>
      <c r="DF36" s="78"/>
      <c r="DG36" s="78"/>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3" t="s">
        <v>2188</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C37" s="78"/>
      <c r="DD37" s="78"/>
      <c r="DE37" s="78"/>
      <c r="DF37" s="78"/>
      <c r="DG37" s="78"/>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C38" s="78"/>
      <c r="DD38" s="78"/>
      <c r="DE38" s="78"/>
      <c r="DF38" s="78"/>
      <c r="DG38" s="78"/>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196"/>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K39" s="5">
        <v>6</v>
      </c>
      <c r="AL39" s="5">
        <v>2</v>
      </c>
      <c r="AM39" s="5">
        <v>1</v>
      </c>
      <c r="AO39" s="5">
        <v>1</v>
      </c>
      <c r="AP39" s="6"/>
      <c r="AQ39" s="6"/>
      <c r="AW39" s="6"/>
      <c r="AX39" s="6"/>
      <c r="AY39" s="5">
        <v>4</v>
      </c>
      <c r="AZ39" s="5">
        <v>4</v>
      </c>
      <c r="BA39" s="5">
        <v>4</v>
      </c>
      <c r="BD39" s="6"/>
      <c r="BE39" s="6"/>
      <c r="BF39" s="5">
        <v>2</v>
      </c>
      <c r="BG39" s="5">
        <v>3</v>
      </c>
      <c r="BH39" s="5">
        <v>3</v>
      </c>
      <c r="BI39" s="5">
        <v>3</v>
      </c>
      <c r="BJ39" s="5">
        <v>1</v>
      </c>
      <c r="BK39" s="6"/>
      <c r="BL39" s="6"/>
      <c r="BQ39" s="5">
        <v>4</v>
      </c>
      <c r="BR39" s="6"/>
      <c r="BS39" s="6"/>
      <c r="BV39" s="5">
        <v>3</v>
      </c>
      <c r="BY39" s="6"/>
      <c r="BZ39" s="6"/>
      <c r="CF39" s="6"/>
      <c r="CG39" s="6"/>
      <c r="CM39" s="6"/>
      <c r="CN39" s="6"/>
      <c r="CQ39" s="5">
        <v>2</v>
      </c>
      <c r="CR39" s="5">
        <v>2</v>
      </c>
      <c r="CS39" s="5">
        <v>1.5</v>
      </c>
      <c r="CT39" s="6"/>
      <c r="CU39" s="6"/>
      <c r="CV39" s="6"/>
      <c r="CW39" s="5">
        <v>3</v>
      </c>
      <c r="CX39" s="5">
        <v>3</v>
      </c>
      <c r="CY39" s="5">
        <v>1</v>
      </c>
      <c r="DA39" s="6"/>
      <c r="DB39" s="6"/>
      <c r="DC39" s="78"/>
      <c r="DD39" s="78"/>
      <c r="DE39" s="78"/>
      <c r="DF39" s="78"/>
      <c r="DG39" s="78"/>
      <c r="DH39" s="6"/>
      <c r="DI39" s="6"/>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1685</v>
      </c>
      <c r="B40" s="117"/>
      <c r="C40" s="117"/>
      <c r="D40" s="129">
        <v>8</v>
      </c>
      <c r="E40" s="126"/>
      <c r="F40" s="126"/>
      <c r="G40" s="129">
        <v>8</v>
      </c>
      <c r="H40" s="129">
        <v>8</v>
      </c>
      <c r="I40" s="126"/>
      <c r="J40" s="126"/>
      <c r="K40" s="126"/>
      <c r="L40" s="126"/>
      <c r="M40" s="126"/>
      <c r="N40" s="129">
        <v>8</v>
      </c>
      <c r="O40" s="129">
        <v>8</v>
      </c>
      <c r="P40" s="126"/>
      <c r="Q40" s="126"/>
      <c r="R40" s="126"/>
      <c r="S40" s="126"/>
      <c r="T40" s="126"/>
      <c r="U40" s="129">
        <v>8</v>
      </c>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8</v>
      </c>
      <c r="BE40" s="119">
        <v>8</v>
      </c>
      <c r="BF40" s="118"/>
      <c r="BG40" s="118"/>
      <c r="BH40" s="118"/>
      <c r="BI40" s="118"/>
      <c r="BJ40" s="118"/>
      <c r="BK40" s="119">
        <v>8</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v>8</v>
      </c>
      <c r="CN40" s="119">
        <v>8</v>
      </c>
      <c r="CO40" s="118"/>
      <c r="CP40" s="118"/>
      <c r="CQ40" s="118"/>
      <c r="CR40" s="118"/>
      <c r="CS40" s="118"/>
      <c r="CT40" s="119">
        <v>8</v>
      </c>
      <c r="CU40" s="119">
        <v>8</v>
      </c>
      <c r="CV40" s="119">
        <v>8</v>
      </c>
      <c r="CW40" s="118"/>
      <c r="CX40" s="118"/>
      <c r="CY40" s="118"/>
      <c r="CZ40" s="118"/>
      <c r="DA40" s="119">
        <v>7</v>
      </c>
      <c r="DB40" s="119">
        <v>8</v>
      </c>
      <c r="DC40" s="134"/>
      <c r="DD40" s="134"/>
      <c r="DE40" s="134"/>
      <c r="DF40" s="134"/>
      <c r="DG40" s="134"/>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8</v>
      </c>
      <c r="E41" s="268">
        <f t="shared" ref="E41:BP41" si="0">SUM(E3:E40)</f>
        <v>8</v>
      </c>
      <c r="F41" s="268">
        <f t="shared" si="0"/>
        <v>8</v>
      </c>
      <c r="G41" s="268">
        <f t="shared" si="0"/>
        <v>8</v>
      </c>
      <c r="H41" s="268">
        <f t="shared" si="0"/>
        <v>8</v>
      </c>
      <c r="I41" s="268">
        <f t="shared" si="0"/>
        <v>8</v>
      </c>
      <c r="J41" s="268">
        <f t="shared" si="0"/>
        <v>8</v>
      </c>
      <c r="K41" s="268">
        <f t="shared" si="0"/>
        <v>10</v>
      </c>
      <c r="L41" s="268">
        <f t="shared" si="0"/>
        <v>9</v>
      </c>
      <c r="M41" s="268">
        <f t="shared" si="0"/>
        <v>8</v>
      </c>
      <c r="N41" s="268">
        <f t="shared" si="0"/>
        <v>8</v>
      </c>
      <c r="O41" s="268">
        <f t="shared" si="0"/>
        <v>8</v>
      </c>
      <c r="P41" s="268">
        <f t="shared" si="0"/>
        <v>11</v>
      </c>
      <c r="Q41" s="268">
        <f t="shared" si="0"/>
        <v>8</v>
      </c>
      <c r="R41" s="268">
        <f t="shared" si="0"/>
        <v>8</v>
      </c>
      <c r="S41" s="268">
        <f t="shared" si="0"/>
        <v>8</v>
      </c>
      <c r="T41" s="268">
        <f t="shared" si="0"/>
        <v>8</v>
      </c>
      <c r="U41" s="268">
        <f t="shared" si="0"/>
        <v>8</v>
      </c>
      <c r="V41" s="268">
        <f t="shared" si="0"/>
        <v>8</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8</v>
      </c>
      <c r="AL41" s="268">
        <f t="shared" si="0"/>
        <v>8</v>
      </c>
      <c r="AM41" s="268">
        <f t="shared" si="0"/>
        <v>8</v>
      </c>
      <c r="AN41" s="268">
        <f t="shared" si="0"/>
        <v>8</v>
      </c>
      <c r="AO41" s="268">
        <f t="shared" si="0"/>
        <v>8</v>
      </c>
      <c r="AP41" s="268">
        <f t="shared" si="0"/>
        <v>8</v>
      </c>
      <c r="AQ41" s="268">
        <f t="shared" si="0"/>
        <v>8</v>
      </c>
      <c r="AR41" s="268">
        <f t="shared" si="0"/>
        <v>10</v>
      </c>
      <c r="AS41" s="268">
        <f t="shared" si="0"/>
        <v>9</v>
      </c>
      <c r="AT41" s="268">
        <f t="shared" si="0"/>
        <v>13</v>
      </c>
      <c r="AU41" s="268">
        <f t="shared" si="0"/>
        <v>13</v>
      </c>
      <c r="AV41" s="268">
        <f t="shared" si="0"/>
        <v>9</v>
      </c>
      <c r="AW41" s="268">
        <f t="shared" si="0"/>
        <v>8</v>
      </c>
      <c r="AX41" s="268">
        <f t="shared" si="0"/>
        <v>8</v>
      </c>
      <c r="AY41" s="268">
        <f t="shared" si="0"/>
        <v>9</v>
      </c>
      <c r="AZ41" s="268">
        <f t="shared" si="0"/>
        <v>12</v>
      </c>
      <c r="BA41" s="268">
        <f t="shared" si="0"/>
        <v>9</v>
      </c>
      <c r="BB41" s="268">
        <f t="shared" si="0"/>
        <v>12</v>
      </c>
      <c r="BC41" s="268">
        <f t="shared" si="0"/>
        <v>8</v>
      </c>
      <c r="BD41" s="268">
        <f t="shared" si="0"/>
        <v>8</v>
      </c>
      <c r="BE41" s="268">
        <f t="shared" si="0"/>
        <v>8</v>
      </c>
      <c r="BF41" s="268">
        <f t="shared" si="0"/>
        <v>8</v>
      </c>
      <c r="BG41" s="268">
        <f t="shared" si="0"/>
        <v>8</v>
      </c>
      <c r="BH41" s="268">
        <f t="shared" si="0"/>
        <v>8</v>
      </c>
      <c r="BI41" s="268">
        <f t="shared" si="0"/>
        <v>8</v>
      </c>
      <c r="BJ41" s="268">
        <f t="shared" si="0"/>
        <v>8</v>
      </c>
      <c r="BK41" s="268">
        <f t="shared" si="0"/>
        <v>8</v>
      </c>
      <c r="BL41" s="268">
        <f t="shared" si="0"/>
        <v>8</v>
      </c>
      <c r="BM41" s="268">
        <f t="shared" si="0"/>
        <v>8</v>
      </c>
      <c r="BN41" s="268">
        <f t="shared" si="0"/>
        <v>8</v>
      </c>
      <c r="BO41" s="268">
        <f t="shared" si="0"/>
        <v>8</v>
      </c>
      <c r="BP41" s="268">
        <f t="shared" si="0"/>
        <v>8</v>
      </c>
      <c r="BQ41" s="268">
        <f t="shared" ref="BQ41:EB41" si="1">SUM(BQ3:BQ40)</f>
        <v>8</v>
      </c>
      <c r="BR41" s="268">
        <f t="shared" si="1"/>
        <v>8</v>
      </c>
      <c r="BS41" s="268">
        <f t="shared" si="1"/>
        <v>8</v>
      </c>
      <c r="BT41" s="268">
        <f t="shared" si="1"/>
        <v>10</v>
      </c>
      <c r="BU41" s="268">
        <f t="shared" si="1"/>
        <v>10</v>
      </c>
      <c r="BV41" s="268">
        <f t="shared" si="1"/>
        <v>8</v>
      </c>
      <c r="BW41" s="268">
        <f t="shared" si="1"/>
        <v>12</v>
      </c>
      <c r="BX41" s="268">
        <f t="shared" si="1"/>
        <v>9</v>
      </c>
      <c r="BY41" s="268">
        <f t="shared" si="1"/>
        <v>8</v>
      </c>
      <c r="BZ41" s="268">
        <f t="shared" si="1"/>
        <v>8</v>
      </c>
      <c r="CA41" s="268">
        <f t="shared" si="1"/>
        <v>10</v>
      </c>
      <c r="CB41" s="268">
        <f t="shared" si="1"/>
        <v>8</v>
      </c>
      <c r="CC41" s="268">
        <f t="shared" si="1"/>
        <v>8</v>
      </c>
      <c r="CD41" s="268">
        <f t="shared" si="1"/>
        <v>15</v>
      </c>
      <c r="CE41" s="268">
        <f t="shared" si="1"/>
        <v>8</v>
      </c>
      <c r="CF41" s="268">
        <f t="shared" si="1"/>
        <v>8</v>
      </c>
      <c r="CG41" s="268">
        <f t="shared" si="1"/>
        <v>8</v>
      </c>
      <c r="CH41" s="268">
        <f t="shared" si="1"/>
        <v>8</v>
      </c>
      <c r="CI41" s="268">
        <f t="shared" si="1"/>
        <v>8</v>
      </c>
      <c r="CJ41" s="268">
        <f t="shared" si="1"/>
        <v>8</v>
      </c>
      <c r="CK41" s="268">
        <f t="shared" si="1"/>
        <v>10</v>
      </c>
      <c r="CL41" s="268">
        <f t="shared" si="1"/>
        <v>8</v>
      </c>
      <c r="CM41" s="268">
        <f t="shared" si="1"/>
        <v>8</v>
      </c>
      <c r="CN41" s="268">
        <f t="shared" si="1"/>
        <v>8</v>
      </c>
      <c r="CO41" s="268">
        <f t="shared" si="1"/>
        <v>8</v>
      </c>
      <c r="CP41" s="268">
        <f t="shared" si="1"/>
        <v>8</v>
      </c>
      <c r="CQ41" s="268">
        <f t="shared" si="1"/>
        <v>8</v>
      </c>
      <c r="CR41" s="268">
        <f t="shared" si="1"/>
        <v>8</v>
      </c>
      <c r="CS41" s="268">
        <f t="shared" si="1"/>
        <v>8</v>
      </c>
      <c r="CT41" s="268">
        <f t="shared" si="1"/>
        <v>8</v>
      </c>
      <c r="CU41" s="268">
        <f t="shared" si="1"/>
        <v>8</v>
      </c>
      <c r="CV41" s="268">
        <f t="shared" si="1"/>
        <v>8</v>
      </c>
      <c r="CW41" s="268">
        <f t="shared" si="1"/>
        <v>8</v>
      </c>
      <c r="CX41" s="268">
        <f t="shared" si="1"/>
        <v>8</v>
      </c>
      <c r="CY41" s="268">
        <f t="shared" si="1"/>
        <v>8</v>
      </c>
      <c r="CZ41" s="268">
        <f t="shared" si="1"/>
        <v>8</v>
      </c>
      <c r="DA41" s="268">
        <f t="shared" si="1"/>
        <v>8</v>
      </c>
      <c r="DB41" s="268">
        <f t="shared" si="1"/>
        <v>8</v>
      </c>
      <c r="DC41" s="268">
        <f t="shared" si="1"/>
        <v>8</v>
      </c>
      <c r="DD41" s="268">
        <f t="shared" si="1"/>
        <v>8</v>
      </c>
      <c r="DE41" s="268">
        <f t="shared" si="1"/>
        <v>8</v>
      </c>
      <c r="DF41" s="268">
        <f t="shared" si="1"/>
        <v>8</v>
      </c>
      <c r="DG41" s="268">
        <f t="shared" si="1"/>
        <v>8</v>
      </c>
      <c r="DH41" s="268">
        <f t="shared" si="1"/>
        <v>8</v>
      </c>
      <c r="DI41" s="268">
        <f t="shared" si="1"/>
        <v>8</v>
      </c>
      <c r="DJ41" s="268">
        <f t="shared" si="1"/>
        <v>8</v>
      </c>
      <c r="DK41" s="268">
        <f t="shared" si="1"/>
        <v>8</v>
      </c>
      <c r="DL41" s="268">
        <f t="shared" si="1"/>
        <v>8</v>
      </c>
      <c r="DM41" s="268">
        <f t="shared" si="1"/>
        <v>8</v>
      </c>
      <c r="DN41" s="268">
        <f t="shared" si="1"/>
        <v>8</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83"/>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disablePrompts="1" count="1">
        <x14:dataValidation type="custom" allowBlank="1" showInputMessage="1" showErrorMessage="1">
          <x14:formula1>
            <xm:f>COUNTIF([103]事项列表范围!#REF!,B31)</xm:f>
          </x14:formula1>
          <xm:sqref>B31:B32 B39:B40</xm:sqref>
        </x14:dataValidation>
      </x14:dataValidations>
    </ext>
  </extLst>
</worksheet>
</file>

<file path=xl/worksheets/sheet17.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3" xSplit="3" ySplit="2"/>
      <selection pane="topRight"/>
      <selection pane="bottomLeft"/>
      <selection activeCell="E8" pane="bottomRight" sqref="E8"/>
    </sheetView>
  </sheetViews>
  <sheetFormatPr defaultColWidth="9.25" defaultRowHeight="17.25" customHeight="true"/>
  <cols>
    <col max="1" min="1" style="77" width="9.25"/>
    <col max="2" min="2" style="78" width="9.25"/>
    <col customWidth="true" max="3" min="3" style="78" width="27.75"/>
    <col customWidth="true" max="35" min="4" style="78" width="8.625"/>
    <col max="16384" min="36" style="78" width="9.25"/>
  </cols>
  <sheetData>
    <row customFormat="true" customHeight="true" ht="17.25" r="1" s="5" spans="1:370">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1846</v>
      </c>
      <c r="B3" s="15" t="s">
        <v>532</v>
      </c>
      <c r="C3" s="15" t="str">
        <f>VLOOKUP(B3,事项列表范围!A:C,3,0)</f>
        <v>2019项目方案整理</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K3" s="5">
        <v>2</v>
      </c>
      <c r="AP3" s="6"/>
      <c r="AQ3" s="6"/>
      <c r="AR3" s="5">
        <v>7</v>
      </c>
      <c r="AW3" s="6"/>
      <c r="AX3" s="6"/>
      <c r="BD3" s="6"/>
      <c r="BE3" s="6"/>
      <c r="BK3" s="6"/>
      <c r="BL3" s="6"/>
      <c r="BR3" s="6"/>
      <c r="BS3" s="6"/>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1845</v>
      </c>
      <c r="B4" s="171" t="s">
        <v>533</v>
      </c>
      <c r="C4" s="15" t="str">
        <f>VLOOKUP(B4,事项列表范围!A:C,3,0)</f>
        <v>行业方案创新</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P4" s="6"/>
      <c r="AQ4" s="6"/>
      <c r="AW4" s="6"/>
      <c r="AX4" s="6"/>
      <c r="BD4" s="6"/>
      <c r="BE4" s="6"/>
      <c r="BK4" s="6"/>
      <c r="BL4" s="6"/>
      <c r="BO4" s="5">
        <v>8</v>
      </c>
      <c r="BR4" s="6"/>
      <c r="BS4" s="6"/>
      <c r="BY4" s="6"/>
      <c r="BZ4" s="6"/>
      <c r="CF4" s="6"/>
      <c r="CG4" s="6"/>
      <c r="CM4" s="6"/>
      <c r="CN4" s="6"/>
      <c r="CT4" s="6"/>
      <c r="CU4" s="6"/>
      <c r="CV4" s="6"/>
      <c r="DA4" s="6"/>
      <c r="DB4" s="6"/>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1600</v>
      </c>
      <c r="C5" s="15" t="str">
        <f>VLOOKUP(B5,事项列表范围!A:C,3,0)</f>
        <v>抚顺智慧社区</v>
      </c>
      <c r="D5" s="127"/>
      <c r="E5" s="125"/>
      <c r="F5" s="125"/>
      <c r="G5" s="127"/>
      <c r="H5" s="127"/>
      <c r="I5" s="125"/>
      <c r="J5" s="125"/>
      <c r="K5" s="125"/>
      <c r="L5" s="125"/>
      <c r="M5" s="125"/>
      <c r="N5" s="127"/>
      <c r="O5" s="127"/>
      <c r="P5" s="125"/>
      <c r="Q5" s="125"/>
      <c r="R5" s="125"/>
      <c r="S5" s="125"/>
      <c r="T5" s="125"/>
      <c r="U5" s="127"/>
      <c r="V5" s="125"/>
      <c r="W5" s="125"/>
      <c r="X5" s="125"/>
      <c r="Y5" s="127"/>
      <c r="Z5" s="127"/>
      <c r="AA5" s="127"/>
      <c r="AB5" s="127"/>
      <c r="AC5" s="127"/>
      <c r="AD5" s="127"/>
      <c r="AE5" s="127"/>
      <c r="AF5" s="127"/>
      <c r="AG5" s="127"/>
      <c r="AH5" s="127"/>
      <c r="AI5" s="127"/>
      <c r="AJ5" s="6"/>
      <c r="AK5" s="5">
        <v>2</v>
      </c>
      <c r="AM5" s="5">
        <v>2</v>
      </c>
      <c r="AN5" s="5">
        <v>2</v>
      </c>
      <c r="AP5" s="6"/>
      <c r="AQ5" s="6"/>
      <c r="AW5" s="6"/>
      <c r="AX5" s="6"/>
      <c r="BD5" s="6"/>
      <c r="BE5" s="6"/>
      <c r="BK5" s="6"/>
      <c r="BL5" s="6"/>
      <c r="BR5" s="6"/>
      <c r="BS5" s="6"/>
      <c r="BY5" s="6"/>
      <c r="BZ5" s="6"/>
      <c r="CF5" s="6"/>
      <c r="CG5" s="6"/>
      <c r="CM5" s="6"/>
      <c r="CN5" s="6"/>
      <c r="CT5" s="6"/>
      <c r="CU5" s="6"/>
      <c r="CV5" s="6"/>
      <c r="DA5" s="6"/>
      <c r="DB5" s="6"/>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1601</v>
      </c>
      <c r="C6" s="15" t="str">
        <f>VLOOKUP(B6,事项列表范围!A:C,3,0)</f>
        <v>盘锦市公共信息服务平台</v>
      </c>
      <c r="D6" s="127"/>
      <c r="E6" s="125"/>
      <c r="F6" s="125"/>
      <c r="G6" s="127"/>
      <c r="H6" s="127"/>
      <c r="I6" s="125"/>
      <c r="J6" s="125"/>
      <c r="K6" s="125"/>
      <c r="L6" s="125"/>
      <c r="M6" s="125"/>
      <c r="N6" s="127"/>
      <c r="O6" s="127"/>
      <c r="P6" s="125"/>
      <c r="Q6" s="125"/>
      <c r="R6" s="132">
        <v>8</v>
      </c>
      <c r="S6" s="125"/>
      <c r="T6" s="125"/>
      <c r="U6" s="127"/>
      <c r="V6" s="125"/>
      <c r="W6" s="125"/>
      <c r="X6" s="125"/>
      <c r="Y6" s="127"/>
      <c r="Z6" s="127"/>
      <c r="AA6" s="127"/>
      <c r="AB6" s="127"/>
      <c r="AC6" s="127"/>
      <c r="AD6" s="127"/>
      <c r="AE6" s="127"/>
      <c r="AF6" s="127"/>
      <c r="AG6" s="127"/>
      <c r="AH6" s="127"/>
      <c r="AI6" s="127"/>
      <c r="AJ6" s="6"/>
      <c r="AL6" s="5">
        <v>4</v>
      </c>
      <c r="AP6" s="6"/>
      <c r="AQ6" s="6"/>
      <c r="AR6" s="5">
        <v>1</v>
      </c>
      <c r="AS6" s="5">
        <v>4</v>
      </c>
      <c r="AT6" s="5">
        <v>3</v>
      </c>
      <c r="AV6" s="5">
        <v>2</v>
      </c>
      <c r="AW6" s="6"/>
      <c r="AX6" s="6"/>
      <c r="BD6" s="6"/>
      <c r="BE6" s="6"/>
      <c r="BK6" s="6"/>
      <c r="BL6" s="6"/>
      <c r="BR6" s="6"/>
      <c r="BS6" s="6"/>
      <c r="BY6" s="6"/>
      <c r="BZ6" s="6"/>
      <c r="CF6" s="6"/>
      <c r="CG6" s="6"/>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185</v>
      </c>
      <c r="C7" s="15" t="str">
        <f>VLOOKUP(B7,事项列表范围!A:C,3,0)</f>
        <v>抚顺市应急指挥平台</v>
      </c>
      <c r="D7" s="127"/>
      <c r="E7" s="125"/>
      <c r="F7" s="125"/>
      <c r="G7" s="127"/>
      <c r="H7" s="127"/>
      <c r="I7" s="125"/>
      <c r="J7" s="132">
        <v>4</v>
      </c>
      <c r="K7" s="125"/>
      <c r="L7" s="125"/>
      <c r="M7" s="125"/>
      <c r="N7" s="127"/>
      <c r="O7" s="127"/>
      <c r="P7" s="125"/>
      <c r="Q7" s="125"/>
      <c r="R7" s="125"/>
      <c r="S7" s="125"/>
      <c r="T7" s="125"/>
      <c r="U7" s="127"/>
      <c r="V7" s="132">
        <v>8</v>
      </c>
      <c r="W7" s="125"/>
      <c r="X7" s="125"/>
      <c r="Y7" s="127"/>
      <c r="Z7" s="127"/>
      <c r="AA7" s="127"/>
      <c r="AB7" s="127"/>
      <c r="AC7" s="127"/>
      <c r="AD7" s="127"/>
      <c r="AE7" s="127"/>
      <c r="AF7" s="127"/>
      <c r="AG7" s="127"/>
      <c r="AH7" s="127"/>
      <c r="AI7" s="127"/>
      <c r="AJ7" s="6"/>
      <c r="AL7" s="5">
        <v>4</v>
      </c>
      <c r="AM7" s="5">
        <v>6</v>
      </c>
      <c r="AO7" s="5">
        <v>6</v>
      </c>
      <c r="AP7" s="6"/>
      <c r="AQ7" s="6"/>
      <c r="AW7" s="6"/>
      <c r="AX7" s="6"/>
      <c r="BD7" s="6"/>
      <c r="BE7" s="6"/>
      <c r="BK7" s="6"/>
      <c r="BL7" s="6"/>
      <c r="BR7" s="6"/>
      <c r="BS7" s="6"/>
      <c r="BY7" s="6"/>
      <c r="BZ7" s="6"/>
      <c r="CC7" s="5">
        <v>8</v>
      </c>
      <c r="CD7" s="5">
        <v>8</v>
      </c>
      <c r="CE7" s="5">
        <v>8</v>
      </c>
      <c r="CF7" s="6"/>
      <c r="CG7" s="6"/>
      <c r="CM7" s="6"/>
      <c r="CN7" s="6"/>
      <c r="CT7" s="6"/>
      <c r="CU7" s="6"/>
      <c r="CV7" s="6">
        <v>4</v>
      </c>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1602</v>
      </c>
      <c r="C8" s="15" t="str">
        <f>VLOOKUP(B8,事项列表范围!A:C,3,0)</f>
        <v>抚顺市税源大数据平台软件开发项目</v>
      </c>
      <c r="D8" s="127"/>
      <c r="E8" s="125"/>
      <c r="F8" s="125"/>
      <c r="G8" s="127"/>
      <c r="H8" s="127"/>
      <c r="I8" s="132">
        <v>4</v>
      </c>
      <c r="J8" s="125"/>
      <c r="K8" s="125"/>
      <c r="L8" s="125"/>
      <c r="M8" s="125"/>
      <c r="N8" s="127"/>
      <c r="O8" s="127"/>
      <c r="P8" s="125"/>
      <c r="Q8" s="125"/>
      <c r="R8" s="125"/>
      <c r="S8" s="132">
        <v>8</v>
      </c>
      <c r="T8" s="125"/>
      <c r="U8" s="127"/>
      <c r="V8" s="125"/>
      <c r="W8" s="132">
        <v>8</v>
      </c>
      <c r="X8" s="125"/>
      <c r="Y8" s="127"/>
      <c r="Z8" s="127"/>
      <c r="AA8" s="127"/>
      <c r="AB8" s="127"/>
      <c r="AC8" s="127"/>
      <c r="AD8" s="127"/>
      <c r="AE8" s="127"/>
      <c r="AF8" s="127"/>
      <c r="AG8" s="127"/>
      <c r="AH8" s="127"/>
      <c r="AI8" s="127"/>
      <c r="AJ8" s="6"/>
      <c r="AK8" s="5">
        <v>4</v>
      </c>
      <c r="AP8" s="6"/>
      <c r="AQ8" s="6"/>
      <c r="AW8" s="6"/>
      <c r="AX8" s="6"/>
      <c r="BD8" s="6"/>
      <c r="BE8" s="6"/>
      <c r="BK8" s="6"/>
      <c r="BL8" s="6"/>
      <c r="BN8" s="5">
        <v>4</v>
      </c>
      <c r="BR8" s="6"/>
      <c r="BS8" s="6"/>
      <c r="BY8" s="6"/>
      <c r="BZ8" s="6"/>
      <c r="CF8" s="6"/>
      <c r="CG8" s="6"/>
      <c r="CM8" s="6"/>
      <c r="CN8" s="6"/>
      <c r="CT8" s="6"/>
      <c r="CU8" s="6"/>
      <c r="CV8" s="6"/>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1673</v>
      </c>
      <c r="C9" s="15" t="str">
        <f>VLOOKUP(B9,事项列表范围!A:C,3,0)</f>
        <v>延庆疫情防控系统</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S9" s="5">
        <v>5</v>
      </c>
      <c r="AT9" s="5">
        <v>3</v>
      </c>
      <c r="AU9" s="5">
        <v>5</v>
      </c>
      <c r="AV9" s="5">
        <v>5</v>
      </c>
      <c r="AW9" s="6"/>
      <c r="AX9" s="6"/>
      <c r="BD9" s="6"/>
      <c r="BE9" s="6"/>
      <c r="BK9" s="6"/>
      <c r="BL9" s="6"/>
      <c r="BR9" s="6"/>
      <c r="BS9" s="6"/>
      <c r="BY9" s="6"/>
      <c r="BZ9" s="6"/>
      <c r="CF9" s="6"/>
      <c r="CG9" s="6"/>
      <c r="CM9" s="6"/>
      <c r="CN9" s="6"/>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5" t="s">
        <v>1662</v>
      </c>
      <c r="C10" s="15" t="str">
        <f>VLOOKUP(B10,事项列表范围!A:C,3,0)</f>
        <v>长春疫情防控系统</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U10" s="5">
        <v>3</v>
      </c>
      <c r="AV10" s="5">
        <v>3</v>
      </c>
      <c r="AW10" s="6"/>
      <c r="AX10" s="6"/>
      <c r="BB10" s="5">
        <v>4</v>
      </c>
      <c r="BC10" s="5">
        <v>4</v>
      </c>
      <c r="BD10" s="6"/>
      <c r="BE10" s="6"/>
      <c r="BK10" s="6"/>
      <c r="BL10" s="6"/>
      <c r="BR10" s="6"/>
      <c r="BS10" s="6"/>
      <c r="BY10" s="6"/>
      <c r="BZ10" s="6"/>
      <c r="CF10" s="6"/>
      <c r="CG10" s="6"/>
      <c r="CM10" s="6"/>
      <c r="CN10" s="6"/>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71" t="s">
        <v>1712</v>
      </c>
      <c r="C11" s="15" t="str">
        <f>VLOOKUP(B11,事项列表范围!A:C,3,0)</f>
        <v>吉林省延吉市餐饮行业复工防疫系统项目</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v>2</v>
      </c>
      <c r="BE11" s="6">
        <v>8</v>
      </c>
      <c r="BF11" s="5">
        <v>4</v>
      </c>
      <c r="BG11" s="5">
        <v>4</v>
      </c>
      <c r="BH11" s="5">
        <v>4</v>
      </c>
      <c r="BI11" s="5">
        <v>4</v>
      </c>
      <c r="BJ11" s="5">
        <v>7</v>
      </c>
      <c r="BK11" s="6">
        <v>6</v>
      </c>
      <c r="BL11" s="6"/>
      <c r="BR11" s="6"/>
      <c r="BS11" s="6"/>
      <c r="BY11" s="6"/>
      <c r="BZ11" s="6"/>
      <c r="CF11" s="6"/>
      <c r="CG11" s="6"/>
      <c r="CM11" s="6"/>
      <c r="CN11" s="6"/>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171" t="s">
        <v>1709</v>
      </c>
      <c r="C12" s="15" t="str">
        <f>VLOOKUP(B12,事项列表范围!A:C,3,0)</f>
        <v>祥云大数据平台（三期）</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H12" s="5">
        <v>2</v>
      </c>
      <c r="BK12" s="6"/>
      <c r="BL12" s="6"/>
      <c r="BR12" s="6"/>
      <c r="BS12" s="6"/>
      <c r="BY12" s="6"/>
      <c r="BZ12" s="6"/>
      <c r="CF12" s="6"/>
      <c r="CG12" s="6"/>
      <c r="CM12" s="6"/>
      <c r="CN12" s="6"/>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171" t="s">
        <v>1827</v>
      </c>
      <c r="C13" s="15" t="str">
        <f>VLOOKUP(B13,事项列表范围!A:C,3,0)</f>
        <v>吉林省商务厅外贸商务平台项目</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P13" s="5">
        <v>8</v>
      </c>
      <c r="BR13" s="6"/>
      <c r="BS13" s="6"/>
      <c r="BT13" s="5">
        <v>4</v>
      </c>
      <c r="BU13" s="5">
        <v>8</v>
      </c>
      <c r="BV13" s="5">
        <v>8</v>
      </c>
      <c r="BW13" s="5">
        <v>8</v>
      </c>
      <c r="BX13" s="5">
        <v>8</v>
      </c>
      <c r="BY13" s="6"/>
      <c r="BZ13" s="6"/>
      <c r="CA13" s="5">
        <v>8</v>
      </c>
      <c r="CB13" s="5">
        <v>8</v>
      </c>
      <c r="CF13" s="6"/>
      <c r="CG13" s="6"/>
      <c r="CK13" s="5">
        <v>2</v>
      </c>
      <c r="CL13" s="5">
        <v>4</v>
      </c>
      <c r="CM13" s="6"/>
      <c r="CN13" s="6"/>
      <c r="CQ13" s="5">
        <v>1</v>
      </c>
      <c r="CT13" s="6"/>
      <c r="CU13" s="6"/>
      <c r="CV13" s="6"/>
      <c r="CY13" s="5">
        <v>8</v>
      </c>
      <c r="CZ13" s="5">
        <v>8</v>
      </c>
      <c r="DA13" s="6"/>
      <c r="DB13" s="6"/>
      <c r="DC13" s="5">
        <v>8</v>
      </c>
      <c r="DD13" s="5">
        <v>8</v>
      </c>
      <c r="DE13" s="5">
        <v>8</v>
      </c>
      <c r="DH13" s="6"/>
      <c r="DI13" s="6"/>
      <c r="DJ13" s="5">
        <v>6</v>
      </c>
      <c r="DK13" s="5">
        <v>6</v>
      </c>
      <c r="DL13" s="5">
        <v>6</v>
      </c>
      <c r="DN13" s="5">
        <v>4</v>
      </c>
      <c r="DO13" s="6"/>
      <c r="DP13" s="78">
        <v>4</v>
      </c>
      <c r="DQ13" s="78">
        <v>8</v>
      </c>
      <c r="DR13" s="78">
        <v>8</v>
      </c>
      <c r="DS13" s="78">
        <v>8</v>
      </c>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171" t="s">
        <v>1828</v>
      </c>
      <c r="C14" s="15" t="str">
        <f>VLOOKUP(B14,事项列表范围!A:C,3,0)</f>
        <v>抚顺市智慧城市融合服务平台项目（城市APP）</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M14" s="5">
        <v>8</v>
      </c>
      <c r="BN14" s="5">
        <v>4</v>
      </c>
      <c r="BR14" s="6"/>
      <c r="BS14" s="6"/>
      <c r="BT14" s="5">
        <v>4</v>
      </c>
      <c r="BY14" s="6"/>
      <c r="BZ14" s="6"/>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74" t="s">
        <v>2024</v>
      </c>
      <c r="C15" s="15" t="str">
        <f>VLOOKUP(B15,事项列表范围!A:C,3,0)</f>
        <v>沈阳市沈河区云平台项目</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v>8</v>
      </c>
      <c r="CH15" s="5">
        <v>8</v>
      </c>
      <c r="CM15" s="6"/>
      <c r="CN15" s="6"/>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75" t="s">
        <v>2023</v>
      </c>
      <c r="C16" s="15" t="str">
        <f>VLOOKUP(B16,事项列表范围!A:C,3,0)</f>
        <v>吉林省延边州智慧龙井项目</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I16" s="5">
        <v>16</v>
      </c>
      <c r="CJ16" s="5">
        <v>8</v>
      </c>
      <c r="CK16" s="5">
        <v>6</v>
      </c>
      <c r="CL16" s="5">
        <v>4</v>
      </c>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229" t="s">
        <v>2093</v>
      </c>
      <c r="C17" s="15" t="str">
        <f>VLOOKUP(B17,事项列表范围!A:C,3,0)</f>
        <v>数字延吉项目</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v>7</v>
      </c>
      <c r="CQ17" s="5">
        <v>7</v>
      </c>
      <c r="CR17" s="5">
        <v>8</v>
      </c>
      <c r="CS17" s="5">
        <v>6</v>
      </c>
      <c r="CT17" s="6">
        <v>6</v>
      </c>
      <c r="CU17" s="6">
        <v>6</v>
      </c>
      <c r="CV17" s="6">
        <v>12</v>
      </c>
      <c r="CW17" s="5">
        <v>8</v>
      </c>
      <c r="CX17" s="5">
        <v>4</v>
      </c>
      <c r="DA17" s="6"/>
      <c r="DB17" s="6"/>
      <c r="DF17" s="5">
        <v>8</v>
      </c>
      <c r="DG17" s="5">
        <v>8</v>
      </c>
      <c r="DH17" s="6"/>
      <c r="DI17" s="6"/>
      <c r="DM17" s="5">
        <v>5</v>
      </c>
      <c r="DO17" s="6"/>
      <c r="DP17" s="78">
        <v>4</v>
      </c>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74"/>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74"/>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74"/>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3"/>
      <c r="C21" s="15" t="e">
        <f>VLOOKUP(B21,事项列表范围!A:C,3,0)</f>
        <v>#N/A</v>
      </c>
      <c r="D21" s="127"/>
      <c r="E21" s="125"/>
      <c r="F21" s="125"/>
      <c r="G21" s="127"/>
      <c r="H21" s="136"/>
      <c r="I21" s="125"/>
      <c r="J21" s="125"/>
      <c r="K21" s="125"/>
      <c r="L21" s="125"/>
      <c r="M21" s="125"/>
      <c r="N21" s="127"/>
      <c r="O21" s="136"/>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7" t="s">
        <v>1749</v>
      </c>
      <c r="B22" s="123"/>
      <c r="C22" s="15"/>
      <c r="D22" s="6"/>
      <c r="E22" s="5">
        <v>8</v>
      </c>
      <c r="F22" s="5">
        <v>8</v>
      </c>
      <c r="G22" s="6">
        <v>8</v>
      </c>
      <c r="H22" s="138">
        <v>8</v>
      </c>
      <c r="I22" s="5">
        <v>4</v>
      </c>
      <c r="J22" s="5">
        <v>4</v>
      </c>
      <c r="K22" s="5">
        <v>8</v>
      </c>
      <c r="L22" s="5">
        <v>8</v>
      </c>
      <c r="M22" s="5">
        <v>8</v>
      </c>
      <c r="N22" s="6"/>
      <c r="O22" s="138"/>
      <c r="P22" s="5">
        <v>8</v>
      </c>
      <c r="Q22" s="5">
        <v>8</v>
      </c>
      <c r="U22" s="6"/>
      <c r="V22" s="78"/>
      <c r="Y22" s="6"/>
      <c r="Z22" s="6">
        <v>8</v>
      </c>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23"/>
      <c r="C23" s="15"/>
      <c r="D23" s="6"/>
      <c r="G23" s="6"/>
      <c r="H23" s="138"/>
      <c r="N23" s="6"/>
      <c r="O23" s="138"/>
      <c r="U23" s="6"/>
      <c r="V23" s="78"/>
      <c r="Y23" s="6"/>
      <c r="Z23" s="6"/>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23"/>
      <c r="C24" s="15"/>
      <c r="D24" s="6"/>
      <c r="G24" s="6"/>
      <c r="H24" s="138"/>
      <c r="N24" s="6"/>
      <c r="O24" s="138"/>
      <c r="U24" s="6"/>
      <c r="V24" s="78"/>
      <c r="Y24" s="6"/>
      <c r="Z24" s="6"/>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33" t="s">
        <v>1745</v>
      </c>
      <c r="B25" s="123"/>
      <c r="C25" s="15"/>
      <c r="D25" s="6"/>
      <c r="G25" s="6"/>
      <c r="H25" s="138"/>
      <c r="N25" s="6"/>
      <c r="O25" s="138"/>
      <c r="U25" s="6"/>
      <c r="V25" s="78"/>
      <c r="Y25" s="6"/>
      <c r="Z25" s="6"/>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9" t="s">
        <v>1733</v>
      </c>
      <c r="B26" s="123"/>
      <c r="C26" s="15"/>
      <c r="D26" s="6"/>
      <c r="G26" s="6"/>
      <c r="H26" s="138"/>
      <c r="N26" s="6"/>
      <c r="O26" s="138"/>
      <c r="T26" s="5">
        <v>8</v>
      </c>
      <c r="U26" s="8">
        <v>8</v>
      </c>
      <c r="V26" s="78"/>
      <c r="Y26" s="6"/>
      <c r="Z26" s="6"/>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9" t="s">
        <v>1760</v>
      </c>
      <c r="B27" s="123"/>
      <c r="C27" s="15"/>
      <c r="D27" s="6"/>
      <c r="G27" s="6"/>
      <c r="H27" s="138"/>
      <c r="N27" s="6"/>
      <c r="O27" s="138"/>
      <c r="U27" s="8"/>
      <c r="V27" s="78"/>
      <c r="Y27" s="6"/>
      <c r="Z27" s="6"/>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23"/>
      <c r="C28" s="15"/>
      <c r="D28" s="6"/>
      <c r="G28" s="6"/>
      <c r="H28" s="138"/>
      <c r="N28" s="6"/>
      <c r="O28" s="138"/>
      <c r="U28" s="8"/>
      <c r="V28" s="78"/>
      <c r="Y28" s="6"/>
      <c r="Z28" s="6"/>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23"/>
      <c r="C29" s="15"/>
      <c r="D29" s="6"/>
      <c r="G29" s="6"/>
      <c r="H29" s="138"/>
      <c r="N29" s="6"/>
      <c r="O29" s="138"/>
      <c r="U29" s="8"/>
      <c r="V29" s="78"/>
      <c r="Y29" s="6"/>
      <c r="Z29" s="6"/>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9" t="s">
        <v>1750</v>
      </c>
      <c r="B30" s="123"/>
      <c r="C30" s="15"/>
      <c r="D30" s="6"/>
      <c r="G30" s="6"/>
      <c r="H30" s="138"/>
      <c r="N30" s="6"/>
      <c r="O30" s="138"/>
      <c r="U30" s="8"/>
      <c r="V30" s="78"/>
      <c r="X30" s="5">
        <v>8</v>
      </c>
      <c r="Y30" s="6">
        <v>8</v>
      </c>
      <c r="Z30" s="6"/>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74"/>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Y31" s="6"/>
      <c r="BZ31" s="6"/>
      <c r="CF31" s="6"/>
      <c r="CG31" s="6"/>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M32" s="5">
        <v>2</v>
      </c>
      <c r="AO32" s="5">
        <v>2</v>
      </c>
      <c r="AP32" s="6"/>
      <c r="AQ32" s="6"/>
      <c r="AR32" s="5">
        <v>3</v>
      </c>
      <c r="AS32" s="5">
        <v>2</v>
      </c>
      <c r="AT32" s="5">
        <v>2</v>
      </c>
      <c r="AW32" s="6"/>
      <c r="AX32" s="6"/>
      <c r="AZ32" s="5">
        <v>1</v>
      </c>
      <c r="BB32" s="5">
        <v>2</v>
      </c>
      <c r="BD32" s="6"/>
      <c r="BE32" s="6"/>
      <c r="BK32" s="6"/>
      <c r="BL32" s="6"/>
      <c r="BR32" s="6"/>
      <c r="BS32" s="6"/>
      <c r="BY32" s="6"/>
      <c r="BZ32" s="6"/>
      <c r="CF32" s="6"/>
      <c r="CG32" s="6"/>
      <c r="CM32" s="6"/>
      <c r="CN32" s="6"/>
      <c r="CT32" s="6"/>
      <c r="CU32" s="6"/>
      <c r="CV32" s="6"/>
      <c r="CX32" s="5">
        <v>1</v>
      </c>
      <c r="DA32" s="6"/>
      <c r="DB32" s="6">
        <v>2</v>
      </c>
      <c r="DC32" s="5">
        <v>3</v>
      </c>
      <c r="DH32" s="6"/>
      <c r="DI32" s="6"/>
      <c r="DJ32" s="261">
        <v>3</v>
      </c>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70"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Q33" s="5">
        <v>4</v>
      </c>
      <c r="BR33" s="6"/>
      <c r="BS33" s="6"/>
      <c r="BX33" s="5">
        <v>1</v>
      </c>
      <c r="BY33" s="6"/>
      <c r="BZ33" s="6"/>
      <c r="CF33" s="6"/>
      <c r="CG33" s="6"/>
      <c r="CM33" s="6"/>
      <c r="CN33" s="6"/>
      <c r="CO33" s="5">
        <v>8</v>
      </c>
      <c r="CP33" s="5">
        <v>8</v>
      </c>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2" t="s">
        <v>2192</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CX34" s="5">
        <v>3</v>
      </c>
      <c r="DA34" s="6"/>
      <c r="DB34" s="6"/>
      <c r="DH34" s="6"/>
      <c r="DI34" s="6"/>
      <c r="DK34" s="78">
        <v>2</v>
      </c>
      <c r="DL34" s="78">
        <v>2</v>
      </c>
      <c r="DM34" s="261">
        <v>3</v>
      </c>
      <c r="DN34" s="261">
        <v>4</v>
      </c>
      <c r="DO34" s="6"/>
      <c r="DT34" s="78">
        <v>8</v>
      </c>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2" t="s">
        <v>2180</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2" t="s">
        <v>2181</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2" t="s">
        <v>2191</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74"/>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N39" s="5">
        <v>6</v>
      </c>
      <c r="AP39" s="6"/>
      <c r="AQ39" s="6"/>
      <c r="AW39" s="6"/>
      <c r="AX39" s="6"/>
      <c r="AY39" s="5">
        <v>8</v>
      </c>
      <c r="AZ39" s="5">
        <v>7</v>
      </c>
      <c r="BA39" s="5">
        <v>8</v>
      </c>
      <c r="BB39" s="5">
        <v>2</v>
      </c>
      <c r="BC39" s="5">
        <v>4</v>
      </c>
      <c r="BD39" s="6"/>
      <c r="BE39" s="6"/>
      <c r="BF39" s="5">
        <v>4</v>
      </c>
      <c r="BG39" s="5">
        <v>4</v>
      </c>
      <c r="BH39" s="5">
        <v>2</v>
      </c>
      <c r="BI39" s="5">
        <v>4</v>
      </c>
      <c r="BJ39" s="5">
        <v>2</v>
      </c>
      <c r="BK39" s="6"/>
      <c r="BL39" s="6"/>
      <c r="BQ39" s="5">
        <v>4</v>
      </c>
      <c r="BR39" s="6"/>
      <c r="BS39" s="6"/>
      <c r="BY39" s="6"/>
      <c r="BZ39" s="6"/>
      <c r="CF39" s="6"/>
      <c r="CG39" s="6"/>
      <c r="CM39" s="6"/>
      <c r="CN39" s="6"/>
      <c r="CS39" s="5">
        <v>2</v>
      </c>
      <c r="CT39" s="6"/>
      <c r="CU39" s="6"/>
      <c r="CV39" s="6"/>
      <c r="DA39" s="6"/>
      <c r="DB39" s="6"/>
      <c r="DH39" s="6"/>
      <c r="DI39" s="6"/>
      <c r="DJ39" s="261"/>
      <c r="DM39" s="5">
        <v>2</v>
      </c>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1687</v>
      </c>
      <c r="B40" s="116"/>
      <c r="C40" s="117"/>
      <c r="D40" s="129">
        <v>8</v>
      </c>
      <c r="E40" s="126"/>
      <c r="F40" s="126"/>
      <c r="G40" s="129"/>
      <c r="H40" s="129"/>
      <c r="I40" s="126"/>
      <c r="J40" s="126"/>
      <c r="K40" s="126"/>
      <c r="L40" s="126"/>
      <c r="M40" s="126"/>
      <c r="N40" s="129">
        <v>8</v>
      </c>
      <c r="O40" s="129">
        <v>8</v>
      </c>
      <c r="P40" s="126"/>
      <c r="Q40" s="126"/>
      <c r="R40" s="126"/>
      <c r="S40" s="126"/>
      <c r="T40" s="126"/>
      <c r="U40" s="129"/>
      <c r="V40" s="126"/>
      <c r="W40" s="126"/>
      <c r="X40" s="126"/>
      <c r="Y40" s="129"/>
      <c r="Z40" s="129"/>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6</v>
      </c>
      <c r="BE40" s="119"/>
      <c r="BF40" s="118"/>
      <c r="BG40" s="118"/>
      <c r="BH40" s="118"/>
      <c r="BI40" s="118"/>
      <c r="BJ40" s="118"/>
      <c r="BK40" s="119">
        <v>2</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c r="CH40" s="118"/>
      <c r="CI40" s="118"/>
      <c r="CJ40" s="118"/>
      <c r="CK40" s="118"/>
      <c r="CL40" s="118"/>
      <c r="CM40" s="119">
        <v>8</v>
      </c>
      <c r="CN40" s="119">
        <v>1</v>
      </c>
      <c r="CO40" s="118"/>
      <c r="CP40" s="118"/>
      <c r="CQ40" s="118"/>
      <c r="CR40" s="118"/>
      <c r="CS40" s="118"/>
      <c r="CT40" s="119">
        <v>2</v>
      </c>
      <c r="CU40" s="119">
        <v>2</v>
      </c>
      <c r="CV40" s="119"/>
      <c r="CW40" s="118"/>
      <c r="CX40" s="118"/>
      <c r="CY40" s="118"/>
      <c r="CZ40" s="118"/>
      <c r="DA40" s="119">
        <v>8</v>
      </c>
      <c r="DB40" s="119">
        <v>6</v>
      </c>
      <c r="DC40" s="118"/>
      <c r="DD40" s="118"/>
      <c r="DE40" s="118"/>
      <c r="DF40" s="118"/>
      <c r="DG40" s="118"/>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8</v>
      </c>
      <c r="E41" s="268">
        <f t="shared" ref="E41:BP41" si="0">SUM(E3:E40)</f>
        <v>8</v>
      </c>
      <c r="F41" s="268">
        <f t="shared" si="0"/>
        <v>8</v>
      </c>
      <c r="G41" s="268">
        <f t="shared" si="0"/>
        <v>8</v>
      </c>
      <c r="H41" s="268">
        <f t="shared" si="0"/>
        <v>8</v>
      </c>
      <c r="I41" s="268">
        <f t="shared" si="0"/>
        <v>8</v>
      </c>
      <c r="J41" s="268">
        <f t="shared" si="0"/>
        <v>8</v>
      </c>
      <c r="K41" s="268">
        <f t="shared" si="0"/>
        <v>8</v>
      </c>
      <c r="L41" s="268">
        <f t="shared" si="0"/>
        <v>8</v>
      </c>
      <c r="M41" s="268">
        <f t="shared" si="0"/>
        <v>8</v>
      </c>
      <c r="N41" s="268">
        <f t="shared" si="0"/>
        <v>8</v>
      </c>
      <c r="O41" s="268">
        <f t="shared" si="0"/>
        <v>8</v>
      </c>
      <c r="P41" s="268">
        <f t="shared" si="0"/>
        <v>8</v>
      </c>
      <c r="Q41" s="268">
        <f t="shared" si="0"/>
        <v>8</v>
      </c>
      <c r="R41" s="268">
        <f t="shared" si="0"/>
        <v>8</v>
      </c>
      <c r="S41" s="268">
        <f t="shared" si="0"/>
        <v>8</v>
      </c>
      <c r="T41" s="268">
        <f t="shared" si="0"/>
        <v>8</v>
      </c>
      <c r="U41" s="268">
        <f t="shared" si="0"/>
        <v>8</v>
      </c>
      <c r="V41" s="268">
        <f t="shared" si="0"/>
        <v>8</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8</v>
      </c>
      <c r="AL41" s="268">
        <f t="shared" si="0"/>
        <v>8</v>
      </c>
      <c r="AM41" s="268">
        <f t="shared" si="0"/>
        <v>10</v>
      </c>
      <c r="AN41" s="268">
        <f t="shared" si="0"/>
        <v>8</v>
      </c>
      <c r="AO41" s="268">
        <f t="shared" si="0"/>
        <v>8</v>
      </c>
      <c r="AP41" s="268">
        <f t="shared" si="0"/>
        <v>8</v>
      </c>
      <c r="AQ41" s="268">
        <f t="shared" si="0"/>
        <v>8</v>
      </c>
      <c r="AR41" s="268">
        <f t="shared" si="0"/>
        <v>11</v>
      </c>
      <c r="AS41" s="268">
        <f t="shared" si="0"/>
        <v>11</v>
      </c>
      <c r="AT41" s="268">
        <f t="shared" si="0"/>
        <v>8</v>
      </c>
      <c r="AU41" s="268">
        <f t="shared" si="0"/>
        <v>8</v>
      </c>
      <c r="AV41" s="268">
        <f t="shared" si="0"/>
        <v>10</v>
      </c>
      <c r="AW41" s="268">
        <f t="shared" si="0"/>
        <v>8</v>
      </c>
      <c r="AX41" s="268">
        <f t="shared" si="0"/>
        <v>8</v>
      </c>
      <c r="AY41" s="268">
        <f t="shared" si="0"/>
        <v>8</v>
      </c>
      <c r="AZ41" s="268">
        <f t="shared" si="0"/>
        <v>8</v>
      </c>
      <c r="BA41" s="268">
        <f t="shared" si="0"/>
        <v>8</v>
      </c>
      <c r="BB41" s="268">
        <f t="shared" si="0"/>
        <v>8</v>
      </c>
      <c r="BC41" s="268">
        <f t="shared" si="0"/>
        <v>8</v>
      </c>
      <c r="BD41" s="268">
        <f t="shared" si="0"/>
        <v>8</v>
      </c>
      <c r="BE41" s="268">
        <f t="shared" si="0"/>
        <v>8</v>
      </c>
      <c r="BF41" s="268">
        <f t="shared" si="0"/>
        <v>8</v>
      </c>
      <c r="BG41" s="268">
        <f t="shared" si="0"/>
        <v>8</v>
      </c>
      <c r="BH41" s="268">
        <f t="shared" si="0"/>
        <v>8</v>
      </c>
      <c r="BI41" s="268">
        <f t="shared" si="0"/>
        <v>8</v>
      </c>
      <c r="BJ41" s="268">
        <f t="shared" si="0"/>
        <v>9</v>
      </c>
      <c r="BK41" s="268">
        <f t="shared" si="0"/>
        <v>8</v>
      </c>
      <c r="BL41" s="268">
        <f t="shared" si="0"/>
        <v>8</v>
      </c>
      <c r="BM41" s="268">
        <f t="shared" si="0"/>
        <v>8</v>
      </c>
      <c r="BN41" s="268">
        <f t="shared" si="0"/>
        <v>8</v>
      </c>
      <c r="BO41" s="268">
        <f t="shared" si="0"/>
        <v>8</v>
      </c>
      <c r="BP41" s="268">
        <f t="shared" si="0"/>
        <v>8</v>
      </c>
      <c r="BQ41" s="268">
        <f t="shared" ref="BQ41:EB41" si="1">SUM(BQ3:BQ40)</f>
        <v>8</v>
      </c>
      <c r="BR41" s="268">
        <f t="shared" si="1"/>
        <v>8</v>
      </c>
      <c r="BS41" s="268">
        <f t="shared" si="1"/>
        <v>8</v>
      </c>
      <c r="BT41" s="268">
        <f t="shared" si="1"/>
        <v>8</v>
      </c>
      <c r="BU41" s="268">
        <f t="shared" si="1"/>
        <v>8</v>
      </c>
      <c r="BV41" s="268">
        <f t="shared" si="1"/>
        <v>8</v>
      </c>
      <c r="BW41" s="268">
        <f t="shared" si="1"/>
        <v>8</v>
      </c>
      <c r="BX41" s="268">
        <f t="shared" si="1"/>
        <v>9</v>
      </c>
      <c r="BY41" s="268">
        <f t="shared" si="1"/>
        <v>8</v>
      </c>
      <c r="BZ41" s="268">
        <f t="shared" si="1"/>
        <v>8</v>
      </c>
      <c r="CA41" s="268">
        <f t="shared" si="1"/>
        <v>8</v>
      </c>
      <c r="CB41" s="268">
        <f t="shared" si="1"/>
        <v>8</v>
      </c>
      <c r="CC41" s="268">
        <f t="shared" si="1"/>
        <v>8</v>
      </c>
      <c r="CD41" s="268">
        <f t="shared" si="1"/>
        <v>8</v>
      </c>
      <c r="CE41" s="268">
        <f t="shared" si="1"/>
        <v>8</v>
      </c>
      <c r="CF41" s="268">
        <f t="shared" si="1"/>
        <v>8</v>
      </c>
      <c r="CG41" s="268">
        <f t="shared" si="1"/>
        <v>8</v>
      </c>
      <c r="CH41" s="268">
        <f t="shared" si="1"/>
        <v>8</v>
      </c>
      <c r="CI41" s="268">
        <f t="shared" si="1"/>
        <v>16</v>
      </c>
      <c r="CJ41" s="268">
        <f t="shared" si="1"/>
        <v>8</v>
      </c>
      <c r="CK41" s="268">
        <f t="shared" si="1"/>
        <v>8</v>
      </c>
      <c r="CL41" s="268">
        <f t="shared" si="1"/>
        <v>8</v>
      </c>
      <c r="CM41" s="268">
        <f t="shared" si="1"/>
        <v>8</v>
      </c>
      <c r="CN41" s="268">
        <f t="shared" si="1"/>
        <v>8</v>
      </c>
      <c r="CO41" s="268">
        <f t="shared" si="1"/>
        <v>8</v>
      </c>
      <c r="CP41" s="268">
        <f t="shared" si="1"/>
        <v>8</v>
      </c>
      <c r="CQ41" s="268">
        <f t="shared" si="1"/>
        <v>8</v>
      </c>
      <c r="CR41" s="268">
        <f t="shared" si="1"/>
        <v>8</v>
      </c>
      <c r="CS41" s="268">
        <f t="shared" si="1"/>
        <v>8</v>
      </c>
      <c r="CT41" s="268">
        <f t="shared" si="1"/>
        <v>8</v>
      </c>
      <c r="CU41" s="268">
        <f t="shared" si="1"/>
        <v>8</v>
      </c>
      <c r="CV41" s="268">
        <f t="shared" si="1"/>
        <v>16</v>
      </c>
      <c r="CW41" s="268">
        <f t="shared" si="1"/>
        <v>8</v>
      </c>
      <c r="CX41" s="268">
        <f t="shared" si="1"/>
        <v>8</v>
      </c>
      <c r="CY41" s="268">
        <f t="shared" si="1"/>
        <v>8</v>
      </c>
      <c r="CZ41" s="268">
        <f t="shared" si="1"/>
        <v>8</v>
      </c>
      <c r="DA41" s="268">
        <f t="shared" si="1"/>
        <v>8</v>
      </c>
      <c r="DB41" s="268">
        <f t="shared" si="1"/>
        <v>8</v>
      </c>
      <c r="DC41" s="268">
        <f t="shared" si="1"/>
        <v>11</v>
      </c>
      <c r="DD41" s="268">
        <f t="shared" si="1"/>
        <v>8</v>
      </c>
      <c r="DE41" s="268">
        <f t="shared" si="1"/>
        <v>8</v>
      </c>
      <c r="DF41" s="268">
        <f t="shared" si="1"/>
        <v>8</v>
      </c>
      <c r="DG41" s="268">
        <f t="shared" si="1"/>
        <v>8</v>
      </c>
      <c r="DH41" s="268">
        <f t="shared" si="1"/>
        <v>8</v>
      </c>
      <c r="DI41" s="268">
        <f t="shared" si="1"/>
        <v>8</v>
      </c>
      <c r="DJ41" s="268">
        <f t="shared" si="1"/>
        <v>9</v>
      </c>
      <c r="DK41" s="268">
        <f t="shared" si="1"/>
        <v>8</v>
      </c>
      <c r="DL41" s="268">
        <f t="shared" si="1"/>
        <v>8</v>
      </c>
      <c r="DM41" s="268">
        <f t="shared" si="1"/>
        <v>10</v>
      </c>
      <c r="DN41" s="268">
        <f t="shared" si="1"/>
        <v>8</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disablePrompts="1" count="1">
        <x14:dataValidation type="custom" allowBlank="1" showInputMessage="1" showErrorMessage="1">
          <x14:formula1>
            <xm:f>COUNTIF([103]事项列表范围!#REF!,B31)</xm:f>
          </x14:formula1>
          <xm:sqref>B31:B32 B39:B40</xm:sqref>
        </x14:dataValidation>
      </x14:dataValidations>
    </ext>
  </extLst>
</worksheet>
</file>

<file path=xl/worksheets/sheet18.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1"/>
  <sheetViews>
    <sheetView zoomScale="90" zoomScaleNormal="90" workbookViewId="0">
      <pane activePane="bottomRight" state="frozen" topLeftCell="D3" xSplit="3" ySplit="2"/>
      <selection pane="topRight"/>
      <selection pane="bottomLeft"/>
      <selection activeCell="J13" pane="bottomRight" sqref="J13"/>
    </sheetView>
  </sheetViews>
  <sheetFormatPr defaultColWidth="9.25" defaultRowHeight="17.25" customHeight="true"/>
  <cols>
    <col max="1" min="1" style="77" width="9.25"/>
    <col max="2" min="2" style="78" width="9.25"/>
    <col customWidth="true" max="3" min="3" style="78" width="27.75"/>
    <col customWidth="true" max="35" min="4" style="78" width="8.625"/>
    <col max="16384" min="36" style="78" width="9.25"/>
  </cols>
  <sheetData>
    <row customFormat="true" customHeight="true" ht="17.25" r="1" s="5" spans="1:370">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1848</v>
      </c>
      <c r="B3" s="15" t="s">
        <v>1603</v>
      </c>
      <c r="C3" s="15" t="str">
        <f>VLOOKUP(B3,事项列表范围!A:C,3,0)</f>
        <v>行业方案创新</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K3" s="5">
        <v>10</v>
      </c>
      <c r="AL3" s="5">
        <v>11</v>
      </c>
      <c r="AM3" s="5">
        <v>10</v>
      </c>
      <c r="AN3" s="5">
        <v>10</v>
      </c>
      <c r="AO3" s="5">
        <v>10</v>
      </c>
      <c r="AP3" s="6"/>
      <c r="AQ3" s="6"/>
      <c r="AW3" s="6"/>
      <c r="AX3" s="6"/>
      <c r="BD3" s="6"/>
      <c r="BE3" s="6"/>
      <c r="BK3" s="6"/>
      <c r="BL3" s="6"/>
      <c r="BR3" s="6"/>
      <c r="BS3" s="6"/>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1848</v>
      </c>
      <c r="B4" s="15" t="s">
        <v>1667</v>
      </c>
      <c r="C4" s="15" t="str">
        <f>VLOOKUP(B4,事项列表范围!A:C,3,0)</f>
        <v>因特睿产品方案梳理</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P4" s="6"/>
      <c r="AQ4" s="6"/>
      <c r="AR4" s="5">
        <v>9</v>
      </c>
      <c r="AS4" s="5">
        <v>9</v>
      </c>
      <c r="AT4" s="5">
        <v>9</v>
      </c>
      <c r="AU4" s="5">
        <v>9</v>
      </c>
      <c r="AV4" s="5">
        <v>8</v>
      </c>
      <c r="AW4" s="6"/>
      <c r="AX4" s="6"/>
      <c r="AY4" s="5">
        <v>4</v>
      </c>
      <c r="AZ4" s="5">
        <v>9</v>
      </c>
      <c r="BA4" s="5">
        <v>9</v>
      </c>
      <c r="BB4" s="5">
        <v>8</v>
      </c>
      <c r="BC4" s="5">
        <v>8</v>
      </c>
      <c r="BD4" s="6"/>
      <c r="BE4" s="6"/>
      <c r="BF4" s="5">
        <v>9</v>
      </c>
      <c r="BG4" s="5">
        <v>8</v>
      </c>
      <c r="BH4" s="5">
        <v>7</v>
      </c>
      <c r="BI4" s="5">
        <v>5</v>
      </c>
      <c r="BJ4" s="5">
        <v>6</v>
      </c>
      <c r="BK4" s="6"/>
      <c r="BL4" s="6"/>
      <c r="BM4" s="5">
        <v>9</v>
      </c>
      <c r="BN4" s="5">
        <v>8</v>
      </c>
      <c r="BO4" s="5">
        <v>8</v>
      </c>
      <c r="BP4" s="5">
        <v>8</v>
      </c>
      <c r="BQ4" s="5">
        <v>5.5</v>
      </c>
      <c r="BR4" s="6"/>
      <c r="BS4" s="6"/>
      <c r="BT4" s="5">
        <v>8</v>
      </c>
      <c r="BU4" s="5">
        <v>7</v>
      </c>
      <c r="BV4" s="5">
        <v>6</v>
      </c>
      <c r="BW4" s="5">
        <v>8</v>
      </c>
      <c r="BX4" s="5">
        <v>6</v>
      </c>
      <c r="BY4" s="6"/>
      <c r="BZ4" s="6"/>
      <c r="CA4" s="5">
        <v>5</v>
      </c>
      <c r="CB4" s="5">
        <v>8</v>
      </c>
      <c r="CC4" s="5">
        <v>6</v>
      </c>
      <c r="CD4" s="5">
        <v>8</v>
      </c>
      <c r="CE4" s="5">
        <v>7</v>
      </c>
      <c r="CF4" s="6"/>
      <c r="CG4" s="6"/>
      <c r="CH4" s="5">
        <v>8</v>
      </c>
      <c r="CI4" s="5">
        <v>8</v>
      </c>
      <c r="CJ4" s="5">
        <v>8</v>
      </c>
      <c r="CK4" s="5">
        <v>8</v>
      </c>
      <c r="CL4" s="5">
        <v>8</v>
      </c>
      <c r="CM4" s="6"/>
      <c r="CN4" s="6"/>
      <c r="CP4" s="5">
        <v>5</v>
      </c>
      <c r="CQ4" s="5">
        <v>9</v>
      </c>
      <c r="CR4" s="5">
        <v>9</v>
      </c>
      <c r="CS4" s="5">
        <v>8</v>
      </c>
      <c r="CT4" s="6"/>
      <c r="CU4" s="6"/>
      <c r="CV4" s="6"/>
      <c r="CW4" s="5">
        <v>9</v>
      </c>
      <c r="CX4" s="5">
        <v>6</v>
      </c>
      <c r="CY4" s="5">
        <v>5</v>
      </c>
      <c r="CZ4" s="5">
        <v>5</v>
      </c>
      <c r="DA4" s="6"/>
      <c r="DB4" s="6"/>
      <c r="DD4" s="5">
        <v>3</v>
      </c>
      <c r="DE4" s="5">
        <v>4</v>
      </c>
      <c r="DF4" s="5">
        <v>3</v>
      </c>
      <c r="DG4" s="5">
        <v>8</v>
      </c>
      <c r="DH4" s="6"/>
      <c r="DI4" s="6"/>
      <c r="DJ4" s="5">
        <v>7</v>
      </c>
      <c r="DK4" s="5">
        <v>8</v>
      </c>
      <c r="DL4" s="5">
        <v>9</v>
      </c>
      <c r="DM4" s="5">
        <v>7</v>
      </c>
      <c r="DN4" s="5">
        <v>9</v>
      </c>
      <c r="DO4" s="6"/>
      <c r="DP4" s="78">
        <v>1</v>
      </c>
      <c r="DQ4" s="78">
        <v>6</v>
      </c>
      <c r="DR4" s="78">
        <v>1</v>
      </c>
      <c r="DS4" s="78">
        <v>3</v>
      </c>
      <c r="DT4" s="78">
        <v>3</v>
      </c>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1647</v>
      </c>
      <c r="C5" s="15" t="str">
        <f>VLOOKUP(B5,事项列表范围!A:C,3,0)</f>
        <v>国家广电总局政务一体化项目</v>
      </c>
      <c r="D5" s="8"/>
      <c r="E5" s="7">
        <v>1</v>
      </c>
      <c r="F5" s="7">
        <v>1</v>
      </c>
      <c r="G5" s="8"/>
      <c r="H5" s="8"/>
      <c r="I5" s="5">
        <v>1</v>
      </c>
      <c r="L5" s="5">
        <v>1</v>
      </c>
      <c r="N5" s="8"/>
      <c r="O5" s="131"/>
      <c r="U5" s="8"/>
      <c r="V5" s="132"/>
      <c r="Y5" s="127"/>
      <c r="Z5" s="127"/>
      <c r="AA5" s="127"/>
      <c r="AB5" s="127"/>
      <c r="AC5" s="127"/>
      <c r="AD5" s="127"/>
      <c r="AE5" s="127"/>
      <c r="AF5" s="127"/>
      <c r="AG5" s="127"/>
      <c r="AH5" s="127"/>
      <c r="AI5" s="127"/>
      <c r="AJ5" s="6"/>
      <c r="AP5" s="6"/>
      <c r="AQ5" s="6"/>
      <c r="AV5" s="5">
        <v>1</v>
      </c>
      <c r="AW5" s="6"/>
      <c r="AX5" s="6"/>
      <c r="AY5" s="5">
        <v>1</v>
      </c>
      <c r="BB5" s="5">
        <v>3</v>
      </c>
      <c r="BC5" s="5">
        <v>1</v>
      </c>
      <c r="BD5" s="6"/>
      <c r="BE5" s="6"/>
      <c r="BG5" s="5">
        <v>2</v>
      </c>
      <c r="BH5" s="5">
        <v>3</v>
      </c>
      <c r="BK5" s="6"/>
      <c r="BL5" s="6"/>
      <c r="BR5" s="6"/>
      <c r="BS5" s="6"/>
      <c r="BU5" s="5">
        <v>2</v>
      </c>
      <c r="BV5" s="5">
        <v>3</v>
      </c>
      <c r="BY5" s="6"/>
      <c r="BZ5" s="6"/>
      <c r="CE5" s="5">
        <v>1</v>
      </c>
      <c r="CF5" s="6"/>
      <c r="CG5" s="6"/>
      <c r="CJ5" s="5">
        <v>4</v>
      </c>
      <c r="CL5" s="5">
        <v>1</v>
      </c>
      <c r="CM5" s="6">
        <v>8</v>
      </c>
      <c r="CN5" s="6"/>
      <c r="CO5" s="5">
        <v>4</v>
      </c>
      <c r="CT5" s="6"/>
      <c r="CU5" s="6"/>
      <c r="CV5" s="6"/>
      <c r="DA5" s="6"/>
      <c r="DB5" s="6"/>
      <c r="DH5" s="6"/>
      <c r="DI5" s="6"/>
      <c r="DO5" s="6"/>
      <c r="DP5" s="78">
        <v>3</v>
      </c>
      <c r="DR5" s="78">
        <v>1</v>
      </c>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1751</v>
      </c>
      <c r="C6" s="15" t="str">
        <f>VLOOKUP(B6,事项列表范围!A:C,3,0)</f>
        <v>天津航空口岸大通关基地信息化集成项目</v>
      </c>
      <c r="D6" s="127"/>
      <c r="E6" s="125"/>
      <c r="F6" s="125"/>
      <c r="G6" s="127"/>
      <c r="H6" s="127"/>
      <c r="J6" s="5">
        <v>1</v>
      </c>
      <c r="K6" s="5">
        <v>8</v>
      </c>
      <c r="L6" s="5">
        <v>4</v>
      </c>
      <c r="M6" s="5">
        <v>4</v>
      </c>
      <c r="N6" s="127"/>
      <c r="O6" s="127"/>
      <c r="P6" s="125"/>
      <c r="Q6" s="5">
        <v>4</v>
      </c>
      <c r="R6" s="125"/>
      <c r="S6" s="125"/>
      <c r="T6" s="125"/>
      <c r="U6" s="127"/>
      <c r="V6" s="132">
        <v>6</v>
      </c>
      <c r="W6" s="5">
        <v>8</v>
      </c>
      <c r="X6" s="5">
        <v>8</v>
      </c>
      <c r="Y6" s="127"/>
      <c r="Z6" s="127"/>
      <c r="AA6" s="127"/>
      <c r="AB6" s="127"/>
      <c r="AC6" s="127"/>
      <c r="AD6" s="127"/>
      <c r="AE6" s="127"/>
      <c r="AF6" s="127"/>
      <c r="AG6" s="127"/>
      <c r="AH6" s="127"/>
      <c r="AI6" s="127"/>
      <c r="AJ6" s="6"/>
      <c r="AP6" s="6"/>
      <c r="AQ6" s="6"/>
      <c r="AW6" s="6"/>
      <c r="AX6" s="6"/>
      <c r="BD6" s="6"/>
      <c r="BE6" s="6"/>
      <c r="BK6" s="6"/>
      <c r="BL6" s="6"/>
      <c r="BR6" s="6"/>
      <c r="BS6" s="6"/>
      <c r="BY6" s="6"/>
      <c r="BZ6" s="6"/>
      <c r="CF6" s="6"/>
      <c r="CG6" s="6"/>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2094</v>
      </c>
      <c r="C7" s="15" t="str">
        <f>VLOOKUP(B7,事项列表范围!A:C,3,0)</f>
        <v>云南昆明市行政服务中心升级改造软件开发项目</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W7" s="6"/>
      <c r="AX7" s="6"/>
      <c r="BD7" s="6"/>
      <c r="BE7" s="6"/>
      <c r="BK7" s="6"/>
      <c r="BL7" s="6"/>
      <c r="BR7" s="6"/>
      <c r="BS7" s="6"/>
      <c r="BY7" s="6"/>
      <c r="BZ7" s="6"/>
      <c r="CF7" s="6"/>
      <c r="CG7" s="6"/>
      <c r="CM7" s="6"/>
      <c r="CN7" s="6"/>
      <c r="CO7" s="5">
        <v>2</v>
      </c>
      <c r="CP7" s="5">
        <v>2</v>
      </c>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9" t="s">
        <v>2184</v>
      </c>
      <c r="C8" s="15" t="str">
        <f>VLOOKUP(B8,事项列表范围!A:C,3,0)</f>
        <v>中移苏研政务云应用产品供应商入围项目</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W8" s="6"/>
      <c r="AX8" s="6"/>
      <c r="BD8" s="6"/>
      <c r="BE8" s="6"/>
      <c r="BK8" s="6"/>
      <c r="BL8" s="6"/>
      <c r="BR8" s="6"/>
      <c r="BS8" s="6"/>
      <c r="BY8" s="6"/>
      <c r="BZ8" s="6"/>
      <c r="CF8" s="6"/>
      <c r="CG8" s="6"/>
      <c r="CM8" s="6"/>
      <c r="CN8" s="6"/>
      <c r="CT8" s="6"/>
      <c r="CU8" s="6"/>
      <c r="CV8" s="6"/>
      <c r="CY8" s="5">
        <v>4</v>
      </c>
      <c r="CZ8" s="5">
        <v>4</v>
      </c>
      <c r="DA8" s="6"/>
      <c r="DB8" s="6"/>
      <c r="DC8" s="5">
        <v>8</v>
      </c>
      <c r="DD8" s="5">
        <v>8</v>
      </c>
      <c r="DE8" s="5">
        <v>6</v>
      </c>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9"/>
      <c r="C9" s="15" t="e">
        <f>VLOOKUP(B9,事项列表范围!A:C,3,0)</f>
        <v>#N/A</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Y9" s="6"/>
      <c r="BZ9" s="6"/>
      <c r="CF9" s="6"/>
      <c r="CG9" s="6"/>
      <c r="CM9" s="6"/>
      <c r="CN9" s="6"/>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74"/>
      <c r="C10" s="15" t="e">
        <f>VLOOKUP(B10,事项列表范围!A:C,3,0)</f>
        <v>#N/A</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Y10" s="6"/>
      <c r="BZ10" s="6"/>
      <c r="CF10" s="6"/>
      <c r="CG10" s="6"/>
      <c r="CM10" s="6"/>
      <c r="CN10" s="6"/>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74"/>
      <c r="C11" s="15" t="e">
        <f>VLOOKUP(B11,事项列表范围!A:C,3,0)</f>
        <v>#N/A</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Y11" s="6"/>
      <c r="BZ11" s="6"/>
      <c r="CF11" s="6"/>
      <c r="CG11" s="6"/>
      <c r="CM11" s="6"/>
      <c r="CN11" s="6"/>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74"/>
      <c r="C12" s="15" t="e">
        <f>VLOOKUP(B12,事项列表范围!A:C,3,0)</f>
        <v>#N/A</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74"/>
      <c r="C13" s="15" t="e">
        <f>VLOOKUP(B13,事项列表范围!A:C,3,0)</f>
        <v>#N/A</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74"/>
      <c r="C14" s="15" t="e">
        <f>VLOOKUP(B14,事项列表范围!A:C,3,0)</f>
        <v>#N/A</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74"/>
      <c r="C15" s="15" t="e">
        <f>VLOOKUP(B15,事项列表范围!A:C,3,0)</f>
        <v>#N/A</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75"/>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74"/>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74"/>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74"/>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74"/>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3"/>
      <c r="C21" s="15" t="e">
        <f>VLOOKUP(B21,事项列表范围!A:C,3,0)</f>
        <v>#N/A</v>
      </c>
      <c r="D21" s="127"/>
      <c r="E21" s="125"/>
      <c r="F21" s="125"/>
      <c r="G21" s="127"/>
      <c r="H21" s="127"/>
      <c r="I21" s="125"/>
      <c r="J21" s="125"/>
      <c r="K21" s="125"/>
      <c r="L21" s="125"/>
      <c r="M21" s="125"/>
      <c r="N21" s="127"/>
      <c r="O21" s="136"/>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7" t="s">
        <v>1749</v>
      </c>
      <c r="B22" s="123"/>
      <c r="C22" s="15"/>
      <c r="D22" s="127"/>
      <c r="E22" s="125"/>
      <c r="F22" s="125"/>
      <c r="G22" s="127"/>
      <c r="H22" s="127"/>
      <c r="I22" s="125"/>
      <c r="J22" s="125"/>
      <c r="K22" s="125"/>
      <c r="L22" s="125"/>
      <c r="M22" s="125"/>
      <c r="N22" s="127"/>
      <c r="O22" s="136"/>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23"/>
      <c r="C23" s="15"/>
      <c r="D23" s="6"/>
      <c r="F23" s="5">
        <v>3</v>
      </c>
      <c r="G23" s="6"/>
      <c r="H23" s="6"/>
      <c r="M23" s="5">
        <v>1</v>
      </c>
      <c r="N23" s="6"/>
      <c r="O23" s="138"/>
      <c r="Q23" s="5">
        <v>6</v>
      </c>
      <c r="R23" s="5">
        <v>8</v>
      </c>
      <c r="S23" s="5">
        <v>8</v>
      </c>
      <c r="T23" s="5">
        <v>8</v>
      </c>
      <c r="U23" s="6"/>
      <c r="V23" s="78">
        <v>3</v>
      </c>
      <c r="W23" s="5">
        <v>1</v>
      </c>
      <c r="X23" s="5">
        <v>1</v>
      </c>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23"/>
      <c r="C24" s="15"/>
      <c r="D24" s="6"/>
      <c r="G24" s="6"/>
      <c r="H24" s="6"/>
      <c r="N24" s="6"/>
      <c r="O24" s="138"/>
      <c r="U24" s="6"/>
      <c r="V24" s="78"/>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33" t="s">
        <v>1745</v>
      </c>
      <c r="B25" s="123"/>
      <c r="C25" s="15"/>
      <c r="D25" s="6"/>
      <c r="G25" s="6"/>
      <c r="H25" s="6"/>
      <c r="N25" s="6"/>
      <c r="O25" s="138"/>
      <c r="U25" s="6"/>
      <c r="V25" s="78"/>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9" t="s">
        <v>1733</v>
      </c>
      <c r="B26" s="123"/>
      <c r="C26" s="15"/>
      <c r="D26" s="6"/>
      <c r="G26" s="6"/>
      <c r="H26" s="6"/>
      <c r="N26" s="6"/>
      <c r="O26" s="138"/>
      <c r="U26" s="6"/>
      <c r="V26" s="78"/>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9" t="s">
        <v>1760</v>
      </c>
      <c r="B27" s="123"/>
      <c r="C27" s="15"/>
      <c r="D27" s="6"/>
      <c r="G27" s="6"/>
      <c r="H27" s="6"/>
      <c r="N27" s="6"/>
      <c r="O27" s="138"/>
      <c r="U27" s="6"/>
      <c r="V27" s="78"/>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23"/>
      <c r="C28" s="15"/>
      <c r="D28" s="6"/>
      <c r="G28" s="6"/>
      <c r="H28" s="6"/>
      <c r="N28" s="6"/>
      <c r="O28" s="138"/>
      <c r="U28" s="6"/>
      <c r="V28" s="78"/>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23"/>
      <c r="C29" s="15"/>
      <c r="D29" s="8"/>
      <c r="E29" s="7"/>
      <c r="F29" s="7"/>
      <c r="G29" s="8"/>
      <c r="H29" s="8"/>
      <c r="I29" s="5">
        <v>8</v>
      </c>
      <c r="J29" s="5">
        <v>8</v>
      </c>
      <c r="L29" s="5">
        <v>4</v>
      </c>
      <c r="M29" s="5">
        <v>4</v>
      </c>
      <c r="N29" s="8"/>
      <c r="O29" s="131"/>
      <c r="U29" s="8"/>
      <c r="V29" s="132"/>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1750</v>
      </c>
      <c r="B30" s="123"/>
      <c r="C30" s="15"/>
      <c r="D30" s="8"/>
      <c r="E30" s="7">
        <v>7</v>
      </c>
      <c r="F30" s="7">
        <v>4</v>
      </c>
      <c r="G30" s="8"/>
      <c r="H30" s="8"/>
      <c r="N30" s="8"/>
      <c r="O30" s="131"/>
      <c r="U30" s="8"/>
      <c r="V30" s="132"/>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74"/>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Y31" s="6"/>
      <c r="BZ31" s="6"/>
      <c r="CF31" s="6"/>
      <c r="CG31" s="6"/>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W32" s="6"/>
      <c r="AX32" s="6"/>
      <c r="AY32" s="5">
        <v>4</v>
      </c>
      <c r="BC32" s="5">
        <v>1</v>
      </c>
      <c r="BD32" s="6"/>
      <c r="BE32" s="6"/>
      <c r="BI32" s="5">
        <v>3</v>
      </c>
      <c r="BJ32" s="5">
        <v>1</v>
      </c>
      <c r="BK32" s="6"/>
      <c r="BL32" s="6"/>
      <c r="BP32" s="5">
        <v>1</v>
      </c>
      <c r="BQ32" s="5">
        <v>3.5</v>
      </c>
      <c r="BR32" s="6"/>
      <c r="BS32" s="6"/>
      <c r="BW32" s="5">
        <v>1</v>
      </c>
      <c r="BX32" s="5">
        <v>3</v>
      </c>
      <c r="BY32" s="6"/>
      <c r="BZ32" s="6"/>
      <c r="CA32" s="5">
        <v>3.5</v>
      </c>
      <c r="CC32" s="5">
        <v>3</v>
      </c>
      <c r="CF32" s="6"/>
      <c r="CG32" s="6"/>
      <c r="CH32" s="5">
        <v>3</v>
      </c>
      <c r="CL32" s="5">
        <v>2</v>
      </c>
      <c r="CM32" s="6"/>
      <c r="CN32" s="6"/>
      <c r="CO32" s="5">
        <v>4</v>
      </c>
      <c r="CP32" s="5">
        <v>2</v>
      </c>
      <c r="CR32" s="5">
        <v>1</v>
      </c>
      <c r="CS32" s="5">
        <v>0.5</v>
      </c>
      <c r="CT32" s="6"/>
      <c r="CU32" s="6"/>
      <c r="CV32" s="6"/>
      <c r="CX32" s="5">
        <v>3</v>
      </c>
      <c r="DA32" s="6"/>
      <c r="DB32" s="6"/>
      <c r="DC32" s="5">
        <v>2</v>
      </c>
      <c r="DF32" s="5">
        <v>6</v>
      </c>
      <c r="DH32" s="6"/>
      <c r="DI32" s="6"/>
      <c r="DJ32" s="5">
        <v>2.5</v>
      </c>
      <c r="DK32" s="261">
        <v>1</v>
      </c>
      <c r="DO32" s="6"/>
      <c r="DP32" s="78">
        <v>4</v>
      </c>
      <c r="DQ32" s="78">
        <v>2.5</v>
      </c>
      <c r="DR32" s="78">
        <v>3</v>
      </c>
      <c r="DS32" s="78">
        <v>3</v>
      </c>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70"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R33" s="6"/>
      <c r="BS33" s="6"/>
      <c r="BY33" s="6"/>
      <c r="BZ33" s="6"/>
      <c r="CF33" s="6"/>
      <c r="CG33" s="6"/>
      <c r="CM33" s="6"/>
      <c r="CN33" s="6"/>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2" t="s">
        <v>2192</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DA34" s="6"/>
      <c r="DB34" s="6"/>
      <c r="DH34" s="6"/>
      <c r="DI34" s="6"/>
      <c r="DM34" s="5">
        <v>2</v>
      </c>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2" t="s">
        <v>2180</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2" t="s">
        <v>2181</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2" t="s">
        <v>2191</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H38" s="6"/>
      <c r="DI38" s="6"/>
      <c r="DJ38" s="261">
        <v>0</v>
      </c>
      <c r="DK38" s="261"/>
      <c r="DO38" s="6"/>
      <c r="DQ38" s="78">
        <v>1</v>
      </c>
      <c r="DR38" s="78">
        <v>3</v>
      </c>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74"/>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P39" s="6"/>
      <c r="AQ39" s="6"/>
      <c r="AW39" s="6"/>
      <c r="AX39" s="6"/>
      <c r="BD39" s="6"/>
      <c r="BE39" s="6"/>
      <c r="BI39" s="5">
        <v>5</v>
      </c>
      <c r="BJ39" s="5">
        <v>3</v>
      </c>
      <c r="BK39" s="6"/>
      <c r="BL39" s="6"/>
      <c r="BR39" s="6"/>
      <c r="BS39" s="6"/>
      <c r="BY39" s="6"/>
      <c r="BZ39" s="6"/>
      <c r="CF39" s="6"/>
      <c r="CG39" s="6"/>
      <c r="CM39" s="6"/>
      <c r="CN39" s="6"/>
      <c r="CT39" s="6"/>
      <c r="CU39" s="6"/>
      <c r="CV39" s="6"/>
      <c r="DA39" s="6"/>
      <c r="DB39" s="6"/>
      <c r="DH39" s="6"/>
      <c r="DI39" s="6"/>
      <c r="DO39" s="6"/>
      <c r="DS39" s="78">
        <v>2</v>
      </c>
      <c r="DT39" s="78">
        <v>5</v>
      </c>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1687</v>
      </c>
      <c r="B40" s="116"/>
      <c r="C40" s="117"/>
      <c r="D40" s="129">
        <v>8</v>
      </c>
      <c r="E40" s="126"/>
      <c r="F40" s="126"/>
      <c r="G40" s="129">
        <v>8</v>
      </c>
      <c r="H40" s="129">
        <v>8</v>
      </c>
      <c r="I40" s="126"/>
      <c r="J40" s="126"/>
      <c r="K40" s="126"/>
      <c r="L40" s="126"/>
      <c r="M40" s="126"/>
      <c r="N40" s="129">
        <v>8</v>
      </c>
      <c r="O40" s="129">
        <v>8</v>
      </c>
      <c r="P40" s="126"/>
      <c r="Q40" s="126"/>
      <c r="R40" s="126"/>
      <c r="S40" s="126"/>
      <c r="T40" s="126"/>
      <c r="U40" s="129">
        <v>8</v>
      </c>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8</v>
      </c>
      <c r="BE40" s="119">
        <v>8</v>
      </c>
      <c r="BF40" s="118"/>
      <c r="BG40" s="118"/>
      <c r="BH40" s="118"/>
      <c r="BI40" s="118"/>
      <c r="BJ40" s="118"/>
      <c r="BK40" s="119">
        <v>8</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c r="CN40" s="119">
        <v>8</v>
      </c>
      <c r="CO40" s="118"/>
      <c r="CP40" s="118"/>
      <c r="CQ40" s="118"/>
      <c r="CR40" s="118"/>
      <c r="CS40" s="118"/>
      <c r="CT40" s="119">
        <v>8</v>
      </c>
      <c r="CU40" s="119">
        <v>8</v>
      </c>
      <c r="CV40" s="119">
        <v>8</v>
      </c>
      <c r="CW40" s="118"/>
      <c r="CX40" s="118"/>
      <c r="CY40" s="118"/>
      <c r="CZ40" s="118"/>
      <c r="DA40" s="119">
        <v>8</v>
      </c>
      <c r="DB40" s="119">
        <v>8</v>
      </c>
      <c r="DC40" s="118"/>
      <c r="DD40" s="118"/>
      <c r="DE40" s="118"/>
      <c r="DF40" s="118"/>
      <c r="DG40" s="118"/>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8</v>
      </c>
      <c r="E41" s="268">
        <f t="shared" ref="E41:BP41" si="0">SUM(E3:E40)</f>
        <v>8</v>
      </c>
      <c r="F41" s="268">
        <f t="shared" si="0"/>
        <v>8</v>
      </c>
      <c r="G41" s="268">
        <f t="shared" si="0"/>
        <v>8</v>
      </c>
      <c r="H41" s="268">
        <f t="shared" si="0"/>
        <v>8</v>
      </c>
      <c r="I41" s="268">
        <f t="shared" si="0"/>
        <v>9</v>
      </c>
      <c r="J41" s="268">
        <f t="shared" si="0"/>
        <v>9</v>
      </c>
      <c r="K41" s="268">
        <f t="shared" si="0"/>
        <v>8</v>
      </c>
      <c r="L41" s="268">
        <f t="shared" si="0"/>
        <v>9</v>
      </c>
      <c r="M41" s="268">
        <f t="shared" si="0"/>
        <v>9</v>
      </c>
      <c r="N41" s="268">
        <f t="shared" si="0"/>
        <v>8</v>
      </c>
      <c r="O41" s="268">
        <f t="shared" si="0"/>
        <v>8</v>
      </c>
      <c r="P41" s="268">
        <f t="shared" si="0"/>
        <v>0</v>
      </c>
      <c r="Q41" s="268">
        <f t="shared" si="0"/>
        <v>10</v>
      </c>
      <c r="R41" s="268">
        <f t="shared" si="0"/>
        <v>8</v>
      </c>
      <c r="S41" s="268">
        <f t="shared" si="0"/>
        <v>8</v>
      </c>
      <c r="T41" s="268">
        <f t="shared" si="0"/>
        <v>8</v>
      </c>
      <c r="U41" s="268">
        <f t="shared" si="0"/>
        <v>8</v>
      </c>
      <c r="V41" s="268">
        <f t="shared" si="0"/>
        <v>9</v>
      </c>
      <c r="W41" s="268">
        <f t="shared" si="0"/>
        <v>9</v>
      </c>
      <c r="X41" s="268">
        <f t="shared" si="0"/>
        <v>9</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10</v>
      </c>
      <c r="AL41" s="268">
        <f t="shared" si="0"/>
        <v>11</v>
      </c>
      <c r="AM41" s="268">
        <f t="shared" si="0"/>
        <v>10</v>
      </c>
      <c r="AN41" s="268">
        <f t="shared" si="0"/>
        <v>10</v>
      </c>
      <c r="AO41" s="268">
        <f t="shared" si="0"/>
        <v>10</v>
      </c>
      <c r="AP41" s="268">
        <f t="shared" si="0"/>
        <v>8</v>
      </c>
      <c r="AQ41" s="268">
        <f t="shared" si="0"/>
        <v>8</v>
      </c>
      <c r="AR41" s="268">
        <f t="shared" si="0"/>
        <v>9</v>
      </c>
      <c r="AS41" s="268">
        <f t="shared" si="0"/>
        <v>9</v>
      </c>
      <c r="AT41" s="268">
        <f t="shared" si="0"/>
        <v>9</v>
      </c>
      <c r="AU41" s="268">
        <f t="shared" si="0"/>
        <v>9</v>
      </c>
      <c r="AV41" s="268">
        <f t="shared" si="0"/>
        <v>9</v>
      </c>
      <c r="AW41" s="268">
        <f t="shared" si="0"/>
        <v>8</v>
      </c>
      <c r="AX41" s="268">
        <f t="shared" si="0"/>
        <v>8</v>
      </c>
      <c r="AY41" s="268">
        <f t="shared" si="0"/>
        <v>9</v>
      </c>
      <c r="AZ41" s="268">
        <f t="shared" si="0"/>
        <v>9</v>
      </c>
      <c r="BA41" s="268">
        <f t="shared" si="0"/>
        <v>9</v>
      </c>
      <c r="BB41" s="268">
        <f t="shared" si="0"/>
        <v>11</v>
      </c>
      <c r="BC41" s="268">
        <f t="shared" si="0"/>
        <v>10</v>
      </c>
      <c r="BD41" s="268">
        <f t="shared" si="0"/>
        <v>8</v>
      </c>
      <c r="BE41" s="268">
        <f t="shared" si="0"/>
        <v>8</v>
      </c>
      <c r="BF41" s="268">
        <f t="shared" si="0"/>
        <v>9</v>
      </c>
      <c r="BG41" s="268">
        <f t="shared" si="0"/>
        <v>10</v>
      </c>
      <c r="BH41" s="268">
        <f t="shared" si="0"/>
        <v>10</v>
      </c>
      <c r="BI41" s="268">
        <f t="shared" si="0"/>
        <v>13</v>
      </c>
      <c r="BJ41" s="268">
        <f t="shared" si="0"/>
        <v>10</v>
      </c>
      <c r="BK41" s="268">
        <f t="shared" si="0"/>
        <v>8</v>
      </c>
      <c r="BL41" s="268">
        <f t="shared" si="0"/>
        <v>8</v>
      </c>
      <c r="BM41" s="268">
        <f t="shared" si="0"/>
        <v>9</v>
      </c>
      <c r="BN41" s="268">
        <f t="shared" si="0"/>
        <v>8</v>
      </c>
      <c r="BO41" s="268">
        <f t="shared" si="0"/>
        <v>8</v>
      </c>
      <c r="BP41" s="268">
        <f t="shared" si="0"/>
        <v>9</v>
      </c>
      <c r="BQ41" s="268">
        <f t="shared" ref="BQ41:EB41" si="1">SUM(BQ3:BQ40)</f>
        <v>9</v>
      </c>
      <c r="BR41" s="268">
        <f t="shared" si="1"/>
        <v>8</v>
      </c>
      <c r="BS41" s="268">
        <f t="shared" si="1"/>
        <v>8</v>
      </c>
      <c r="BT41" s="268">
        <f t="shared" si="1"/>
        <v>8</v>
      </c>
      <c r="BU41" s="268">
        <f t="shared" si="1"/>
        <v>9</v>
      </c>
      <c r="BV41" s="268">
        <f t="shared" si="1"/>
        <v>9</v>
      </c>
      <c r="BW41" s="268">
        <f t="shared" si="1"/>
        <v>9</v>
      </c>
      <c r="BX41" s="268">
        <f t="shared" si="1"/>
        <v>9</v>
      </c>
      <c r="BY41" s="268">
        <f t="shared" si="1"/>
        <v>8</v>
      </c>
      <c r="BZ41" s="268">
        <f t="shared" si="1"/>
        <v>8</v>
      </c>
      <c r="CA41" s="268">
        <f t="shared" si="1"/>
        <v>8.5</v>
      </c>
      <c r="CB41" s="268">
        <f t="shared" si="1"/>
        <v>8</v>
      </c>
      <c r="CC41" s="268">
        <f t="shared" si="1"/>
        <v>9</v>
      </c>
      <c r="CD41" s="268">
        <f t="shared" si="1"/>
        <v>8</v>
      </c>
      <c r="CE41" s="268">
        <f t="shared" si="1"/>
        <v>8</v>
      </c>
      <c r="CF41" s="268">
        <f t="shared" si="1"/>
        <v>8</v>
      </c>
      <c r="CG41" s="268">
        <f t="shared" si="1"/>
        <v>8</v>
      </c>
      <c r="CH41" s="268">
        <f t="shared" si="1"/>
        <v>11</v>
      </c>
      <c r="CI41" s="268">
        <f t="shared" si="1"/>
        <v>8</v>
      </c>
      <c r="CJ41" s="268">
        <f t="shared" si="1"/>
        <v>12</v>
      </c>
      <c r="CK41" s="268">
        <f t="shared" si="1"/>
        <v>8</v>
      </c>
      <c r="CL41" s="268">
        <f t="shared" si="1"/>
        <v>11</v>
      </c>
      <c r="CM41" s="268">
        <f t="shared" si="1"/>
        <v>8</v>
      </c>
      <c r="CN41" s="268">
        <f t="shared" si="1"/>
        <v>8</v>
      </c>
      <c r="CO41" s="268">
        <f t="shared" si="1"/>
        <v>10</v>
      </c>
      <c r="CP41" s="268">
        <f t="shared" si="1"/>
        <v>9</v>
      </c>
      <c r="CQ41" s="268">
        <f t="shared" si="1"/>
        <v>9</v>
      </c>
      <c r="CR41" s="268">
        <f t="shared" si="1"/>
        <v>10</v>
      </c>
      <c r="CS41" s="268">
        <f t="shared" si="1"/>
        <v>8.5</v>
      </c>
      <c r="CT41" s="268">
        <f t="shared" si="1"/>
        <v>8</v>
      </c>
      <c r="CU41" s="268">
        <f t="shared" si="1"/>
        <v>8</v>
      </c>
      <c r="CV41" s="268">
        <f t="shared" si="1"/>
        <v>8</v>
      </c>
      <c r="CW41" s="268">
        <f t="shared" si="1"/>
        <v>9</v>
      </c>
      <c r="CX41" s="268">
        <f t="shared" si="1"/>
        <v>9</v>
      </c>
      <c r="CY41" s="268">
        <f t="shared" si="1"/>
        <v>9</v>
      </c>
      <c r="CZ41" s="268">
        <f t="shared" si="1"/>
        <v>9</v>
      </c>
      <c r="DA41" s="268">
        <f t="shared" si="1"/>
        <v>8</v>
      </c>
      <c r="DB41" s="268">
        <f t="shared" si="1"/>
        <v>8</v>
      </c>
      <c r="DC41" s="268">
        <f t="shared" si="1"/>
        <v>10</v>
      </c>
      <c r="DD41" s="268">
        <f t="shared" si="1"/>
        <v>11</v>
      </c>
      <c r="DE41" s="268">
        <f t="shared" si="1"/>
        <v>10</v>
      </c>
      <c r="DF41" s="268">
        <f t="shared" si="1"/>
        <v>9</v>
      </c>
      <c r="DG41" s="268">
        <f t="shared" si="1"/>
        <v>8</v>
      </c>
      <c r="DH41" s="268">
        <f t="shared" si="1"/>
        <v>8</v>
      </c>
      <c r="DI41" s="268">
        <f t="shared" si="1"/>
        <v>8</v>
      </c>
      <c r="DJ41" s="268">
        <f t="shared" si="1"/>
        <v>9.5</v>
      </c>
      <c r="DK41" s="268">
        <f t="shared" si="1"/>
        <v>9</v>
      </c>
      <c r="DL41" s="268">
        <f t="shared" si="1"/>
        <v>9</v>
      </c>
      <c r="DM41" s="268">
        <f t="shared" si="1"/>
        <v>9</v>
      </c>
      <c r="DN41" s="268">
        <f t="shared" si="1"/>
        <v>9</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xl/worksheets/sheet19.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tabSelected="true" zoomScale="90" zoomScaleNormal="90" workbookViewId="0">
      <pane activePane="bottomRight" state="frozen" topLeftCell="DJ3" xSplit="3" ySplit="2"/>
      <selection pane="topRight"/>
      <selection pane="bottomLeft"/>
      <selection activeCell="DP13" pane="bottomRight" sqref="DP13"/>
    </sheetView>
  </sheetViews>
  <sheetFormatPr defaultColWidth="9.25" defaultRowHeight="17.25" customHeight="true"/>
  <cols>
    <col max="1" min="1" style="77" width="9.25"/>
    <col customWidth="true" max="2" min="2" style="78" width="13.75"/>
    <col customWidth="true" max="3" min="3" style="78" width="27.75"/>
    <col customWidth="true" max="35" min="4" style="78" width="8.625"/>
    <col max="16384" min="36" style="78" width="9.25"/>
  </cols>
  <sheetData>
    <row customFormat="true" customHeight="true" ht="17.25" r="1" s="5" spans="1:370">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1846</v>
      </c>
      <c r="B3" s="15" t="s">
        <v>532</v>
      </c>
      <c r="C3" s="15" t="str">
        <f>VLOOKUP(B3,事项列表范围!A:C,3,0)</f>
        <v>2019项目方案整理</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v>2</v>
      </c>
      <c r="AO3" s="5">
        <v>3</v>
      </c>
      <c r="AP3" s="6"/>
      <c r="AQ3" s="6"/>
      <c r="AR3" s="5">
        <v>8</v>
      </c>
      <c r="AW3" s="6"/>
      <c r="AX3" s="6"/>
      <c r="BD3" s="6"/>
      <c r="BE3" s="6"/>
      <c r="BF3" s="5">
        <v>3</v>
      </c>
      <c r="BK3" s="6"/>
      <c r="BL3" s="6"/>
      <c r="BR3" s="6"/>
      <c r="BS3" s="6"/>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1846</v>
      </c>
      <c r="B4" s="15" t="s">
        <v>533</v>
      </c>
      <c r="C4" s="15" t="str">
        <f>VLOOKUP(B4,事项列表范围!A:C,3,0)</f>
        <v>行业方案创新</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K4" s="5">
        <v>3</v>
      </c>
      <c r="AP4" s="6"/>
      <c r="AQ4" s="6"/>
      <c r="AS4" s="5">
        <v>1</v>
      </c>
      <c r="AT4" s="5">
        <v>8</v>
      </c>
      <c r="AU4" s="5">
        <v>4</v>
      </c>
      <c r="AV4" s="5">
        <v>8</v>
      </c>
      <c r="AW4" s="6"/>
      <c r="AX4" s="6"/>
      <c r="AY4" s="5">
        <v>1</v>
      </c>
      <c r="BB4" s="5">
        <v>5</v>
      </c>
      <c r="BC4" s="5">
        <v>4</v>
      </c>
      <c r="BD4" s="6"/>
      <c r="BE4" s="6"/>
      <c r="BF4" s="5">
        <v>3</v>
      </c>
      <c r="BG4" s="5">
        <v>1</v>
      </c>
      <c r="BK4" s="6"/>
      <c r="BL4" s="6"/>
      <c r="BR4" s="6"/>
      <c r="BS4" s="6"/>
      <c r="BY4" s="6"/>
      <c r="BZ4" s="6"/>
      <c r="CC4" s="5">
        <v>3</v>
      </c>
      <c r="CF4" s="6"/>
      <c r="CG4" s="6"/>
      <c r="CM4" s="6"/>
      <c r="CN4" s="6"/>
      <c r="CO4" s="5">
        <v>3</v>
      </c>
      <c r="CP4" s="5">
        <v>10</v>
      </c>
      <c r="CQ4" s="5">
        <v>8</v>
      </c>
      <c r="CR4" s="5">
        <v>10</v>
      </c>
      <c r="CS4" s="5">
        <v>4</v>
      </c>
      <c r="CT4" s="6"/>
      <c r="CU4" s="6"/>
      <c r="CV4" s="6"/>
      <c r="CW4" s="5">
        <v>4</v>
      </c>
      <c r="CX4" s="5">
        <v>4</v>
      </c>
      <c r="CY4" s="5">
        <v>2</v>
      </c>
      <c r="CZ4" s="5">
        <v>6</v>
      </c>
      <c r="DA4" s="6"/>
      <c r="DB4" s="6"/>
      <c r="DG4" s="5">
        <v>1</v>
      </c>
      <c r="DH4" s="6"/>
      <c r="DI4" s="6"/>
      <c r="DJ4" s="78">
        <v>1.5</v>
      </c>
      <c r="DK4" s="78">
        <v>2</v>
      </c>
      <c r="DL4" s="78">
        <v>1.5</v>
      </c>
      <c r="DM4" s="78"/>
      <c r="DN4" s="78">
        <v>3</v>
      </c>
      <c r="DO4" s="6"/>
      <c r="DP4" s="78">
        <v>2</v>
      </c>
      <c r="DQ4" s="78">
        <v>4</v>
      </c>
      <c r="DR4" s="78">
        <v>2</v>
      </c>
      <c r="DS4" s="78">
        <v>4</v>
      </c>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468</v>
      </c>
      <c r="C5" s="15" t="str">
        <f>VLOOKUP(B5,事项列表范围!A:C,3,0)</f>
        <v>云南曲靖智慧城市项目</v>
      </c>
      <c r="D5" s="127"/>
      <c r="E5" s="125"/>
      <c r="F5" s="125"/>
      <c r="G5" s="127"/>
      <c r="H5" s="127"/>
      <c r="I5" s="125"/>
      <c r="J5" s="125"/>
      <c r="K5" s="125"/>
      <c r="L5" s="125"/>
      <c r="M5" s="125"/>
      <c r="N5" s="127"/>
      <c r="O5" s="127"/>
      <c r="P5" s="125"/>
      <c r="Q5" s="125"/>
      <c r="R5" s="125"/>
      <c r="S5" s="125"/>
      <c r="T5" s="125"/>
      <c r="U5" s="127"/>
      <c r="V5" s="125"/>
      <c r="W5" s="125"/>
      <c r="X5" s="125"/>
      <c r="Y5" s="127"/>
      <c r="Z5" s="127"/>
      <c r="AA5" s="127"/>
      <c r="AB5" s="127"/>
      <c r="AC5" s="127"/>
      <c r="AD5" s="127"/>
      <c r="AE5" s="127"/>
      <c r="AF5" s="127"/>
      <c r="AG5" s="127"/>
      <c r="AH5" s="127"/>
      <c r="AI5" s="127"/>
      <c r="AJ5" s="6">
        <v>4</v>
      </c>
      <c r="AK5" s="5">
        <v>7</v>
      </c>
      <c r="AL5" s="5">
        <v>10</v>
      </c>
      <c r="AM5" s="5">
        <v>9</v>
      </c>
      <c r="AN5" s="5">
        <v>8</v>
      </c>
      <c r="AO5" s="5">
        <v>5</v>
      </c>
      <c r="AP5" s="6"/>
      <c r="AQ5" s="6"/>
      <c r="AS5" s="5">
        <v>7</v>
      </c>
      <c r="AU5" s="5">
        <v>4</v>
      </c>
      <c r="AW5" s="6"/>
      <c r="AX5" s="6"/>
      <c r="AY5" s="5">
        <v>3</v>
      </c>
      <c r="AZ5" s="5">
        <v>4</v>
      </c>
      <c r="BA5" s="5">
        <v>4</v>
      </c>
      <c r="BB5" s="5">
        <v>3</v>
      </c>
      <c r="BC5" s="5">
        <v>4</v>
      </c>
      <c r="BD5" s="6"/>
      <c r="BE5" s="6"/>
      <c r="BF5" s="5">
        <v>3</v>
      </c>
      <c r="BG5" s="5">
        <v>7</v>
      </c>
      <c r="BH5" s="5">
        <v>8</v>
      </c>
      <c r="BI5" s="5">
        <v>3</v>
      </c>
      <c r="BJ5" s="5">
        <v>6</v>
      </c>
      <c r="BK5" s="6">
        <v>1</v>
      </c>
      <c r="BL5" s="6"/>
      <c r="BR5" s="6"/>
      <c r="BS5" s="6"/>
      <c r="BY5" s="6"/>
      <c r="BZ5" s="6"/>
      <c r="CF5" s="6"/>
      <c r="CG5" s="6"/>
      <c r="CM5" s="6"/>
      <c r="CN5" s="6"/>
      <c r="CT5" s="6"/>
      <c r="CU5" s="6"/>
      <c r="CV5" s="6"/>
      <c r="DA5" s="6"/>
      <c r="DB5" s="6"/>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1713</v>
      </c>
      <c r="C6" s="15" t="str">
        <f>VLOOKUP(B6,事项列表范围!A:C,3,0)</f>
        <v>沧州城市融合大数据中心软件开发项目</v>
      </c>
      <c r="D6" s="127"/>
      <c r="E6" s="125"/>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P6" s="6"/>
      <c r="AQ6" s="6"/>
      <c r="AW6" s="6"/>
      <c r="AX6" s="6"/>
      <c r="BD6" s="6"/>
      <c r="BE6" s="6"/>
      <c r="BG6" s="5">
        <v>4</v>
      </c>
      <c r="BK6" s="6"/>
      <c r="BL6" s="6"/>
      <c r="BR6" s="6"/>
      <c r="BS6" s="6"/>
      <c r="BU6" s="5">
        <v>0.5</v>
      </c>
      <c r="BV6" s="5">
        <v>8</v>
      </c>
      <c r="BW6" s="5">
        <v>7</v>
      </c>
      <c r="BX6" s="5">
        <v>1</v>
      </c>
      <c r="BY6" s="6"/>
      <c r="BZ6" s="6"/>
      <c r="CF6" s="6"/>
      <c r="CG6" s="6"/>
      <c r="CH6" s="5">
        <v>2</v>
      </c>
      <c r="CL6" s="5">
        <v>2</v>
      </c>
      <c r="CM6" s="6"/>
      <c r="CN6" s="6"/>
      <c r="CO6" s="5">
        <v>5</v>
      </c>
      <c r="CT6" s="6"/>
      <c r="CU6" s="6"/>
      <c r="CV6" s="6"/>
      <c r="CY6" s="5">
        <v>2</v>
      </c>
      <c r="CZ6" s="5">
        <v>2</v>
      </c>
      <c r="DA6" s="6"/>
      <c r="DB6" s="6"/>
      <c r="DH6" s="6"/>
      <c r="DI6" s="6"/>
      <c r="DO6" s="6"/>
      <c r="DQ6" s="78">
        <v>4</v>
      </c>
      <c r="DR6" s="78">
        <v>6</v>
      </c>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1754</v>
      </c>
      <c r="C7" s="15" t="str">
        <f>VLOOKUP(B7,事项列表范围!A:C,3,0)</f>
        <v>马鞍山市基层政务系统整合项目</v>
      </c>
      <c r="D7" s="8"/>
      <c r="E7" s="7"/>
      <c r="F7" s="7">
        <v>4</v>
      </c>
      <c r="G7" s="8"/>
      <c r="H7" s="8"/>
      <c r="I7" s="5">
        <v>8</v>
      </c>
      <c r="J7" s="5">
        <v>8</v>
      </c>
      <c r="N7" s="8"/>
      <c r="O7" s="131"/>
      <c r="U7" s="8"/>
      <c r="V7" s="135"/>
      <c r="Y7" s="127"/>
      <c r="Z7" s="127"/>
      <c r="AA7" s="127"/>
      <c r="AB7" s="127"/>
      <c r="AC7" s="127"/>
      <c r="AD7" s="127"/>
      <c r="AE7" s="127"/>
      <c r="AF7" s="127"/>
      <c r="AG7" s="127"/>
      <c r="AH7" s="127"/>
      <c r="AI7" s="127"/>
      <c r="AJ7" s="6"/>
      <c r="AP7" s="6"/>
      <c r="AQ7" s="6"/>
      <c r="AW7" s="6"/>
      <c r="AX7" s="6"/>
      <c r="BD7" s="6"/>
      <c r="BE7" s="6"/>
      <c r="BK7" s="6"/>
      <c r="BL7" s="6"/>
      <c r="BR7" s="6"/>
      <c r="BS7" s="6"/>
      <c r="BY7" s="6"/>
      <c r="BZ7" s="6"/>
      <c r="CF7" s="6"/>
      <c r="CG7" s="6"/>
      <c r="CM7" s="6"/>
      <c r="CN7" s="6"/>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1829</v>
      </c>
      <c r="C8" s="15" t="str">
        <f>VLOOKUP(B8,事项列表范围!A:C,3,0)</f>
        <v>数字曲靖数据中台软件开发</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W8" s="6"/>
      <c r="AX8" s="6"/>
      <c r="BD8" s="6"/>
      <c r="BE8" s="6"/>
      <c r="BK8" s="6"/>
      <c r="BL8" s="6"/>
      <c r="BM8" s="5">
        <v>8</v>
      </c>
      <c r="BN8" s="5">
        <v>8</v>
      </c>
      <c r="BO8" s="5">
        <v>8</v>
      </c>
      <c r="BP8" s="5">
        <v>4</v>
      </c>
      <c r="BR8" s="6"/>
      <c r="BS8" s="6"/>
      <c r="BT8" s="5">
        <v>4</v>
      </c>
      <c r="BU8" s="5">
        <v>7</v>
      </c>
      <c r="BX8" s="5">
        <v>1</v>
      </c>
      <c r="BY8" s="6"/>
      <c r="BZ8" s="6"/>
      <c r="CA8" s="5">
        <v>8</v>
      </c>
      <c r="CB8" s="5">
        <v>8</v>
      </c>
      <c r="CC8" s="5">
        <v>8</v>
      </c>
      <c r="CD8" s="5">
        <v>3</v>
      </c>
      <c r="CE8" s="5">
        <v>8</v>
      </c>
      <c r="CF8" s="6"/>
      <c r="CG8" s="6"/>
      <c r="CH8" s="5">
        <v>2</v>
      </c>
      <c r="CI8" s="5">
        <v>8</v>
      </c>
      <c r="CJ8" s="5">
        <v>8</v>
      </c>
      <c r="CK8" s="5">
        <v>5</v>
      </c>
      <c r="CL8" s="5">
        <v>2</v>
      </c>
      <c r="CM8" s="6"/>
      <c r="CN8" s="6"/>
      <c r="CO8" s="5">
        <v>1</v>
      </c>
      <c r="CS8" s="5">
        <v>2</v>
      </c>
      <c r="CT8" s="6"/>
      <c r="CU8" s="6"/>
      <c r="CV8" s="6"/>
      <c r="CW8" s="5">
        <v>4</v>
      </c>
      <c r="CX8" s="5">
        <v>4</v>
      </c>
      <c r="CY8" s="5">
        <v>4</v>
      </c>
      <c r="DA8" s="6"/>
      <c r="DB8" s="6"/>
      <c r="DE8" s="5">
        <v>3</v>
      </c>
      <c r="DF8" s="5">
        <v>1</v>
      </c>
      <c r="DG8" s="5">
        <v>3</v>
      </c>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1937</v>
      </c>
      <c r="C9" s="15" t="str">
        <f>VLOOKUP(B9,事项列表范围!A:C,3,0)</f>
        <v>北京市综合服务融通平台</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U9" s="5">
        <v>2.5</v>
      </c>
      <c r="BW9" s="5">
        <v>1</v>
      </c>
      <c r="BX9" s="5">
        <v>6</v>
      </c>
      <c r="BY9" s="6"/>
      <c r="BZ9" s="6"/>
      <c r="CF9" s="6"/>
      <c r="CG9" s="6"/>
      <c r="CM9" s="6"/>
      <c r="CN9" s="6"/>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269" t="s">
        <v>17</v>
      </c>
      <c r="C10" s="15" t="str">
        <f>VLOOKUP(B10,事项列表范围!A:C,3,0)</f>
        <v>智慧唐山一期建设项目</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Y10" s="6"/>
      <c r="BZ10" s="6"/>
      <c r="CF10" s="6"/>
      <c r="CG10" s="6"/>
      <c r="CM10" s="6"/>
      <c r="CN10" s="6"/>
      <c r="CT10" s="6"/>
      <c r="CU10" s="6"/>
      <c r="CV10" s="6"/>
      <c r="DA10" s="6"/>
      <c r="DB10" s="6"/>
      <c r="DH10" s="6"/>
      <c r="DI10" s="6"/>
      <c r="DL10" s="5">
        <v>1</v>
      </c>
      <c r="DM10" s="5">
        <v>3</v>
      </c>
      <c r="DN10" s="5">
        <v>3</v>
      </c>
      <c r="DO10" s="6"/>
      <c r="DP10" s="78">
        <v>4</v>
      </c>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286" t="s">
        <v>2256</v>
      </c>
      <c r="C11" s="15" t="str">
        <f>VLOOKUP(B11,事项列表范围!A:C,3,0)</f>
        <v>重庆市永川区大数据资源池及数据资源管理平台项目</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Y11" s="6"/>
      <c r="BZ11" s="6"/>
      <c r="CF11" s="6"/>
      <c r="CG11" s="6"/>
      <c r="CM11" s="6"/>
      <c r="CN11" s="6"/>
      <c r="CT11" s="6"/>
      <c r="CU11" s="6"/>
      <c r="CV11" s="6"/>
      <c r="DA11" s="6"/>
      <c r="DB11" s="6"/>
      <c r="DH11" s="6"/>
      <c r="DI11" s="6"/>
      <c r="DO11" s="6"/>
      <c r="DS11" s="78">
        <v>1</v>
      </c>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286" t="s">
        <v>2276</v>
      </c>
      <c r="C12" s="15" t="str">
        <f>VLOOKUP(B12,事项列表范围!A:C,3,0)</f>
        <v>徐州信息资源枢纽燕云项目</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T12" s="6"/>
      <c r="CU12" s="6"/>
      <c r="CV12" s="6"/>
      <c r="DA12" s="6"/>
      <c r="DB12" s="6"/>
      <c r="DH12" s="6"/>
      <c r="DI12" s="6"/>
      <c r="DO12" s="6"/>
      <c r="DS12" s="78">
        <v>2</v>
      </c>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74"/>
      <c r="C13" s="15" t="e">
        <f>VLOOKUP(B13,事项列表范围!A:C,3,0)</f>
        <v>#N/A</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74"/>
      <c r="C14" s="15" t="e">
        <f>VLOOKUP(B14,事项列表范围!A:C,3,0)</f>
        <v>#N/A</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74"/>
      <c r="C15" s="15" t="e">
        <f>VLOOKUP(B15,事项列表范围!A:C,3,0)</f>
        <v>#N/A</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75"/>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74"/>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74"/>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74"/>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74"/>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3"/>
      <c r="C21" s="15" t="e">
        <f>VLOOKUP(B21,事项列表范围!A:C,3,0)</f>
        <v>#N/A</v>
      </c>
      <c r="D21" s="127"/>
      <c r="E21" s="125"/>
      <c r="F21" s="125"/>
      <c r="G21" s="127"/>
      <c r="H21" s="127"/>
      <c r="I21" s="125"/>
      <c r="J21" s="125"/>
      <c r="K21" s="125"/>
      <c r="L21" s="125"/>
      <c r="M21" s="125"/>
      <c r="N21" s="127"/>
      <c r="O21" s="136"/>
      <c r="P21" s="125"/>
      <c r="Q21" s="125"/>
      <c r="R21" s="125"/>
      <c r="S21" s="125"/>
      <c r="T21" s="125"/>
      <c r="U21" s="127"/>
      <c r="V21" s="140"/>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7" t="s">
        <v>1749</v>
      </c>
      <c r="B22" s="123"/>
      <c r="C22" s="15"/>
      <c r="D22" s="127"/>
      <c r="E22" s="125"/>
      <c r="F22" s="125"/>
      <c r="G22" s="127"/>
      <c r="H22" s="127"/>
      <c r="I22" s="125"/>
      <c r="J22" s="125"/>
      <c r="K22" s="125"/>
      <c r="L22" s="125"/>
      <c r="M22" s="125"/>
      <c r="N22" s="127"/>
      <c r="O22" s="136"/>
      <c r="P22" s="125"/>
      <c r="Q22" s="125"/>
      <c r="R22" s="125"/>
      <c r="S22" s="125"/>
      <c r="T22" s="125"/>
      <c r="U22" s="127"/>
      <c r="V22" s="140"/>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23"/>
      <c r="C23" s="15"/>
      <c r="D23" s="127"/>
      <c r="E23" s="125"/>
      <c r="F23" s="125"/>
      <c r="G23" s="127"/>
      <c r="H23" s="127"/>
      <c r="I23" s="125"/>
      <c r="J23" s="125"/>
      <c r="K23" s="125"/>
      <c r="L23" s="125"/>
      <c r="M23" s="125"/>
      <c r="N23" s="127"/>
      <c r="O23" s="136"/>
      <c r="P23" s="125"/>
      <c r="Q23" s="125"/>
      <c r="R23" s="125"/>
      <c r="S23" s="125"/>
      <c r="T23" s="125"/>
      <c r="U23" s="127"/>
      <c r="V23" s="140"/>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23"/>
      <c r="C24" s="15"/>
      <c r="D24" s="127"/>
      <c r="E24" s="125"/>
      <c r="F24" s="125"/>
      <c r="G24" s="127"/>
      <c r="H24" s="127"/>
      <c r="I24" s="125"/>
      <c r="J24" s="125"/>
      <c r="K24" s="125"/>
      <c r="L24" s="125"/>
      <c r="M24" s="125"/>
      <c r="N24" s="127"/>
      <c r="O24" s="136"/>
      <c r="P24" s="125"/>
      <c r="Q24" s="125"/>
      <c r="R24" s="125"/>
      <c r="S24" s="125"/>
      <c r="T24" s="125"/>
      <c r="U24" s="127"/>
      <c r="V24" s="140"/>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33" t="s">
        <v>1745</v>
      </c>
      <c r="B25" s="123"/>
      <c r="C25" s="15"/>
      <c r="D25" s="127"/>
      <c r="E25" s="125"/>
      <c r="F25" s="125"/>
      <c r="G25" s="127"/>
      <c r="H25" s="127"/>
      <c r="I25" s="125"/>
      <c r="J25" s="125"/>
      <c r="K25" s="125"/>
      <c r="L25" s="125"/>
      <c r="M25" s="125"/>
      <c r="N25" s="127"/>
      <c r="O25" s="136"/>
      <c r="P25" s="125"/>
      <c r="Q25" s="125"/>
      <c r="R25" s="125"/>
      <c r="S25" s="125"/>
      <c r="T25" s="125"/>
      <c r="U25" s="127"/>
      <c r="V25" s="140"/>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1733</v>
      </c>
      <c r="B26" s="123"/>
      <c r="C26" s="15"/>
      <c r="D26" s="127"/>
      <c r="E26" s="125"/>
      <c r="F26" s="125"/>
      <c r="G26" s="127"/>
      <c r="H26" s="127"/>
      <c r="I26" s="125"/>
      <c r="J26" s="125"/>
      <c r="K26" s="125"/>
      <c r="L26" s="125"/>
      <c r="M26" s="125"/>
      <c r="N26" s="127"/>
      <c r="O26" s="136"/>
      <c r="P26" s="125"/>
      <c r="Q26" s="125"/>
      <c r="R26" s="132">
        <v>4</v>
      </c>
      <c r="S26" s="125"/>
      <c r="T26" s="125"/>
      <c r="U26" s="127"/>
      <c r="V26" s="140"/>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1725</v>
      </c>
      <c r="B27" s="123"/>
      <c r="C27" s="15"/>
      <c r="D27" s="8"/>
      <c r="E27" s="7"/>
      <c r="F27" s="7"/>
      <c r="G27" s="8"/>
      <c r="H27" s="8"/>
      <c r="K27" s="5">
        <v>8</v>
      </c>
      <c r="L27" s="5">
        <v>6</v>
      </c>
      <c r="M27" s="5">
        <v>8</v>
      </c>
      <c r="N27" s="8"/>
      <c r="O27" s="131"/>
      <c r="P27" s="5">
        <v>8</v>
      </c>
      <c r="Q27" s="5">
        <v>8</v>
      </c>
      <c r="R27" s="5">
        <v>4</v>
      </c>
      <c r="S27" s="5">
        <v>8</v>
      </c>
      <c r="T27" s="5">
        <v>8</v>
      </c>
      <c r="U27" s="8"/>
      <c r="V27" s="135">
        <v>8</v>
      </c>
      <c r="W27" s="5">
        <v>8</v>
      </c>
      <c r="X27" s="5">
        <v>8</v>
      </c>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23"/>
      <c r="C28" s="15"/>
      <c r="D28" s="8"/>
      <c r="E28" s="7"/>
      <c r="F28" s="7"/>
      <c r="G28" s="8"/>
      <c r="H28" s="8"/>
      <c r="N28" s="8"/>
      <c r="O28" s="131"/>
      <c r="U28" s="8"/>
      <c r="V28" s="135"/>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23"/>
      <c r="C29" s="15"/>
      <c r="D29" s="8"/>
      <c r="E29" s="7"/>
      <c r="F29" s="7"/>
      <c r="G29" s="8"/>
      <c r="H29" s="8"/>
      <c r="N29" s="8"/>
      <c r="O29" s="131"/>
      <c r="U29" s="8"/>
      <c r="V29" s="135"/>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1730</v>
      </c>
      <c r="B30" s="123"/>
      <c r="C30" s="15"/>
      <c r="D30" s="8"/>
      <c r="E30" s="7">
        <v>8</v>
      </c>
      <c r="F30" s="7">
        <v>4</v>
      </c>
      <c r="G30" s="8"/>
      <c r="H30" s="8"/>
      <c r="L30" s="5">
        <v>2</v>
      </c>
      <c r="N30" s="8"/>
      <c r="O30" s="131"/>
      <c r="U30" s="8"/>
      <c r="V30" s="135"/>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74"/>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Y31" s="6"/>
      <c r="BZ31" s="6"/>
      <c r="CF31" s="6"/>
      <c r="CG31" s="6"/>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W32" s="6"/>
      <c r="AX32" s="6"/>
      <c r="BD32" s="6"/>
      <c r="BE32" s="6"/>
      <c r="BI32" s="5">
        <v>3</v>
      </c>
      <c r="BK32" s="6"/>
      <c r="BL32" s="6"/>
      <c r="BQ32" s="5">
        <v>3.5</v>
      </c>
      <c r="BR32" s="6"/>
      <c r="BS32" s="6"/>
      <c r="BY32" s="6"/>
      <c r="BZ32" s="6"/>
      <c r="CD32" s="5">
        <v>5</v>
      </c>
      <c r="CF32" s="6"/>
      <c r="CG32" s="6"/>
      <c r="CM32" s="6"/>
      <c r="CN32" s="6"/>
      <c r="CT32" s="6"/>
      <c r="CU32" s="6"/>
      <c r="CV32" s="6"/>
      <c r="DA32" s="6"/>
      <c r="DB32" s="6"/>
      <c r="DC32" s="5">
        <v>3</v>
      </c>
      <c r="DD32" s="5">
        <v>4</v>
      </c>
      <c r="DE32" s="5">
        <v>1</v>
      </c>
      <c r="DH32" s="6"/>
      <c r="DI32" s="6"/>
      <c r="DJ32" s="5">
        <v>2</v>
      </c>
      <c r="DO32" s="6"/>
      <c r="DS32" s="78">
        <v>1</v>
      </c>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70"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Q33" s="5">
        <v>0.5</v>
      </c>
      <c r="BR33" s="6">
        <v>8</v>
      </c>
      <c r="BS33" s="6"/>
      <c r="BY33" s="6"/>
      <c r="BZ33" s="6"/>
      <c r="CF33" s="6"/>
      <c r="CG33" s="6"/>
      <c r="CH33" s="5">
        <v>2</v>
      </c>
      <c r="CK33" s="5">
        <v>1</v>
      </c>
      <c r="CM33" s="6"/>
      <c r="CN33" s="6"/>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2" t="s">
        <v>2192</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DA34" s="6"/>
      <c r="DB34" s="6"/>
      <c r="DH34" s="6"/>
      <c r="DI34" s="6"/>
      <c r="DO34" s="6"/>
      <c r="DP34" s="78">
        <v>2</v>
      </c>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2" t="s">
        <v>2180</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2" t="s">
        <v>2187</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2" t="s">
        <v>2191</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74"/>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P39" s="6"/>
      <c r="AQ39" s="6"/>
      <c r="AW39" s="6"/>
      <c r="AX39" s="6"/>
      <c r="AY39" s="5">
        <v>6</v>
      </c>
      <c r="AZ39" s="5">
        <v>4</v>
      </c>
      <c r="BA39" s="5">
        <v>4</v>
      </c>
      <c r="BD39" s="6"/>
      <c r="BE39" s="6"/>
      <c r="BI39" s="5">
        <v>5</v>
      </c>
      <c r="BJ39" s="5">
        <v>2</v>
      </c>
      <c r="BK39" s="6"/>
      <c r="BL39" s="6"/>
      <c r="BP39" s="5">
        <v>4</v>
      </c>
      <c r="BQ39" s="5">
        <v>4</v>
      </c>
      <c r="BR39" s="6"/>
      <c r="BS39" s="6"/>
      <c r="BT39" s="5">
        <v>4</v>
      </c>
      <c r="BY39" s="6"/>
      <c r="BZ39" s="6"/>
      <c r="CF39" s="6"/>
      <c r="CG39" s="6"/>
      <c r="CH39" s="5">
        <v>2</v>
      </c>
      <c r="CK39" s="5">
        <v>2</v>
      </c>
      <c r="CL39" s="5">
        <v>4</v>
      </c>
      <c r="CM39" s="6"/>
      <c r="CN39" s="6"/>
      <c r="CQ39" s="5">
        <v>2</v>
      </c>
      <c r="CS39" s="5">
        <v>2</v>
      </c>
      <c r="CT39" s="6"/>
      <c r="CU39" s="6"/>
      <c r="CV39" s="6"/>
      <c r="DA39" s="6"/>
      <c r="DB39" s="6"/>
      <c r="DC39" s="78">
        <v>7</v>
      </c>
      <c r="DD39" s="5">
        <v>4</v>
      </c>
      <c r="DE39" s="5">
        <v>4</v>
      </c>
      <c r="DF39" s="5">
        <v>7</v>
      </c>
      <c r="DG39" s="5">
        <v>4</v>
      </c>
      <c r="DH39" s="6"/>
      <c r="DI39" s="6"/>
      <c r="DJ39" s="5">
        <v>6.5</v>
      </c>
      <c r="DK39" s="5">
        <v>6</v>
      </c>
      <c r="DL39" s="5">
        <v>5.5</v>
      </c>
      <c r="DM39" s="5">
        <v>6</v>
      </c>
      <c r="DN39" s="5">
        <v>2</v>
      </c>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1690</v>
      </c>
      <c r="B40" s="116"/>
      <c r="C40" s="117"/>
      <c r="D40" s="129">
        <v>8</v>
      </c>
      <c r="E40" s="126"/>
      <c r="F40" s="126"/>
      <c r="G40" s="129">
        <v>8</v>
      </c>
      <c r="H40" s="129">
        <v>8</v>
      </c>
      <c r="I40" s="126"/>
      <c r="J40" s="126"/>
      <c r="K40" s="126"/>
      <c r="L40" s="126"/>
      <c r="M40" s="126"/>
      <c r="N40" s="129">
        <v>8</v>
      </c>
      <c r="O40" s="129">
        <v>8</v>
      </c>
      <c r="P40" s="126"/>
      <c r="Q40" s="126"/>
      <c r="R40" s="126"/>
      <c r="S40" s="126"/>
      <c r="T40" s="126"/>
      <c r="U40" s="129">
        <v>8</v>
      </c>
      <c r="V40" s="126"/>
      <c r="W40" s="126"/>
      <c r="X40" s="126"/>
      <c r="Y40" s="129">
        <v>8</v>
      </c>
      <c r="Z40" s="129">
        <v>8</v>
      </c>
      <c r="AA40" s="129">
        <v>8</v>
      </c>
      <c r="AB40" s="129">
        <v>8</v>
      </c>
      <c r="AC40" s="129">
        <v>8</v>
      </c>
      <c r="AD40" s="129">
        <v>8</v>
      </c>
      <c r="AE40" s="129">
        <v>8</v>
      </c>
      <c r="AF40" s="129">
        <v>8</v>
      </c>
      <c r="AG40" s="129">
        <v>8</v>
      </c>
      <c r="AH40" s="129">
        <v>8</v>
      </c>
      <c r="AI40" s="129">
        <v>8</v>
      </c>
      <c r="AJ40" s="119">
        <v>2</v>
      </c>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8</v>
      </c>
      <c r="BE40" s="119">
        <v>8</v>
      </c>
      <c r="BF40" s="118"/>
      <c r="BG40" s="118"/>
      <c r="BH40" s="118"/>
      <c r="BI40" s="118"/>
      <c r="BJ40" s="118"/>
      <c r="BK40" s="119">
        <v>7</v>
      </c>
      <c r="BL40" s="119">
        <v>8</v>
      </c>
      <c r="BM40" s="118"/>
      <c r="BN40" s="118"/>
      <c r="BO40" s="118"/>
      <c r="BP40" s="118"/>
      <c r="BQ40" s="118"/>
      <c r="BR40" s="119"/>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v>8</v>
      </c>
      <c r="CN40" s="119">
        <v>8</v>
      </c>
      <c r="CO40" s="118"/>
      <c r="CP40" s="118"/>
      <c r="CQ40" s="118"/>
      <c r="CR40" s="118"/>
      <c r="CS40" s="118"/>
      <c r="CT40" s="119">
        <v>8</v>
      </c>
      <c r="CU40" s="119">
        <v>8</v>
      </c>
      <c r="CV40" s="119">
        <v>8</v>
      </c>
      <c r="CW40" s="118"/>
      <c r="CX40" s="118"/>
      <c r="CY40" s="118"/>
      <c r="CZ40" s="118"/>
      <c r="DA40" s="119">
        <v>8</v>
      </c>
      <c r="DB40" s="119">
        <v>8</v>
      </c>
      <c r="DC40" s="118"/>
      <c r="DD40" s="118"/>
      <c r="DE40" s="118"/>
      <c r="DF40" s="118"/>
      <c r="DG40" s="118"/>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8</v>
      </c>
      <c r="E41" s="268">
        <f t="shared" ref="E41:BP41" si="0">SUM(E3:E40)</f>
        <v>8</v>
      </c>
      <c r="F41" s="268">
        <f t="shared" si="0"/>
        <v>8</v>
      </c>
      <c r="G41" s="268">
        <f t="shared" si="0"/>
        <v>8</v>
      </c>
      <c r="H41" s="268">
        <f t="shared" si="0"/>
        <v>8</v>
      </c>
      <c r="I41" s="268">
        <f t="shared" si="0"/>
        <v>8</v>
      </c>
      <c r="J41" s="268">
        <f t="shared" si="0"/>
        <v>8</v>
      </c>
      <c r="K41" s="268">
        <f t="shared" si="0"/>
        <v>8</v>
      </c>
      <c r="L41" s="268">
        <f t="shared" si="0"/>
        <v>8</v>
      </c>
      <c r="M41" s="268">
        <f t="shared" si="0"/>
        <v>8</v>
      </c>
      <c r="N41" s="268">
        <f t="shared" si="0"/>
        <v>8</v>
      </c>
      <c r="O41" s="268">
        <f t="shared" si="0"/>
        <v>8</v>
      </c>
      <c r="P41" s="268">
        <f t="shared" si="0"/>
        <v>8</v>
      </c>
      <c r="Q41" s="268">
        <f t="shared" si="0"/>
        <v>8</v>
      </c>
      <c r="R41" s="268">
        <f t="shared" si="0"/>
        <v>8</v>
      </c>
      <c r="S41" s="268">
        <f t="shared" si="0"/>
        <v>8</v>
      </c>
      <c r="T41" s="268">
        <f t="shared" si="0"/>
        <v>8</v>
      </c>
      <c r="U41" s="268">
        <f t="shared" si="0"/>
        <v>8</v>
      </c>
      <c r="V41" s="268">
        <f t="shared" si="0"/>
        <v>8</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10</v>
      </c>
      <c r="AL41" s="268">
        <f t="shared" si="0"/>
        <v>10</v>
      </c>
      <c r="AM41" s="268">
        <f t="shared" si="0"/>
        <v>9</v>
      </c>
      <c r="AN41" s="268">
        <f t="shared" si="0"/>
        <v>8</v>
      </c>
      <c r="AO41" s="268">
        <f t="shared" si="0"/>
        <v>8</v>
      </c>
      <c r="AP41" s="268">
        <f t="shared" si="0"/>
        <v>8</v>
      </c>
      <c r="AQ41" s="268">
        <f t="shared" si="0"/>
        <v>8</v>
      </c>
      <c r="AR41" s="268">
        <f t="shared" si="0"/>
        <v>8</v>
      </c>
      <c r="AS41" s="268">
        <f t="shared" si="0"/>
        <v>8</v>
      </c>
      <c r="AT41" s="268">
        <f t="shared" si="0"/>
        <v>8</v>
      </c>
      <c r="AU41" s="268">
        <f t="shared" si="0"/>
        <v>8</v>
      </c>
      <c r="AV41" s="268">
        <f t="shared" si="0"/>
        <v>8</v>
      </c>
      <c r="AW41" s="268">
        <f t="shared" si="0"/>
        <v>8</v>
      </c>
      <c r="AX41" s="268">
        <f t="shared" si="0"/>
        <v>8</v>
      </c>
      <c r="AY41" s="268">
        <f t="shared" si="0"/>
        <v>10</v>
      </c>
      <c r="AZ41" s="268">
        <f t="shared" si="0"/>
        <v>8</v>
      </c>
      <c r="BA41" s="268">
        <f t="shared" si="0"/>
        <v>8</v>
      </c>
      <c r="BB41" s="268">
        <f t="shared" si="0"/>
        <v>8</v>
      </c>
      <c r="BC41" s="268">
        <f t="shared" si="0"/>
        <v>8</v>
      </c>
      <c r="BD41" s="268">
        <f t="shared" si="0"/>
        <v>8</v>
      </c>
      <c r="BE41" s="268">
        <f t="shared" si="0"/>
        <v>8</v>
      </c>
      <c r="BF41" s="268">
        <f t="shared" si="0"/>
        <v>9</v>
      </c>
      <c r="BG41" s="268">
        <f t="shared" si="0"/>
        <v>12</v>
      </c>
      <c r="BH41" s="268">
        <f t="shared" si="0"/>
        <v>8</v>
      </c>
      <c r="BI41" s="268">
        <f t="shared" si="0"/>
        <v>11</v>
      </c>
      <c r="BJ41" s="268">
        <f t="shared" si="0"/>
        <v>8</v>
      </c>
      <c r="BK41" s="268">
        <f t="shared" si="0"/>
        <v>8</v>
      </c>
      <c r="BL41" s="268">
        <f t="shared" si="0"/>
        <v>8</v>
      </c>
      <c r="BM41" s="268">
        <f t="shared" si="0"/>
        <v>8</v>
      </c>
      <c r="BN41" s="268">
        <f t="shared" si="0"/>
        <v>8</v>
      </c>
      <c r="BO41" s="268">
        <f t="shared" si="0"/>
        <v>8</v>
      </c>
      <c r="BP41" s="268">
        <f t="shared" si="0"/>
        <v>8</v>
      </c>
      <c r="BQ41" s="268">
        <f t="shared" ref="BQ41:EB41" si="1">SUM(BQ3:BQ40)</f>
        <v>8</v>
      </c>
      <c r="BR41" s="268">
        <f t="shared" si="1"/>
        <v>8</v>
      </c>
      <c r="BS41" s="268">
        <f t="shared" si="1"/>
        <v>8</v>
      </c>
      <c r="BT41" s="268">
        <f t="shared" si="1"/>
        <v>8</v>
      </c>
      <c r="BU41" s="268">
        <f t="shared" si="1"/>
        <v>10</v>
      </c>
      <c r="BV41" s="268">
        <f t="shared" si="1"/>
        <v>8</v>
      </c>
      <c r="BW41" s="268">
        <f t="shared" si="1"/>
        <v>8</v>
      </c>
      <c r="BX41" s="268">
        <f t="shared" si="1"/>
        <v>8</v>
      </c>
      <c r="BY41" s="268">
        <f t="shared" si="1"/>
        <v>8</v>
      </c>
      <c r="BZ41" s="268">
        <f t="shared" si="1"/>
        <v>8</v>
      </c>
      <c r="CA41" s="268">
        <f t="shared" si="1"/>
        <v>8</v>
      </c>
      <c r="CB41" s="268">
        <f t="shared" si="1"/>
        <v>8</v>
      </c>
      <c r="CC41" s="268">
        <f t="shared" si="1"/>
        <v>11</v>
      </c>
      <c r="CD41" s="268">
        <f t="shared" si="1"/>
        <v>8</v>
      </c>
      <c r="CE41" s="268">
        <f t="shared" si="1"/>
        <v>8</v>
      </c>
      <c r="CF41" s="268">
        <f t="shared" si="1"/>
        <v>8</v>
      </c>
      <c r="CG41" s="268">
        <f t="shared" si="1"/>
        <v>8</v>
      </c>
      <c r="CH41" s="268">
        <f t="shared" si="1"/>
        <v>8</v>
      </c>
      <c r="CI41" s="268">
        <f t="shared" si="1"/>
        <v>8</v>
      </c>
      <c r="CJ41" s="268">
        <f t="shared" si="1"/>
        <v>8</v>
      </c>
      <c r="CK41" s="268">
        <f t="shared" si="1"/>
        <v>8</v>
      </c>
      <c r="CL41" s="268">
        <f t="shared" si="1"/>
        <v>8</v>
      </c>
      <c r="CM41" s="268">
        <f t="shared" si="1"/>
        <v>8</v>
      </c>
      <c r="CN41" s="268">
        <f t="shared" si="1"/>
        <v>8</v>
      </c>
      <c r="CO41" s="268">
        <f t="shared" si="1"/>
        <v>9</v>
      </c>
      <c r="CP41" s="268">
        <f t="shared" si="1"/>
        <v>10</v>
      </c>
      <c r="CQ41" s="268">
        <f t="shared" si="1"/>
        <v>10</v>
      </c>
      <c r="CR41" s="268">
        <f t="shared" si="1"/>
        <v>10</v>
      </c>
      <c r="CS41" s="268">
        <f t="shared" si="1"/>
        <v>8</v>
      </c>
      <c r="CT41" s="268">
        <f t="shared" si="1"/>
        <v>8</v>
      </c>
      <c r="CU41" s="268">
        <f t="shared" si="1"/>
        <v>8</v>
      </c>
      <c r="CV41" s="268">
        <f t="shared" si="1"/>
        <v>8</v>
      </c>
      <c r="CW41" s="268">
        <f t="shared" si="1"/>
        <v>8</v>
      </c>
      <c r="CX41" s="268">
        <f t="shared" si="1"/>
        <v>8</v>
      </c>
      <c r="CY41" s="268">
        <f t="shared" si="1"/>
        <v>8</v>
      </c>
      <c r="CZ41" s="268">
        <f t="shared" si="1"/>
        <v>8</v>
      </c>
      <c r="DA41" s="268">
        <f t="shared" si="1"/>
        <v>8</v>
      </c>
      <c r="DB41" s="268">
        <f t="shared" si="1"/>
        <v>8</v>
      </c>
      <c r="DC41" s="268">
        <f t="shared" si="1"/>
        <v>10</v>
      </c>
      <c r="DD41" s="268">
        <f t="shared" si="1"/>
        <v>8</v>
      </c>
      <c r="DE41" s="268">
        <f t="shared" si="1"/>
        <v>8</v>
      </c>
      <c r="DF41" s="268">
        <f t="shared" si="1"/>
        <v>8</v>
      </c>
      <c r="DG41" s="268">
        <f t="shared" si="1"/>
        <v>8</v>
      </c>
      <c r="DH41" s="268">
        <f t="shared" si="1"/>
        <v>8</v>
      </c>
      <c r="DI41" s="268">
        <f t="shared" si="1"/>
        <v>8</v>
      </c>
      <c r="DJ41" s="268">
        <f t="shared" si="1"/>
        <v>10</v>
      </c>
      <c r="DK41" s="268">
        <f t="shared" si="1"/>
        <v>8</v>
      </c>
      <c r="DL41" s="268">
        <f t="shared" si="1"/>
        <v>8</v>
      </c>
      <c r="DM41" s="268">
        <f t="shared" si="1"/>
        <v>9</v>
      </c>
      <c r="DN41" s="268">
        <f t="shared" si="1"/>
        <v>8</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2"/>
  <sheetViews>
    <sheetView workbookViewId="0">
      <pane xSplit="3" ySplit="2" topLeftCell="D219" activePane="bottomRight" state="frozen"/>
      <selection pane="topRight" activeCell="D1" sqref="D1"/>
      <selection pane="bottomLeft" activeCell="A3" sqref="A3"/>
      <selection pane="bottomRight" activeCell="D232" sqref="D232:L232"/>
    </sheetView>
  </sheetViews>
  <sheetFormatPr defaultRowHeight="13.5" x14ac:dyDescent="0.15"/>
  <cols>
    <col min="1" max="1" width="9" style="58"/>
    <col min="3" max="3" width="33.375" style="58" customWidth="1"/>
  </cols>
  <sheetData>
    <row r="1" spans="1:12" s="1" customFormat="1" ht="17.25" customHeight="1" x14ac:dyDescent="0.15">
      <c r="A1" s="287" t="s">
        <v>0</v>
      </c>
      <c r="B1" s="289" t="s">
        <v>1</v>
      </c>
      <c r="C1" s="291" t="s">
        <v>2</v>
      </c>
      <c r="D1" s="2" t="s">
        <v>8</v>
      </c>
      <c r="E1" s="2" t="s">
        <v>9</v>
      </c>
      <c r="F1" s="1" t="s">
        <v>3</v>
      </c>
      <c r="G1" s="1" t="s">
        <v>4</v>
      </c>
      <c r="H1" s="1" t="s">
        <v>5</v>
      </c>
      <c r="I1" s="1" t="s">
        <v>6</v>
      </c>
      <c r="J1" s="1" t="s">
        <v>7</v>
      </c>
      <c r="K1" s="2" t="s">
        <v>8</v>
      </c>
      <c r="L1" s="2" t="s">
        <v>9</v>
      </c>
    </row>
    <row r="2" spans="1:12" s="5" customFormat="1" ht="17.25" customHeight="1" x14ac:dyDescent="0.15">
      <c r="A2" s="288"/>
      <c r="B2" s="290"/>
      <c r="C2" s="292"/>
      <c r="D2" s="4">
        <v>43701</v>
      </c>
      <c r="E2" s="4">
        <v>43702</v>
      </c>
      <c r="F2" s="3">
        <v>43703</v>
      </c>
      <c r="G2" s="3">
        <v>43704</v>
      </c>
      <c r="H2" s="3">
        <v>43705</v>
      </c>
      <c r="I2" s="3">
        <v>43706</v>
      </c>
      <c r="J2" s="3">
        <v>43707</v>
      </c>
      <c r="K2" s="4">
        <v>43708</v>
      </c>
      <c r="L2" s="4">
        <v>43709</v>
      </c>
    </row>
    <row r="3" spans="1:12" s="5" customFormat="1" ht="17.25" customHeight="1" x14ac:dyDescent="0.15">
      <c r="A3" s="54" t="s">
        <v>386</v>
      </c>
      <c r="B3" s="45" t="s">
        <v>323</v>
      </c>
      <c r="C3" s="46" t="str">
        <f>VLOOKUP(B3,[1]事项列表范围!CY:DA,3,FALSE)</f>
        <v>成都市智慧治理中心城市体检表项目</v>
      </c>
      <c r="D3" s="6"/>
      <c r="E3" s="6"/>
      <c r="F3" s="33">
        <v>2</v>
      </c>
      <c r="G3" s="33">
        <v>4</v>
      </c>
      <c r="H3" s="33">
        <v>10</v>
      </c>
      <c r="I3" s="33">
        <v>3</v>
      </c>
      <c r="J3" s="33">
        <v>1</v>
      </c>
      <c r="K3" s="6"/>
      <c r="L3" s="6"/>
    </row>
    <row r="4" spans="1:12" s="5" customFormat="1" ht="17.25" customHeight="1" x14ac:dyDescent="0.15">
      <c r="A4" s="54" t="s">
        <v>264</v>
      </c>
      <c r="B4" s="45" t="s">
        <v>322</v>
      </c>
      <c r="C4" s="46" t="str">
        <f>VLOOKUP(B4,[1]事项列表范围!CY:DA,3,FALSE)</f>
        <v>绵竹市融媒体平台项目</v>
      </c>
      <c r="D4" s="6"/>
      <c r="E4" s="6"/>
      <c r="K4" s="6"/>
      <c r="L4" s="6"/>
    </row>
    <row r="5" spans="1:12" s="5" customFormat="1" ht="17.25" customHeight="1" x14ac:dyDescent="0.15">
      <c r="A5" s="54" t="s">
        <v>384</v>
      </c>
      <c r="B5" s="45" t="s">
        <v>321</v>
      </c>
      <c r="C5" s="46" t="str">
        <f>VLOOKUP(B5,[1]事项列表范围!CY:DA,3,FALSE)</f>
        <v>国家电网永川分公司泛在物联网项目（燕云DASS）</v>
      </c>
      <c r="D5" s="6"/>
      <c r="E5" s="6"/>
      <c r="K5" s="6"/>
      <c r="L5" s="6"/>
    </row>
    <row r="6" spans="1:12" s="5" customFormat="1" ht="17.25" customHeight="1" x14ac:dyDescent="0.15">
      <c r="A6" s="54" t="s">
        <v>387</v>
      </c>
      <c r="B6" s="9" t="s">
        <v>155</v>
      </c>
      <c r="C6" s="15" t="s">
        <v>156</v>
      </c>
      <c r="D6" s="6"/>
      <c r="E6" s="6"/>
      <c r="F6" s="33">
        <v>4</v>
      </c>
      <c r="G6" s="33">
        <v>4</v>
      </c>
      <c r="H6" s="33"/>
      <c r="I6" s="33"/>
      <c r="J6" s="33">
        <v>2</v>
      </c>
      <c r="K6" s="6"/>
      <c r="L6" s="6"/>
    </row>
    <row r="7" spans="1:12" s="5" customFormat="1" ht="17.25" customHeight="1" x14ac:dyDescent="0.15">
      <c r="A7" s="54" t="s">
        <v>387</v>
      </c>
      <c r="B7" s="9" t="s">
        <v>153</v>
      </c>
      <c r="C7" s="15" t="s">
        <v>154</v>
      </c>
      <c r="D7" s="6"/>
      <c r="E7" s="6"/>
      <c r="F7" s="33"/>
      <c r="G7" s="33"/>
      <c r="H7" s="33">
        <v>2</v>
      </c>
      <c r="I7" s="33">
        <v>2</v>
      </c>
      <c r="J7" s="33">
        <v>1</v>
      </c>
      <c r="K7" s="6"/>
      <c r="L7" s="6"/>
    </row>
    <row r="8" spans="1:12" s="5" customFormat="1" ht="17.25" customHeight="1" x14ac:dyDescent="0.15">
      <c r="A8" s="54" t="s">
        <v>387</v>
      </c>
      <c r="B8" s="9" t="s">
        <v>151</v>
      </c>
      <c r="C8" s="15" t="s">
        <v>152</v>
      </c>
      <c r="D8" s="6"/>
      <c r="E8" s="6"/>
      <c r="F8" s="33"/>
      <c r="G8" s="33"/>
      <c r="H8" s="33">
        <v>4</v>
      </c>
      <c r="I8" s="33">
        <v>4</v>
      </c>
      <c r="J8" s="33">
        <v>1</v>
      </c>
      <c r="K8" s="6"/>
      <c r="L8" s="6"/>
    </row>
    <row r="9" spans="1:12" s="5" customFormat="1" ht="17.25" customHeight="1" x14ac:dyDescent="0.15">
      <c r="A9" s="54" t="s">
        <v>384</v>
      </c>
      <c r="B9" s="64" t="s">
        <v>98</v>
      </c>
      <c r="C9" s="65" t="s">
        <v>99</v>
      </c>
      <c r="D9" s="6"/>
      <c r="E9" s="6"/>
      <c r="K9" s="6"/>
      <c r="L9" s="6"/>
    </row>
    <row r="10" spans="1:12" s="5" customFormat="1" ht="17.25" customHeight="1" x14ac:dyDescent="0.15">
      <c r="A10" s="54" t="s">
        <v>387</v>
      </c>
      <c r="B10" s="64" t="s">
        <v>95</v>
      </c>
      <c r="C10" s="65" t="s">
        <v>96</v>
      </c>
      <c r="D10" s="6"/>
      <c r="E10" s="6"/>
      <c r="K10" s="6"/>
      <c r="L10" s="6"/>
    </row>
    <row r="11" spans="1:12" s="5" customFormat="1" ht="17.25" customHeight="1" x14ac:dyDescent="0.15">
      <c r="A11" s="54" t="s">
        <v>264</v>
      </c>
      <c r="B11" s="64" t="s">
        <v>97</v>
      </c>
      <c r="C11" s="65" t="str">
        <f>VLOOKUP(B11,[2]事项列表范围!CY:DA,3,FALSE)</f>
        <v>重庆市高新区智慧园区基础信息化建设项目</v>
      </c>
      <c r="D11" s="6"/>
      <c r="E11" s="6"/>
      <c r="K11" s="6"/>
      <c r="L11" s="6"/>
    </row>
    <row r="12" spans="1:12" s="51" customFormat="1" ht="17.25" customHeight="1" x14ac:dyDescent="0.15">
      <c r="A12" s="63" t="s">
        <v>387</v>
      </c>
      <c r="B12" s="64" t="s">
        <v>94</v>
      </c>
      <c r="C12" s="65" t="str">
        <f>VLOOKUP(B12,[3]事项列表范围!CY:DA,3,FALSE)</f>
        <v>重庆市高新区智慧园区基础信息化建设项目</v>
      </c>
      <c r="D12" s="6"/>
      <c r="E12" s="6"/>
      <c r="F12" s="33">
        <v>2</v>
      </c>
      <c r="G12" s="33">
        <v>2</v>
      </c>
      <c r="H12" s="33"/>
      <c r="I12" s="33">
        <v>2</v>
      </c>
      <c r="J12" s="33">
        <v>2</v>
      </c>
      <c r="K12" s="6"/>
      <c r="L12" s="6"/>
    </row>
    <row r="13" spans="1:12" s="51" customFormat="1" ht="17.25" customHeight="1" x14ac:dyDescent="0.15">
      <c r="A13" s="63" t="s">
        <v>384</v>
      </c>
      <c r="B13" s="9" t="s">
        <v>132</v>
      </c>
      <c r="C13" s="15" t="str">
        <f>VLOOKUP(B13,[4]事项列表范围!CY:DA,3,FALSE)</f>
        <v>重庆智慧江津PPP项目</v>
      </c>
      <c r="D13" s="6"/>
      <c r="E13" s="6"/>
      <c r="F13" s="5"/>
      <c r="G13" s="5"/>
      <c r="H13" s="5"/>
      <c r="I13" s="5"/>
      <c r="J13" s="5"/>
      <c r="K13" s="6"/>
      <c r="L13" s="6"/>
    </row>
    <row r="14" spans="1:12" s="5" customFormat="1" ht="17.25" customHeight="1" x14ac:dyDescent="0.15">
      <c r="A14" s="54" t="s">
        <v>384</v>
      </c>
      <c r="B14" s="55" t="s">
        <v>41</v>
      </c>
      <c r="C14" s="65" t="str">
        <f>VLOOKUP(B14,[2]事项列表范围!CY:DA,3,FALSE)</f>
        <v>铜仁市民平台</v>
      </c>
      <c r="D14" s="6"/>
      <c r="E14" s="6"/>
      <c r="K14" s="6"/>
      <c r="L14" s="6"/>
    </row>
    <row r="15" spans="1:12" s="5" customFormat="1" ht="17.25" customHeight="1" x14ac:dyDescent="0.15">
      <c r="A15" s="54" t="s">
        <v>384</v>
      </c>
      <c r="B15" s="9" t="s">
        <v>141</v>
      </c>
      <c r="C15" s="15" t="s">
        <v>142</v>
      </c>
      <c r="D15" s="6"/>
      <c r="E15" s="6"/>
      <c r="K15" s="6"/>
      <c r="L15" s="6"/>
    </row>
    <row r="16" spans="1:12" s="5" customFormat="1" ht="17.25" customHeight="1" x14ac:dyDescent="0.15">
      <c r="A16" s="54" t="s">
        <v>384</v>
      </c>
      <c r="B16" s="64" t="s">
        <v>100</v>
      </c>
      <c r="C16" s="65" t="str">
        <f>VLOOKUP(B16,[2]事项列表范围!CY:DA,3,FALSE)</f>
        <v>筑民生二期</v>
      </c>
      <c r="D16" s="6"/>
      <c r="E16" s="6"/>
      <c r="F16" s="33">
        <v>3</v>
      </c>
      <c r="G16" s="33">
        <v>1</v>
      </c>
      <c r="H16" s="33"/>
      <c r="I16" s="33">
        <v>4</v>
      </c>
      <c r="J16" s="33">
        <v>3</v>
      </c>
      <c r="K16" s="6"/>
      <c r="L16" s="6"/>
    </row>
    <row r="17" spans="1:12" s="5" customFormat="1" ht="17.25" customHeight="1" x14ac:dyDescent="0.15">
      <c r="A17" s="54" t="s">
        <v>387</v>
      </c>
      <c r="B17" s="9" t="s">
        <v>63</v>
      </c>
      <c r="C17" s="15" t="str">
        <f>VLOOKUP(B17,[5]事项列表范围!CY:DA,3,FALSE)</f>
        <v>筑民生二期</v>
      </c>
      <c r="D17" s="6"/>
      <c r="E17" s="6"/>
      <c r="F17" s="33">
        <v>2</v>
      </c>
      <c r="G17" s="33">
        <v>2</v>
      </c>
      <c r="H17" s="33">
        <v>2</v>
      </c>
      <c r="I17" s="33"/>
      <c r="J17" s="33">
        <v>2</v>
      </c>
      <c r="K17" s="6"/>
      <c r="L17" s="6"/>
    </row>
    <row r="18" spans="1:12" s="5" customFormat="1" ht="17.25" customHeight="1" x14ac:dyDescent="0.15">
      <c r="A18" s="54" t="s">
        <v>385</v>
      </c>
      <c r="B18" s="9" t="s">
        <v>62</v>
      </c>
      <c r="C18" s="15" t="str">
        <f>VLOOKUP(B18,[6]事项列表范围!CY:DA,3,FALSE)</f>
        <v>贵阳市住房公积金管理中心-线上服务接入软件开发</v>
      </c>
      <c r="D18" s="6"/>
      <c r="E18" s="6"/>
      <c r="K18" s="6"/>
      <c r="L18" s="6"/>
    </row>
    <row r="19" spans="1:12" s="5" customFormat="1" ht="17.25" customHeight="1" x14ac:dyDescent="0.15">
      <c r="A19" s="54" t="s">
        <v>264</v>
      </c>
      <c r="B19" s="64" t="s">
        <v>39</v>
      </c>
      <c r="C19" s="65" t="str">
        <f>VLOOKUP(B19,[2]事项列表范围!CY:DA,3,FALSE)</f>
        <v>铜仁市大数据支撑平台</v>
      </c>
      <c r="D19" s="6"/>
      <c r="E19" s="6"/>
      <c r="K19" s="6"/>
      <c r="L19" s="6"/>
    </row>
    <row r="20" spans="1:12" s="5" customFormat="1" ht="17.25" customHeight="1" x14ac:dyDescent="0.15">
      <c r="A20" s="54" t="s">
        <v>384</v>
      </c>
      <c r="B20" s="9" t="s">
        <v>61</v>
      </c>
      <c r="C20" s="15" t="s">
        <v>212</v>
      </c>
      <c r="D20" s="6"/>
      <c r="E20" s="6"/>
      <c r="K20" s="6"/>
      <c r="L20" s="6"/>
    </row>
    <row r="21" spans="1:12" s="5" customFormat="1" ht="17.25" customHeight="1" x14ac:dyDescent="0.15">
      <c r="A21" s="54" t="s">
        <v>251</v>
      </c>
      <c r="B21" s="9" t="s">
        <v>161</v>
      </c>
      <c r="C21" s="15" t="str">
        <f>VLOOKUP(B21,[7]事项列表范围!CZ:DB,3,FALSE)</f>
        <v>数据共享交换平台</v>
      </c>
      <c r="D21" s="8"/>
      <c r="E21" s="8"/>
      <c r="F21" s="7"/>
      <c r="G21" s="7"/>
      <c r="H21" s="7"/>
      <c r="I21" s="7"/>
      <c r="J21" s="7"/>
      <c r="K21" s="8"/>
      <c r="L21" s="8"/>
    </row>
    <row r="22" spans="1:12" s="5" customFormat="1" ht="17.25" customHeight="1" x14ac:dyDescent="0.15">
      <c r="A22" s="54" t="s">
        <v>422</v>
      </c>
      <c r="B22" s="55" t="s">
        <v>66</v>
      </c>
      <c r="C22" s="13" t="s">
        <v>67</v>
      </c>
      <c r="D22" s="8"/>
      <c r="E22" s="8"/>
      <c r="F22" s="7"/>
      <c r="G22" s="7"/>
      <c r="H22" s="7"/>
      <c r="I22" s="7"/>
      <c r="J22" s="7"/>
      <c r="K22" s="8"/>
      <c r="L22" s="8"/>
    </row>
    <row r="23" spans="1:12" s="5" customFormat="1" ht="17.25" customHeight="1" x14ac:dyDescent="0.15">
      <c r="A23" s="54" t="s">
        <v>268</v>
      </c>
      <c r="B23" s="9" t="s">
        <v>21</v>
      </c>
      <c r="C23" s="15" t="str">
        <f>VLOOKUP(B23,[8]事项列表范围!CY:DA,3,FALSE)</f>
        <v>湖南怀化会同县智慧党建综合服务平台软件开发项目</v>
      </c>
      <c r="D23" s="6"/>
      <c r="E23" s="6"/>
      <c r="K23" s="6"/>
      <c r="L23" s="6"/>
    </row>
    <row r="24" spans="1:12" s="5" customFormat="1" ht="17.25" customHeight="1" x14ac:dyDescent="0.15">
      <c r="A24" s="54" t="s">
        <v>367</v>
      </c>
      <c r="B24" s="45" t="s">
        <v>306</v>
      </c>
      <c r="C24" s="46" t="s">
        <v>307</v>
      </c>
      <c r="D24" s="6"/>
      <c r="E24" s="6"/>
      <c r="K24" s="6"/>
      <c r="L24" s="6"/>
    </row>
    <row r="25" spans="1:12" s="5" customFormat="1" ht="17.25" customHeight="1" x14ac:dyDescent="0.15">
      <c r="A25" s="54" t="s">
        <v>358</v>
      </c>
      <c r="B25" s="9" t="s">
        <v>168</v>
      </c>
      <c r="C25" s="15" t="s">
        <v>186</v>
      </c>
      <c r="D25" s="6"/>
      <c r="E25" s="6"/>
      <c r="K25" s="6"/>
      <c r="L25" s="6"/>
    </row>
    <row r="26" spans="1:12" s="5" customFormat="1" ht="17.25" customHeight="1" x14ac:dyDescent="0.15">
      <c r="A26" s="54" t="s">
        <v>360</v>
      </c>
      <c r="B26" s="9" t="s">
        <v>168</v>
      </c>
      <c r="C26" s="15" t="s">
        <v>175</v>
      </c>
      <c r="D26" s="6"/>
      <c r="E26" s="6"/>
      <c r="K26" s="6"/>
      <c r="L26" s="6"/>
    </row>
    <row r="27" spans="1:12" s="5" customFormat="1" ht="17.25" customHeight="1" x14ac:dyDescent="0.15">
      <c r="A27" s="54" t="s">
        <v>270</v>
      </c>
      <c r="B27" s="9" t="s">
        <v>177</v>
      </c>
      <c r="C27" s="15" t="s">
        <v>178</v>
      </c>
      <c r="D27" s="6"/>
      <c r="E27" s="6"/>
      <c r="K27" s="6"/>
      <c r="L27" s="6"/>
    </row>
    <row r="28" spans="1:12" s="5" customFormat="1" ht="17.25" customHeight="1" x14ac:dyDescent="0.15">
      <c r="A28" s="54" t="s">
        <v>363</v>
      </c>
      <c r="B28" s="64" t="s">
        <v>177</v>
      </c>
      <c r="C28" s="65" t="s">
        <v>169</v>
      </c>
      <c r="D28" s="6"/>
      <c r="E28" s="6"/>
      <c r="K28" s="6"/>
      <c r="L28" s="6"/>
    </row>
    <row r="29" spans="1:12" s="5" customFormat="1" ht="17.25" customHeight="1" x14ac:dyDescent="0.15">
      <c r="A29" s="54" t="s">
        <v>357</v>
      </c>
      <c r="B29" s="9" t="s">
        <v>144</v>
      </c>
      <c r="C29" s="15" t="s">
        <v>145</v>
      </c>
      <c r="D29" s="6"/>
      <c r="E29" s="6"/>
      <c r="K29" s="6"/>
      <c r="L29" s="6"/>
    </row>
    <row r="30" spans="1:12" s="5" customFormat="1" ht="17.25" customHeight="1" x14ac:dyDescent="0.15">
      <c r="A30" s="54" t="s">
        <v>359</v>
      </c>
      <c r="B30" s="9" t="s">
        <v>146</v>
      </c>
      <c r="C30" s="15" t="s">
        <v>147</v>
      </c>
      <c r="D30" s="6"/>
      <c r="E30" s="6"/>
      <c r="K30" s="6"/>
      <c r="L30" s="6"/>
    </row>
    <row r="31" spans="1:12" s="5" customFormat="1" ht="17.25" customHeight="1" x14ac:dyDescent="0.15">
      <c r="A31" s="54" t="s">
        <v>361</v>
      </c>
      <c r="B31" s="64" t="s">
        <v>146</v>
      </c>
      <c r="C31" s="17" t="s">
        <v>147</v>
      </c>
      <c r="D31" s="6"/>
      <c r="E31" s="6"/>
      <c r="K31" s="6"/>
      <c r="L31" s="6"/>
    </row>
    <row r="32" spans="1:12" s="5" customFormat="1" ht="17.25" customHeight="1" x14ac:dyDescent="0.15">
      <c r="A32" s="54" t="s">
        <v>365</v>
      </c>
      <c r="B32" s="9" t="s">
        <v>146</v>
      </c>
      <c r="C32" s="18" t="s">
        <v>147</v>
      </c>
      <c r="D32" s="6"/>
      <c r="E32" s="6"/>
      <c r="K32" s="6"/>
      <c r="L32" s="6"/>
    </row>
    <row r="33" spans="1:12" s="5" customFormat="1" ht="17.25" customHeight="1" x14ac:dyDescent="0.15">
      <c r="A33" s="54" t="s">
        <v>263</v>
      </c>
      <c r="B33" s="64" t="s">
        <v>144</v>
      </c>
      <c r="C33" s="65" t="s">
        <v>145</v>
      </c>
      <c r="D33" s="6"/>
      <c r="E33" s="6"/>
      <c r="K33" s="6"/>
      <c r="L33" s="6"/>
    </row>
    <row r="34" spans="1:12" s="5" customFormat="1" ht="17.25" customHeight="1" x14ac:dyDescent="0.15">
      <c r="A34" s="54" t="s">
        <v>390</v>
      </c>
      <c r="B34" s="9" t="s">
        <v>144</v>
      </c>
      <c r="C34" s="15" t="s">
        <v>145</v>
      </c>
      <c r="D34" s="6"/>
      <c r="E34" s="6"/>
      <c r="K34" s="6"/>
      <c r="L34" s="6"/>
    </row>
    <row r="35" spans="1:12" s="5" customFormat="1" ht="17.25" customHeight="1" x14ac:dyDescent="0.15">
      <c r="A35" s="54" t="s">
        <v>254</v>
      </c>
      <c r="B35" s="9" t="s">
        <v>400</v>
      </c>
      <c r="C35" s="15" t="s">
        <v>181</v>
      </c>
      <c r="D35" s="8"/>
      <c r="E35" s="8"/>
      <c r="F35" s="7"/>
      <c r="G35" s="7"/>
      <c r="H35" s="7"/>
      <c r="I35" s="7"/>
      <c r="J35" s="7"/>
      <c r="K35" s="8"/>
      <c r="L35" s="8"/>
    </row>
    <row r="36" spans="1:12" s="5" customFormat="1" ht="17.25" customHeight="1" x14ac:dyDescent="0.15">
      <c r="A36" s="57" t="s">
        <v>300</v>
      </c>
      <c r="B36" s="55" t="s">
        <v>302</v>
      </c>
      <c r="C36" s="13" t="str">
        <f>VLOOKUP(B36,[9]事项列表范围!CY:DA,3,FALSE)</f>
        <v>福州市中小企业服务平台</v>
      </c>
      <c r="D36" s="6"/>
      <c r="E36" s="6"/>
      <c r="K36" s="6"/>
      <c r="L36" s="6"/>
    </row>
    <row r="37" spans="1:12" s="5" customFormat="1" ht="17.25" customHeight="1" x14ac:dyDescent="0.15">
      <c r="A37" s="57" t="s">
        <v>419</v>
      </c>
      <c r="B37" s="64" t="s">
        <v>350</v>
      </c>
      <c r="C37" s="65" t="s">
        <v>38</v>
      </c>
      <c r="D37" s="6"/>
      <c r="E37" s="6"/>
      <c r="F37" s="33">
        <v>8</v>
      </c>
      <c r="G37" s="33"/>
      <c r="H37" s="33"/>
      <c r="I37" s="33"/>
      <c r="J37" s="33">
        <v>8</v>
      </c>
      <c r="K37" s="6"/>
      <c r="L37" s="6"/>
    </row>
    <row r="38" spans="1:12" s="5" customFormat="1" ht="17.25" customHeight="1" x14ac:dyDescent="0.15">
      <c r="A38" s="54" t="s">
        <v>265</v>
      </c>
      <c r="B38" s="9" t="s">
        <v>231</v>
      </c>
      <c r="C38" s="18" t="str">
        <f>VLOOKUP(B38,[10]事项列表范围!CY:DA,3,FALSE)</f>
        <v>佛山市经济运行一体化平台建设软件开发项目</v>
      </c>
      <c r="D38" s="6"/>
      <c r="E38" s="6"/>
      <c r="K38" s="6"/>
      <c r="L38" s="6"/>
    </row>
    <row r="39" spans="1:12" s="5" customFormat="1" ht="17.25" customHeight="1" x14ac:dyDescent="0.15">
      <c r="A39" s="54" t="s">
        <v>252</v>
      </c>
      <c r="B39" s="9" t="s">
        <v>37</v>
      </c>
      <c r="C39" s="15" t="str">
        <f>VLOOKUP(B39,[11]事项列表范围!CY:DA,3,FALSE)</f>
        <v>三明网上公共服务平台（e三明）</v>
      </c>
      <c r="D39" s="8"/>
      <c r="E39" s="8"/>
      <c r="F39" s="7"/>
      <c r="G39" s="7"/>
      <c r="H39" s="7"/>
      <c r="I39" s="7"/>
      <c r="J39" s="7"/>
      <c r="K39" s="8"/>
      <c r="L39" s="8"/>
    </row>
    <row r="40" spans="1:12" s="5" customFormat="1" ht="17.25" customHeight="1" x14ac:dyDescent="0.15">
      <c r="A40" s="57" t="s">
        <v>419</v>
      </c>
      <c r="B40" s="64" t="s">
        <v>301</v>
      </c>
      <c r="C40" s="65" t="str">
        <f>VLOOKUP(B40,[9]事项列表范围!CY:DA,3,FALSE)</f>
        <v>漳州市网上公共服务平台（漳州通）</v>
      </c>
      <c r="D40" s="6"/>
      <c r="E40" s="6"/>
      <c r="K40" s="6"/>
      <c r="L40" s="6"/>
    </row>
    <row r="41" spans="1:12" s="5" customFormat="1" ht="17.25" customHeight="1" x14ac:dyDescent="0.15">
      <c r="A41" s="57" t="s">
        <v>421</v>
      </c>
      <c r="B41" s="64" t="s">
        <v>304</v>
      </c>
      <c r="C41" s="65" t="str">
        <f>VLOOKUP(B41,[9]事项列表范围!CY:DA,3,FALSE)</f>
        <v>漳州市数据汇聚共享服务平台（二期）</v>
      </c>
      <c r="D41" s="6"/>
      <c r="E41" s="6"/>
      <c r="K41" s="6"/>
      <c r="L41" s="6"/>
    </row>
    <row r="42" spans="1:12" s="5" customFormat="1" ht="17.25" customHeight="1" x14ac:dyDescent="0.15">
      <c r="A42" s="54" t="s">
        <v>265</v>
      </c>
      <c r="B42" s="9" t="s">
        <v>202</v>
      </c>
      <c r="C42" s="15" t="s">
        <v>34</v>
      </c>
      <c r="D42" s="6"/>
      <c r="E42" s="6"/>
      <c r="K42" s="6"/>
      <c r="L42" s="6"/>
    </row>
    <row r="43" spans="1:12" s="5" customFormat="1" ht="13.5" customHeight="1" x14ac:dyDescent="0.15">
      <c r="A43" s="54" t="s">
        <v>265</v>
      </c>
      <c r="B43" s="55" t="s">
        <v>129</v>
      </c>
      <c r="C43" s="13" t="str">
        <f>VLOOKUP(B43,[12]事项列表范围!CY:DA,3,FALSE)</f>
        <v>广州之窗商务港智慧展厅集成服务阶段证明项目</v>
      </c>
      <c r="D43" s="6"/>
      <c r="E43" s="6"/>
      <c r="K43" s="6"/>
      <c r="L43" s="6"/>
    </row>
    <row r="44" spans="1:12" s="5" customFormat="1" ht="13.5" customHeight="1" x14ac:dyDescent="0.15">
      <c r="A44" s="54" t="s">
        <v>374</v>
      </c>
      <c r="B44" s="55" t="s">
        <v>13</v>
      </c>
      <c r="C44" s="13" t="str">
        <f>VLOOKUP(B44,[8]事项列表范围!CY:DA,3,FALSE)</f>
        <v>广州之窗商务港智慧展厅集成服务阶段证明项目</v>
      </c>
      <c r="D44" s="6"/>
      <c r="E44" s="6"/>
      <c r="K44" s="6"/>
      <c r="L44" s="6"/>
    </row>
    <row r="45" spans="1:12" s="5" customFormat="1" ht="13.5" customHeight="1" x14ac:dyDescent="0.15">
      <c r="A45" s="54" t="s">
        <v>388</v>
      </c>
      <c r="B45" s="55" t="s">
        <v>13</v>
      </c>
      <c r="C45" s="13" t="s">
        <v>90</v>
      </c>
      <c r="D45" s="6"/>
      <c r="E45" s="6"/>
      <c r="K45" s="6"/>
      <c r="L45" s="6"/>
    </row>
    <row r="46" spans="1:12" s="5" customFormat="1" ht="13.5" customHeight="1" x14ac:dyDescent="0.15">
      <c r="A46" s="54" t="s">
        <v>255</v>
      </c>
      <c r="B46" s="55" t="s">
        <v>13</v>
      </c>
      <c r="C46" s="13" t="s">
        <v>33</v>
      </c>
      <c r="D46" s="8"/>
      <c r="E46" s="8"/>
      <c r="F46" s="7"/>
      <c r="G46" s="7"/>
      <c r="H46" s="7"/>
      <c r="I46" s="7"/>
      <c r="J46" s="7"/>
      <c r="K46" s="8"/>
      <c r="L46" s="8"/>
    </row>
    <row r="47" spans="1:12" s="5" customFormat="1" ht="17.25" customHeight="1" x14ac:dyDescent="0.15">
      <c r="A47" s="54" t="s">
        <v>365</v>
      </c>
      <c r="B47" s="9" t="s">
        <v>201</v>
      </c>
      <c r="C47" s="15" t="s">
        <v>32</v>
      </c>
      <c r="D47" s="6"/>
      <c r="E47" s="6"/>
      <c r="K47" s="6"/>
      <c r="L47" s="6"/>
    </row>
    <row r="48" spans="1:12" s="5" customFormat="1" ht="17.25" customHeight="1" x14ac:dyDescent="0.15">
      <c r="A48" s="54" t="s">
        <v>388</v>
      </c>
      <c r="B48" s="9" t="s">
        <v>334</v>
      </c>
      <c r="C48" s="13" t="s">
        <v>335</v>
      </c>
      <c r="D48" s="6"/>
      <c r="E48" s="6"/>
      <c r="F48" s="33"/>
      <c r="G48" s="33"/>
      <c r="H48" s="33">
        <v>8</v>
      </c>
      <c r="I48" s="33">
        <v>8</v>
      </c>
      <c r="J48" s="33">
        <v>8</v>
      </c>
      <c r="K48" s="6"/>
      <c r="L48" s="6"/>
    </row>
    <row r="49" spans="1:12" s="5" customFormat="1" ht="17.25" customHeight="1" x14ac:dyDescent="0.15">
      <c r="A49" s="54" t="s">
        <v>266</v>
      </c>
      <c r="B49" s="9" t="s">
        <v>332</v>
      </c>
      <c r="C49" s="13" t="s">
        <v>333</v>
      </c>
      <c r="D49" s="6"/>
      <c r="E49" s="6"/>
      <c r="F49" s="33">
        <v>8</v>
      </c>
      <c r="G49" s="33">
        <v>8</v>
      </c>
      <c r="H49" s="33"/>
      <c r="I49" s="33"/>
      <c r="J49" s="33"/>
      <c r="K49" s="6"/>
      <c r="L49" s="6"/>
    </row>
    <row r="50" spans="1:12" s="5" customFormat="1" ht="17.25" customHeight="1" x14ac:dyDescent="0.15">
      <c r="A50" s="63" t="s">
        <v>370</v>
      </c>
      <c r="B50" s="55" t="s">
        <v>329</v>
      </c>
      <c r="C50" s="13" t="s">
        <v>330</v>
      </c>
      <c r="D50" s="6"/>
      <c r="E50" s="6"/>
      <c r="F50" s="33"/>
      <c r="G50" s="33"/>
      <c r="H50" s="33"/>
      <c r="I50" s="33"/>
      <c r="J50" s="33">
        <v>8</v>
      </c>
      <c r="K50" s="6"/>
      <c r="L50" s="6"/>
    </row>
    <row r="51" spans="1:12" s="5" customFormat="1" ht="17.25" customHeight="1" x14ac:dyDescent="0.15">
      <c r="A51" s="66" t="s">
        <v>426</v>
      </c>
      <c r="B51" s="67" t="s">
        <v>341</v>
      </c>
      <c r="C51" s="52" t="s">
        <v>342</v>
      </c>
      <c r="D51" s="53"/>
      <c r="E51" s="53"/>
      <c r="F51" s="51">
        <v>5</v>
      </c>
      <c r="G51" s="51"/>
      <c r="H51" s="51"/>
      <c r="I51" s="51"/>
      <c r="J51" s="51"/>
      <c r="K51" s="53"/>
      <c r="L51" s="53"/>
    </row>
    <row r="52" spans="1:12" s="5" customFormat="1" ht="17.25" customHeight="1" x14ac:dyDescent="0.15">
      <c r="A52" s="54" t="s">
        <v>370</v>
      </c>
      <c r="B52" s="55" t="s">
        <v>305</v>
      </c>
      <c r="C52" s="13" t="s">
        <v>189</v>
      </c>
      <c r="D52" s="6"/>
      <c r="E52" s="6"/>
      <c r="F52" s="33">
        <v>8</v>
      </c>
      <c r="G52" s="33">
        <v>8</v>
      </c>
      <c r="H52" s="33">
        <v>8</v>
      </c>
      <c r="I52" s="33"/>
      <c r="J52" s="33"/>
      <c r="K52" s="6"/>
      <c r="L52" s="6"/>
    </row>
    <row r="53" spans="1:12" s="5" customFormat="1" ht="17.25" customHeight="1" x14ac:dyDescent="0.15">
      <c r="A53" s="63" t="s">
        <v>370</v>
      </c>
      <c r="B53" s="55" t="s">
        <v>244</v>
      </c>
      <c r="C53" s="13" t="s">
        <v>237</v>
      </c>
      <c r="D53" s="6"/>
      <c r="E53" s="6"/>
      <c r="F53" s="33"/>
      <c r="G53" s="33"/>
      <c r="H53" s="33"/>
      <c r="I53" s="33">
        <v>8</v>
      </c>
      <c r="J53" s="33"/>
      <c r="K53" s="6"/>
      <c r="L53" s="6"/>
    </row>
    <row r="54" spans="1:12" s="5" customFormat="1" ht="17.25" customHeight="1" x14ac:dyDescent="0.15">
      <c r="A54" s="65" t="s">
        <v>357</v>
      </c>
      <c r="B54" s="9" t="s">
        <v>194</v>
      </c>
      <c r="C54" s="15" t="s">
        <v>195</v>
      </c>
      <c r="D54" s="6"/>
      <c r="E54" s="6"/>
      <c r="K54" s="6"/>
      <c r="L54" s="6"/>
    </row>
    <row r="55" spans="1:12" s="5" customFormat="1" ht="17.25" customHeight="1" x14ac:dyDescent="0.15">
      <c r="A55" s="65" t="s">
        <v>370</v>
      </c>
      <c r="B55" s="55" t="s">
        <v>191</v>
      </c>
      <c r="C55" s="13" t="str">
        <f>VLOOKUP(B55,[13]事项列表范围!CY:DA,3,FALSE)</f>
        <v>安徽马鞍山新型智慧城市第一阶段项目</v>
      </c>
      <c r="D55" s="6"/>
      <c r="E55" s="6"/>
      <c r="K55" s="6"/>
      <c r="L55" s="6"/>
    </row>
    <row r="56" spans="1:12" s="5" customFormat="1" ht="17.25" customHeight="1" x14ac:dyDescent="0.15">
      <c r="A56" s="65" t="s">
        <v>251</v>
      </c>
      <c r="B56" s="55" t="s">
        <v>191</v>
      </c>
      <c r="C56" s="13" t="s">
        <v>195</v>
      </c>
      <c r="D56" s="8"/>
      <c r="E56" s="8"/>
      <c r="F56" s="33"/>
      <c r="G56" s="33"/>
      <c r="H56" s="33">
        <v>8</v>
      </c>
      <c r="I56" s="33"/>
      <c r="J56" s="33"/>
      <c r="K56" s="8"/>
      <c r="L56" s="8"/>
    </row>
    <row r="57" spans="1:12" s="5" customFormat="1" ht="17.25" customHeight="1" x14ac:dyDescent="0.15">
      <c r="A57" s="54" t="s">
        <v>370</v>
      </c>
      <c r="B57" s="55" t="s">
        <v>188</v>
      </c>
      <c r="C57" s="13" t="str">
        <f>VLOOKUP(B57,[13]事项列表范围!CY:DA,3,FALSE)</f>
        <v>盱眙县智慧城市</v>
      </c>
      <c r="D57" s="6"/>
      <c r="E57" s="6"/>
      <c r="K57" s="6"/>
      <c r="L57" s="6"/>
    </row>
    <row r="58" spans="1:12" s="5" customFormat="1" ht="17.25" customHeight="1" x14ac:dyDescent="0.15">
      <c r="A58" s="54" t="s">
        <v>399</v>
      </c>
      <c r="B58" s="9" t="s">
        <v>203</v>
      </c>
      <c r="C58" s="15" t="s">
        <v>204</v>
      </c>
      <c r="D58" s="8"/>
      <c r="E58" s="8"/>
      <c r="F58" s="7"/>
      <c r="G58" s="7"/>
      <c r="H58" s="7"/>
      <c r="I58" s="7"/>
      <c r="J58" s="7"/>
      <c r="K58" s="8"/>
      <c r="L58" s="8"/>
    </row>
    <row r="59" spans="1:12" s="5" customFormat="1" ht="17.25" customHeight="1" x14ac:dyDescent="0.15">
      <c r="A59" s="54" t="s">
        <v>404</v>
      </c>
      <c r="B59" s="9" t="s">
        <v>239</v>
      </c>
      <c r="C59" s="15" t="str">
        <f>VLOOKUP(B59,[14]事项列表范围!CY:DA,3,FALSE)</f>
        <v>信用江苏网站“信用贯标及示范企业专栏”建设项目</v>
      </c>
      <c r="D59" s="8"/>
      <c r="E59" s="8"/>
      <c r="F59" s="33"/>
      <c r="G59" s="33"/>
      <c r="H59" s="33"/>
      <c r="I59" s="33"/>
      <c r="J59" s="33">
        <v>2</v>
      </c>
      <c r="K59" s="8"/>
      <c r="L59" s="8"/>
    </row>
    <row r="60" spans="1:12" s="5" customFormat="1" ht="17.25" customHeight="1" x14ac:dyDescent="0.15">
      <c r="A60" s="54" t="s">
        <v>364</v>
      </c>
      <c r="B60" s="64" t="s">
        <v>316</v>
      </c>
      <c r="C60" s="65" t="str">
        <f>VLOOKUP(B60,[15]事项列表范围!CY:DA,3,FALSE)</f>
        <v>吉安井开区智慧园区</v>
      </c>
      <c r="D60" s="6"/>
      <c r="E60" s="6"/>
      <c r="K60" s="6"/>
      <c r="L60" s="6"/>
    </row>
    <row r="61" spans="1:12" s="5" customFormat="1" ht="17.25" customHeight="1" x14ac:dyDescent="0.15">
      <c r="A61" s="54" t="s">
        <v>388</v>
      </c>
      <c r="B61" s="9" t="s">
        <v>116</v>
      </c>
      <c r="C61" s="15" t="s">
        <v>134</v>
      </c>
      <c r="D61" s="6"/>
      <c r="E61" s="6"/>
      <c r="K61" s="6"/>
      <c r="L61" s="6"/>
    </row>
    <row r="62" spans="1:12" s="5" customFormat="1" ht="17.25" customHeight="1" x14ac:dyDescent="0.15">
      <c r="A62" s="54" t="s">
        <v>253</v>
      </c>
      <c r="B62" s="9" t="s">
        <v>221</v>
      </c>
      <c r="C62" s="15" t="s">
        <v>130</v>
      </c>
      <c r="D62" s="8"/>
      <c r="E62" s="8"/>
      <c r="F62" s="7"/>
      <c r="G62" s="7"/>
      <c r="H62" s="7"/>
      <c r="I62" s="7"/>
      <c r="J62" s="7"/>
      <c r="K62" s="8"/>
      <c r="L62" s="8"/>
    </row>
    <row r="63" spans="1:12" s="5" customFormat="1" ht="17.25" customHeight="1" x14ac:dyDescent="0.15">
      <c r="A63" s="54" t="s">
        <v>389</v>
      </c>
      <c r="B63" s="55" t="s">
        <v>91</v>
      </c>
      <c r="C63" s="13" t="str">
        <f>VLOOKUP(B63,[16]事项列表范围!CY:DA,3,FALSE)</f>
        <v>安徽智慧校园、能耗管理、物联网</v>
      </c>
      <c r="D63" s="6"/>
      <c r="E63" s="6"/>
      <c r="K63" s="6"/>
      <c r="L63" s="6"/>
    </row>
    <row r="64" spans="1:12" s="5" customFormat="1" ht="17.25" customHeight="1" x14ac:dyDescent="0.15">
      <c r="A64" s="63" t="s">
        <v>373</v>
      </c>
      <c r="B64" s="64" t="s">
        <v>190</v>
      </c>
      <c r="C64" s="65" t="str">
        <f>VLOOKUP(B64,[13]事项列表范围!CY:DA,3,FALSE)</f>
        <v>杭州富阳行政服务中心大数据二期软件</v>
      </c>
      <c r="D64" s="6"/>
      <c r="E64" s="6"/>
      <c r="K64" s="6"/>
      <c r="L64" s="6"/>
    </row>
    <row r="65" spans="1:12" s="5" customFormat="1" ht="17.25" customHeight="1" x14ac:dyDescent="0.15">
      <c r="A65" s="54" t="s">
        <v>364</v>
      </c>
      <c r="B65" s="64" t="s">
        <v>232</v>
      </c>
      <c r="C65" s="65" t="str">
        <f>VLOOKUP(B65,[17]事项列表范围!CY:DA,3,FALSE)</f>
        <v>江苏省信用平台二期建设项目</v>
      </c>
      <c r="D65" s="6"/>
      <c r="E65" s="6"/>
      <c r="K65" s="6"/>
      <c r="L65" s="6"/>
    </row>
    <row r="66" spans="1:12" s="5" customFormat="1" ht="17.25" customHeight="1" x14ac:dyDescent="0.15">
      <c r="A66" s="54" t="s">
        <v>263</v>
      </c>
      <c r="B66" s="64" t="s">
        <v>106</v>
      </c>
      <c r="C66" s="65" t="str">
        <f>VLOOKUP(B66,[13]事项列表范围!CY:DA,3,FALSE)</f>
        <v>江苏省信用平台二期建设项目</v>
      </c>
      <c r="D66" s="6"/>
      <c r="E66" s="6"/>
      <c r="K66" s="6"/>
      <c r="L66" s="6"/>
    </row>
    <row r="67" spans="1:12" s="5" customFormat="1" ht="17.25" customHeight="1" x14ac:dyDescent="0.15">
      <c r="A67" s="54" t="s">
        <v>404</v>
      </c>
      <c r="B67" s="9" t="s">
        <v>65</v>
      </c>
      <c r="C67" s="15" t="s">
        <v>75</v>
      </c>
      <c r="D67" s="8"/>
      <c r="E67" s="8"/>
      <c r="F67" s="33">
        <v>8</v>
      </c>
      <c r="G67" s="33">
        <v>12</v>
      </c>
      <c r="H67" s="33">
        <v>10</v>
      </c>
      <c r="I67" s="33">
        <v>8</v>
      </c>
      <c r="J67" s="33">
        <v>6</v>
      </c>
      <c r="K67" s="8"/>
      <c r="L67" s="8"/>
    </row>
    <row r="68" spans="1:12" s="5" customFormat="1" ht="17.25" customHeight="1" x14ac:dyDescent="0.15">
      <c r="A68" s="66" t="s">
        <v>426</v>
      </c>
      <c r="B68" s="67" t="s">
        <v>65</v>
      </c>
      <c r="C68" s="52" t="str">
        <f>VLOOKUP(B68,[18]事项列表范围!CY:DA,3,FALSE)</f>
        <v>江苏省信用平台二期建设项目</v>
      </c>
      <c r="D68" s="53"/>
      <c r="E68" s="53"/>
      <c r="F68" s="51"/>
      <c r="G68" s="51"/>
      <c r="H68" s="51">
        <v>4</v>
      </c>
      <c r="I68" s="51"/>
      <c r="J68" s="51"/>
      <c r="K68" s="53"/>
      <c r="L68" s="53"/>
    </row>
    <row r="69" spans="1:12" s="5" customFormat="1" ht="17.25" customHeight="1" x14ac:dyDescent="0.15">
      <c r="A69" s="54" t="s">
        <v>370</v>
      </c>
      <c r="B69" s="64" t="s">
        <v>112</v>
      </c>
      <c r="C69" s="65" t="str">
        <f>VLOOKUP(B69,[19]事项列表范围!CY:DA,3,FALSE)</f>
        <v>徐州农业大数据展示</v>
      </c>
      <c r="D69" s="6"/>
      <c r="E69" s="6"/>
      <c r="K69" s="6"/>
      <c r="L69" s="6"/>
    </row>
    <row r="70" spans="1:12" s="5" customFormat="1" ht="17.25" customHeight="1" x14ac:dyDescent="0.15">
      <c r="A70" s="54" t="s">
        <v>372</v>
      </c>
      <c r="B70" s="64" t="s">
        <v>111</v>
      </c>
      <c r="C70" s="65" t="str">
        <f>VLOOKUP(B70,[19]事项列表范围!CY:DA,3,FALSE)</f>
        <v>徐州大数据业务部门场景化应用</v>
      </c>
      <c r="D70" s="6"/>
      <c r="E70" s="6"/>
      <c r="K70" s="6"/>
      <c r="L70" s="6"/>
    </row>
    <row r="71" spans="1:12" s="5" customFormat="1" ht="17.25" customHeight="1" x14ac:dyDescent="0.15">
      <c r="A71" s="54" t="s">
        <v>263</v>
      </c>
      <c r="B71" s="64" t="s">
        <v>110</v>
      </c>
      <c r="C71" s="65" t="str">
        <f>VLOOKUP(B71,[19]事项列表范围!CY:DA,3,FALSE)</f>
        <v>徐州信用大数据市县一体化展示</v>
      </c>
      <c r="D71" s="6"/>
      <c r="E71" s="6"/>
      <c r="K71" s="6"/>
      <c r="L71" s="6"/>
    </row>
    <row r="72" spans="1:12" s="5" customFormat="1" ht="17.25" customHeight="1" x14ac:dyDescent="0.15">
      <c r="A72" s="54" t="s">
        <v>263</v>
      </c>
      <c r="B72" s="64" t="s">
        <v>109</v>
      </c>
      <c r="C72" s="65" t="str">
        <f>VLOOKUP(B72,[19]事项列表范围!CY:DA,3,FALSE)</f>
        <v>睢宁智慧园区一期</v>
      </c>
      <c r="D72" s="6"/>
      <c r="E72" s="6"/>
      <c r="K72" s="6"/>
      <c r="L72" s="6"/>
    </row>
    <row r="73" spans="1:12" s="5" customFormat="1" ht="17.25" customHeight="1" x14ac:dyDescent="0.15">
      <c r="A73" s="54" t="s">
        <v>271</v>
      </c>
      <c r="B73" s="64" t="s">
        <v>234</v>
      </c>
      <c r="C73" s="65" t="str">
        <f>VLOOKUP(B73,[17]事项列表范围!CY:DA,3,FALSE)</f>
        <v>徐州信息资源枢纽服务（二期）升级改造</v>
      </c>
      <c r="D73" s="6"/>
      <c r="E73" s="6"/>
      <c r="K73" s="6"/>
      <c r="L73" s="6"/>
    </row>
    <row r="74" spans="1:12" s="5" customFormat="1" ht="17.25" customHeight="1" x14ac:dyDescent="0.15">
      <c r="A74" s="54" t="s">
        <v>370</v>
      </c>
      <c r="B74" s="55" t="s">
        <v>107</v>
      </c>
      <c r="C74" s="13" t="str">
        <f>VLOOKUP(B74,[19]事项列表范围!CY:DA,3,FALSE)</f>
        <v>徐州信息资源枢纽服务（二期）升级改造</v>
      </c>
      <c r="D74" s="6"/>
      <c r="E74" s="6"/>
      <c r="K74" s="6"/>
      <c r="L74" s="6"/>
    </row>
    <row r="75" spans="1:12" s="5" customFormat="1" ht="17.25" customHeight="1" x14ac:dyDescent="0.15">
      <c r="A75" s="54" t="s">
        <v>393</v>
      </c>
      <c r="B75" s="9" t="s">
        <v>107</v>
      </c>
      <c r="C75" s="15" t="str">
        <f>VLOOKUP(B75,[20]事项列表范围!CY:DA,3,FALSE)</f>
        <v>徐州信息资源枢纽服务（二期）升级改造</v>
      </c>
      <c r="D75" s="8"/>
      <c r="E75" s="8"/>
      <c r="F75" s="33">
        <v>8</v>
      </c>
      <c r="G75" s="33">
        <v>8</v>
      </c>
      <c r="H75" s="33"/>
      <c r="I75" s="33"/>
      <c r="J75" s="33">
        <v>4</v>
      </c>
      <c r="K75" s="8"/>
      <c r="L75" s="8"/>
    </row>
    <row r="76" spans="1:12" s="5" customFormat="1" ht="17.25" customHeight="1" x14ac:dyDescent="0.15">
      <c r="A76" s="66" t="s">
        <v>425</v>
      </c>
      <c r="B76" s="67" t="s">
        <v>31</v>
      </c>
      <c r="C76" s="52" t="str">
        <f>VLOOKUP(B76,[18]事项列表范围!CY:DA,3,FALSE)</f>
        <v>徐州信息资源枢纽服务（二期）升级改造</v>
      </c>
      <c r="D76" s="53"/>
      <c r="E76" s="53"/>
      <c r="F76" s="51"/>
      <c r="G76" s="51"/>
      <c r="H76" s="51"/>
      <c r="I76" s="51"/>
      <c r="J76" s="51">
        <v>1</v>
      </c>
      <c r="K76" s="53"/>
      <c r="L76" s="53"/>
    </row>
    <row r="77" spans="1:12" s="5" customFormat="1" ht="17.25" customHeight="1" x14ac:dyDescent="0.15">
      <c r="A77" s="54" t="s">
        <v>251</v>
      </c>
      <c r="B77" s="9" t="s">
        <v>12</v>
      </c>
      <c r="C77" s="20" t="str">
        <f>VLOOKUP(B77,[21]事项列表范围!CZ:DB,3,FALSE)</f>
        <v>吴江政务大数据二期</v>
      </c>
      <c r="D77" s="8"/>
      <c r="E77" s="8"/>
      <c r="F77" s="7"/>
      <c r="G77" s="7"/>
      <c r="H77" s="7"/>
      <c r="I77" s="7"/>
      <c r="J77" s="7"/>
      <c r="K77" s="8"/>
      <c r="L77" s="8"/>
    </row>
    <row r="78" spans="1:12" s="5" customFormat="1" ht="17.25" customHeight="1" x14ac:dyDescent="0.15">
      <c r="A78" s="54" t="s">
        <v>254</v>
      </c>
      <c r="B78" s="64" t="s">
        <v>12</v>
      </c>
      <c r="C78" s="65" t="str">
        <f>VLOOKUP(B78,[22]事项列表范围!CZ:DB,3,FALSE)</f>
        <v>吴江政务大数据二期</v>
      </c>
      <c r="D78" s="8"/>
      <c r="E78" s="8"/>
      <c r="F78" s="7"/>
      <c r="G78" s="7"/>
      <c r="H78" s="7"/>
      <c r="I78" s="7"/>
      <c r="J78" s="7"/>
      <c r="K78" s="8"/>
      <c r="L78" s="8"/>
    </row>
    <row r="79" spans="1:12" s="5" customFormat="1" ht="17.25" customHeight="1" x14ac:dyDescent="0.15">
      <c r="A79" s="59" t="s">
        <v>403</v>
      </c>
      <c r="B79" s="9" t="s">
        <v>12</v>
      </c>
      <c r="C79" s="15" t="str">
        <f>VLOOKUP(B79,[23]事项列表范围!CY:DA,3,FALSE)</f>
        <v>吴江政务大数据二期</v>
      </c>
      <c r="D79" s="8"/>
      <c r="E79" s="8"/>
      <c r="F79" s="7"/>
      <c r="G79" s="7"/>
      <c r="H79" s="7"/>
      <c r="I79" s="7"/>
      <c r="J79" s="7"/>
      <c r="K79" s="8"/>
      <c r="L79" s="8"/>
    </row>
    <row r="80" spans="1:12" s="5" customFormat="1" ht="17.25" customHeight="1" x14ac:dyDescent="0.15">
      <c r="A80" s="59" t="s">
        <v>371</v>
      </c>
      <c r="B80" s="64" t="s">
        <v>108</v>
      </c>
      <c r="C80" s="65" t="str">
        <f>VLOOKUP(B80,[19]事项列表范围!CY:DA,3,FALSE)</f>
        <v>连云港智慧徐圩石化园区(项目集)</v>
      </c>
      <c r="D80" s="6"/>
      <c r="E80" s="6"/>
      <c r="K80" s="6"/>
      <c r="L80" s="6"/>
    </row>
    <row r="81" spans="1:12" s="5" customFormat="1" ht="17.25" customHeight="1" x14ac:dyDescent="0.15">
      <c r="A81" s="68" t="s">
        <v>324</v>
      </c>
      <c r="B81" s="67" t="s">
        <v>325</v>
      </c>
      <c r="C81" s="52" t="str">
        <f>VLOOKUP(B81,[24]事项列表范围!CY:DA,3,FALSE)</f>
        <v>铜山智慧教育</v>
      </c>
      <c r="D81" s="53"/>
      <c r="E81" s="53"/>
      <c r="F81" s="51"/>
      <c r="G81" s="51"/>
      <c r="H81" s="51"/>
      <c r="I81" s="51"/>
      <c r="J81" s="51"/>
      <c r="K81" s="53"/>
      <c r="L81" s="53"/>
    </row>
    <row r="82" spans="1:12" s="5" customFormat="1" ht="17.25" customHeight="1" x14ac:dyDescent="0.15">
      <c r="A82" s="68" t="s">
        <v>425</v>
      </c>
      <c r="B82" s="67" t="s">
        <v>325</v>
      </c>
      <c r="C82" s="52" t="str">
        <f>VLOOKUP(B82,[18]事项列表范围!CY:DA,3,FALSE)</f>
        <v>铜山智慧教育</v>
      </c>
      <c r="D82" s="53"/>
      <c r="E82" s="53"/>
      <c r="F82" s="51"/>
      <c r="G82" s="51"/>
      <c r="H82" s="51"/>
      <c r="I82" s="51">
        <v>3</v>
      </c>
      <c r="J82" s="51"/>
      <c r="K82" s="53"/>
      <c r="L82" s="53"/>
    </row>
    <row r="83" spans="1:12" s="5" customFormat="1" ht="17.25" customHeight="1" x14ac:dyDescent="0.15">
      <c r="A83" s="54" t="s">
        <v>410</v>
      </c>
      <c r="B83" s="9" t="s">
        <v>87</v>
      </c>
      <c r="C83" s="15" t="s">
        <v>88</v>
      </c>
      <c r="D83" s="8"/>
      <c r="E83" s="8"/>
      <c r="F83" s="7"/>
      <c r="G83" s="7"/>
      <c r="H83" s="7"/>
      <c r="I83" s="7"/>
      <c r="J83" s="7"/>
      <c r="K83" s="8"/>
      <c r="L83" s="8"/>
    </row>
    <row r="84" spans="1:12" s="5" customFormat="1" ht="17.25" customHeight="1" x14ac:dyDescent="0.15">
      <c r="A84" s="54" t="s">
        <v>410</v>
      </c>
      <c r="B84" s="9" t="s">
        <v>138</v>
      </c>
      <c r="C84" s="15" t="str">
        <f>VLOOKUP(B84,[25]事项列表范围!CY:DA,3,FALSE)</f>
        <v>松原智慧城市相关项目</v>
      </c>
      <c r="D84" s="34"/>
      <c r="E84" s="8"/>
      <c r="F84" s="7"/>
      <c r="G84" s="7"/>
      <c r="H84" s="7"/>
      <c r="I84" s="7"/>
      <c r="J84" s="7"/>
      <c r="K84" s="8"/>
      <c r="L84" s="8"/>
    </row>
    <row r="85" spans="1:12" s="5" customFormat="1" ht="17.25" customHeight="1" x14ac:dyDescent="0.15">
      <c r="A85" s="62" t="s">
        <v>414</v>
      </c>
      <c r="B85" s="9" t="s">
        <v>138</v>
      </c>
      <c r="C85" s="15" t="s">
        <v>143</v>
      </c>
      <c r="D85" s="8"/>
      <c r="E85" s="8"/>
      <c r="F85" s="7"/>
      <c r="G85" s="7"/>
      <c r="H85" s="7"/>
      <c r="I85" s="7"/>
      <c r="J85" s="7"/>
      <c r="K85" s="8"/>
      <c r="L85" s="8"/>
    </row>
    <row r="86" spans="1:12" s="5" customFormat="1" ht="17.25" customHeight="1" x14ac:dyDescent="0.15">
      <c r="A86" s="63" t="s">
        <v>410</v>
      </c>
      <c r="B86" s="9" t="s">
        <v>320</v>
      </c>
      <c r="C86" s="15" t="str">
        <f>VLOOKUP(B86,[26]事项列表范围!CY:DA,3,FALSE)</f>
        <v>红旗汽车车联网项目</v>
      </c>
      <c r="D86" s="8"/>
      <c r="E86" s="8"/>
      <c r="F86" s="7"/>
      <c r="G86" s="7"/>
      <c r="H86" s="7"/>
      <c r="I86" s="7"/>
      <c r="J86" s="7"/>
      <c r="K86" s="8"/>
      <c r="L86" s="8"/>
    </row>
    <row r="87" spans="1:12" s="5" customFormat="1" ht="17.25" customHeight="1" x14ac:dyDescent="0.15">
      <c r="A87" s="54" t="s">
        <v>357</v>
      </c>
      <c r="B87" s="9" t="s">
        <v>343</v>
      </c>
      <c r="C87" s="15" t="str">
        <f>VLOOKUP(B87,[27]事项列表范围!CY:DA,3,FALSE)</f>
        <v>吉林省溯源食品工业互联网项目（咨询）</v>
      </c>
      <c r="D87" s="6"/>
      <c r="E87" s="6"/>
      <c r="K87" s="6"/>
      <c r="L87" s="6"/>
    </row>
    <row r="88" spans="1:12" s="5" customFormat="1" ht="17.25" customHeight="1" x14ac:dyDescent="0.15">
      <c r="A88" s="54" t="s">
        <v>407</v>
      </c>
      <c r="B88" s="9" t="s">
        <v>122</v>
      </c>
      <c r="C88" s="15" t="str">
        <f>VLOOKUP(B88,[28]事项列表范围!CY:DA,3,FALSE)</f>
        <v>吉林省溯源食品工业互联网项目（咨询）</v>
      </c>
      <c r="D88" s="8"/>
      <c r="E88" s="8"/>
      <c r="F88" s="7"/>
      <c r="G88" s="7"/>
      <c r="H88" s="7"/>
      <c r="I88" s="7"/>
      <c r="J88" s="7"/>
      <c r="K88" s="8"/>
      <c r="L88" s="8"/>
    </row>
    <row r="89" spans="1:12" s="5" customFormat="1" ht="17.25" customHeight="1" x14ac:dyDescent="0.15">
      <c r="A89" s="66" t="s">
        <v>324</v>
      </c>
      <c r="B89" s="67" t="s">
        <v>326</v>
      </c>
      <c r="C89" s="52" t="str">
        <f>VLOOKUP(B89,[24]事项列表范围!CY:DA,3,FALSE)</f>
        <v>长春市物联网产业发展咨询规划项目</v>
      </c>
      <c r="D89" s="53"/>
      <c r="E89" s="53"/>
      <c r="F89" s="51"/>
      <c r="G89" s="51"/>
      <c r="H89" s="51"/>
      <c r="I89" s="51"/>
      <c r="J89" s="51"/>
      <c r="K89" s="53"/>
      <c r="L89" s="53"/>
    </row>
    <row r="90" spans="1:12" s="5" customFormat="1" ht="17.25" customHeight="1" x14ac:dyDescent="0.15">
      <c r="A90" s="54" t="s">
        <v>407</v>
      </c>
      <c r="B90" s="9" t="s">
        <v>120</v>
      </c>
      <c r="C90" s="15" t="str">
        <f>VLOOKUP(B90,[28]事项列表范围!CY:DA,3,FALSE)</f>
        <v>长春市工业互联网二级节点咨询项目</v>
      </c>
      <c r="D90" s="8"/>
      <c r="E90" s="8"/>
      <c r="F90" s="7"/>
      <c r="G90" s="7"/>
      <c r="H90" s="7"/>
      <c r="I90" s="7"/>
      <c r="J90" s="7"/>
      <c r="K90" s="8"/>
      <c r="L90" s="8"/>
    </row>
    <row r="91" spans="1:12" s="5" customFormat="1" ht="17.25" customHeight="1" x14ac:dyDescent="0.15">
      <c r="A91" s="54" t="s">
        <v>418</v>
      </c>
      <c r="B91" s="9" t="s">
        <v>230</v>
      </c>
      <c r="C91" s="15" t="str">
        <f>VLOOKUP(B91,[29]事项列表范围!CY:DA,3,FALSE)</f>
        <v>长春市工业互联网二级节点咨询项目</v>
      </c>
      <c r="D91" s="8"/>
      <c r="E91" s="8"/>
      <c r="F91" s="7"/>
      <c r="G91" s="7"/>
      <c r="H91" s="7"/>
      <c r="I91" s="7"/>
      <c r="J91" s="7"/>
      <c r="K91" s="8"/>
      <c r="L91" s="8"/>
    </row>
    <row r="92" spans="1:12" s="5" customFormat="1" ht="17.25" customHeight="1" x14ac:dyDescent="0.15">
      <c r="A92" s="54" t="s">
        <v>267</v>
      </c>
      <c r="B92" s="9" t="s">
        <v>118</v>
      </c>
      <c r="C92" s="15" t="s">
        <v>119</v>
      </c>
      <c r="D92" s="6"/>
      <c r="E92" s="6"/>
      <c r="K92" s="6"/>
      <c r="L92" s="6"/>
    </row>
    <row r="93" spans="1:12" s="5" customFormat="1" ht="17.25" customHeight="1" x14ac:dyDescent="0.15">
      <c r="A93" s="54" t="s">
        <v>397</v>
      </c>
      <c r="B93" s="64" t="s">
        <v>69</v>
      </c>
      <c r="C93" s="65" t="s">
        <v>128</v>
      </c>
      <c r="D93" s="8"/>
      <c r="E93" s="8"/>
      <c r="F93" s="7"/>
      <c r="G93" s="7"/>
      <c r="H93" s="7"/>
      <c r="I93" s="7"/>
      <c r="J93" s="7"/>
      <c r="K93" s="8"/>
      <c r="L93" s="8"/>
    </row>
    <row r="94" spans="1:12" s="5" customFormat="1" ht="17.25" customHeight="1" x14ac:dyDescent="0.15">
      <c r="A94" s="54" t="s">
        <v>256</v>
      </c>
      <c r="B94" s="9" t="s">
        <v>71</v>
      </c>
      <c r="C94" s="15" t="s">
        <v>74</v>
      </c>
      <c r="D94" s="8"/>
      <c r="E94" s="8"/>
      <c r="F94" s="7"/>
      <c r="G94" s="7"/>
      <c r="H94" s="7"/>
      <c r="I94" s="7"/>
      <c r="J94" s="7"/>
      <c r="K94" s="8"/>
      <c r="L94" s="8"/>
    </row>
    <row r="95" spans="1:12" s="5" customFormat="1" ht="17.25" customHeight="1" x14ac:dyDescent="0.15">
      <c r="A95" s="54" t="s">
        <v>395</v>
      </c>
      <c r="B95" s="9" t="s">
        <v>117</v>
      </c>
      <c r="C95" s="15" t="str">
        <f>VLOOKUP(B95,[30]事项列表范围!CY:DA,3,FALSE)</f>
        <v>枣庄市大数据局互联网+政务服务系统开发项目</v>
      </c>
      <c r="D95" s="8"/>
      <c r="E95" s="8"/>
      <c r="F95" s="7"/>
      <c r="G95" s="7"/>
      <c r="H95" s="7"/>
      <c r="I95" s="7"/>
      <c r="J95" s="7"/>
      <c r="K95" s="8"/>
      <c r="L95" s="8"/>
    </row>
    <row r="96" spans="1:12" s="5" customFormat="1" ht="17.25" customHeight="1" x14ac:dyDescent="0.15">
      <c r="A96" s="54" t="s">
        <v>401</v>
      </c>
      <c r="B96" s="9" t="s">
        <v>117</v>
      </c>
      <c r="C96" s="15" t="str">
        <f>VLOOKUP(B96,[30]事项列表范围!CY:DA,3,FALSE)</f>
        <v>枣庄市大数据局互联网+政务服务系统开发项目</v>
      </c>
      <c r="D96" s="8"/>
      <c r="E96" s="8"/>
      <c r="F96" s="7"/>
      <c r="G96" s="7"/>
      <c r="H96" s="7"/>
      <c r="I96" s="7"/>
      <c r="J96" s="7"/>
      <c r="K96" s="8"/>
      <c r="L96" s="8"/>
    </row>
    <row r="97" spans="1:12" s="5" customFormat="1" ht="17.25" customHeight="1" x14ac:dyDescent="0.15">
      <c r="A97" s="54" t="s">
        <v>257</v>
      </c>
      <c r="B97" s="64" t="s">
        <v>14</v>
      </c>
      <c r="C97" s="65" t="str">
        <f>VLOOKUP(B97,[31]事项列表范围!CZ:DB,3,FALSE)</f>
        <v>一馆一平台（一期硬件）（新增商机）</v>
      </c>
      <c r="D97" s="8"/>
      <c r="E97" s="8"/>
      <c r="F97" s="33"/>
      <c r="G97" s="33"/>
      <c r="H97" s="33"/>
      <c r="I97" s="33">
        <v>8</v>
      </c>
      <c r="J97" s="33">
        <v>8</v>
      </c>
      <c r="K97" s="8"/>
      <c r="L97" s="8"/>
    </row>
    <row r="98" spans="1:12" s="5" customFormat="1" ht="17.25" customHeight="1" x14ac:dyDescent="0.15">
      <c r="A98" s="62" t="s">
        <v>413</v>
      </c>
      <c r="B98" s="9" t="s">
        <v>54</v>
      </c>
      <c r="C98" s="15" t="s">
        <v>57</v>
      </c>
      <c r="D98" s="8"/>
      <c r="E98" s="8"/>
      <c r="F98" s="7"/>
      <c r="G98" s="7"/>
      <c r="H98" s="7"/>
      <c r="I98" s="7"/>
      <c r="J98" s="7"/>
      <c r="K98" s="8"/>
      <c r="L98" s="8"/>
    </row>
    <row r="99" spans="1:12" s="5" customFormat="1" ht="17.25" customHeight="1" x14ac:dyDescent="0.15">
      <c r="A99" s="54" t="s">
        <v>256</v>
      </c>
      <c r="B99" s="9" t="s">
        <v>68</v>
      </c>
      <c r="C99" s="15" t="str">
        <f>VLOOKUP(B99,[32]事项列表范围!CZ:DB,3,FALSE)</f>
        <v>红旗小镇信息化项目</v>
      </c>
      <c r="D99" s="8"/>
      <c r="E99" s="8"/>
      <c r="F99" s="7"/>
      <c r="G99" s="7"/>
      <c r="H99" s="7"/>
      <c r="I99" s="7"/>
      <c r="J99" s="7"/>
      <c r="K99" s="8"/>
      <c r="L99" s="8"/>
    </row>
    <row r="100" spans="1:12" s="5" customFormat="1" ht="17.25" customHeight="1" x14ac:dyDescent="0.15">
      <c r="A100" s="62" t="s">
        <v>415</v>
      </c>
      <c r="B100" s="9" t="s">
        <v>68</v>
      </c>
      <c r="C100" s="15" t="s">
        <v>242</v>
      </c>
      <c r="D100" s="8"/>
      <c r="E100" s="8"/>
      <c r="F100" s="7"/>
      <c r="G100" s="7"/>
      <c r="H100" s="7"/>
      <c r="I100" s="7"/>
      <c r="J100" s="7"/>
      <c r="K100" s="8"/>
      <c r="L100" s="8"/>
    </row>
    <row r="101" spans="1:12" s="5" customFormat="1" ht="17.25" customHeight="1" x14ac:dyDescent="0.15">
      <c r="A101" s="54" t="s">
        <v>267</v>
      </c>
      <c r="B101" s="55" t="s">
        <v>114</v>
      </c>
      <c r="C101" s="13" t="str">
        <f>VLOOKUP(B101,[33]事项列表范围!CY:DA,3,FALSE)</f>
        <v>吉林省应急指挥系统平台</v>
      </c>
      <c r="D101" s="6"/>
      <c r="E101" s="6"/>
      <c r="F101" s="33"/>
      <c r="G101" s="33"/>
      <c r="H101" s="33">
        <v>3</v>
      </c>
      <c r="I101" s="33">
        <v>2</v>
      </c>
      <c r="J101" s="33"/>
      <c r="K101" s="6"/>
      <c r="L101" s="6"/>
    </row>
    <row r="102" spans="1:12" s="5" customFormat="1" ht="17.25" customHeight="1" x14ac:dyDescent="0.15">
      <c r="A102" s="54" t="s">
        <v>362</v>
      </c>
      <c r="B102" s="55" t="s">
        <v>15</v>
      </c>
      <c r="C102" s="13" t="str">
        <f>VLOOKUP(B102,[34]事项列表范围!CY:DA,3,FALSE)</f>
        <v>吉林省溯源食品工业互联网项目（建设）</v>
      </c>
      <c r="D102" s="6"/>
      <c r="E102" s="6"/>
      <c r="K102" s="6"/>
      <c r="L102" s="6"/>
    </row>
    <row r="103" spans="1:12" s="5" customFormat="1" ht="17.25" customHeight="1" x14ac:dyDescent="0.15">
      <c r="A103" s="54" t="s">
        <v>368</v>
      </c>
      <c r="B103" s="64" t="s">
        <v>115</v>
      </c>
      <c r="C103" s="65" t="str">
        <f>VLOOKUP(B103,[33]事项列表范围!CY:DA,3,FALSE)</f>
        <v>吉林省溯源食品工业互联网项目（建设）</v>
      </c>
      <c r="D103" s="6"/>
      <c r="E103" s="6"/>
      <c r="K103" s="6"/>
      <c r="L103" s="6"/>
    </row>
    <row r="104" spans="1:12" s="5" customFormat="1" ht="17.25" customHeight="1" x14ac:dyDescent="0.15">
      <c r="A104" s="62" t="s">
        <v>258</v>
      </c>
      <c r="B104" s="9" t="s">
        <v>15</v>
      </c>
      <c r="C104" s="15" t="s">
        <v>16</v>
      </c>
      <c r="D104" s="8"/>
      <c r="E104" s="8"/>
      <c r="F104" s="7"/>
      <c r="G104" s="7"/>
      <c r="H104" s="7"/>
      <c r="I104" s="7"/>
      <c r="J104" s="7"/>
      <c r="K104" s="8"/>
      <c r="L104" s="8"/>
    </row>
    <row r="105" spans="1:12" s="5" customFormat="1" ht="17.25" customHeight="1" x14ac:dyDescent="0.15">
      <c r="A105" s="54" t="s">
        <v>259</v>
      </c>
      <c r="B105" s="9" t="s">
        <v>15</v>
      </c>
      <c r="C105" s="15" t="str">
        <f>VLOOKUP(B105,[35]事项列表范围!CZ:DB,3,FALSE)</f>
        <v>吉林省溯源食品工业互联网项目</v>
      </c>
      <c r="D105" s="8"/>
      <c r="E105" s="8"/>
      <c r="F105" s="7"/>
      <c r="G105" s="7"/>
      <c r="H105" s="7"/>
      <c r="I105" s="7"/>
      <c r="J105" s="7"/>
      <c r="K105" s="8"/>
      <c r="L105" s="8"/>
    </row>
    <row r="106" spans="1:12" s="5" customFormat="1" ht="17.25" customHeight="1" x14ac:dyDescent="0.15">
      <c r="A106" s="54" t="s">
        <v>410</v>
      </c>
      <c r="B106" s="9" t="s">
        <v>49</v>
      </c>
      <c r="C106" s="15" t="str">
        <f>VLOOKUP(B106,[32]事项列表范围!CZ:DB,3,FALSE)</f>
        <v>唐山智慧火车站</v>
      </c>
      <c r="D106" s="8"/>
      <c r="E106" s="8"/>
      <c r="F106" s="7"/>
      <c r="G106" s="7"/>
      <c r="H106" s="7"/>
      <c r="I106" s="7"/>
      <c r="J106" s="7"/>
      <c r="K106" s="8"/>
      <c r="L106" s="8"/>
    </row>
    <row r="107" spans="1:12" s="5" customFormat="1" ht="17.25" customHeight="1" x14ac:dyDescent="0.15">
      <c r="A107" s="54" t="s">
        <v>418</v>
      </c>
      <c r="B107" s="64" t="s">
        <v>20</v>
      </c>
      <c r="C107" s="65" t="str">
        <f>VLOOKUP(B107,[36]事项列表范围!A:C,3,FALSE)</f>
        <v>唐山智慧火车站</v>
      </c>
      <c r="D107" s="8"/>
      <c r="E107" s="8"/>
      <c r="F107" s="33"/>
      <c r="G107" s="33"/>
      <c r="H107" s="33"/>
      <c r="I107" s="33">
        <v>3</v>
      </c>
      <c r="J107" s="33">
        <v>8</v>
      </c>
      <c r="K107" s="8"/>
      <c r="L107" s="8"/>
    </row>
    <row r="108" spans="1:12" s="5" customFormat="1" ht="17.25" customHeight="1" x14ac:dyDescent="0.15">
      <c r="A108" s="54" t="s">
        <v>253</v>
      </c>
      <c r="B108" s="64" t="s">
        <v>187</v>
      </c>
      <c r="C108" s="15" t="str">
        <f>VLOOKUP(B108,[37]事项列表范围!CY:DA,3,FALSE)</f>
        <v>淄博经开区IOC项目</v>
      </c>
      <c r="D108" s="8"/>
      <c r="E108" s="8"/>
      <c r="F108" s="7"/>
      <c r="G108" s="7"/>
      <c r="H108" s="7"/>
      <c r="I108" s="7"/>
      <c r="J108" s="7"/>
      <c r="K108" s="8"/>
      <c r="L108" s="8"/>
    </row>
    <row r="109" spans="1:12" s="5" customFormat="1" ht="16.5" customHeight="1" x14ac:dyDescent="0.15">
      <c r="A109" s="54" t="s">
        <v>424</v>
      </c>
      <c r="B109" s="9" t="s">
        <v>176</v>
      </c>
      <c r="C109" s="15" t="str">
        <f>VLOOKUP(B109,[38]事项列表范围!CY:DA,3,FALSE)</f>
        <v>潍坊市城市大脑项目</v>
      </c>
      <c r="D109" s="8"/>
      <c r="E109" s="8"/>
      <c r="F109" s="7"/>
      <c r="G109" s="7"/>
      <c r="H109" s="7"/>
      <c r="I109" s="7"/>
      <c r="J109" s="7"/>
      <c r="K109" s="8"/>
      <c r="L109" s="8"/>
    </row>
    <row r="110" spans="1:12" s="5" customFormat="1" ht="17.25" customHeight="1" x14ac:dyDescent="0.15">
      <c r="A110" s="54" t="s">
        <v>422</v>
      </c>
      <c r="B110" s="55" t="s">
        <v>59</v>
      </c>
      <c r="C110" s="13" t="str">
        <f>VLOOKUP(B110,[39]事项列表范围!CZ:DB,3,FALSE)</f>
        <v>淄川IOC项目</v>
      </c>
      <c r="D110" s="8"/>
      <c r="E110" s="8"/>
      <c r="F110" s="7"/>
      <c r="G110" s="7"/>
      <c r="H110" s="7"/>
      <c r="I110" s="7"/>
      <c r="J110" s="7"/>
      <c r="K110" s="8"/>
      <c r="L110" s="8"/>
    </row>
    <row r="111" spans="1:12" s="5" customFormat="1" ht="17.25" customHeight="1" x14ac:dyDescent="0.15">
      <c r="A111" s="54" t="s">
        <v>410</v>
      </c>
      <c r="B111" s="9" t="s">
        <v>72</v>
      </c>
      <c r="C111" s="15" t="str">
        <f>VLOOKUP(B111,[32]事项列表范围!CZ:DB,3,FALSE)</f>
        <v>威海职业学院智慧校园一期</v>
      </c>
      <c r="D111" s="8"/>
      <c r="E111" s="8"/>
      <c r="F111" s="7"/>
      <c r="G111" s="7"/>
      <c r="H111" s="7"/>
      <c r="I111" s="7"/>
      <c r="J111" s="7"/>
      <c r="K111" s="8"/>
      <c r="L111" s="8"/>
    </row>
    <row r="112" spans="1:12" s="5" customFormat="1" ht="17.25" customHeight="1" x14ac:dyDescent="0.15">
      <c r="A112" s="54" t="s">
        <v>256</v>
      </c>
      <c r="B112" s="9" t="s">
        <v>73</v>
      </c>
      <c r="C112" s="15" t="str">
        <f>VLOOKUP(B112,[32]事项列表范围!CZ:DB,3,FALSE)</f>
        <v>南昌智慧监狱项目</v>
      </c>
      <c r="D112" s="8"/>
      <c r="E112" s="8"/>
      <c r="F112" s="7"/>
      <c r="G112" s="7"/>
      <c r="H112" s="7"/>
      <c r="I112" s="7"/>
      <c r="J112" s="7"/>
      <c r="K112" s="8"/>
      <c r="L112" s="8"/>
    </row>
    <row r="113" spans="1:12" s="5" customFormat="1" ht="17.25" customHeight="1" x14ac:dyDescent="0.15">
      <c r="A113" s="63" t="s">
        <v>409</v>
      </c>
      <c r="B113" s="45" t="s">
        <v>45</v>
      </c>
      <c r="C113" s="46" t="s">
        <v>311</v>
      </c>
      <c r="D113" s="8"/>
      <c r="E113" s="8"/>
      <c r="F113" s="7"/>
      <c r="G113" s="7"/>
      <c r="H113" s="7"/>
      <c r="I113" s="7"/>
      <c r="J113" s="7"/>
      <c r="K113" s="8"/>
      <c r="L113" s="8"/>
    </row>
    <row r="114" spans="1:12" s="5" customFormat="1" ht="17.25" customHeight="1" x14ac:dyDescent="0.15">
      <c r="A114" s="54" t="s">
        <v>257</v>
      </c>
      <c r="B114" s="22" t="s">
        <v>172</v>
      </c>
      <c r="C114" s="15" t="s">
        <v>173</v>
      </c>
      <c r="D114" s="8"/>
      <c r="E114" s="8"/>
      <c r="F114" s="7"/>
      <c r="G114" s="7"/>
      <c r="H114" s="7"/>
      <c r="I114" s="7"/>
      <c r="J114" s="7"/>
      <c r="K114" s="8"/>
      <c r="L114" s="8"/>
    </row>
    <row r="115" spans="1:12" s="5" customFormat="1" ht="17.25" customHeight="1" x14ac:dyDescent="0.15">
      <c r="A115" s="54" t="s">
        <v>406</v>
      </c>
      <c r="B115" s="22" t="s">
        <v>64</v>
      </c>
      <c r="C115" s="15" t="s">
        <v>184</v>
      </c>
      <c r="D115" s="8"/>
      <c r="E115" s="8"/>
      <c r="F115" s="7"/>
      <c r="G115" s="7"/>
      <c r="H115" s="7"/>
      <c r="I115" s="7"/>
      <c r="J115" s="7"/>
      <c r="K115" s="8"/>
      <c r="L115" s="8"/>
    </row>
    <row r="116" spans="1:12" s="5" customFormat="1" ht="17.25" customHeight="1" x14ac:dyDescent="0.15">
      <c r="A116" s="54" t="s">
        <v>406</v>
      </c>
      <c r="B116" s="9" t="s">
        <v>58</v>
      </c>
      <c r="C116" s="15" t="str">
        <f>VLOOKUP(B116,[40]事项列表范围!CZ:DB,3,FALSE)</f>
        <v>抚顺工业运行预警监控与服务平台</v>
      </c>
      <c r="D116" s="8"/>
      <c r="E116" s="8"/>
      <c r="F116" s="7"/>
      <c r="G116" s="7"/>
      <c r="H116" s="7"/>
      <c r="I116" s="7"/>
      <c r="J116" s="7"/>
      <c r="K116" s="8"/>
      <c r="L116" s="8"/>
    </row>
    <row r="117" spans="1:12" s="5" customFormat="1" ht="17.25" customHeight="1" x14ac:dyDescent="0.15">
      <c r="A117" s="54" t="s">
        <v>405</v>
      </c>
      <c r="B117" s="9" t="s">
        <v>43</v>
      </c>
      <c r="C117" s="15" t="s">
        <v>44</v>
      </c>
      <c r="D117" s="8"/>
      <c r="E117" s="8"/>
      <c r="F117" s="7"/>
      <c r="G117" s="7"/>
      <c r="H117" s="7"/>
      <c r="I117" s="7"/>
      <c r="J117" s="7"/>
      <c r="K117" s="8"/>
      <c r="L117" s="8"/>
    </row>
    <row r="118" spans="1:12" s="5" customFormat="1" ht="17.25" customHeight="1" x14ac:dyDescent="0.15">
      <c r="A118" s="62" t="s">
        <v>413</v>
      </c>
      <c r="B118" s="9" t="s">
        <v>53</v>
      </c>
      <c r="C118" s="15" t="s">
        <v>56</v>
      </c>
      <c r="D118" s="8"/>
      <c r="E118" s="8"/>
      <c r="F118" s="7"/>
      <c r="G118" s="7"/>
      <c r="H118" s="7"/>
      <c r="I118" s="7"/>
      <c r="J118" s="7"/>
      <c r="K118" s="8"/>
      <c r="L118" s="8"/>
    </row>
    <row r="119" spans="1:12" s="5" customFormat="1" ht="17.25" customHeight="1" x14ac:dyDescent="0.15">
      <c r="A119" s="62" t="s">
        <v>258</v>
      </c>
      <c r="B119" s="9" t="s">
        <v>52</v>
      </c>
      <c r="C119" s="15" t="s">
        <v>55</v>
      </c>
      <c r="D119" s="8"/>
      <c r="E119" s="8"/>
      <c r="F119" s="7"/>
      <c r="G119" s="7"/>
      <c r="H119" s="7"/>
      <c r="I119" s="7"/>
      <c r="J119" s="7"/>
      <c r="K119" s="8"/>
      <c r="L119" s="8"/>
    </row>
    <row r="120" spans="1:12" s="5" customFormat="1" ht="17.25" customHeight="1" x14ac:dyDescent="0.15">
      <c r="A120" s="54" t="s">
        <v>267</v>
      </c>
      <c r="B120" s="64" t="s">
        <v>113</v>
      </c>
      <c r="C120" s="65" t="str">
        <f>VLOOKUP(B120,[33]事项列表范围!CY:DA,3,FALSE)</f>
        <v>吉林省大数据局数据中心建设项目</v>
      </c>
      <c r="D120" s="6"/>
      <c r="E120" s="6"/>
      <c r="K120" s="6"/>
      <c r="L120" s="6"/>
    </row>
    <row r="121" spans="1:12" s="5" customFormat="1" ht="17.25" customHeight="1" x14ac:dyDescent="0.15">
      <c r="A121" s="54" t="s">
        <v>393</v>
      </c>
      <c r="B121" s="9" t="s">
        <v>82</v>
      </c>
      <c r="C121" s="15" t="str">
        <f>VLOOKUP(B121,[7]事项列表范围!CZ:DB,3,FALSE)</f>
        <v>吉林省大数据局数据中心建设项目</v>
      </c>
      <c r="D121" s="8"/>
      <c r="E121" s="8"/>
      <c r="F121" s="7"/>
      <c r="G121" s="7"/>
      <c r="H121" s="7"/>
      <c r="I121" s="7"/>
      <c r="J121" s="7"/>
      <c r="K121" s="8"/>
      <c r="L121" s="8"/>
    </row>
    <row r="122" spans="1:12" s="5" customFormat="1" ht="17.25" customHeight="1" x14ac:dyDescent="0.15">
      <c r="A122" s="62" t="s">
        <v>415</v>
      </c>
      <c r="B122" s="9" t="s">
        <v>240</v>
      </c>
      <c r="C122" s="15" t="s">
        <v>83</v>
      </c>
      <c r="D122" s="8"/>
      <c r="E122" s="8"/>
      <c r="F122" s="7"/>
      <c r="G122" s="7"/>
      <c r="H122" s="7"/>
      <c r="I122" s="7"/>
      <c r="J122" s="7"/>
      <c r="K122" s="8"/>
      <c r="L122" s="8"/>
    </row>
    <row r="123" spans="1:12" s="5" customFormat="1" ht="17.25" customHeight="1" x14ac:dyDescent="0.15">
      <c r="A123" s="62" t="s">
        <v>414</v>
      </c>
      <c r="B123" s="9" t="s">
        <v>348</v>
      </c>
      <c r="C123" s="15" t="s">
        <v>346</v>
      </c>
      <c r="D123" s="8"/>
      <c r="E123" s="8"/>
      <c r="F123" s="33"/>
      <c r="G123" s="33"/>
      <c r="H123" s="33"/>
      <c r="I123" s="33"/>
      <c r="J123" s="33">
        <v>3</v>
      </c>
      <c r="K123" s="8"/>
      <c r="L123" s="8"/>
    </row>
    <row r="124" spans="1:12" s="5" customFormat="1" ht="17.25" customHeight="1" x14ac:dyDescent="0.15">
      <c r="A124" s="54" t="s">
        <v>364</v>
      </c>
      <c r="B124" s="55" t="s">
        <v>344</v>
      </c>
      <c r="C124" s="13" t="s">
        <v>345</v>
      </c>
      <c r="D124" s="6"/>
      <c r="E124" s="6"/>
      <c r="F124" s="5">
        <v>8</v>
      </c>
      <c r="G124" s="5">
        <v>8</v>
      </c>
      <c r="H124" s="5">
        <v>8</v>
      </c>
      <c r="K124" s="6"/>
      <c r="L124" s="6"/>
    </row>
    <row r="125" spans="1:12" s="5" customFormat="1" ht="17.25" customHeight="1" x14ac:dyDescent="0.15">
      <c r="A125" s="63" t="s">
        <v>410</v>
      </c>
      <c r="B125" s="9" t="s">
        <v>314</v>
      </c>
      <c r="C125" s="15" t="s">
        <v>315</v>
      </c>
      <c r="D125" s="8"/>
      <c r="E125" s="8"/>
      <c r="F125" s="33">
        <v>8</v>
      </c>
      <c r="G125" s="33">
        <v>8</v>
      </c>
      <c r="H125" s="33">
        <v>8</v>
      </c>
      <c r="I125" s="33">
        <v>8</v>
      </c>
      <c r="J125" s="33">
        <v>8</v>
      </c>
      <c r="K125" s="8"/>
      <c r="L125" s="8"/>
    </row>
    <row r="126" spans="1:12" s="5" customFormat="1" ht="17.25" customHeight="1" x14ac:dyDescent="0.15">
      <c r="A126" s="62" t="s">
        <v>258</v>
      </c>
      <c r="B126" s="9" t="s">
        <v>314</v>
      </c>
      <c r="C126" s="15" t="s">
        <v>315</v>
      </c>
      <c r="D126" s="8"/>
      <c r="E126" s="8"/>
      <c r="F126" s="7"/>
      <c r="G126" s="7"/>
      <c r="H126" s="7"/>
      <c r="I126" s="7"/>
      <c r="J126" s="7"/>
      <c r="K126" s="8"/>
      <c r="L126" s="8"/>
    </row>
    <row r="127" spans="1:12" s="5" customFormat="1" ht="17.25" customHeight="1" x14ac:dyDescent="0.15">
      <c r="A127" s="54" t="s">
        <v>422</v>
      </c>
      <c r="B127" s="64" t="s">
        <v>339</v>
      </c>
      <c r="C127" s="15" t="s">
        <v>340</v>
      </c>
      <c r="D127" s="8"/>
      <c r="E127" s="8"/>
      <c r="F127" s="33"/>
      <c r="G127" s="33">
        <v>8</v>
      </c>
      <c r="H127" s="33">
        <v>4</v>
      </c>
      <c r="I127" s="33">
        <v>8</v>
      </c>
      <c r="J127" s="33"/>
      <c r="K127" s="8"/>
      <c r="L127" s="8"/>
    </row>
    <row r="128" spans="1:12" s="5" customFormat="1" ht="17.25" customHeight="1" x14ac:dyDescent="0.15">
      <c r="A128" s="62" t="s">
        <v>258</v>
      </c>
      <c r="B128" s="9" t="s">
        <v>349</v>
      </c>
      <c r="C128" s="15" t="s">
        <v>347</v>
      </c>
      <c r="D128" s="8"/>
      <c r="E128" s="8"/>
      <c r="F128" s="33">
        <v>8</v>
      </c>
      <c r="G128" s="33">
        <v>8</v>
      </c>
      <c r="H128" s="33"/>
      <c r="I128" s="33"/>
      <c r="J128" s="33"/>
      <c r="K128" s="8"/>
      <c r="L128" s="8"/>
    </row>
    <row r="129" spans="1:12" s="5" customFormat="1" ht="17.25" customHeight="1" x14ac:dyDescent="0.15">
      <c r="A129" s="62" t="s">
        <v>258</v>
      </c>
      <c r="B129" s="9" t="s">
        <v>312</v>
      </c>
      <c r="C129" s="15" t="s">
        <v>313</v>
      </c>
      <c r="D129" s="8"/>
      <c r="E129" s="8"/>
      <c r="F129" s="7"/>
      <c r="G129" s="7"/>
      <c r="H129" s="7"/>
      <c r="I129" s="7"/>
      <c r="J129" s="7"/>
      <c r="K129" s="8"/>
      <c r="L129" s="8"/>
    </row>
    <row r="130" spans="1:12" s="5" customFormat="1" ht="17.25" customHeight="1" x14ac:dyDescent="0.15">
      <c r="A130" s="63" t="s">
        <v>412</v>
      </c>
      <c r="B130" s="9" t="s">
        <v>218</v>
      </c>
      <c r="C130" s="15" t="s">
        <v>219</v>
      </c>
      <c r="D130" s="8"/>
      <c r="E130" s="8"/>
      <c r="F130" s="7"/>
      <c r="G130" s="7"/>
      <c r="H130" s="7"/>
      <c r="I130" s="7"/>
      <c r="J130" s="7"/>
      <c r="K130" s="8"/>
      <c r="L130" s="8"/>
    </row>
    <row r="131" spans="1:12" s="16" customFormat="1" ht="17.25" customHeight="1" x14ac:dyDescent="0.15">
      <c r="A131" s="54" t="s">
        <v>267</v>
      </c>
      <c r="B131" s="45" t="s">
        <v>318</v>
      </c>
      <c r="C131" s="46" t="str">
        <f>VLOOKUP(B131,[41]事项列表范围!CY:DA,3,FALSE)</f>
        <v>大连城市公共信用平台（软件）</v>
      </c>
      <c r="D131" s="6"/>
      <c r="E131" s="6"/>
      <c r="F131" s="5"/>
      <c r="G131" s="5"/>
      <c r="H131" s="5"/>
      <c r="I131" s="5"/>
      <c r="J131" s="5"/>
      <c r="K131" s="6"/>
      <c r="L131" s="6"/>
    </row>
    <row r="132" spans="1:12" s="16" customFormat="1" ht="17.25" customHeight="1" x14ac:dyDescent="0.15">
      <c r="A132" s="54" t="s">
        <v>410</v>
      </c>
      <c r="B132" s="9" t="s">
        <v>182</v>
      </c>
      <c r="C132" s="15" t="s">
        <v>183</v>
      </c>
      <c r="D132" s="8"/>
      <c r="E132" s="8"/>
      <c r="F132" s="7"/>
      <c r="G132" s="7"/>
      <c r="H132" s="7"/>
      <c r="I132" s="7"/>
      <c r="J132" s="7"/>
      <c r="K132" s="8"/>
      <c r="L132" s="8"/>
    </row>
    <row r="133" spans="1:12" s="16" customFormat="1" ht="17.25" customHeight="1" x14ac:dyDescent="0.15">
      <c r="A133" s="62" t="s">
        <v>414</v>
      </c>
      <c r="B133" s="9" t="s">
        <v>182</v>
      </c>
      <c r="C133" s="15" t="s">
        <v>183</v>
      </c>
      <c r="D133" s="8"/>
      <c r="E133" s="8"/>
      <c r="F133" s="7"/>
      <c r="G133" s="7"/>
      <c r="H133" s="7"/>
      <c r="I133" s="7"/>
      <c r="J133" s="7"/>
      <c r="K133" s="8"/>
      <c r="L133" s="8"/>
    </row>
    <row r="134" spans="1:12" s="16" customFormat="1" ht="17.25" customHeight="1" x14ac:dyDescent="0.15">
      <c r="A134" s="54" t="s">
        <v>368</v>
      </c>
      <c r="B134" s="9" t="s">
        <v>166</v>
      </c>
      <c r="C134" s="65" t="s">
        <v>167</v>
      </c>
      <c r="D134" s="6"/>
      <c r="E134" s="6"/>
      <c r="F134" s="5"/>
      <c r="G134" s="5"/>
      <c r="H134" s="5"/>
      <c r="I134" s="5"/>
      <c r="J134" s="5"/>
      <c r="K134" s="6"/>
      <c r="L134" s="6"/>
    </row>
    <row r="135" spans="1:12" s="16" customFormat="1" ht="17.25" customHeight="1" x14ac:dyDescent="0.15">
      <c r="A135" s="54" t="s">
        <v>369</v>
      </c>
      <c r="B135" s="9" t="s">
        <v>236</v>
      </c>
      <c r="C135" s="15" t="str">
        <f>VLOOKUP(B135,[42]事项列表范围!CY:DA,3,FALSE)</f>
        <v>吉林祥云大数据平台建设项目（二期）</v>
      </c>
      <c r="D135" s="6"/>
      <c r="E135" s="6"/>
      <c r="F135" s="33"/>
      <c r="G135" s="33"/>
      <c r="H135" s="33">
        <v>6</v>
      </c>
      <c r="I135" s="33">
        <v>7</v>
      </c>
      <c r="J135" s="33">
        <v>8</v>
      </c>
      <c r="K135" s="6"/>
      <c r="L135" s="6"/>
    </row>
    <row r="136" spans="1:12" s="16" customFormat="1" ht="17.25" customHeight="1" x14ac:dyDescent="0.15">
      <c r="A136" s="63" t="s">
        <v>256</v>
      </c>
      <c r="B136" s="9" t="s">
        <v>236</v>
      </c>
      <c r="C136" s="15" t="str">
        <f>VLOOKUP(B136,[43]事项列表范围!CY:DA,3,FALSE)</f>
        <v>吉林祥云大数据平台建设项目（二期）</v>
      </c>
      <c r="D136" s="8"/>
      <c r="E136" s="8"/>
      <c r="F136" s="7"/>
      <c r="G136" s="7"/>
      <c r="H136" s="7"/>
      <c r="I136" s="7"/>
      <c r="J136" s="7"/>
      <c r="K136" s="8"/>
      <c r="L136" s="8"/>
    </row>
    <row r="137" spans="1:12" s="16" customFormat="1" ht="17.25" customHeight="1" x14ac:dyDescent="0.15">
      <c r="A137" s="54" t="s">
        <v>257</v>
      </c>
      <c r="B137" s="21" t="s">
        <v>164</v>
      </c>
      <c r="C137" s="15" t="s">
        <v>165</v>
      </c>
      <c r="D137" s="8"/>
      <c r="E137" s="8"/>
      <c r="F137" s="7"/>
      <c r="G137" s="7"/>
      <c r="H137" s="7"/>
      <c r="I137" s="7"/>
      <c r="J137" s="7"/>
      <c r="K137" s="8"/>
      <c r="L137" s="8"/>
    </row>
    <row r="138" spans="1:12" s="16" customFormat="1" ht="17.25" customHeight="1" x14ac:dyDescent="0.15">
      <c r="A138" s="63" t="s">
        <v>406</v>
      </c>
      <c r="B138" s="21" t="s">
        <v>215</v>
      </c>
      <c r="C138" s="15" t="s">
        <v>216</v>
      </c>
      <c r="D138" s="8"/>
      <c r="E138" s="8"/>
      <c r="F138" s="7"/>
      <c r="G138" s="7"/>
      <c r="H138" s="7"/>
      <c r="I138" s="7"/>
      <c r="J138" s="7"/>
      <c r="K138" s="8"/>
      <c r="L138" s="8"/>
    </row>
    <row r="139" spans="1:12" s="16" customFormat="1" ht="17.25" customHeight="1" x14ac:dyDescent="0.15">
      <c r="A139" s="54" t="s">
        <v>408</v>
      </c>
      <c r="B139" s="23" t="s">
        <v>185</v>
      </c>
      <c r="C139" s="15" t="str">
        <f>VLOOKUP(B139,[44]事项列表范围!CY:DA,3,FALSE)</f>
        <v>抚顺市应急指挥平台</v>
      </c>
      <c r="D139" s="8"/>
      <c r="E139" s="8"/>
      <c r="F139" s="7"/>
      <c r="G139" s="7"/>
      <c r="H139" s="7"/>
      <c r="I139" s="7"/>
      <c r="J139" s="7"/>
      <c r="K139" s="8"/>
      <c r="L139" s="8"/>
    </row>
    <row r="140" spans="1:12" s="16" customFormat="1" ht="16.5" x14ac:dyDescent="0.15">
      <c r="A140" s="54" t="s">
        <v>259</v>
      </c>
      <c r="B140" s="9" t="s">
        <v>338</v>
      </c>
      <c r="C140" s="15" t="str">
        <f>VLOOKUP(B140,[45]事项列表范围!CY:DA,3,FALSE)</f>
        <v>邯郸市肥乡县融媒体</v>
      </c>
      <c r="D140" s="8"/>
      <c r="E140" s="8"/>
      <c r="F140" s="7"/>
      <c r="G140" s="7"/>
      <c r="H140" s="7"/>
      <c r="I140" s="7"/>
      <c r="J140" s="7"/>
      <c r="K140" s="8"/>
      <c r="L140" s="8"/>
    </row>
    <row r="141" spans="1:12" s="16" customFormat="1" ht="16.5" x14ac:dyDescent="0.15">
      <c r="A141" s="63" t="s">
        <v>410</v>
      </c>
      <c r="B141" s="9" t="s">
        <v>337</v>
      </c>
      <c r="C141" s="15" t="str">
        <f>VLOOKUP(B141,[43]事项列表范围!CY:DA,3,FALSE)</f>
        <v>邯郸市肥乡县数据交换平台</v>
      </c>
      <c r="D141" s="8"/>
      <c r="E141" s="8"/>
      <c r="F141" s="7"/>
      <c r="G141" s="7"/>
      <c r="H141" s="7"/>
      <c r="I141" s="7"/>
      <c r="J141" s="7"/>
      <c r="K141" s="8"/>
      <c r="L141" s="8"/>
    </row>
    <row r="142" spans="1:12" s="16" customFormat="1" ht="16.5" x14ac:dyDescent="0.15">
      <c r="A142" s="62" t="s">
        <v>414</v>
      </c>
      <c r="B142" s="9" t="s">
        <v>243</v>
      </c>
      <c r="C142" s="15" t="str">
        <f>VLOOKUP(B142,[46]事项列表范围!CY:DA,3,FALSE)</f>
        <v>邯郸市肥乡县数据交换平台</v>
      </c>
      <c r="D142" s="34"/>
      <c r="E142" s="8"/>
      <c r="F142" s="33"/>
      <c r="G142" s="33"/>
      <c r="H142" s="33">
        <v>8</v>
      </c>
      <c r="I142" s="33">
        <v>8</v>
      </c>
      <c r="J142" s="33">
        <v>5</v>
      </c>
      <c r="K142" s="8"/>
      <c r="L142" s="8"/>
    </row>
    <row r="143" spans="1:12" s="16" customFormat="1" ht="16.5" x14ac:dyDescent="0.15">
      <c r="A143" s="54" t="s">
        <v>411</v>
      </c>
      <c r="B143" s="9" t="s">
        <v>89</v>
      </c>
      <c r="C143" s="15" t="str">
        <f>VLOOKUP(B143,[47]事项列表范围!CY:DA,3,FALSE)</f>
        <v>吉视传媒云ERP</v>
      </c>
      <c r="D143" s="8"/>
      <c r="E143" s="8"/>
      <c r="F143" s="7"/>
      <c r="G143" s="7"/>
      <c r="H143" s="7"/>
      <c r="I143" s="7"/>
      <c r="J143" s="7"/>
      <c r="K143" s="8"/>
      <c r="L143" s="8"/>
    </row>
    <row r="144" spans="1:12" s="16" customFormat="1" ht="16.5" x14ac:dyDescent="0.15">
      <c r="A144" s="54" t="s">
        <v>368</v>
      </c>
      <c r="B144" s="45" t="s">
        <v>317</v>
      </c>
      <c r="C144" s="46" t="str">
        <f>VLOOKUP(B144,[41]事项列表范围!CY:DA,3,FALSE)</f>
        <v>长春经开区智能制造谷</v>
      </c>
      <c r="D144" s="6"/>
      <c r="E144" s="6"/>
      <c r="F144" s="5"/>
      <c r="G144" s="5"/>
      <c r="H144" s="5"/>
      <c r="I144" s="5"/>
      <c r="J144" s="5"/>
      <c r="K144" s="6"/>
      <c r="L144" s="6"/>
    </row>
    <row r="145" spans="1:12" s="16" customFormat="1" ht="16.5" x14ac:dyDescent="0.15">
      <c r="A145" s="54" t="s">
        <v>407</v>
      </c>
      <c r="B145" s="22" t="s">
        <v>213</v>
      </c>
      <c r="C145" s="15" t="s">
        <v>214</v>
      </c>
      <c r="D145" s="8"/>
      <c r="E145" s="8"/>
      <c r="F145" s="7"/>
      <c r="G145" s="7"/>
      <c r="H145" s="7"/>
      <c r="I145" s="7"/>
      <c r="J145" s="7"/>
      <c r="K145" s="8"/>
      <c r="L145" s="8"/>
    </row>
    <row r="146" spans="1:12" s="16" customFormat="1" ht="16.5" x14ac:dyDescent="0.15">
      <c r="A146" s="54" t="s">
        <v>257</v>
      </c>
      <c r="B146" s="21" t="s">
        <v>174</v>
      </c>
      <c r="C146" s="15" t="s">
        <v>170</v>
      </c>
      <c r="D146" s="8"/>
      <c r="E146" s="8"/>
      <c r="F146" s="7"/>
      <c r="G146" s="7"/>
      <c r="H146" s="7"/>
      <c r="I146" s="7"/>
      <c r="J146" s="7"/>
      <c r="K146" s="8"/>
      <c r="L146" s="8"/>
    </row>
    <row r="147" spans="1:12" s="16" customFormat="1" ht="16.5" x14ac:dyDescent="0.15">
      <c r="A147" s="62" t="s">
        <v>258</v>
      </c>
      <c r="B147" s="9" t="s">
        <v>241</v>
      </c>
      <c r="C147" s="15" t="str">
        <f>VLOOKUP(B147,[46]事项列表范围!CY:DA,3,FALSE)</f>
        <v>天津津南区智慧城市</v>
      </c>
      <c r="D147" s="8"/>
      <c r="E147" s="8"/>
      <c r="F147" s="7"/>
      <c r="G147" s="7"/>
      <c r="H147" s="7"/>
      <c r="I147" s="7"/>
      <c r="J147" s="7"/>
      <c r="K147" s="8"/>
      <c r="L147" s="8"/>
    </row>
    <row r="148" spans="1:12" s="16" customFormat="1" ht="16.5" x14ac:dyDescent="0.15">
      <c r="A148" s="54" t="s">
        <v>271</v>
      </c>
      <c r="B148" s="64" t="s">
        <v>235</v>
      </c>
      <c r="C148" s="65" t="str">
        <f>VLOOKUP(B148,[17]事项列表范围!CY:DA,3,FALSE)</f>
        <v>天津航空口岸大通关基地信息化集成项目</v>
      </c>
      <c r="D148" s="6"/>
      <c r="E148" s="6"/>
      <c r="F148" s="5"/>
      <c r="G148" s="5"/>
      <c r="H148" s="5"/>
      <c r="I148" s="5"/>
      <c r="J148" s="5"/>
      <c r="K148" s="6"/>
      <c r="L148" s="6"/>
    </row>
    <row r="149" spans="1:12" s="16" customFormat="1" ht="16.5" x14ac:dyDescent="0.15">
      <c r="A149" s="54" t="s">
        <v>376</v>
      </c>
      <c r="B149" s="9" t="s">
        <v>233</v>
      </c>
      <c r="C149" s="15" t="str">
        <f>VLOOKUP(B149,[48]事项列表范围!CY:DA,3,FALSE)</f>
        <v>天津航空口岸大通关基地信息化集成项目</v>
      </c>
      <c r="D149" s="6"/>
      <c r="E149" s="6"/>
      <c r="F149" s="33">
        <v>9</v>
      </c>
      <c r="G149" s="33">
        <v>3</v>
      </c>
      <c r="H149" s="33">
        <v>10</v>
      </c>
      <c r="I149" s="33">
        <v>11</v>
      </c>
      <c r="J149" s="33">
        <v>9</v>
      </c>
      <c r="K149" s="6"/>
      <c r="L149" s="6"/>
    </row>
    <row r="150" spans="1:12" s="16" customFormat="1" ht="16.5" x14ac:dyDescent="0.15">
      <c r="A150" s="54" t="s">
        <v>396</v>
      </c>
      <c r="B150" s="9" t="s">
        <v>235</v>
      </c>
      <c r="C150" s="15" t="str">
        <f>VLOOKUP(B150,[49]事项列表范围!CY:DA,3,FALSE)</f>
        <v>天津航空口岸大通关基地信息化集成项目</v>
      </c>
      <c r="D150" s="8"/>
      <c r="E150" s="8"/>
      <c r="F150" s="7"/>
      <c r="G150" s="7"/>
      <c r="H150" s="7"/>
      <c r="I150" s="7"/>
      <c r="J150" s="7"/>
      <c r="K150" s="8"/>
      <c r="L150" s="8"/>
    </row>
    <row r="151" spans="1:12" s="16" customFormat="1" ht="16.5" x14ac:dyDescent="0.15">
      <c r="A151" s="54" t="s">
        <v>253</v>
      </c>
      <c r="B151" s="64" t="s">
        <v>235</v>
      </c>
      <c r="C151" s="15" t="str">
        <f>VLOOKUP(B151,[50]事项列表范围!CY:DA,3,FALSE)</f>
        <v>天津航空口岸大通关基地信息化集成项目</v>
      </c>
      <c r="D151" s="8"/>
      <c r="E151" s="8"/>
      <c r="F151" s="7"/>
      <c r="G151" s="7"/>
      <c r="H151" s="7"/>
      <c r="I151" s="7"/>
      <c r="J151" s="7"/>
      <c r="K151" s="8"/>
      <c r="L151" s="8"/>
    </row>
    <row r="152" spans="1:12" s="16" customFormat="1" ht="16.5" x14ac:dyDescent="0.15">
      <c r="A152" s="54" t="s">
        <v>406</v>
      </c>
      <c r="B152" s="9" t="s">
        <v>160</v>
      </c>
      <c r="C152" s="15" t="str">
        <f>VLOOKUP(B152,[51]事项列表范围!CY:DA,3,FALSE)</f>
        <v>抚顺一馆一平台（软件）</v>
      </c>
      <c r="D152" s="34">
        <v>8</v>
      </c>
      <c r="E152" s="34"/>
      <c r="F152" s="33">
        <v>8</v>
      </c>
      <c r="G152" s="33">
        <v>8</v>
      </c>
      <c r="H152" s="33">
        <v>8</v>
      </c>
      <c r="I152" s="33"/>
      <c r="J152" s="33"/>
      <c r="K152" s="8"/>
      <c r="L152" s="8"/>
    </row>
    <row r="153" spans="1:12" s="16" customFormat="1" ht="16.5" x14ac:dyDescent="0.15">
      <c r="A153" s="54" t="s">
        <v>410</v>
      </c>
      <c r="B153" s="9" t="s">
        <v>160</v>
      </c>
      <c r="C153" s="15" t="s">
        <v>159</v>
      </c>
      <c r="D153" s="8"/>
      <c r="E153" s="8"/>
      <c r="F153" s="7"/>
      <c r="G153" s="7"/>
      <c r="H153" s="7"/>
      <c r="I153" s="7"/>
      <c r="J153" s="7"/>
      <c r="K153" s="8"/>
      <c r="L153" s="8"/>
    </row>
    <row r="154" spans="1:12" s="16" customFormat="1" ht="16.5" x14ac:dyDescent="0.15">
      <c r="A154" s="54" t="s">
        <v>369</v>
      </c>
      <c r="B154" s="9" t="s">
        <v>126</v>
      </c>
      <c r="C154" s="15" t="s">
        <v>127</v>
      </c>
      <c r="D154" s="6"/>
      <c r="E154" s="6"/>
      <c r="F154" s="5"/>
      <c r="G154" s="5"/>
      <c r="H154" s="5"/>
      <c r="I154" s="5"/>
      <c r="J154" s="5"/>
      <c r="K154" s="6"/>
      <c r="L154" s="6"/>
    </row>
    <row r="155" spans="1:12" s="16" customFormat="1" ht="16.5" x14ac:dyDescent="0.15">
      <c r="A155" s="54" t="s">
        <v>256</v>
      </c>
      <c r="B155" s="9" t="s">
        <v>85</v>
      </c>
      <c r="C155" s="15" t="s">
        <v>86</v>
      </c>
      <c r="D155" s="8"/>
      <c r="E155" s="8"/>
      <c r="F155" s="7"/>
      <c r="G155" s="7"/>
      <c r="H155" s="7"/>
      <c r="I155" s="7"/>
      <c r="J155" s="7"/>
      <c r="K155" s="8"/>
      <c r="L155" s="8"/>
    </row>
    <row r="156" spans="1:12" s="16" customFormat="1" ht="16.5" x14ac:dyDescent="0.15">
      <c r="A156" s="54" t="s">
        <v>259</v>
      </c>
      <c r="B156" s="64" t="s">
        <v>19</v>
      </c>
      <c r="C156" s="65" t="str">
        <f>VLOOKUP(B156,[36]事项列表范围!A:C,3,FALSE)</f>
        <v>唐山市企业上云应用服务补贴</v>
      </c>
      <c r="D156" s="8"/>
      <c r="E156" s="8"/>
      <c r="F156" s="33">
        <v>5</v>
      </c>
      <c r="G156" s="33"/>
      <c r="H156" s="33">
        <v>2</v>
      </c>
      <c r="I156" s="33"/>
      <c r="J156" s="33"/>
      <c r="K156" s="8"/>
      <c r="L156" s="8"/>
    </row>
    <row r="157" spans="1:12" s="16" customFormat="1" ht="16.5" x14ac:dyDescent="0.15">
      <c r="A157" s="54" t="s">
        <v>417</v>
      </c>
      <c r="B157" s="55" t="s">
        <v>18</v>
      </c>
      <c r="C157" s="13" t="str">
        <f>VLOOKUP(B157,[36]事项列表范围!A:C,3,FALSE)</f>
        <v>唐山跨境电商</v>
      </c>
      <c r="D157" s="8"/>
      <c r="E157" s="8"/>
      <c r="F157" s="7"/>
      <c r="G157" s="7"/>
      <c r="H157" s="7"/>
      <c r="I157" s="7"/>
      <c r="J157" s="7"/>
      <c r="K157" s="8"/>
      <c r="L157" s="8"/>
    </row>
    <row r="158" spans="1:12" s="16" customFormat="1" ht="16.5" x14ac:dyDescent="0.15">
      <c r="A158" s="54" t="s">
        <v>374</v>
      </c>
      <c r="B158" s="64" t="s">
        <v>42</v>
      </c>
      <c r="C158" s="65" t="str">
        <f>VLOOKUP(B158,[8]事项列表范围!CY:DA,3,FALSE)</f>
        <v>唐山智慧城市总集成商</v>
      </c>
      <c r="D158" s="6"/>
      <c r="E158" s="6"/>
      <c r="F158" s="5"/>
      <c r="G158" s="5"/>
      <c r="H158" s="5"/>
      <c r="I158" s="5"/>
      <c r="J158" s="5"/>
      <c r="K158" s="6"/>
      <c r="L158" s="6"/>
    </row>
    <row r="159" spans="1:12" s="16" customFormat="1" ht="16.5" x14ac:dyDescent="0.15">
      <c r="A159" s="54" t="s">
        <v>394</v>
      </c>
      <c r="B159" s="64" t="s">
        <v>17</v>
      </c>
      <c r="C159" s="14" t="str">
        <f>VLOOKUP(B159,[52]事项列表范围!CZ:DB,3,FALSE)</f>
        <v>唐山智慧城市总集成商</v>
      </c>
      <c r="D159" s="8"/>
      <c r="E159" s="8"/>
      <c r="F159" s="7"/>
      <c r="G159" s="7"/>
      <c r="H159" s="7"/>
      <c r="I159" s="7"/>
      <c r="J159" s="7"/>
      <c r="K159" s="8"/>
      <c r="L159" s="8"/>
    </row>
    <row r="160" spans="1:12" s="16" customFormat="1" ht="16.5" x14ac:dyDescent="0.15">
      <c r="A160" s="54" t="s">
        <v>398</v>
      </c>
      <c r="B160" s="64" t="s">
        <v>135</v>
      </c>
      <c r="C160" s="65" t="str">
        <f>VLOOKUP(B160,[11]事项列表范围!CY:DA,3,FALSE)</f>
        <v>唐山智慧城市总集成商</v>
      </c>
      <c r="D160" s="8"/>
      <c r="E160" s="8"/>
      <c r="F160" s="7"/>
      <c r="G160" s="7"/>
      <c r="H160" s="7"/>
      <c r="I160" s="7"/>
      <c r="J160" s="7"/>
      <c r="K160" s="8"/>
      <c r="L160" s="8"/>
    </row>
    <row r="161" spans="1:12" s="16" customFormat="1" ht="16.5" x14ac:dyDescent="0.15">
      <c r="A161" s="63" t="s">
        <v>256</v>
      </c>
      <c r="B161" s="9" t="s">
        <v>17</v>
      </c>
      <c r="C161" s="15" t="s">
        <v>220</v>
      </c>
      <c r="D161" s="8"/>
      <c r="E161" s="8"/>
      <c r="F161" s="7"/>
      <c r="G161" s="7"/>
      <c r="H161" s="7"/>
      <c r="I161" s="7"/>
      <c r="J161" s="7"/>
      <c r="K161" s="8"/>
      <c r="L161" s="8"/>
    </row>
    <row r="162" spans="1:12" s="16" customFormat="1" ht="16.5" x14ac:dyDescent="0.15">
      <c r="A162" s="62" t="s">
        <v>413</v>
      </c>
      <c r="B162" s="9" t="s">
        <v>135</v>
      </c>
      <c r="C162" s="15" t="s">
        <v>157</v>
      </c>
      <c r="D162" s="8"/>
      <c r="E162" s="8"/>
      <c r="F162" s="7"/>
      <c r="G162" s="7"/>
      <c r="H162" s="7"/>
      <c r="I162" s="7"/>
      <c r="J162" s="7"/>
      <c r="K162" s="8"/>
      <c r="L162" s="8"/>
    </row>
    <row r="163" spans="1:12" s="16" customFormat="1" ht="16.5" x14ac:dyDescent="0.15">
      <c r="A163" s="54" t="s">
        <v>416</v>
      </c>
      <c r="B163" s="64" t="s">
        <v>17</v>
      </c>
      <c r="C163" s="65" t="str">
        <f>VLOOKUP(B163,[36]事项列表范围!A:C,3,FALSE)</f>
        <v>唐山智慧城市总集成商</v>
      </c>
      <c r="D163" s="8"/>
      <c r="E163" s="8"/>
      <c r="F163" s="33">
        <v>3</v>
      </c>
      <c r="G163" s="33">
        <v>8</v>
      </c>
      <c r="H163" s="33">
        <v>6</v>
      </c>
      <c r="I163" s="33">
        <v>5</v>
      </c>
      <c r="J163" s="33"/>
      <c r="K163" s="8"/>
      <c r="L163" s="8"/>
    </row>
    <row r="164" spans="1:12" s="16" customFormat="1" ht="16.5" x14ac:dyDescent="0.15">
      <c r="A164" s="54" t="s">
        <v>423</v>
      </c>
      <c r="B164" s="64" t="s">
        <v>17</v>
      </c>
      <c r="C164" s="65" t="str">
        <f>VLOOKUP(B164,[39]事项列表范围!CZ:DB,3,FALSE)</f>
        <v>唐山智慧城市总集成商</v>
      </c>
      <c r="D164" s="8"/>
      <c r="E164" s="8"/>
      <c r="F164" s="7"/>
      <c r="G164" s="7"/>
      <c r="H164" s="7"/>
      <c r="I164" s="7"/>
      <c r="J164" s="7"/>
      <c r="K164" s="8"/>
      <c r="L164" s="8"/>
    </row>
    <row r="165" spans="1:12" s="16" customFormat="1" ht="16.5" x14ac:dyDescent="0.15">
      <c r="A165" s="63" t="s">
        <v>256</v>
      </c>
      <c r="B165" s="9" t="s">
        <v>163</v>
      </c>
      <c r="C165" s="15" t="str">
        <f>VLOOKUP(B165,[53]事项列表范围!CY:DA,3,FALSE)</f>
        <v>邯郸市成安县智慧城市</v>
      </c>
      <c r="D165" s="8"/>
      <c r="E165" s="8"/>
      <c r="F165" s="7"/>
      <c r="G165" s="7"/>
      <c r="H165" s="7"/>
      <c r="I165" s="7"/>
      <c r="J165" s="7"/>
      <c r="K165" s="8"/>
      <c r="L165" s="8"/>
    </row>
    <row r="166" spans="1:12" s="16" customFormat="1" ht="16.5" x14ac:dyDescent="0.15">
      <c r="A166" s="62" t="s">
        <v>414</v>
      </c>
      <c r="B166" s="9" t="s">
        <v>80</v>
      </c>
      <c r="C166" s="15" t="s">
        <v>81</v>
      </c>
      <c r="D166" s="8"/>
      <c r="E166" s="8"/>
      <c r="F166" s="7"/>
      <c r="G166" s="7"/>
      <c r="H166" s="7"/>
      <c r="I166" s="7"/>
      <c r="J166" s="7"/>
      <c r="K166" s="8"/>
      <c r="L166" s="8"/>
    </row>
    <row r="167" spans="1:12" s="16" customFormat="1" ht="16.5" x14ac:dyDescent="0.15">
      <c r="A167" s="54" t="s">
        <v>259</v>
      </c>
      <c r="B167" s="9" t="s">
        <v>163</v>
      </c>
      <c r="C167" s="15" t="str">
        <f>VLOOKUP(B167,[29]事项列表范围!CY:DA,3,FALSE)</f>
        <v>邯郸市成安县智慧城市</v>
      </c>
      <c r="D167" s="8"/>
      <c r="E167" s="8"/>
      <c r="F167" s="7"/>
      <c r="G167" s="7"/>
      <c r="H167" s="7"/>
      <c r="I167" s="7"/>
      <c r="J167" s="7"/>
      <c r="K167" s="8"/>
      <c r="L167" s="8"/>
    </row>
    <row r="168" spans="1:12" s="16" customFormat="1" ht="16.5" x14ac:dyDescent="0.15">
      <c r="A168" s="60" t="s">
        <v>260</v>
      </c>
      <c r="B168" s="9" t="s">
        <v>353</v>
      </c>
      <c r="C168" s="15" t="s">
        <v>319</v>
      </c>
      <c r="D168" s="6"/>
      <c r="E168" s="6"/>
      <c r="F168" s="5"/>
      <c r="G168" s="5"/>
      <c r="H168" s="5"/>
      <c r="I168" s="5"/>
      <c r="J168" s="5"/>
      <c r="K168" s="6"/>
      <c r="L168" s="6"/>
    </row>
    <row r="169" spans="1:12" s="16" customFormat="1" ht="16.5" x14ac:dyDescent="0.15">
      <c r="A169" s="61" t="s">
        <v>260</v>
      </c>
      <c r="B169" s="9" t="s">
        <v>352</v>
      </c>
      <c r="C169" s="15" t="s">
        <v>279</v>
      </c>
      <c r="D169" s="6"/>
      <c r="E169" s="6"/>
      <c r="F169" s="5"/>
      <c r="G169" s="5"/>
      <c r="H169" s="5"/>
      <c r="I169" s="5"/>
      <c r="J169" s="5"/>
      <c r="K169" s="6"/>
      <c r="L169" s="6"/>
    </row>
    <row r="170" spans="1:12" s="16" customFormat="1" ht="16.5" x14ac:dyDescent="0.15">
      <c r="A170" s="54" t="s">
        <v>260</v>
      </c>
      <c r="B170" s="9" t="s">
        <v>351</v>
      </c>
      <c r="C170" s="15" t="s">
        <v>308</v>
      </c>
      <c r="D170" s="6"/>
      <c r="E170" s="6"/>
      <c r="F170" s="5"/>
      <c r="G170" s="5"/>
      <c r="H170" s="5"/>
      <c r="I170" s="5"/>
      <c r="J170" s="5"/>
      <c r="K170" s="6"/>
      <c r="L170" s="6"/>
    </row>
    <row r="171" spans="1:12" s="16" customFormat="1" ht="16.5" x14ac:dyDescent="0.15">
      <c r="A171" s="54" t="s">
        <v>377</v>
      </c>
      <c r="B171" s="9" t="s">
        <v>197</v>
      </c>
      <c r="C171" s="15" t="s">
        <v>198</v>
      </c>
      <c r="D171" s="6"/>
      <c r="E171" s="6"/>
      <c r="F171" s="5"/>
      <c r="G171" s="5"/>
      <c r="H171" s="5"/>
      <c r="I171" s="5"/>
      <c r="J171" s="5"/>
      <c r="K171" s="6"/>
      <c r="L171" s="6"/>
    </row>
    <row r="172" spans="1:12" s="16" customFormat="1" ht="16.5" x14ac:dyDescent="0.15">
      <c r="A172" s="54" t="s">
        <v>392</v>
      </c>
      <c r="B172" s="9" t="s">
        <v>197</v>
      </c>
      <c r="C172" s="15" t="s">
        <v>198</v>
      </c>
      <c r="D172" s="6"/>
      <c r="E172" s="6"/>
      <c r="F172" s="5"/>
      <c r="G172" s="5"/>
      <c r="H172" s="5"/>
      <c r="I172" s="5"/>
      <c r="J172" s="5"/>
      <c r="K172" s="6"/>
      <c r="L172" s="6"/>
    </row>
    <row r="173" spans="1:12" s="16" customFormat="1" ht="16.5" x14ac:dyDescent="0.15">
      <c r="A173" s="54" t="s">
        <v>260</v>
      </c>
      <c r="B173" s="9" t="s">
        <v>226</v>
      </c>
      <c r="C173" s="15" t="s">
        <v>208</v>
      </c>
      <c r="D173" s="6"/>
      <c r="E173" s="6"/>
      <c r="F173" s="5"/>
      <c r="G173" s="5"/>
      <c r="H173" s="5"/>
      <c r="I173" s="5"/>
      <c r="J173" s="5"/>
      <c r="K173" s="6"/>
      <c r="L173" s="6"/>
    </row>
    <row r="174" spans="1:12" s="16" customFormat="1" ht="16.5" x14ac:dyDescent="0.15">
      <c r="A174" s="54" t="s">
        <v>260</v>
      </c>
      <c r="B174" s="9" t="s">
        <v>206</v>
      </c>
      <c r="C174" s="15" t="s">
        <v>207</v>
      </c>
      <c r="D174" s="6"/>
      <c r="E174" s="6"/>
      <c r="F174" s="5"/>
      <c r="G174" s="5"/>
      <c r="H174" s="5"/>
      <c r="I174" s="5"/>
      <c r="J174" s="5"/>
      <c r="K174" s="6"/>
      <c r="L174" s="6"/>
    </row>
    <row r="175" spans="1:12" s="16" customFormat="1" ht="16.5" x14ac:dyDescent="0.15">
      <c r="A175" s="54" t="s">
        <v>383</v>
      </c>
      <c r="B175" s="9" t="s">
        <v>238</v>
      </c>
      <c r="C175" s="15" t="str">
        <f>VLOOKUP(B175,[54]事项列表范围!CY:DA,3,FALSE)</f>
        <v>沧州大数据中心运营</v>
      </c>
      <c r="D175" s="6"/>
      <c r="E175" s="6"/>
      <c r="F175" s="5"/>
      <c r="G175" s="5"/>
      <c r="H175" s="5"/>
      <c r="I175" s="5"/>
      <c r="J175" s="5"/>
      <c r="K175" s="6"/>
      <c r="L175" s="6"/>
    </row>
    <row r="176" spans="1:12" s="16" customFormat="1" ht="16.5" x14ac:dyDescent="0.15">
      <c r="A176" s="54" t="s">
        <v>377</v>
      </c>
      <c r="B176" s="9" t="s">
        <v>199</v>
      </c>
      <c r="C176" s="15" t="s">
        <v>200</v>
      </c>
      <c r="D176" s="6"/>
      <c r="E176" s="6"/>
      <c r="F176" s="5"/>
      <c r="G176" s="5"/>
      <c r="H176" s="5"/>
      <c r="I176" s="5"/>
      <c r="J176" s="5"/>
      <c r="K176" s="6"/>
      <c r="L176" s="6"/>
    </row>
    <row r="177" spans="1:12" s="16" customFormat="1" ht="16.5" x14ac:dyDescent="0.15">
      <c r="A177" s="54" t="s">
        <v>260</v>
      </c>
      <c r="B177" s="9" t="s">
        <v>199</v>
      </c>
      <c r="C177" s="15" t="s">
        <v>200</v>
      </c>
      <c r="D177" s="6"/>
      <c r="E177" s="6"/>
      <c r="F177" s="33">
        <v>8</v>
      </c>
      <c r="G177" s="33"/>
      <c r="H177" s="33"/>
      <c r="I177" s="33"/>
      <c r="J177" s="33"/>
      <c r="K177" s="6"/>
      <c r="L177" s="6"/>
    </row>
    <row r="178" spans="1:12" s="16" customFormat="1" ht="16.5" x14ac:dyDescent="0.15">
      <c r="A178" s="54" t="s">
        <v>356</v>
      </c>
      <c r="B178" s="9" t="s">
        <v>192</v>
      </c>
      <c r="C178" s="15" t="s">
        <v>193</v>
      </c>
      <c r="D178" s="6"/>
      <c r="E178" s="6"/>
      <c r="F178" s="5"/>
      <c r="G178" s="5"/>
      <c r="H178" s="5"/>
      <c r="I178" s="5"/>
      <c r="J178" s="5"/>
      <c r="K178" s="6"/>
      <c r="L178" s="6"/>
    </row>
    <row r="179" spans="1:12" s="16" customFormat="1" ht="16.5" x14ac:dyDescent="0.15">
      <c r="A179" s="54" t="s">
        <v>270</v>
      </c>
      <c r="B179" s="9" t="s">
        <v>225</v>
      </c>
      <c r="C179" s="15" t="str">
        <f>VLOOKUP(B179,[55]事项列表范围!CY:DA,3,FALSE)</f>
        <v>湖北省恩施市城市运营指挥中心</v>
      </c>
      <c r="D179" s="6"/>
      <c r="E179" s="6"/>
      <c r="F179" s="5"/>
      <c r="G179" s="5"/>
      <c r="H179" s="5"/>
      <c r="I179" s="5"/>
      <c r="J179" s="5"/>
      <c r="K179" s="6"/>
      <c r="L179" s="6"/>
    </row>
    <row r="180" spans="1:12" s="16" customFormat="1" ht="16.5" x14ac:dyDescent="0.15">
      <c r="A180" s="54" t="s">
        <v>260</v>
      </c>
      <c r="B180" s="9" t="s">
        <v>225</v>
      </c>
      <c r="C180" s="15" t="s">
        <v>205</v>
      </c>
      <c r="D180" s="6"/>
      <c r="E180" s="6"/>
      <c r="F180" s="5"/>
      <c r="G180" s="5"/>
      <c r="H180" s="5"/>
      <c r="I180" s="5"/>
      <c r="J180" s="5"/>
      <c r="K180" s="6"/>
      <c r="L180" s="6"/>
    </row>
    <row r="181" spans="1:12" s="16" customFormat="1" ht="16.5" x14ac:dyDescent="0.15">
      <c r="A181" s="60" t="s">
        <v>388</v>
      </c>
      <c r="B181" s="9" t="s">
        <v>192</v>
      </c>
      <c r="C181" s="15" t="s">
        <v>193</v>
      </c>
      <c r="D181" s="6"/>
      <c r="E181" s="6"/>
      <c r="F181" s="5"/>
      <c r="G181" s="5"/>
      <c r="H181" s="5"/>
      <c r="I181" s="5"/>
      <c r="J181" s="5"/>
      <c r="K181" s="6"/>
      <c r="L181" s="6"/>
    </row>
    <row r="182" spans="1:12" s="16" customFormat="1" ht="16.5" x14ac:dyDescent="0.15">
      <c r="A182" s="61" t="s">
        <v>262</v>
      </c>
      <c r="B182" s="9" t="s">
        <v>162</v>
      </c>
      <c r="C182" s="15" t="str">
        <f>VLOOKUP(B182,[56]事项列表范围!CY:DA,3,FALSE)</f>
        <v>中关村管委会2019年度运维项目</v>
      </c>
      <c r="D182" s="6"/>
      <c r="E182" s="6"/>
      <c r="F182" s="5"/>
      <c r="G182" s="5"/>
      <c r="H182" s="5"/>
      <c r="I182" s="5"/>
      <c r="J182" s="5"/>
      <c r="K182" s="6"/>
      <c r="L182" s="6"/>
    </row>
    <row r="183" spans="1:12" s="16" customFormat="1" ht="16.5" x14ac:dyDescent="0.15">
      <c r="A183" s="61" t="s">
        <v>260</v>
      </c>
      <c r="B183" s="9" t="s">
        <v>162</v>
      </c>
      <c r="C183" s="15" t="str">
        <f>VLOOKUP(B183,[57]事项列表范围!CY:DA,3,FALSE)</f>
        <v>中关村管委会2019年度运维项目</v>
      </c>
      <c r="D183" s="6"/>
      <c r="E183" s="6"/>
      <c r="F183" s="5"/>
      <c r="G183" s="5"/>
      <c r="H183" s="5"/>
      <c r="I183" s="5"/>
      <c r="J183" s="5"/>
      <c r="K183" s="6"/>
      <c r="L183" s="6"/>
    </row>
    <row r="184" spans="1:12" s="16" customFormat="1" ht="16.5" x14ac:dyDescent="0.15">
      <c r="A184" s="61" t="s">
        <v>378</v>
      </c>
      <c r="B184" s="9" t="s">
        <v>158</v>
      </c>
      <c r="C184" s="15" t="str">
        <f>VLOOKUP(B184,[56]事项列表范围!CY:DA,3,FALSE)</f>
        <v>杨凌智慧大厅建设</v>
      </c>
      <c r="D184" s="6"/>
      <c r="E184" s="6"/>
      <c r="F184" s="5"/>
      <c r="G184" s="5"/>
      <c r="H184" s="5"/>
      <c r="I184" s="5"/>
      <c r="J184" s="5"/>
      <c r="K184" s="6"/>
      <c r="L184" s="6"/>
    </row>
    <row r="185" spans="1:12" s="16" customFormat="1" ht="16.5" x14ac:dyDescent="0.15">
      <c r="A185" s="61" t="s">
        <v>380</v>
      </c>
      <c r="B185" s="9" t="s">
        <v>158</v>
      </c>
      <c r="C185" s="15" t="s">
        <v>150</v>
      </c>
      <c r="D185" s="6"/>
      <c r="E185" s="6"/>
      <c r="F185" s="33"/>
      <c r="G185" s="33"/>
      <c r="H185" s="33"/>
      <c r="I185" s="33">
        <v>3</v>
      </c>
      <c r="J185" s="33"/>
      <c r="K185" s="6"/>
      <c r="L185" s="6"/>
    </row>
    <row r="186" spans="1:12" s="16" customFormat="1" ht="16.5" x14ac:dyDescent="0.15">
      <c r="A186" s="61" t="s">
        <v>392</v>
      </c>
      <c r="B186" s="9" t="s">
        <v>158</v>
      </c>
      <c r="C186" s="15" t="s">
        <v>276</v>
      </c>
      <c r="D186" s="6"/>
      <c r="E186" s="6"/>
      <c r="F186" s="33"/>
      <c r="G186" s="33"/>
      <c r="H186" s="33"/>
      <c r="I186" s="33">
        <v>2</v>
      </c>
      <c r="J186" s="33">
        <v>4</v>
      </c>
      <c r="K186" s="6"/>
      <c r="L186" s="6"/>
    </row>
    <row r="187" spans="1:12" s="16" customFormat="1" ht="16.5" x14ac:dyDescent="0.15">
      <c r="A187" s="61" t="s">
        <v>260</v>
      </c>
      <c r="B187" s="9" t="s">
        <v>224</v>
      </c>
      <c r="C187" s="15" t="s">
        <v>149</v>
      </c>
      <c r="D187" s="6"/>
      <c r="E187" s="6"/>
      <c r="F187" s="5"/>
      <c r="G187" s="5"/>
      <c r="H187" s="5"/>
      <c r="I187" s="5"/>
      <c r="J187" s="5"/>
      <c r="K187" s="6"/>
      <c r="L187" s="6"/>
    </row>
    <row r="188" spans="1:12" s="19" customFormat="1" ht="16.5" x14ac:dyDescent="0.15">
      <c r="A188" s="63" t="s">
        <v>261</v>
      </c>
      <c r="B188" s="9" t="s">
        <v>224</v>
      </c>
      <c r="C188" s="15" t="str">
        <f>VLOOKUP(B188,[58]事项列表范围!CY:DA,3,FALSE)</f>
        <v>大兴区智慧生态项目</v>
      </c>
      <c r="D188" s="6"/>
      <c r="E188" s="6"/>
      <c r="F188" s="5"/>
      <c r="G188" s="5"/>
      <c r="H188" s="5"/>
      <c r="I188" s="5"/>
      <c r="J188" s="5"/>
      <c r="K188" s="6"/>
      <c r="L188" s="6"/>
    </row>
    <row r="189" spans="1:12" s="19" customFormat="1" ht="16.5" x14ac:dyDescent="0.15">
      <c r="A189" s="63" t="s">
        <v>260</v>
      </c>
      <c r="B189" s="9" t="s">
        <v>223</v>
      </c>
      <c r="C189" s="15" t="s">
        <v>148</v>
      </c>
      <c r="D189" s="6"/>
      <c r="E189" s="6"/>
      <c r="F189" s="5"/>
      <c r="G189" s="5"/>
      <c r="H189" s="5"/>
      <c r="I189" s="5"/>
      <c r="J189" s="5"/>
      <c r="K189" s="6"/>
      <c r="L189" s="6"/>
    </row>
    <row r="190" spans="1:12" s="19" customFormat="1" ht="16.5" x14ac:dyDescent="0.15">
      <c r="A190" s="63" t="s">
        <v>402</v>
      </c>
      <c r="B190" s="9" t="s">
        <v>223</v>
      </c>
      <c r="C190" s="15" t="str">
        <f>VLOOKUP(B190,[59]事项列表范围!CY:DA,3,FALSE)</f>
        <v>大兴区大数据项目</v>
      </c>
      <c r="D190" s="8"/>
      <c r="E190" s="8"/>
      <c r="F190" s="7"/>
      <c r="G190" s="7"/>
      <c r="H190" s="7"/>
      <c r="I190" s="7"/>
      <c r="J190" s="7"/>
      <c r="K190" s="8"/>
      <c r="L190" s="8"/>
    </row>
    <row r="191" spans="1:12" s="19" customFormat="1" ht="16.5" x14ac:dyDescent="0.15">
      <c r="A191" s="63" t="s">
        <v>260</v>
      </c>
      <c r="B191" s="9" t="s">
        <v>222</v>
      </c>
      <c r="C191" s="15" t="s">
        <v>137</v>
      </c>
      <c r="D191" s="6"/>
      <c r="E191" s="6"/>
      <c r="F191" s="5"/>
      <c r="G191" s="5"/>
      <c r="H191" s="5"/>
      <c r="I191" s="5"/>
      <c r="J191" s="5"/>
      <c r="K191" s="6"/>
      <c r="L191" s="6"/>
    </row>
    <row r="192" spans="1:12" s="19" customFormat="1" ht="16.5" x14ac:dyDescent="0.15">
      <c r="A192" s="63" t="s">
        <v>377</v>
      </c>
      <c r="B192" s="9" t="s">
        <v>140</v>
      </c>
      <c r="C192" s="15" t="str">
        <f>VLOOKUP(B192,[60]事项列表范围!CY:DA,3,FALSE)</f>
        <v>北京市延庆区智慧社区项目</v>
      </c>
      <c r="D192" s="6"/>
      <c r="E192" s="6"/>
      <c r="F192" s="33"/>
      <c r="G192" s="33"/>
      <c r="H192" s="33"/>
      <c r="I192" s="33"/>
      <c r="J192" s="33">
        <v>8</v>
      </c>
      <c r="K192" s="6"/>
      <c r="L192" s="6"/>
    </row>
    <row r="193" spans="1:12" s="19" customFormat="1" ht="16.5" x14ac:dyDescent="0.15">
      <c r="A193" s="63" t="s">
        <v>260</v>
      </c>
      <c r="B193" s="9" t="s">
        <v>140</v>
      </c>
      <c r="C193" s="15" t="s">
        <v>136</v>
      </c>
      <c r="D193" s="6"/>
      <c r="E193" s="6"/>
      <c r="F193" s="5"/>
      <c r="G193" s="5"/>
      <c r="H193" s="5"/>
      <c r="I193" s="5"/>
      <c r="J193" s="5"/>
      <c r="K193" s="6"/>
      <c r="L193" s="6"/>
    </row>
    <row r="194" spans="1:12" s="19" customFormat="1" ht="16.5" x14ac:dyDescent="0.15">
      <c r="A194" s="63" t="s">
        <v>388</v>
      </c>
      <c r="B194" s="64" t="s">
        <v>92</v>
      </c>
      <c r="C194" s="65" t="s">
        <v>93</v>
      </c>
      <c r="D194" s="6"/>
      <c r="E194" s="6"/>
      <c r="F194" s="5"/>
      <c r="G194" s="5"/>
      <c r="H194" s="5"/>
      <c r="I194" s="5"/>
      <c r="J194" s="5"/>
      <c r="K194" s="6"/>
      <c r="L194" s="6"/>
    </row>
    <row r="195" spans="1:12" s="19" customFormat="1" ht="16.5" x14ac:dyDescent="0.15">
      <c r="A195" s="63" t="s">
        <v>262</v>
      </c>
      <c r="B195" s="9" t="s">
        <v>133</v>
      </c>
      <c r="C195" s="15" t="str">
        <f>VLOOKUP(B195,[56]事项列表范围!CY:DA,3,FALSE)</f>
        <v>联通河南分公司新兴ICT业务政务行业综合解决方案项目</v>
      </c>
      <c r="D195" s="6"/>
      <c r="E195" s="6"/>
      <c r="F195" s="5"/>
      <c r="G195" s="5"/>
      <c r="H195" s="5"/>
      <c r="I195" s="5"/>
      <c r="J195" s="5"/>
      <c r="K195" s="6"/>
      <c r="L195" s="6"/>
    </row>
    <row r="196" spans="1:12" s="19" customFormat="1" ht="16.5" x14ac:dyDescent="0.15">
      <c r="A196" s="63" t="s">
        <v>260</v>
      </c>
      <c r="B196" s="64" t="s">
        <v>103</v>
      </c>
      <c r="C196" s="65" t="str">
        <f>VLOOKUP(B196,[61]事项列表范围!CY:DA,3,FALSE)</f>
        <v>延庆区智慧旅游项目</v>
      </c>
      <c r="D196" s="6"/>
      <c r="E196" s="6"/>
      <c r="F196" s="5"/>
      <c r="G196" s="5"/>
      <c r="H196" s="5"/>
      <c r="I196" s="5"/>
      <c r="J196" s="5"/>
      <c r="K196" s="6"/>
      <c r="L196" s="6"/>
    </row>
    <row r="197" spans="1:12" s="19" customFormat="1" ht="16.5" x14ac:dyDescent="0.15">
      <c r="A197" s="63" t="s">
        <v>262</v>
      </c>
      <c r="B197" s="64" t="s">
        <v>105</v>
      </c>
      <c r="C197" s="65" t="str">
        <f>VLOOKUP(B197,[56]事项列表范围!CY:DA,3,FALSE)</f>
        <v>武汉市（等保测评+OA）监狱项目</v>
      </c>
      <c r="D197" s="6"/>
      <c r="E197" s="6"/>
      <c r="F197" s="5"/>
      <c r="G197" s="5"/>
      <c r="H197" s="5"/>
      <c r="I197" s="5"/>
      <c r="J197" s="5"/>
      <c r="K197" s="6"/>
      <c r="L197" s="6"/>
    </row>
    <row r="198" spans="1:12" s="19" customFormat="1" ht="16.5" x14ac:dyDescent="0.15">
      <c r="A198" s="63" t="s">
        <v>260</v>
      </c>
      <c r="B198" s="9" t="s">
        <v>105</v>
      </c>
      <c r="C198" s="15" t="str">
        <f>VLOOKUP(B198,[62]事项列表范围!CY:DA,3,FALSE)</f>
        <v>武汉市（等保测评+OA）监狱项目</v>
      </c>
      <c r="D198" s="6"/>
      <c r="E198" s="6"/>
      <c r="F198" s="5"/>
      <c r="G198" s="5"/>
      <c r="H198" s="5"/>
      <c r="I198" s="5"/>
      <c r="J198" s="5"/>
      <c r="K198" s="6"/>
      <c r="L198" s="6"/>
    </row>
    <row r="199" spans="1:12" s="19" customFormat="1" ht="16.5" x14ac:dyDescent="0.15">
      <c r="A199" s="63" t="s">
        <v>391</v>
      </c>
      <c r="B199" s="9" t="s">
        <v>139</v>
      </c>
      <c r="C199" s="15" t="str">
        <f>VLOOKUP(B199,[63]事项列表范围!CY:DA,3,FALSE)</f>
        <v>武汉市（等保测评+OA）监狱项目</v>
      </c>
      <c r="D199" s="6"/>
      <c r="E199" s="6"/>
      <c r="F199" s="5"/>
      <c r="G199" s="5"/>
      <c r="H199" s="5"/>
      <c r="I199" s="5"/>
      <c r="J199" s="5"/>
      <c r="K199" s="6"/>
      <c r="L199" s="6"/>
    </row>
    <row r="200" spans="1:12" s="19" customFormat="1" ht="16.5" x14ac:dyDescent="0.15">
      <c r="A200" s="63" t="s">
        <v>260</v>
      </c>
      <c r="B200" s="9" t="s">
        <v>131</v>
      </c>
      <c r="C200" s="15" t="str">
        <f>VLOOKUP(B200,[62]事项列表范围!CY:DA,3,FALSE)</f>
        <v>新乡市获嘉县智慧城市</v>
      </c>
      <c r="D200" s="6"/>
      <c r="E200" s="6"/>
      <c r="F200" s="5"/>
      <c r="G200" s="5"/>
      <c r="H200" s="5"/>
      <c r="I200" s="5"/>
      <c r="J200" s="5"/>
      <c r="K200" s="6"/>
      <c r="L200" s="6"/>
    </row>
    <row r="201" spans="1:12" s="19" customFormat="1" ht="16.5" x14ac:dyDescent="0.15">
      <c r="A201" s="63" t="s">
        <v>397</v>
      </c>
      <c r="B201" s="64" t="s">
        <v>245</v>
      </c>
      <c r="C201" s="65" t="str">
        <f>VLOOKUP(B201,[64]事项列表范围!CY:DA,3,FALSE)</f>
        <v>国家广电总局政务一体化项目</v>
      </c>
      <c r="D201" s="8"/>
      <c r="E201" s="8"/>
      <c r="F201" s="33"/>
      <c r="G201" s="33"/>
      <c r="H201" s="33"/>
      <c r="I201" s="33">
        <v>4</v>
      </c>
      <c r="J201" s="33">
        <v>4</v>
      </c>
      <c r="K201" s="8"/>
      <c r="L201" s="8"/>
    </row>
    <row r="202" spans="1:12" s="19" customFormat="1" ht="16.5" x14ac:dyDescent="0.15">
      <c r="A202" s="63" t="s">
        <v>262</v>
      </c>
      <c r="B202" s="64" t="s">
        <v>331</v>
      </c>
      <c r="C202" s="65" t="s">
        <v>27</v>
      </c>
      <c r="D202" s="6"/>
      <c r="E202" s="6"/>
      <c r="F202" s="33"/>
      <c r="G202" s="33"/>
      <c r="H202" s="33">
        <v>8</v>
      </c>
      <c r="I202" s="33">
        <v>8</v>
      </c>
      <c r="J202" s="33"/>
      <c r="K202" s="6"/>
      <c r="L202" s="6"/>
    </row>
    <row r="203" spans="1:12" s="19" customFormat="1" ht="16.5" x14ac:dyDescent="0.15">
      <c r="A203" s="63" t="s">
        <v>383</v>
      </c>
      <c r="B203" s="9" t="s">
        <v>355</v>
      </c>
      <c r="C203" s="15" t="str">
        <f>VLOOKUP(B203,[65]事项列表范围!CY:DA,3,FALSE)</f>
        <v>海淀区政务云备份中心2019至2020基础运维服务阶段证明项目</v>
      </c>
      <c r="D203" s="6"/>
      <c r="E203" s="6"/>
      <c r="F203" s="33"/>
      <c r="G203" s="33"/>
      <c r="H203" s="33"/>
      <c r="I203" s="33">
        <v>3</v>
      </c>
      <c r="J203" s="33"/>
      <c r="K203" s="6"/>
      <c r="L203" s="6"/>
    </row>
    <row r="204" spans="1:12" s="16" customFormat="1" ht="16.5" x14ac:dyDescent="0.15">
      <c r="A204" s="54" t="s">
        <v>262</v>
      </c>
      <c r="B204" s="55" t="s">
        <v>104</v>
      </c>
      <c r="C204" s="13" t="str">
        <f>VLOOKUP(B204,[56]事项列表范围!CY:DA,3,FALSE)</f>
        <v>中关村管委会系统云迁移</v>
      </c>
      <c r="D204" s="6"/>
      <c r="E204" s="6"/>
      <c r="F204" s="5"/>
      <c r="G204" s="5"/>
      <c r="H204" s="5"/>
      <c r="I204" s="5"/>
      <c r="J204" s="5"/>
      <c r="K204" s="6"/>
      <c r="L204" s="6"/>
    </row>
    <row r="205" spans="1:12" s="16" customFormat="1" ht="16.5" x14ac:dyDescent="0.15">
      <c r="A205" s="54" t="s">
        <v>378</v>
      </c>
      <c r="B205" s="9" t="s">
        <v>196</v>
      </c>
      <c r="C205" s="15" t="s">
        <v>26</v>
      </c>
      <c r="D205" s="6"/>
      <c r="E205" s="6"/>
      <c r="F205" s="5"/>
      <c r="G205" s="5"/>
      <c r="H205" s="5"/>
      <c r="I205" s="5"/>
      <c r="J205" s="5"/>
      <c r="K205" s="6"/>
      <c r="L205" s="6"/>
    </row>
    <row r="206" spans="1:12" s="16" customFormat="1" ht="16.5" x14ac:dyDescent="0.15">
      <c r="A206" s="54" t="s">
        <v>382</v>
      </c>
      <c r="B206" s="9" t="s">
        <v>196</v>
      </c>
      <c r="C206" s="15" t="s">
        <v>26</v>
      </c>
      <c r="D206" s="6"/>
      <c r="E206" s="6"/>
      <c r="F206" s="5"/>
      <c r="G206" s="5"/>
      <c r="H206" s="5"/>
      <c r="I206" s="5"/>
      <c r="J206" s="5"/>
      <c r="K206" s="6"/>
      <c r="L206" s="6"/>
    </row>
    <row r="207" spans="1:12" s="16" customFormat="1" ht="16.5" x14ac:dyDescent="0.15">
      <c r="A207" s="54" t="s">
        <v>261</v>
      </c>
      <c r="B207" s="9" t="s">
        <v>196</v>
      </c>
      <c r="C207" s="15" t="str">
        <f>VLOOKUP(B207,[63]事项列表范围!CY:DA,3,FALSE)</f>
        <v>中关村年度信息化运维项目</v>
      </c>
      <c r="D207" s="6"/>
      <c r="E207" s="6"/>
      <c r="F207" s="5"/>
      <c r="G207" s="5"/>
      <c r="H207" s="5"/>
      <c r="I207" s="5"/>
      <c r="J207" s="5"/>
      <c r="K207" s="6"/>
      <c r="L207" s="6"/>
    </row>
    <row r="208" spans="1:12" s="16" customFormat="1" ht="16.5" x14ac:dyDescent="0.15">
      <c r="A208" s="54" t="s">
        <v>251</v>
      </c>
      <c r="B208" s="9" t="s">
        <v>229</v>
      </c>
      <c r="C208" s="20" t="str">
        <f>VLOOKUP(B208,[21]事项列表范围!CZ:DB,3,FALSE)</f>
        <v>沧州大数据中心二期</v>
      </c>
      <c r="D208" s="8"/>
      <c r="E208" s="8"/>
      <c r="F208" s="7"/>
      <c r="G208" s="7"/>
      <c r="H208" s="7"/>
      <c r="I208" s="7"/>
      <c r="J208" s="7"/>
      <c r="K208" s="8"/>
      <c r="L208" s="8"/>
    </row>
    <row r="209" spans="1:12" s="16" customFormat="1" ht="16.5" x14ac:dyDescent="0.15">
      <c r="A209" s="54" t="s">
        <v>392</v>
      </c>
      <c r="B209" s="9" t="s">
        <v>217</v>
      </c>
      <c r="C209" s="15" t="s">
        <v>24</v>
      </c>
      <c r="D209" s="6"/>
      <c r="E209" s="6"/>
      <c r="F209" s="5"/>
      <c r="G209" s="5"/>
      <c r="H209" s="5"/>
      <c r="I209" s="5"/>
      <c r="J209" s="5"/>
      <c r="K209" s="6"/>
      <c r="L209" s="6"/>
    </row>
    <row r="210" spans="1:12" s="16" customFormat="1" ht="16.5" x14ac:dyDescent="0.15">
      <c r="A210" s="54" t="s">
        <v>251</v>
      </c>
      <c r="B210" s="9" t="s">
        <v>228</v>
      </c>
      <c r="C210" s="15" t="str">
        <f>VLOOKUP(B210,[21]事项列表范围!CZ:DB,3,FALSE)</f>
        <v>北京顺义区信息中心大数据开发建设软件开发项目</v>
      </c>
      <c r="D210" s="8"/>
      <c r="E210" s="8"/>
      <c r="F210" s="7"/>
      <c r="G210" s="7"/>
      <c r="H210" s="7"/>
      <c r="I210" s="7"/>
      <c r="J210" s="7"/>
      <c r="K210" s="8"/>
      <c r="L210" s="8"/>
    </row>
    <row r="211" spans="1:12" s="16" customFormat="1" ht="16.5" x14ac:dyDescent="0.15">
      <c r="A211" s="54" t="s">
        <v>260</v>
      </c>
      <c r="B211" s="9" t="s">
        <v>354</v>
      </c>
      <c r="C211" s="15" t="str">
        <f>VLOOKUP(B211,[66]事项列表范围!CY:DA,3,FALSE)</f>
        <v>海淀流管三期项目（海淀政务外网扩容三期）</v>
      </c>
      <c r="D211" s="6"/>
      <c r="E211" s="6"/>
      <c r="F211" s="33"/>
      <c r="G211" s="33">
        <v>6</v>
      </c>
      <c r="H211" s="33">
        <v>6</v>
      </c>
      <c r="I211" s="33"/>
      <c r="J211" s="33"/>
      <c r="K211" s="6"/>
      <c r="L211" s="6"/>
    </row>
    <row r="212" spans="1:12" s="5" customFormat="1" ht="17.25" customHeight="1" x14ac:dyDescent="0.15">
      <c r="A212" s="65" t="s">
        <v>262</v>
      </c>
      <c r="B212" s="9" t="s">
        <v>102</v>
      </c>
      <c r="C212" s="15" t="str">
        <f>VLOOKUP(B212,[56]事项列表范围!CY:DA,3,FALSE)</f>
        <v>武汉智慧园区项目</v>
      </c>
      <c r="D212" s="6"/>
      <c r="E212" s="6"/>
      <c r="K212" s="6"/>
      <c r="L212" s="6"/>
    </row>
    <row r="213" spans="1:12" s="5" customFormat="1" ht="17.25" customHeight="1" x14ac:dyDescent="0.15">
      <c r="A213" s="65" t="s">
        <v>260</v>
      </c>
      <c r="B213" s="55" t="s">
        <v>102</v>
      </c>
      <c r="C213" s="13" t="str">
        <f>VLOOKUP(B213,[61]事项列表范围!CY:DA,3,FALSE)</f>
        <v>武汉智慧园区项目</v>
      </c>
      <c r="D213" s="6"/>
      <c r="E213" s="6"/>
      <c r="K213" s="6"/>
      <c r="L213" s="6"/>
    </row>
    <row r="214" spans="1:12" s="5" customFormat="1" ht="17.25" customHeight="1" x14ac:dyDescent="0.15">
      <c r="A214" s="65" t="s">
        <v>375</v>
      </c>
      <c r="B214" s="9" t="s">
        <v>22</v>
      </c>
      <c r="C214" s="15" t="str">
        <f>VLOOKUP(B214,[8]事项列表范围!CY:DA,3,FALSE)</f>
        <v>延庆区智慧环保二期</v>
      </c>
      <c r="D214" s="6"/>
      <c r="E214" s="6"/>
      <c r="K214" s="6"/>
      <c r="L214" s="6"/>
    </row>
    <row r="215" spans="1:12" s="5" customFormat="1" ht="17.25" customHeight="1" x14ac:dyDescent="0.15">
      <c r="A215" s="65" t="s">
        <v>377</v>
      </c>
      <c r="B215" s="9" t="s">
        <v>171</v>
      </c>
      <c r="C215" s="15" t="str">
        <f>VLOOKUP(B215,[56]事项列表范围!CY:DA,3,FALSE)</f>
        <v>延庆区智慧环保二期</v>
      </c>
      <c r="D215" s="6"/>
      <c r="E215" s="6"/>
      <c r="K215" s="6"/>
      <c r="L215" s="6"/>
    </row>
    <row r="216" spans="1:12" s="5" customFormat="1" ht="17.25" customHeight="1" x14ac:dyDescent="0.15">
      <c r="A216" s="65" t="s">
        <v>381</v>
      </c>
      <c r="B216" s="9" t="s">
        <v>171</v>
      </c>
      <c r="C216" s="15" t="str">
        <f>VLOOKUP(B216,[62]事项列表范围!CY:DA,3,FALSE)</f>
        <v>延庆区智慧环保二期</v>
      </c>
      <c r="D216" s="6"/>
      <c r="E216" s="6"/>
      <c r="K216" s="6"/>
      <c r="L216" s="6"/>
    </row>
    <row r="217" spans="1:12" s="5" customFormat="1" ht="17.25" customHeight="1" x14ac:dyDescent="0.15">
      <c r="A217" s="65" t="s">
        <v>423</v>
      </c>
      <c r="B217" s="9" t="s">
        <v>171</v>
      </c>
      <c r="C217" s="15" t="str">
        <f>VLOOKUP(B217,[38]事项列表范围!CY:DA,3,FALSE)</f>
        <v>延庆区智慧环保二期</v>
      </c>
      <c r="D217" s="8"/>
      <c r="E217" s="8"/>
      <c r="F217" s="33">
        <v>8</v>
      </c>
      <c r="G217" s="33"/>
      <c r="H217" s="33"/>
      <c r="I217" s="33"/>
      <c r="J217" s="33"/>
      <c r="K217" s="8"/>
      <c r="L217" s="8"/>
    </row>
    <row r="218" spans="1:12" s="5" customFormat="1" ht="17.25" customHeight="1" x14ac:dyDescent="0.15">
      <c r="A218" s="65" t="s">
        <v>262</v>
      </c>
      <c r="B218" s="9" t="s">
        <v>51</v>
      </c>
      <c r="C218" s="15" t="str">
        <f>VLOOKUP(B218,[56]事项列表范围!CY:DA,3,FALSE)</f>
        <v>延庆区大数据</v>
      </c>
      <c r="D218" s="6"/>
      <c r="E218" s="6"/>
      <c r="K218" s="6"/>
      <c r="L218" s="6"/>
    </row>
    <row r="219" spans="1:12" s="16" customFormat="1" ht="16.5" x14ac:dyDescent="0.15">
      <c r="A219" s="54" t="s">
        <v>379</v>
      </c>
      <c r="B219" s="55" t="s">
        <v>101</v>
      </c>
      <c r="C219" s="13" t="str">
        <f>VLOOKUP(B219,[61]事项列表范围!CY:DA,3,FALSE)</f>
        <v>延庆区大数据</v>
      </c>
      <c r="D219" s="6"/>
      <c r="E219" s="6"/>
      <c r="F219" s="5"/>
      <c r="G219" s="5"/>
      <c r="H219" s="5"/>
      <c r="I219" s="5"/>
      <c r="J219" s="5"/>
      <c r="K219" s="6"/>
      <c r="L219" s="6"/>
    </row>
    <row r="220" spans="1:12" s="16" customFormat="1" ht="16.5" x14ac:dyDescent="0.15">
      <c r="A220" s="54" t="s">
        <v>261</v>
      </c>
      <c r="B220" s="55" t="s">
        <v>84</v>
      </c>
      <c r="C220" s="13" t="str">
        <f>VLOOKUP(B220,[67]事项列表范围!CY:DA,3,FALSE)</f>
        <v>延庆区大数据</v>
      </c>
      <c r="D220" s="6"/>
      <c r="E220" s="6"/>
      <c r="F220" s="33">
        <v>8</v>
      </c>
      <c r="G220" s="33"/>
      <c r="H220" s="33">
        <v>8</v>
      </c>
      <c r="I220" s="33"/>
      <c r="J220" s="33">
        <v>4</v>
      </c>
      <c r="K220" s="6"/>
      <c r="L220" s="6"/>
    </row>
    <row r="221" spans="1:12" s="16" customFormat="1" ht="16.5" x14ac:dyDescent="0.15">
      <c r="A221" s="54" t="s">
        <v>251</v>
      </c>
      <c r="B221" s="9" t="s">
        <v>227</v>
      </c>
      <c r="C221" s="15" t="str">
        <f>VLOOKUP(B221,[7]事项列表范围!CZ:DB,3,FALSE)</f>
        <v>延庆区大数据</v>
      </c>
      <c r="D221" s="8"/>
      <c r="E221" s="8"/>
      <c r="F221" s="7"/>
      <c r="G221" s="7"/>
      <c r="H221" s="7"/>
      <c r="I221" s="7"/>
      <c r="J221" s="7"/>
      <c r="K221" s="8"/>
      <c r="L221" s="8"/>
    </row>
    <row r="222" spans="1:12" s="16" customFormat="1" ht="16.5" x14ac:dyDescent="0.15">
      <c r="A222" s="54" t="s">
        <v>361</v>
      </c>
      <c r="B222" s="9" t="s">
        <v>327</v>
      </c>
      <c r="C222" s="15" t="s">
        <v>328</v>
      </c>
      <c r="D222" s="6"/>
      <c r="E222" s="6"/>
      <c r="F222" s="33"/>
      <c r="G222" s="33">
        <v>2</v>
      </c>
      <c r="H222" s="33"/>
      <c r="I222" s="33"/>
      <c r="J222" s="33"/>
      <c r="K222" s="6"/>
      <c r="L222" s="6"/>
    </row>
    <row r="223" spans="1:12" s="16" customFormat="1" ht="16.5" x14ac:dyDescent="0.15">
      <c r="A223" s="54" t="s">
        <v>254</v>
      </c>
      <c r="B223" s="64" t="s">
        <v>327</v>
      </c>
      <c r="C223" s="65" t="s">
        <v>336</v>
      </c>
      <c r="D223" s="8"/>
      <c r="E223" s="8"/>
      <c r="F223" s="33">
        <v>8</v>
      </c>
      <c r="G223" s="33">
        <v>8</v>
      </c>
      <c r="H223" s="33">
        <v>8</v>
      </c>
      <c r="I223" s="33">
        <v>8</v>
      </c>
      <c r="J223" s="33">
        <v>6</v>
      </c>
      <c r="K223" s="8"/>
      <c r="L223" s="8"/>
    </row>
    <row r="224" spans="1:12" s="16" customFormat="1" ht="16.5" x14ac:dyDescent="0.15">
      <c r="A224" s="54" t="s">
        <v>361</v>
      </c>
      <c r="B224" s="9" t="s">
        <v>209</v>
      </c>
      <c r="C224" s="15" t="s">
        <v>210</v>
      </c>
      <c r="D224" s="6"/>
      <c r="E224" s="6"/>
      <c r="F224" s="33">
        <v>2</v>
      </c>
      <c r="G224" s="33"/>
      <c r="H224" s="33"/>
      <c r="I224" s="33"/>
      <c r="J224" s="33"/>
      <c r="K224" s="6"/>
      <c r="L224" s="6"/>
    </row>
    <row r="225" spans="1:12" s="16" customFormat="1" ht="16.5" x14ac:dyDescent="0.15">
      <c r="A225" s="54" t="s">
        <v>272</v>
      </c>
      <c r="B225" s="9" t="s">
        <v>211</v>
      </c>
      <c r="C225" s="15" t="str">
        <f>VLOOKUP(B225,[68]事项列表范围!CY:DA,3,FALSE)</f>
        <v>龙岩市数字经济产业园</v>
      </c>
      <c r="D225" s="6"/>
      <c r="E225" s="6"/>
      <c r="F225" s="5"/>
      <c r="G225" s="5"/>
      <c r="H225" s="5"/>
      <c r="I225" s="5"/>
      <c r="J225" s="5"/>
      <c r="K225" s="6"/>
      <c r="L225" s="6"/>
    </row>
    <row r="226" spans="1:12" s="16" customFormat="1" ht="16.5" x14ac:dyDescent="0.15">
      <c r="A226" s="54" t="s">
        <v>360</v>
      </c>
      <c r="B226" s="9" t="s">
        <v>179</v>
      </c>
      <c r="C226" s="15" t="s">
        <v>180</v>
      </c>
      <c r="D226" s="6"/>
      <c r="E226" s="6"/>
      <c r="F226" s="33">
        <v>8</v>
      </c>
      <c r="G226" s="33">
        <v>8</v>
      </c>
      <c r="H226" s="33">
        <v>8</v>
      </c>
      <c r="I226" s="33">
        <v>8</v>
      </c>
      <c r="J226" s="33">
        <v>8</v>
      </c>
      <c r="K226" s="6"/>
      <c r="L226" s="6"/>
    </row>
    <row r="227" spans="1:12" s="16" customFormat="1" ht="16.5" x14ac:dyDescent="0.15">
      <c r="A227" s="54" t="s">
        <v>361</v>
      </c>
      <c r="B227" s="9" t="s">
        <v>211</v>
      </c>
      <c r="C227" s="15" t="str">
        <f>VLOOKUP(B227,[69]事项列表范围!CY:DA,3,FALSE)</f>
        <v>龙岩市数字经济产业园</v>
      </c>
      <c r="D227" s="6"/>
      <c r="E227" s="6"/>
      <c r="F227" s="33">
        <v>6</v>
      </c>
      <c r="G227" s="33">
        <v>4</v>
      </c>
      <c r="H227" s="33">
        <v>8</v>
      </c>
      <c r="I227" s="33">
        <v>8</v>
      </c>
      <c r="J227" s="33">
        <v>10</v>
      </c>
      <c r="K227" s="6"/>
      <c r="L227" s="6"/>
    </row>
    <row r="228" spans="1:12" s="51" customFormat="1" ht="17.25" customHeight="1" x14ac:dyDescent="0.15">
      <c r="A228" s="63" t="s">
        <v>366</v>
      </c>
      <c r="B228" s="9" t="s">
        <v>211</v>
      </c>
      <c r="C228" s="18" t="str">
        <f>VLOOKUP(B228,[10]事项列表范围!CY:DA,3,FALSE)</f>
        <v>龙岩市数字经济产业园</v>
      </c>
      <c r="D228" s="6"/>
      <c r="E228" s="6"/>
      <c r="F228" s="33">
        <v>8</v>
      </c>
      <c r="G228" s="33"/>
      <c r="H228" s="33">
        <v>8</v>
      </c>
      <c r="I228" s="33">
        <v>8</v>
      </c>
      <c r="J228" s="33">
        <v>8</v>
      </c>
      <c r="K228" s="6"/>
      <c r="L228" s="6"/>
    </row>
    <row r="229" spans="1:12" s="51" customFormat="1" ht="17.25" customHeight="1" x14ac:dyDescent="0.15">
      <c r="A229" s="57" t="s">
        <v>300</v>
      </c>
      <c r="B229" s="64" t="s">
        <v>211</v>
      </c>
      <c r="C229" s="65" t="str">
        <f>VLOOKUP(B229,[70]事项列表范围!CY:DA,3,FALSE)</f>
        <v>龙岩市数字经济产业园</v>
      </c>
      <c r="D229" s="34"/>
      <c r="E229" s="34"/>
      <c r="F229" s="33"/>
      <c r="G229" s="5"/>
      <c r="H229" s="5"/>
      <c r="I229" s="5"/>
      <c r="J229" s="5"/>
      <c r="K229" s="6"/>
      <c r="L229" s="6"/>
    </row>
    <row r="230" spans="1:12" s="51" customFormat="1" ht="17.25" customHeight="1" x14ac:dyDescent="0.15">
      <c r="A230" s="57" t="s">
        <v>419</v>
      </c>
      <c r="B230" s="64" t="s">
        <v>299</v>
      </c>
      <c r="C230" s="65" t="str">
        <f>VLOOKUP(B230,[71]事项列表范围!CY:DA,3,FALSE)</f>
        <v>三明市数据中心机房</v>
      </c>
      <c r="D230" s="6"/>
      <c r="E230" s="6"/>
      <c r="F230" s="33"/>
      <c r="G230" s="33">
        <v>8</v>
      </c>
      <c r="H230" s="33">
        <v>8</v>
      </c>
      <c r="I230" s="33">
        <v>8</v>
      </c>
      <c r="J230" s="33"/>
      <c r="K230" s="6"/>
      <c r="L230" s="6"/>
    </row>
    <row r="231" spans="1:12" s="51" customFormat="1" ht="17.25" customHeight="1" x14ac:dyDescent="0.15">
      <c r="A231" s="57" t="s">
        <v>420</v>
      </c>
      <c r="B231" s="64" t="s">
        <v>303</v>
      </c>
      <c r="C231" s="65" t="str">
        <f>VLOOKUP(B231,[9]事项列表范围!CY:DA,3,FALSE)</f>
        <v>三明市汇聚共享交换平台</v>
      </c>
      <c r="D231" s="6"/>
      <c r="E231" s="6"/>
      <c r="F231" s="5"/>
      <c r="G231" s="5"/>
      <c r="H231" s="5"/>
      <c r="I231" s="5"/>
      <c r="J231" s="5"/>
      <c r="K231" s="6"/>
      <c r="L231" s="6"/>
    </row>
    <row r="232" spans="1:12" ht="16.5" x14ac:dyDescent="0.15">
      <c r="A232" s="56" t="s">
        <v>427</v>
      </c>
      <c r="D232">
        <f t="shared" ref="D232:L232" si="0">SUM(D3:D231)</f>
        <v>8</v>
      </c>
      <c r="E232">
        <f t="shared" si="0"/>
        <v>0</v>
      </c>
      <c r="F232">
        <f t="shared" si="0"/>
        <v>163</v>
      </c>
      <c r="G232">
        <f t="shared" si="0"/>
        <v>136</v>
      </c>
      <c r="H232">
        <f t="shared" si="0"/>
        <v>181</v>
      </c>
      <c r="I232">
        <f t="shared" si="0"/>
        <v>162</v>
      </c>
      <c r="J232">
        <f t="shared" si="0"/>
        <v>150</v>
      </c>
      <c r="K232">
        <f t="shared" si="0"/>
        <v>0</v>
      </c>
      <c r="L232">
        <f t="shared" si="0"/>
        <v>0</v>
      </c>
    </row>
  </sheetData>
  <autoFilter ref="A1:L232"/>
  <mergeCells count="3">
    <mergeCell ref="A1:A2"/>
    <mergeCell ref="B1:B2"/>
    <mergeCell ref="C1:C2"/>
  </mergeCells>
  <phoneticPr fontId="3" type="noConversion"/>
  <dataValidations count="5">
    <dataValidation allowBlank="1" showInputMessage="1" sqref="C203"/>
    <dataValidation type="custom" allowBlank="1" showInputMessage="1" showErrorMessage="1" sqref="B225:B227">
      <formula1>COUNTIF(#REF!,B225)</formula1>
    </dataValidation>
    <dataValidation type="custom" allowBlank="1" showInputMessage="1" showErrorMessage="1" sqref="B219:B221">
      <formula1>COUNTIF(#REF!,B219)</formula1>
    </dataValidation>
    <dataValidation type="custom" allowBlank="1" showInputMessage="1" showErrorMessage="1" sqref="B170:B174">
      <formula1>COUNTIF(#REF!,B170)</formula1>
    </dataValidation>
    <dataValidation type="custom" allowBlank="1" showInputMessage="1" showErrorMessage="1" sqref="B142">
      <formula1>COUNTIF(#REF!,B142)</formula1>
    </dataValidation>
  </dataValidations>
  <pageMargins left="0.7" right="0.7" top="0.75" bottom="0.75" header="0.3" footer="0.3"/>
  <pageSetup paperSize="9" orientation="portrait" horizontalDpi="120" verticalDpi="120" r:id="rId1"/>
  <legacyDrawing r:id="rId2"/>
  <extLst>
    <ext xmlns:x14="http://schemas.microsoft.com/office/spreadsheetml/2009/9/main" uri="{CCE6A557-97BC-4b89-ADB6-D9C93CAAB3DF}">
      <x14:dataValidations xmlns:xm="http://schemas.microsoft.com/office/excel/2006/main" count="81">
        <x14:dataValidation type="custom" allowBlank="1" showInputMessage="1" showErrorMessage="1">
          <x14:formula1>
            <xm:f>COUNTIF([27]事项列表范围!#REF!,B8)</xm:f>
          </x14:formula1>
          <xm:sqref>B8</xm:sqref>
        </x14:dataValidation>
        <x14:dataValidation type="custom" allowBlank="1" showInputMessage="1" showErrorMessage="1">
          <x14:formula1>
            <xm:f>COUNTIF([68]事项列表范围!#REF!,B7)</xm:f>
          </x14:formula1>
          <xm:sqref>B19 B7 B122 B123</xm:sqref>
        </x14:dataValidation>
        <x14:dataValidation type="custom" allowBlank="1" showInputMessage="1" showErrorMessage="1">
          <x14:formula1>
            <xm:f>COUNTIF([72]事项列表范围!#REF!,B3)</xm:f>
          </x14:formula1>
          <xm:sqref>B3</xm:sqref>
        </x14:dataValidation>
        <x14:dataValidation type="custom" allowBlank="1" showInputMessage="1" showErrorMessage="1">
          <x14:formula1>
            <xm:f>COUNTIF([73]事项列表范围!#REF!,B4)</xm:f>
          </x14:formula1>
          <xm:sqref>B4 B49</xm:sqref>
        </x14:dataValidation>
        <x14:dataValidation type="custom" allowBlank="1" showInputMessage="1" showErrorMessage="1">
          <x14:formula1>
            <xm:f>COUNTIF([74]事项列表范围!#REF!,#REF!)</xm:f>
          </x14:formula1>
          <xm:sqref>B9</xm:sqref>
        </x14:dataValidation>
        <x14:dataValidation type="custom" allowBlank="1" showInputMessage="1" showErrorMessage="1">
          <x14:formula1>
            <xm:f>COUNTIF([24]事项列表范围!#REF!,B12)</xm:f>
          </x14:formula1>
          <xm:sqref>B12 B13</xm:sqref>
        </x14:dataValidation>
        <x14:dataValidation type="custom" allowBlank="1" showInputMessage="1" showErrorMessage="1">
          <x14:formula1>
            <xm:f>COUNTIF([55]事项列表范围!#REF!,B18)</xm:f>
          </x14:formula1>
          <xm:sqref>B18</xm:sqref>
        </x14:dataValidation>
        <x14:dataValidation type="custom" allowBlank="1" showInputMessage="1" showErrorMessage="1">
          <x14:formula1>
            <xm:f>COUNTIF([69]事项列表范围!#REF!,B16)</xm:f>
          </x14:formula1>
          <xm:sqref>B16:B17</xm:sqref>
        </x14:dataValidation>
        <x14:dataValidation type="custom" allowBlank="1" showInputMessage="1" showErrorMessage="1">
          <x14:formula1>
            <xm:f>COUNTIF([75]事项列表范围!#REF!,B15)</xm:f>
          </x14:formula1>
          <xm:sqref>B15</xm:sqref>
        </x14:dataValidation>
        <x14:dataValidation type="custom" allowBlank="1" showInputMessage="1" showErrorMessage="1">
          <x14:formula1>
            <xm:f>COUNTIF([76]事项列表范围!#REF!,B14)</xm:f>
          </x14:formula1>
          <xm:sqref>B14</xm:sqref>
        </x14:dataValidation>
        <x14:dataValidation type="custom" allowBlank="1" showInputMessage="1" showErrorMessage="1">
          <x14:formula1>
            <xm:f>COUNTIF([15]事项列表范围!#REF!,B25)</xm:f>
          </x14:formula1>
          <xm:sqref>B25</xm:sqref>
        </x14:dataValidation>
        <x14:dataValidation type="custom" allowBlank="1" showInputMessage="1" showErrorMessage="1">
          <x14:formula1>
            <xm:f>COUNTIF([17]事项列表范围!#REF!,B22)</xm:f>
          </x14:formula1>
          <xm:sqref>B22 B23 B24</xm:sqref>
        </x14:dataValidation>
        <x14:dataValidation type="custom" allowBlank="1" showInputMessage="1" showErrorMessage="1">
          <x14:formula1>
            <xm:f>COUNTIF([34]事项列表范围!#REF!,B20)</xm:f>
          </x14:formula1>
          <xm:sqref>B20</xm:sqref>
        </x14:dataValidation>
        <x14:dataValidation type="custom" allowBlank="1" showInputMessage="1" showErrorMessage="1">
          <x14:formula1>
            <xm:f>COUNTIF([10]事项列表范围!#REF!,B28)</xm:f>
          </x14:formula1>
          <xm:sqref>B32 B28</xm:sqref>
        </x14:dataValidation>
        <x14:dataValidation type="custom" allowBlank="1" showInputMessage="1" showErrorMessage="1">
          <x14:formula1>
            <xm:f>COUNTIF([77]事项列表范围!#REF!,B30)</xm:f>
          </x14:formula1>
          <xm:sqref>B30:B31</xm:sqref>
        </x14:dataValidation>
        <x14:dataValidation type="custom" allowBlank="1" showInputMessage="1" showErrorMessage="1">
          <x14:formula1>
            <xm:f>COUNTIF([78]事项列表范围!#REF!,B29)</xm:f>
          </x14:formula1>
          <xm:sqref>B29 B112 B113 B114</xm:sqref>
        </x14:dataValidation>
        <x14:dataValidation type="custom" allowBlank="1" showInputMessage="1" showErrorMessage="1">
          <x14:formula1>
            <xm:f>COUNTIF([12]事项列表范围!#REF!,B27)</xm:f>
          </x14:formula1>
          <xm:sqref>B27</xm:sqref>
        </x14:dataValidation>
        <x14:dataValidation type="custom" allowBlank="1" showInputMessage="1" showErrorMessage="1">
          <x14:formula1>
            <xm:f>COUNTIF([42]事项列表范围!#REF!,B40)</xm:f>
          </x14:formula1>
          <xm:sqref>B40</xm:sqref>
        </x14:dataValidation>
        <x14:dataValidation type="custom" allowBlank="1" showInputMessage="1" showErrorMessage="1">
          <x14:formula1>
            <xm:f>COUNTIF([33]事项列表范围!#REF!,B34)</xm:f>
          </x14:formula1>
          <xm:sqref>B34:B35 B36 B37</xm:sqref>
        </x14:dataValidation>
        <x14:dataValidation type="custom" allowBlank="1" showInputMessage="1" showErrorMessage="1">
          <x14:formula1>
            <xm:f>COUNTIF([13]事项列表范围!#REF!,B50)</xm:f>
          </x14:formula1>
          <xm:sqref>B50 B51 B52 B53 B54:B55</xm:sqref>
        </x14:dataValidation>
        <x14:dataValidation type="custom" allowBlank="1" showInputMessage="1" showErrorMessage="1">
          <x14:formula1>
            <xm:f>COUNTIF([19]事项列表范围!#REF!,B43)</xm:f>
          </x14:formula1>
          <xm:sqref>B43:B46 B47 B48</xm:sqref>
        </x14:dataValidation>
        <x14:dataValidation type="custom" allowBlank="1" showInputMessage="1" showErrorMessage="1">
          <x14:formula1>
            <xm:f>COUNTIF([79]事项列表范围!#REF!,B61)</xm:f>
          </x14:formula1>
          <xm:sqref>B61</xm:sqref>
        </x14:dataValidation>
        <x14:dataValidation type="custom" allowBlank="1" showInputMessage="1" showErrorMessage="1">
          <x14:formula1>
            <xm:f>COUNTIF([8]事项列表范围!#REF!,B57)</xm:f>
          </x14:formula1>
          <xm:sqref>B57 B58 B59 B60</xm:sqref>
        </x14:dataValidation>
        <x14:dataValidation type="custom" allowBlank="1" showInputMessage="1" showErrorMessage="1">
          <x14:formula1>
            <xm:f>COUNTIF([60]事项列表范围!#REF!,B67)</xm:f>
          </x14:formula1>
          <xm:sqref>B67</xm:sqref>
        </x14:dataValidation>
        <x14:dataValidation type="custom" allowBlank="1" showInputMessage="1" showErrorMessage="1">
          <x14:formula1>
            <xm:f>COUNTIF([80]事项列表范围!#REF!,B71)</xm:f>
          </x14:formula1>
          <xm:sqref>B71 B72 B73</xm:sqref>
        </x14:dataValidation>
        <x14:dataValidation type="custom" allowBlank="1" showInputMessage="1" showErrorMessage="1">
          <x14:formula1>
            <xm:f>COUNTIF([56]事项列表范围!#REF!,B62)</xm:f>
          </x14:formula1>
          <xm:sqref>B65:B66 B62 B63 B64 B68 B69 B70</xm:sqref>
        </x14:dataValidation>
        <x14:dataValidation type="custom" allowBlank="1" showInputMessage="1" showErrorMessage="1">
          <x14:formula1>
            <xm:f>COUNTIF([65]事项列表范围!#REF!,B97)</xm:f>
          </x14:formula1>
          <xm:sqref>B97</xm:sqref>
        </x14:dataValidation>
        <x14:dataValidation type="custom" allowBlank="1" showInputMessage="1" showErrorMessage="1">
          <x14:formula1>
            <xm:f>COUNTIF([66]事项列表范围!#REF!,B96)</xm:f>
          </x14:formula1>
          <xm:sqref>B96</xm:sqref>
        </x14:dataValidation>
        <x14:dataValidation type="custom" allowBlank="1" showInputMessage="1" showErrorMessage="1">
          <x14:formula1>
            <xm:f>COUNTIF([54]事项列表范围!#REF!,B92)</xm:f>
          </x14:formula1>
          <xm:sqref>B92</xm:sqref>
        </x14:dataValidation>
        <x14:dataValidation type="custom" allowBlank="1" showInputMessage="1" showErrorMessage="1">
          <x14:formula1>
            <xm:f>COUNTIF([81]事项列表范围!#REF!,B88)</xm:f>
          </x14:formula1>
          <xm:sqref>B88 B89</xm:sqref>
        </x14:dataValidation>
        <x14:dataValidation type="custom" allowBlank="1" showInputMessage="1" showErrorMessage="1">
          <x14:formula1>
            <xm:f>COUNTIF([57]事项列表范围!#REF!,B86)</xm:f>
          </x14:formula1>
          <xm:sqref>B86</xm:sqref>
        </x14:dataValidation>
        <x14:dataValidation type="custom" allowBlank="1" showInputMessage="1" showErrorMessage="1">
          <x14:formula1>
            <xm:f>COUNTIF([62]事项列表范围!#REF!,B78)</xm:f>
          </x14:formula1>
          <xm:sqref>B78:B79</xm:sqref>
        </x14:dataValidation>
        <x14:dataValidation type="custom" allowBlank="1" showInputMessage="1" showErrorMessage="1">
          <x14:formula1>
            <xm:f>COUNTIF([61]事项列表范围!#REF!,B75)</xm:f>
          </x14:formula1>
          <xm:sqref>B75:B76 B77</xm:sqref>
        </x14:dataValidation>
        <x14:dataValidation type="custom" allowBlank="1" showInputMessage="1" showErrorMessage="1">
          <x14:formula1>
            <xm:f>COUNTIF([1]事项列表范围!#REF!,B107)</xm:f>
          </x14:formula1>
          <xm:sqref>B107 B108 B109</xm:sqref>
        </x14:dataValidation>
        <x14:dataValidation type="custom" allowBlank="1" showInputMessage="1" showErrorMessage="1">
          <x14:formula1>
            <xm:f>COUNTIF([82]事项列表范围!#REF!,B106)</xm:f>
          </x14:formula1>
          <xm:sqref>B106</xm:sqref>
        </x14:dataValidation>
        <x14:dataValidation type="custom" allowBlank="1" showInputMessage="1" showErrorMessage="1">
          <x14:formula1>
            <xm:f>COUNTIF([6]事项列表范围!#REF!,B105)</xm:f>
          </x14:formula1>
          <xm:sqref>B105</xm:sqref>
        </x14:dataValidation>
        <x14:dataValidation type="custom" allowBlank="1" showInputMessage="1" showErrorMessage="1">
          <x14:formula1>
            <xm:f>COUNTIF([4]事项列表范围!#REF!,B103)</xm:f>
          </x14:formula1>
          <xm:sqref>B103</xm:sqref>
        </x14:dataValidation>
        <x14:dataValidation type="custom" allowBlank="1" showInputMessage="1" showErrorMessage="1">
          <x14:formula1>
            <xm:f>COUNTIF([5]事项列表范围!#REF!,B115)</xm:f>
          </x14:formula1>
          <xm:sqref>B115</xm:sqref>
        </x14:dataValidation>
        <x14:dataValidation type="custom" allowBlank="1" showInputMessage="1" showErrorMessage="1">
          <x14:formula1>
            <xm:f>COUNTIF([3]事项列表范围!#REF!,B110)</xm:f>
          </x14:formula1>
          <xm:sqref>B110 B111</xm:sqref>
        </x14:dataValidation>
        <x14:dataValidation type="custom" allowBlank="1" showInputMessage="1" showErrorMessage="1">
          <x14:formula1>
            <xm:f>COUNTIF([83]事项列表范围!#REF!,B121)</xm:f>
          </x14:formula1>
          <xm:sqref>B121</xm:sqref>
        </x14:dataValidation>
        <x14:dataValidation type="custom" allowBlank="1" showInputMessage="1" showErrorMessage="1">
          <x14:formula1>
            <xm:f>COUNTIF([84]事项列表范围!#REF!,B120)</xm:f>
          </x14:formula1>
          <xm:sqref>B120</xm:sqref>
        </x14:dataValidation>
        <x14:dataValidation type="custom" allowBlank="1" showInputMessage="1" showErrorMessage="1">
          <x14:formula1>
            <xm:f>COUNTIF([85]事项列表范围!#REF!,B119)</xm:f>
          </x14:formula1>
          <xm:sqref>B119</xm:sqref>
        </x14:dataValidation>
        <x14:dataValidation type="custom" allowBlank="1" showInputMessage="1" showErrorMessage="1">
          <x14:formula1>
            <xm:f>COUNTIF([16]事项列表范围!#REF!,B116)</xm:f>
          </x14:formula1>
          <xm:sqref>B116 B117 B118</xm:sqref>
        </x14:dataValidation>
        <x14:dataValidation type="custom" allowBlank="1" showInputMessage="1" showErrorMessage="1">
          <x14:formula1>
            <xm:f>COUNTIF([58]事项列表范围!#REF!,B129)</xm:f>
          </x14:formula1>
          <xm:sqref>B129</xm:sqref>
        </x14:dataValidation>
        <x14:dataValidation type="custom" allowBlank="1" showInputMessage="1" showErrorMessage="1">
          <x14:formula1>
            <xm:f>COUNTIF([86]事项列表范围!#REF!,B126)</xm:f>
          </x14:formula1>
          <xm:sqref>B126 B127</xm:sqref>
        </x14:dataValidation>
        <x14:dataValidation type="custom" allowBlank="1" showInputMessage="1" showErrorMessage="1">
          <x14:formula1>
            <xm:f>COUNTIF([63]事项列表范围!#REF!,B125)</xm:f>
          </x14:formula1>
          <xm:sqref>B125 B128 B130</xm:sqref>
        </x14:dataValidation>
        <x14:dataValidation type="custom" allowBlank="1" showInputMessage="1" showErrorMessage="1">
          <x14:formula1>
            <xm:f>COUNTIF([67]事项列表范围!#REF!,B124)</xm:f>
          </x14:formula1>
          <xm:sqref>B124</xm:sqref>
        </x14:dataValidation>
        <x14:dataValidation type="custom" allowBlank="1" showInputMessage="1" showErrorMessage="1">
          <x14:formula1>
            <xm:f>COUNTIF([64]事项列表范围!#REF!,B143)</xm:f>
          </x14:formula1>
          <xm:sqref>B143</xm:sqref>
        </x14:dataValidation>
        <x14:dataValidation type="custom" allowBlank="1" showInputMessage="1" showErrorMessage="1">
          <x14:formula1>
            <xm:f>COUNTIF([87]事项列表范围!#REF!,B146)</xm:f>
          </x14:formula1>
          <xm:sqref>B146</xm:sqref>
        </x14:dataValidation>
        <x14:dataValidation type="custom" allowBlank="1" showInputMessage="1" showErrorMessage="1">
          <x14:formula1>
            <xm:f>COUNTIF([11]事项列表范围!#REF!,B144)</xm:f>
          </x14:formula1>
          <xm:sqref>B144 B145</xm:sqref>
        </x14:dataValidation>
        <x14:dataValidation type="custom" allowBlank="1" showInputMessage="1" showErrorMessage="1">
          <x14:formula1>
            <xm:f>COUNTIF([23]事项列表范围!#REF!,B151)</xm:f>
          </x14:formula1>
          <xm:sqref>B151</xm:sqref>
        </x14:dataValidation>
        <x14:dataValidation type="custom" allowBlank="1" showInputMessage="1" showErrorMessage="1">
          <x14:formula1>
            <xm:f>COUNTIF([59]事项列表范围!#REF!,B150)</xm:f>
          </x14:formula1>
          <xm:sqref>B150</xm:sqref>
        </x14:dataValidation>
        <x14:dataValidation type="custom" allowBlank="1" showInputMessage="1" showErrorMessage="1">
          <x14:formula1>
            <xm:f>COUNTIF([30]事项列表范围!#REF!,B148)</xm:f>
          </x14:formula1>
          <xm:sqref>B148</xm:sqref>
        </x14:dataValidation>
        <x14:dataValidation type="custom" allowBlank="1" showInputMessage="1" showErrorMessage="1">
          <x14:formula1>
            <xm:f>COUNTIF([22]事项列表范围!#REF!,B147)</xm:f>
          </x14:formula1>
          <xm:sqref>B147</xm:sqref>
        </x14:dataValidation>
        <x14:dataValidation type="custom" allowBlank="1" showInputMessage="1" showErrorMessage="1">
          <x14:formula1>
            <xm:f>COUNTIF([14]事项列表范围!#REF!,B156)</xm:f>
          </x14:formula1>
          <xm:sqref>B156</xm:sqref>
        </x14:dataValidation>
        <x14:dataValidation type="custom" allowBlank="1" showInputMessage="1" showErrorMessage="1">
          <x14:formula1>
            <xm:f>COUNTIF([88]事项列表范围!#REF!,B155)</xm:f>
          </x14:formula1>
          <xm:sqref>B155</xm:sqref>
        </x14:dataValidation>
        <x14:dataValidation type="custom" allowBlank="1" showInputMessage="1" showErrorMessage="1">
          <x14:formula1>
            <xm:f>COUNTIF([89]事项列表范围!#REF!,B153)</xm:f>
          </x14:formula1>
          <xm:sqref>B153</xm:sqref>
        </x14:dataValidation>
        <x14:dataValidation type="custom" allowBlank="1" showInputMessage="1" showErrorMessage="1">
          <x14:formula1>
            <xm:f>COUNTIF([90]事项列表范围!#REF!,B169)</xm:f>
          </x14:formula1>
          <xm:sqref>B169</xm:sqref>
        </x14:dataValidation>
        <x14:dataValidation type="custom" allowBlank="1" showInputMessage="1" showErrorMessage="1">
          <x14:formula1>
            <xm:f>COUNTIF([91]事项列表范围!#REF!,B159)</xm:f>
          </x14:formula1>
          <xm:sqref>B159</xm:sqref>
        </x14:dataValidation>
        <x14:dataValidation type="custom" allowBlank="1" showInputMessage="1">
          <x14:formula1>
            <xm:f>COUNTIF([92]事项列表范围!#REF!,B167)</xm:f>
          </x14:formula1>
          <xm:sqref>B167:C167 B168:C168</xm:sqref>
        </x14:dataValidation>
        <x14:dataValidation type="custom" allowBlank="1" showInputMessage="1">
          <x14:formula1>
            <xm:f>COUNTIF([91]事项列表范围!#REF!,B166)</xm:f>
          </x14:formula1>
          <xm:sqref>B166</xm:sqref>
        </x14:dataValidation>
        <x14:dataValidation type="custom" allowBlank="1" showInputMessage="1">
          <x14:formula1>
            <xm:f>COUNTIF([28]事项列表范围!#REF!,B163)</xm:f>
          </x14:formula1>
          <xm:sqref>B163:C164 B165:C165</xm:sqref>
        </x14:dataValidation>
        <x14:dataValidation type="custom" allowBlank="1" showInputMessage="1" showErrorMessage="1">
          <x14:formula1>
            <xm:f>COUNTIF([28]事项列表范围!#REF!,B160)</xm:f>
          </x14:formula1>
          <xm:sqref>B160:B161</xm:sqref>
        </x14:dataValidation>
        <x14:dataValidation type="custom" allowBlank="1" showInputMessage="1" showErrorMessage="1">
          <x14:formula1>
            <xm:f>COUNTIF([40]事项列表范围!#REF!,B158)</xm:f>
          </x14:formula1>
          <xm:sqref>B158</xm:sqref>
        </x14:dataValidation>
        <x14:dataValidation type="custom" allowBlank="1" showInputMessage="1" showErrorMessage="1">
          <x14:formula1>
            <xm:f>COUNTIF([31]事项列表范围!#REF!,B157)</xm:f>
          </x14:formula1>
          <xm:sqref>B157</xm:sqref>
        </x14:dataValidation>
        <x14:dataValidation type="custom" allowBlank="1" showInputMessage="1" showErrorMessage="1">
          <x14:formula1>
            <xm:f>COUNTIF([43]事项列表范围!#REF!,B186)</xm:f>
          </x14:formula1>
          <xm:sqref>B186</xm:sqref>
        </x14:dataValidation>
        <x14:dataValidation type="custom" allowBlank="1" showInputMessage="1" showErrorMessage="1">
          <x14:formula1>
            <xm:f>COUNTIF([47]事项列表范围!#REF!,B176)</xm:f>
          </x14:formula1>
          <xm:sqref>B176:B177</xm:sqref>
        </x14:dataValidation>
        <x14:dataValidation type="custom" allowBlank="1" showInputMessage="1" showErrorMessage="1">
          <x14:formula1>
            <xm:f>COUNTIF([93]事项列表范围!#REF!,B175)</xm:f>
          </x14:formula1>
          <xm:sqref>B175</xm:sqref>
        </x14:dataValidation>
        <x14:dataValidation type="custom" allowBlank="1" showInputMessage="1">
          <x14:formula1>
            <xm:f>COUNTIF([68]事项列表范围!#REF!,B203)</xm:f>
          </x14:formula1>
          <xm:sqref>B203</xm:sqref>
        </x14:dataValidation>
        <x14:dataValidation type="custom" showInputMessage="1">
          <x14:formula1>
            <xm:f>COUNTIF([68]事项列表范围!#REF!,B202)</xm:f>
          </x14:formula1>
          <xm:sqref>B202:C202</xm:sqref>
        </x14:dataValidation>
        <x14:dataValidation type="custom" allowBlank="1" showInputMessage="1" showErrorMessage="1">
          <x14:formula1>
            <xm:f>COUNTIF([46]事项列表范围!#REF!,B196)</xm:f>
          </x14:formula1>
          <xm:sqref>B196 B199</xm:sqref>
        </x14:dataValidation>
        <x14:dataValidation type="custom" allowBlank="1" showInputMessage="1" showErrorMessage="1">
          <x14:formula1>
            <xm:f>COUNTIF([94]事项列表范围!#REF!,B189)</xm:f>
          </x14:formula1>
          <xm:sqref>B189:B190 B191 B192:B193</xm:sqref>
        </x14:dataValidation>
        <x14:dataValidation type="custom" allowBlank="1" showInputMessage="1" showErrorMessage="1">
          <x14:formula1>
            <xm:f>COUNTIF([95]事项列表范围!#REF!,B188)</xm:f>
          </x14:formula1>
          <xm:sqref>B188</xm:sqref>
        </x14:dataValidation>
        <x14:dataValidation type="custom" allowBlank="1" showInputMessage="1" showErrorMessage="1">
          <x14:formula1>
            <xm:f>COUNTIF([45]事项列表范围!#REF!,B211)</xm:f>
          </x14:formula1>
          <xm:sqref>B211</xm:sqref>
        </x14:dataValidation>
        <x14:dataValidation type="custom" allowBlank="1" showInputMessage="1" showErrorMessage="1">
          <x14:formula1>
            <xm:f>COUNTIF([29]事项列表范围!#REF!,B210)</xm:f>
          </x14:formula1>
          <xm:sqref>B210</xm:sqref>
        </x14:dataValidation>
        <x14:dataValidation type="custom" allowBlank="1" showInputMessage="1" showErrorMessage="1">
          <x14:formula1>
            <xm:f>COUNTIF([35]事项列表范围!#REF!,B208)</xm:f>
          </x14:formula1>
          <xm:sqref>B208</xm:sqref>
        </x14:dataValidation>
        <x14:dataValidation type="custom" allowBlank="1" showInputMessage="1" showErrorMessage="1">
          <x14:formula1>
            <xm:f>COUNTIF([36]事项列表范围!#REF!,B204)</xm:f>
          </x14:formula1>
          <xm:sqref>B204 B205:B207</xm:sqref>
        </x14:dataValidation>
        <x14:dataValidation type="custom" allowBlank="1" showInputMessage="1" showErrorMessage="1">
          <x14:formula1>
            <xm:f>COUNTIF([96]事项列表范围!#REF!,B218)</xm:f>
          </x14:formula1>
          <xm:sqref>B218</xm:sqref>
        </x14:dataValidation>
        <x14:dataValidation type="custom" allowBlank="1" showInputMessage="1" showErrorMessage="1">
          <x14:formula1>
            <xm:f>COUNTIF([9]事项列表范围!#REF!,B213)</xm:f>
          </x14:formula1>
          <xm:sqref>B213 B214:B216</xm:sqref>
        </x14:dataValidation>
        <x14:dataValidation type="custom" allowBlank="1" showInputMessage="1" showErrorMessage="1">
          <x14:formula1>
            <xm:f>COUNTIF([38]事项列表范围!#REF!,B223)</xm:f>
          </x14:formula1>
          <xm:sqref>B223 B224</xm:sqref>
        </x14:dataValidation>
        <x14:dataValidation type="custom" allowBlank="1" showInputMessage="1" showErrorMessage="1">
          <x14:formula1>
            <xm:f>COUNTIF([18]事项列表范围!#REF!,B228)</xm:f>
          </x14:formula1>
          <xm:sqref>B228:B229 B230 B231</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F42"/>
  <sheetViews>
    <sheetView zoomScale="90" zoomScaleNormal="90" workbookViewId="0">
      <pane xSplit="3" ySplit="2" topLeftCell="DC22" activePane="bottomRight" state="frozen"/>
      <selection pane="topRight"/>
      <selection pane="bottomLeft"/>
      <selection pane="bottomRight" activeCell="B38" sqref="B38"/>
    </sheetView>
  </sheetViews>
  <sheetFormatPr defaultColWidth="9.25" defaultRowHeight="17.25" customHeight="1" x14ac:dyDescent="0.15"/>
  <cols>
    <col min="1" max="1" width="9.25" style="77"/>
    <col min="2" max="2" width="9.25" style="78"/>
    <col min="3" max="3" width="27.75" style="78" customWidth="1"/>
    <col min="4" max="35" width="8.625" style="78" customWidth="1"/>
    <col min="36" max="16384" width="9.25" style="78"/>
  </cols>
  <sheetData>
    <row r="1" spans="1:370" s="5" customFormat="1" ht="17.25" customHeight="1" x14ac:dyDescent="0.15">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r="2" spans="1:370" s="5" customFormat="1" ht="17.25" customHeight="1" x14ac:dyDescent="0.15">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r="3" spans="1:370" s="5" customFormat="1" ht="17.25" customHeight="1" x14ac:dyDescent="0.15">
      <c r="A3" s="73" t="s">
        <v>10</v>
      </c>
      <c r="B3" s="15" t="s">
        <v>1594</v>
      </c>
      <c r="C3" s="15" t="str">
        <f>VLOOKUP(B3,事项列表范围!A:C,3,0)</f>
        <v>云南曲靖智慧城市项目</v>
      </c>
      <c r="D3" s="127"/>
      <c r="E3" s="125"/>
      <c r="F3" s="125"/>
      <c r="G3" s="127"/>
      <c r="H3" s="127"/>
      <c r="I3" s="125"/>
      <c r="J3" s="125"/>
      <c r="K3" s="125"/>
      <c r="L3" s="125"/>
      <c r="M3" s="125"/>
      <c r="N3" s="127"/>
      <c r="O3" s="127"/>
      <c r="P3" s="5">
        <v>8</v>
      </c>
      <c r="Q3" s="5">
        <v>8</v>
      </c>
      <c r="R3" s="5">
        <v>4</v>
      </c>
      <c r="S3" s="5">
        <v>8</v>
      </c>
      <c r="T3" s="5">
        <v>4</v>
      </c>
      <c r="U3" s="127"/>
      <c r="V3" s="125"/>
      <c r="W3" s="125"/>
      <c r="X3" s="125"/>
      <c r="Y3" s="127"/>
      <c r="Z3" s="127"/>
      <c r="AA3" s="127"/>
      <c r="AB3" s="127"/>
      <c r="AC3" s="127"/>
      <c r="AD3" s="127"/>
      <c r="AE3" s="127"/>
      <c r="AF3" s="127"/>
      <c r="AG3" s="127"/>
      <c r="AH3" s="127"/>
      <c r="AI3" s="127"/>
      <c r="AJ3" s="6"/>
      <c r="AN3" s="5">
        <v>5</v>
      </c>
      <c r="AP3" s="6"/>
      <c r="AQ3" s="6"/>
      <c r="AW3" s="6"/>
      <c r="AX3" s="6"/>
      <c r="AZ3" s="5">
        <v>4</v>
      </c>
      <c r="BA3" s="5">
        <v>2</v>
      </c>
      <c r="BB3" s="5">
        <v>8</v>
      </c>
      <c r="BD3" s="6"/>
      <c r="BE3" s="6"/>
      <c r="BK3" s="6"/>
      <c r="BL3" s="6"/>
      <c r="BR3" s="6"/>
      <c r="BS3" s="6"/>
      <c r="BT3" s="5">
        <v>4</v>
      </c>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r="4" spans="1:370" s="5" customFormat="1" ht="17.25" customHeight="1" x14ac:dyDescent="0.15">
      <c r="A4" s="73" t="s">
        <v>10</v>
      </c>
      <c r="B4" s="15" t="s">
        <v>471</v>
      </c>
      <c r="C4" s="15" t="str">
        <f>VLOOKUP(B4,事项列表范围!A:C,3,0)</f>
        <v>赛迪时代智慧城市IOC项目</v>
      </c>
      <c r="D4" s="127"/>
      <c r="E4" s="7">
        <v>8</v>
      </c>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P4" s="6"/>
      <c r="AQ4" s="6"/>
      <c r="AW4" s="6"/>
      <c r="AX4" s="6"/>
      <c r="BD4" s="6"/>
      <c r="BE4" s="6"/>
      <c r="BK4" s="6"/>
      <c r="BL4" s="6"/>
      <c r="BR4" s="6"/>
      <c r="BS4" s="6"/>
      <c r="BY4" s="6"/>
      <c r="BZ4" s="6"/>
      <c r="CF4" s="6"/>
      <c r="CG4" s="6"/>
      <c r="CM4" s="6"/>
      <c r="CN4" s="6"/>
      <c r="CT4" s="6"/>
      <c r="CU4" s="6"/>
      <c r="CV4" s="6"/>
      <c r="DA4" s="6"/>
      <c r="DB4" s="6"/>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r="5" spans="1:370" s="5" customFormat="1" ht="17.25" customHeight="1" x14ac:dyDescent="0.15">
      <c r="A5" s="73" t="s">
        <v>1843</v>
      </c>
      <c r="B5" s="15" t="s">
        <v>533</v>
      </c>
      <c r="C5" s="15" t="str">
        <f>VLOOKUP(B5,事项列表范围!A:C,3,0)</f>
        <v>行业方案创新</v>
      </c>
      <c r="D5" s="127"/>
      <c r="E5" s="125"/>
      <c r="F5" s="125"/>
      <c r="G5" s="127"/>
      <c r="H5" s="127"/>
      <c r="I5" s="125"/>
      <c r="J5" s="125"/>
      <c r="K5" s="125"/>
      <c r="L5" s="125"/>
      <c r="M5" s="125"/>
      <c r="N5" s="127"/>
      <c r="O5" s="127"/>
      <c r="P5" s="125"/>
      <c r="Q5" s="125"/>
      <c r="R5" s="125"/>
      <c r="S5" s="125"/>
      <c r="T5" s="125"/>
      <c r="U5" s="127"/>
      <c r="V5" s="125"/>
      <c r="W5" s="125"/>
      <c r="X5" s="125"/>
      <c r="Y5" s="127"/>
      <c r="Z5" s="127"/>
      <c r="AA5" s="127"/>
      <c r="AB5" s="127"/>
      <c r="AC5" s="127"/>
      <c r="AD5" s="127"/>
      <c r="AE5" s="127"/>
      <c r="AF5" s="127"/>
      <c r="AG5" s="127"/>
      <c r="AH5" s="127"/>
      <c r="AI5" s="127"/>
      <c r="AJ5" s="6"/>
      <c r="AK5" s="5">
        <v>8</v>
      </c>
      <c r="AL5" s="5">
        <v>8</v>
      </c>
      <c r="AM5" s="5">
        <v>8</v>
      </c>
      <c r="AN5" s="5">
        <v>3</v>
      </c>
      <c r="AO5" s="5">
        <v>5</v>
      </c>
      <c r="AP5" s="6"/>
      <c r="AQ5" s="6"/>
      <c r="AR5" s="5">
        <v>8</v>
      </c>
      <c r="AS5" s="5">
        <v>8</v>
      </c>
      <c r="AT5" s="5">
        <v>10</v>
      </c>
      <c r="AU5" s="5">
        <v>8</v>
      </c>
      <c r="AW5" s="6"/>
      <c r="AX5" s="6"/>
      <c r="AY5" s="5">
        <v>6</v>
      </c>
      <c r="BA5" s="5">
        <v>2</v>
      </c>
      <c r="BC5" s="5">
        <v>8</v>
      </c>
      <c r="BD5" s="6"/>
      <c r="BE5" s="6"/>
      <c r="BF5" s="5">
        <v>8</v>
      </c>
      <c r="BG5" s="5">
        <v>8</v>
      </c>
      <c r="BH5" s="5">
        <v>8</v>
      </c>
      <c r="BI5" s="5">
        <v>1.5</v>
      </c>
      <c r="BJ5" s="5">
        <v>4</v>
      </c>
      <c r="BK5" s="6"/>
      <c r="BL5" s="6"/>
      <c r="BM5" s="5">
        <v>3</v>
      </c>
      <c r="BN5" s="5">
        <v>6</v>
      </c>
      <c r="BO5" s="5">
        <v>8</v>
      </c>
      <c r="BP5" s="5">
        <v>8</v>
      </c>
      <c r="BR5" s="6"/>
      <c r="BS5" s="6"/>
      <c r="BT5" s="5">
        <v>4</v>
      </c>
      <c r="BU5" s="5">
        <v>8</v>
      </c>
      <c r="BV5" s="5">
        <v>4</v>
      </c>
      <c r="BX5" s="5">
        <v>2</v>
      </c>
      <c r="BY5" s="6"/>
      <c r="BZ5" s="6"/>
      <c r="CA5" s="5">
        <v>2</v>
      </c>
      <c r="CB5" s="5">
        <v>4</v>
      </c>
      <c r="CC5" s="5">
        <v>4</v>
      </c>
      <c r="CE5" s="5">
        <v>8</v>
      </c>
      <c r="CF5" s="6"/>
      <c r="CG5" s="6"/>
      <c r="CI5" s="5">
        <v>5</v>
      </c>
      <c r="CJ5" s="5">
        <v>8</v>
      </c>
      <c r="CK5" s="5">
        <v>8</v>
      </c>
      <c r="CL5" s="5">
        <v>8</v>
      </c>
      <c r="CM5" s="6"/>
      <c r="CN5" s="6"/>
      <c r="CT5" s="6"/>
      <c r="CU5" s="6"/>
      <c r="CV5" s="6"/>
      <c r="CW5" s="5">
        <v>6</v>
      </c>
      <c r="CX5" s="5">
        <v>8</v>
      </c>
      <c r="DA5" s="6"/>
      <c r="DB5" s="6"/>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r="6" spans="1:370" s="5" customFormat="1" ht="17.25" customHeight="1" x14ac:dyDescent="0.15">
      <c r="A6" s="73" t="s">
        <v>10</v>
      </c>
      <c r="B6" s="15" t="s">
        <v>1910</v>
      </c>
      <c r="C6" s="15" t="str">
        <f>VLOOKUP(B6,事项列表范围!A:C,3,0)</f>
        <v>北京市综合服务融通平台</v>
      </c>
      <c r="D6" s="127"/>
      <c r="E6" s="125"/>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P6" s="6"/>
      <c r="AQ6" s="6"/>
      <c r="AW6" s="6"/>
      <c r="AX6" s="6"/>
      <c r="BD6" s="6"/>
      <c r="BE6" s="6"/>
      <c r="BK6" s="6"/>
      <c r="BL6" s="6"/>
      <c r="BR6" s="6"/>
      <c r="BS6" s="6"/>
      <c r="BX6" s="5">
        <v>3</v>
      </c>
      <c r="BY6" s="6"/>
      <c r="BZ6" s="6"/>
      <c r="CF6" s="6"/>
      <c r="CG6" s="6"/>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r="7" spans="1:370" s="5" customFormat="1" ht="17.25" customHeight="1" x14ac:dyDescent="0.15">
      <c r="A7" s="73" t="s">
        <v>10</v>
      </c>
      <c r="B7" s="15" t="s">
        <v>2037</v>
      </c>
      <c r="C7" s="15" t="str">
        <f>VLOOKUP(B7,事项列表范围!A:C,3,0)</f>
        <v>智慧唐山一期建设项目</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W7" s="6"/>
      <c r="AX7" s="6"/>
      <c r="BD7" s="6"/>
      <c r="BE7" s="6"/>
      <c r="BK7" s="6"/>
      <c r="BL7" s="6"/>
      <c r="BR7" s="6"/>
      <c r="BS7" s="6"/>
      <c r="BY7" s="6"/>
      <c r="BZ7" s="6"/>
      <c r="CF7" s="6"/>
      <c r="CG7" s="6"/>
      <c r="CM7" s="6"/>
      <c r="CN7" s="6"/>
      <c r="CO7" s="5">
        <v>8</v>
      </c>
      <c r="CP7" s="5">
        <v>8</v>
      </c>
      <c r="CR7" s="5">
        <v>4</v>
      </c>
      <c r="CS7" s="5">
        <v>4</v>
      </c>
      <c r="CT7" s="6"/>
      <c r="CU7" s="6"/>
      <c r="CV7" s="6"/>
      <c r="CW7" s="5">
        <v>2</v>
      </c>
      <c r="CY7" s="5">
        <v>4</v>
      </c>
      <c r="CZ7" s="5">
        <v>8</v>
      </c>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r="8" spans="1:370" s="5" customFormat="1" ht="17.25" customHeight="1" x14ac:dyDescent="0.15">
      <c r="A8" s="73" t="s">
        <v>10</v>
      </c>
      <c r="B8" s="9"/>
      <c r="C8" s="15" t="e">
        <f>VLOOKUP(B8,事项列表范围!A:C,3,0)</f>
        <v>#N/A</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W8" s="6"/>
      <c r="AX8" s="6"/>
      <c r="BD8" s="6"/>
      <c r="BE8" s="6"/>
      <c r="BK8" s="6"/>
      <c r="BL8" s="6"/>
      <c r="BR8" s="6"/>
      <c r="BS8" s="6"/>
      <c r="BY8" s="6"/>
      <c r="BZ8" s="6"/>
      <c r="CF8" s="6"/>
      <c r="CG8" s="6"/>
      <c r="CM8" s="6"/>
      <c r="CN8" s="6"/>
      <c r="CT8" s="6"/>
      <c r="CU8" s="6"/>
      <c r="CV8" s="6"/>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r="9" spans="1:370" s="5" customFormat="1" ht="17.25" customHeight="1" x14ac:dyDescent="0.15">
      <c r="A9" s="73" t="s">
        <v>10</v>
      </c>
      <c r="B9" s="9"/>
      <c r="C9" s="15" t="e">
        <f>VLOOKUP(B9,事项列表范围!A:C,3,0)</f>
        <v>#N/A</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Y9" s="6"/>
      <c r="BZ9" s="6"/>
      <c r="CF9" s="6"/>
      <c r="CG9" s="6"/>
      <c r="CM9" s="6"/>
      <c r="CN9" s="6"/>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r="10" spans="1:370" s="5" customFormat="1" ht="17.25" customHeight="1" x14ac:dyDescent="0.15">
      <c r="A10" s="73" t="s">
        <v>10</v>
      </c>
      <c r="B10" s="74"/>
      <c r="C10" s="15" t="e">
        <f>VLOOKUP(B10,事项列表范围!A:C,3,0)</f>
        <v>#N/A</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Y10" s="6"/>
      <c r="BZ10" s="6"/>
      <c r="CF10" s="6"/>
      <c r="CG10" s="6"/>
      <c r="CM10" s="6"/>
      <c r="CN10" s="6"/>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r="11" spans="1:370" s="5" customFormat="1" ht="17.25" customHeight="1" x14ac:dyDescent="0.15">
      <c r="A11" s="73" t="s">
        <v>10</v>
      </c>
      <c r="B11" s="74"/>
      <c r="C11" s="15" t="e">
        <f>VLOOKUP(B11,事项列表范围!A:C,3,0)</f>
        <v>#N/A</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Y11" s="6"/>
      <c r="BZ11" s="6"/>
      <c r="CF11" s="6"/>
      <c r="CG11" s="6"/>
      <c r="CM11" s="6"/>
      <c r="CN11" s="6"/>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r="12" spans="1:370" s="5" customFormat="1" ht="17.25" customHeight="1" x14ac:dyDescent="0.15">
      <c r="A12" s="73" t="s">
        <v>10</v>
      </c>
      <c r="B12" s="74"/>
      <c r="C12" s="15" t="e">
        <f>VLOOKUP(B12,事项列表范围!A:C,3,0)</f>
        <v>#N/A</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r="13" spans="1:370" s="5" customFormat="1" ht="17.25" customHeight="1" x14ac:dyDescent="0.15">
      <c r="A13" s="73" t="s">
        <v>10</v>
      </c>
      <c r="B13" s="74"/>
      <c r="C13" s="15" t="e">
        <f>VLOOKUP(B13,事项列表范围!A:C,3,0)</f>
        <v>#N/A</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r="14" spans="1:370" s="5" customFormat="1" ht="17.25" customHeight="1" x14ac:dyDescent="0.15">
      <c r="A14" s="73" t="s">
        <v>10</v>
      </c>
      <c r="B14" s="74"/>
      <c r="C14" s="15" t="e">
        <f>VLOOKUP(B14,事项列表范围!A:C,3,0)</f>
        <v>#N/A</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r="15" spans="1:370" s="5" customFormat="1" ht="17.25" customHeight="1" x14ac:dyDescent="0.15">
      <c r="A15" s="73" t="s">
        <v>10</v>
      </c>
      <c r="B15" s="74"/>
      <c r="C15" s="15" t="e">
        <f>VLOOKUP(B15,事项列表范围!A:C,3,0)</f>
        <v>#N/A</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r="16" spans="1:370" s="5" customFormat="1" ht="17.25" customHeight="1" x14ac:dyDescent="0.15">
      <c r="A16" s="73" t="s">
        <v>10</v>
      </c>
      <c r="B16" s="75"/>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r="17" spans="1:370" s="5" customFormat="1" ht="17.25" customHeight="1" x14ac:dyDescent="0.15">
      <c r="A17" s="73" t="s">
        <v>10</v>
      </c>
      <c r="B17" s="74"/>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r="18" spans="1:370" s="5" customFormat="1" ht="17.25" customHeight="1" x14ac:dyDescent="0.15">
      <c r="A18" s="73" t="s">
        <v>10</v>
      </c>
      <c r="B18" s="74"/>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r="19" spans="1:370" s="5" customFormat="1" ht="17.25" customHeight="1" x14ac:dyDescent="0.15">
      <c r="A19" s="73" t="s">
        <v>10</v>
      </c>
      <c r="B19" s="74"/>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r="20" spans="1:370" s="5" customFormat="1" ht="17.25" customHeight="1" x14ac:dyDescent="0.15">
      <c r="A20" s="73" t="s">
        <v>10</v>
      </c>
      <c r="B20" s="74"/>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r="21" spans="1:370" s="5" customFormat="1" ht="17.25" customHeight="1" x14ac:dyDescent="0.15">
      <c r="A21" s="252" t="s">
        <v>10</v>
      </c>
      <c r="B21" s="253"/>
      <c r="C21" s="15" t="e">
        <f>VLOOKUP(B21,事项列表范围!A:C,3,0)</f>
        <v>#N/A</v>
      </c>
      <c r="D21" s="127"/>
      <c r="E21" s="125"/>
      <c r="F21" s="125"/>
      <c r="G21" s="127"/>
      <c r="H21" s="136"/>
      <c r="I21" s="125"/>
      <c r="J21" s="125"/>
      <c r="K21" s="125"/>
      <c r="L21" s="125"/>
      <c r="M21" s="125"/>
      <c r="N21" s="127"/>
      <c r="O21" s="136"/>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r="22" spans="1:370" s="5" customFormat="1" ht="17.25" customHeight="1" x14ac:dyDescent="0.15">
      <c r="A22" s="141" t="s">
        <v>1719</v>
      </c>
      <c r="B22" s="123"/>
      <c r="C22" s="15"/>
      <c r="D22" s="127"/>
      <c r="E22" s="125"/>
      <c r="F22" s="125"/>
      <c r="G22" s="127"/>
      <c r="H22" s="136"/>
      <c r="I22" s="125"/>
      <c r="J22" s="125"/>
      <c r="K22" s="125"/>
      <c r="L22" s="125"/>
      <c r="M22" s="125"/>
      <c r="N22" s="127"/>
      <c r="O22" s="136"/>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r="23" spans="1:370" s="5" customFormat="1" ht="17.25" customHeight="1" x14ac:dyDescent="0.15">
      <c r="A23" s="137" t="s">
        <v>1752</v>
      </c>
      <c r="B23" s="123"/>
      <c r="C23" s="15"/>
      <c r="D23" s="127"/>
      <c r="E23" s="125"/>
      <c r="F23" s="125"/>
      <c r="G23" s="127"/>
      <c r="H23" s="136"/>
      <c r="I23" s="125"/>
      <c r="J23" s="125"/>
      <c r="K23" s="125"/>
      <c r="L23" s="125"/>
      <c r="M23" s="125"/>
      <c r="N23" s="127"/>
      <c r="O23" s="136"/>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r="24" spans="1:370" s="5" customFormat="1" ht="17.25" customHeight="1" x14ac:dyDescent="0.15">
      <c r="A24" s="133" t="s">
        <v>1723</v>
      </c>
      <c r="B24" s="123"/>
      <c r="C24" s="15"/>
      <c r="D24" s="8"/>
      <c r="E24" s="7"/>
      <c r="F24" s="7"/>
      <c r="G24" s="8"/>
      <c r="H24" s="131"/>
      <c r="I24" s="5">
        <v>8</v>
      </c>
      <c r="N24" s="8"/>
      <c r="O24" s="131"/>
      <c r="U24" s="8"/>
      <c r="V24" s="132">
        <v>8</v>
      </c>
      <c r="X24" s="5">
        <v>4</v>
      </c>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r="25" spans="1:370" s="5" customFormat="1" ht="17.25" customHeight="1" x14ac:dyDescent="0.15">
      <c r="A25" s="143" t="s">
        <v>1755</v>
      </c>
      <c r="B25" s="123"/>
      <c r="C25" s="15"/>
      <c r="D25" s="8"/>
      <c r="E25" s="7"/>
      <c r="F25" s="7"/>
      <c r="G25" s="8"/>
      <c r="H25" s="131"/>
      <c r="N25" s="8"/>
      <c r="O25" s="131"/>
      <c r="U25" s="8"/>
      <c r="V25" s="132"/>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r="26" spans="1:370" s="5" customFormat="1" ht="17.25" customHeight="1" x14ac:dyDescent="0.15">
      <c r="A26" s="133" t="s">
        <v>1724</v>
      </c>
      <c r="B26" s="123"/>
      <c r="C26" s="15"/>
      <c r="D26" s="8"/>
      <c r="E26" s="7"/>
      <c r="F26" s="7"/>
      <c r="G26" s="8"/>
      <c r="H26" s="131"/>
      <c r="L26" s="5">
        <v>8</v>
      </c>
      <c r="M26" s="5">
        <v>6</v>
      </c>
      <c r="N26" s="8"/>
      <c r="O26" s="131"/>
      <c r="R26" s="5">
        <v>4</v>
      </c>
      <c r="U26" s="8"/>
      <c r="V26" s="132"/>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r="27" spans="1:370" s="5" customFormat="1" ht="17.25" customHeight="1" x14ac:dyDescent="0.15">
      <c r="A27" s="133" t="s">
        <v>1725</v>
      </c>
      <c r="B27" s="123"/>
      <c r="C27" s="15"/>
      <c r="D27" s="8"/>
      <c r="E27" s="7"/>
      <c r="F27" s="7"/>
      <c r="G27" s="8"/>
      <c r="H27" s="131"/>
      <c r="K27" s="5">
        <v>8</v>
      </c>
      <c r="N27" s="8"/>
      <c r="O27" s="131"/>
      <c r="U27" s="8"/>
      <c r="V27" s="132"/>
      <c r="W27" s="5">
        <v>8</v>
      </c>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r="28" spans="1:370" s="5" customFormat="1" ht="17.25" customHeight="1" x14ac:dyDescent="0.15">
      <c r="A28" s="133" t="s">
        <v>1726</v>
      </c>
      <c r="B28" s="123"/>
      <c r="C28" s="15"/>
      <c r="D28" s="8"/>
      <c r="E28" s="7"/>
      <c r="F28" s="7">
        <v>4</v>
      </c>
      <c r="G28" s="8"/>
      <c r="H28" s="131"/>
      <c r="J28" s="5">
        <v>8</v>
      </c>
      <c r="N28" s="8"/>
      <c r="O28" s="131"/>
      <c r="U28" s="8"/>
      <c r="V28" s="132"/>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r="29" spans="1:370" s="5" customFormat="1" ht="17.25" customHeight="1" x14ac:dyDescent="0.15">
      <c r="A29" s="137" t="s">
        <v>1753</v>
      </c>
      <c r="B29" s="123"/>
      <c r="C29" s="15"/>
      <c r="D29" s="8"/>
      <c r="E29" s="7"/>
      <c r="F29" s="7"/>
      <c r="G29" s="8"/>
      <c r="H29" s="131"/>
      <c r="N29" s="8"/>
      <c r="O29" s="131"/>
      <c r="U29" s="8"/>
      <c r="V29" s="132"/>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r="30" spans="1:370" s="5" customFormat="1" ht="17.25" customHeight="1" x14ac:dyDescent="0.15">
      <c r="A30" s="133" t="s">
        <v>1727</v>
      </c>
      <c r="B30" s="123"/>
      <c r="C30" s="15"/>
      <c r="D30" s="8"/>
      <c r="E30" s="7"/>
      <c r="F30" s="7">
        <v>4</v>
      </c>
      <c r="G30" s="8"/>
      <c r="H30" s="131"/>
      <c r="M30" s="5">
        <v>2</v>
      </c>
      <c r="N30" s="8"/>
      <c r="O30" s="131"/>
      <c r="T30" s="5">
        <v>4</v>
      </c>
      <c r="U30" s="8"/>
      <c r="V30" s="132"/>
      <c r="X30" s="5">
        <v>4</v>
      </c>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r="31" spans="1:370" s="5" customFormat="1" ht="17.25" customHeight="1" x14ac:dyDescent="0.15">
      <c r="A31" s="73" t="s">
        <v>529</v>
      </c>
      <c r="B31" s="74"/>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Y31" s="6"/>
      <c r="BZ31" s="6"/>
      <c r="CF31" s="6"/>
      <c r="CG31" s="6"/>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r="32" spans="1:370" s="5" customFormat="1" ht="17.25" customHeight="1" x14ac:dyDescent="0.15">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O32" s="5">
        <v>3</v>
      </c>
      <c r="AP32" s="6"/>
      <c r="AQ32" s="6"/>
      <c r="AV32" s="5">
        <v>8</v>
      </c>
      <c r="AW32" s="6"/>
      <c r="AX32" s="6"/>
      <c r="BD32" s="6"/>
      <c r="BE32" s="6"/>
      <c r="BK32" s="6"/>
      <c r="BL32" s="6"/>
      <c r="BQ32" s="5">
        <v>4.5</v>
      </c>
      <c r="BR32" s="6"/>
      <c r="BS32" s="6"/>
      <c r="BY32" s="6"/>
      <c r="BZ32" s="6"/>
      <c r="CA32" s="5">
        <v>2</v>
      </c>
      <c r="CB32" s="5">
        <v>4</v>
      </c>
      <c r="CC32" s="5">
        <v>2.5</v>
      </c>
      <c r="CD32" s="5">
        <v>6.5</v>
      </c>
      <c r="CF32" s="6"/>
      <c r="CG32" s="6"/>
      <c r="CM32" s="6"/>
      <c r="CN32" s="6"/>
      <c r="CT32" s="6"/>
      <c r="CU32" s="6"/>
      <c r="CV32" s="6"/>
      <c r="DA32" s="6"/>
      <c r="DB32" s="6"/>
      <c r="DH32" s="6"/>
      <c r="DI32" s="6"/>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r="33" spans="1:370" s="5" customFormat="1" ht="17.25" customHeight="1" x14ac:dyDescent="0.15">
      <c r="A33" s="133" t="s">
        <v>1796</v>
      </c>
      <c r="B33" s="169"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R33" s="6"/>
      <c r="BS33" s="6"/>
      <c r="BY33" s="6"/>
      <c r="BZ33" s="6"/>
      <c r="CF33" s="6"/>
      <c r="CG33" s="6"/>
      <c r="CM33" s="6"/>
      <c r="CN33" s="6"/>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r="34" spans="1:370" s="5" customFormat="1" ht="17.25" customHeight="1" x14ac:dyDescent="0.15">
      <c r="A34" s="241" t="s">
        <v>2179</v>
      </c>
      <c r="B34" s="242" t="s">
        <v>2192</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DA34" s="6"/>
      <c r="DB34" s="6"/>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r="35" spans="1:370" s="5" customFormat="1" ht="17.25" customHeight="1" x14ac:dyDescent="0.15">
      <c r="A35" s="241" t="s">
        <v>2180</v>
      </c>
      <c r="B35" s="242" t="s">
        <v>2180</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r="36" spans="1:370" s="5" customFormat="1" ht="17.25" customHeight="1" x14ac:dyDescent="0.15">
      <c r="A36" s="241" t="s">
        <v>2181</v>
      </c>
      <c r="B36" s="242" t="s">
        <v>2181</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r="37" spans="1:370" s="5" customFormat="1" ht="17.25" customHeight="1" x14ac:dyDescent="0.15">
      <c r="A37" s="241" t="s">
        <v>2182</v>
      </c>
      <c r="B37" s="242" t="s">
        <v>2191</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r="38" spans="1:370" s="5" customFormat="1" ht="17.25" customHeight="1" x14ac:dyDescent="0.15">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r="39" spans="1:370" s="5" customFormat="1" ht="17.25" customHeight="1" x14ac:dyDescent="0.15">
      <c r="A39" s="73" t="s">
        <v>531</v>
      </c>
      <c r="B39" s="74"/>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P39" s="6"/>
      <c r="AQ39" s="6"/>
      <c r="AW39" s="6"/>
      <c r="AX39" s="6"/>
      <c r="AY39" s="5">
        <v>4</v>
      </c>
      <c r="AZ39" s="5">
        <v>4</v>
      </c>
      <c r="BA39" s="5">
        <v>4</v>
      </c>
      <c r="BD39" s="6"/>
      <c r="BE39" s="6"/>
      <c r="BI39" s="5">
        <v>9.5</v>
      </c>
      <c r="BJ39" s="5">
        <v>4</v>
      </c>
      <c r="BK39" s="6"/>
      <c r="BL39" s="6"/>
      <c r="BM39" s="5">
        <v>5</v>
      </c>
      <c r="BN39" s="5">
        <v>2</v>
      </c>
      <c r="BQ39" s="5">
        <v>3.5</v>
      </c>
      <c r="BR39" s="6"/>
      <c r="BS39" s="6"/>
      <c r="BV39" s="5">
        <v>4</v>
      </c>
      <c r="BX39" s="5">
        <v>3</v>
      </c>
      <c r="BY39" s="6"/>
      <c r="BZ39" s="6"/>
      <c r="CA39" s="5">
        <v>4</v>
      </c>
      <c r="CC39" s="5">
        <v>1.5</v>
      </c>
      <c r="CD39" s="5">
        <v>1.5</v>
      </c>
      <c r="CF39" s="6"/>
      <c r="CG39" s="6"/>
      <c r="CH39" s="5">
        <v>8</v>
      </c>
      <c r="CI39" s="5">
        <v>3</v>
      </c>
      <c r="CM39" s="6"/>
      <c r="CN39" s="6"/>
      <c r="CQ39" s="5">
        <v>1.5</v>
      </c>
      <c r="CS39" s="5">
        <v>2.5</v>
      </c>
      <c r="CT39" s="6"/>
      <c r="CU39" s="6"/>
      <c r="CV39" s="6"/>
      <c r="DA39" s="6"/>
      <c r="DB39" s="6"/>
      <c r="DH39" s="6"/>
      <c r="DI39" s="6"/>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r="40" spans="1:370" s="5" customFormat="1" ht="17.25" customHeight="1" x14ac:dyDescent="0.15">
      <c r="A40" s="60" t="s">
        <v>1684</v>
      </c>
      <c r="B40" s="116"/>
      <c r="C40" s="117"/>
      <c r="D40" s="129">
        <v>8</v>
      </c>
      <c r="E40" s="126"/>
      <c r="F40" s="126"/>
      <c r="G40" s="129">
        <v>8</v>
      </c>
      <c r="H40" s="129">
        <v>8</v>
      </c>
      <c r="I40" s="126"/>
      <c r="J40" s="126"/>
      <c r="K40" s="126"/>
      <c r="L40" s="126"/>
      <c r="M40" s="126"/>
      <c r="N40" s="129">
        <v>8</v>
      </c>
      <c r="O40" s="129">
        <v>8</v>
      </c>
      <c r="P40" s="126"/>
      <c r="Q40" s="126"/>
      <c r="R40" s="126"/>
      <c r="S40" s="126"/>
      <c r="T40" s="126"/>
      <c r="U40" s="129">
        <v>8</v>
      </c>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8</v>
      </c>
      <c r="BE40" s="119">
        <v>8</v>
      </c>
      <c r="BF40" s="118"/>
      <c r="BG40" s="118"/>
      <c r="BH40" s="118"/>
      <c r="BI40" s="118"/>
      <c r="BJ40" s="118"/>
      <c r="BK40" s="119">
        <v>8</v>
      </c>
      <c r="BL40" s="119">
        <v>8</v>
      </c>
      <c r="BM40" s="118"/>
      <c r="BN40" s="118"/>
      <c r="BO40" s="118"/>
      <c r="BP40" s="118"/>
      <c r="BQ40" s="118"/>
      <c r="BR40" s="119">
        <v>8</v>
      </c>
      <c r="BS40" s="119">
        <v>8</v>
      </c>
      <c r="BT40" s="118"/>
      <c r="BU40" s="118"/>
      <c r="BV40" s="118"/>
      <c r="BW40" s="118">
        <v>8</v>
      </c>
      <c r="BX40" s="118"/>
      <c r="BY40" s="119">
        <v>8</v>
      </c>
      <c r="BZ40" s="119">
        <v>8</v>
      </c>
      <c r="CA40" s="118"/>
      <c r="CB40" s="118"/>
      <c r="CC40" s="118"/>
      <c r="CD40" s="118"/>
      <c r="CE40" s="118"/>
      <c r="CF40" s="119">
        <v>8</v>
      </c>
      <c r="CG40" s="119">
        <v>8</v>
      </c>
      <c r="CH40" s="118"/>
      <c r="CI40" s="118"/>
      <c r="CJ40" s="118"/>
      <c r="CK40" s="118"/>
      <c r="CL40" s="118"/>
      <c r="CM40" s="119">
        <v>8</v>
      </c>
      <c r="CN40" s="119">
        <v>8</v>
      </c>
      <c r="CO40" s="118"/>
      <c r="CP40" s="118"/>
      <c r="CQ40" s="118">
        <v>6.5</v>
      </c>
      <c r="CR40" s="118">
        <v>4</v>
      </c>
      <c r="CS40" s="118">
        <v>1.5</v>
      </c>
      <c r="CT40" s="119">
        <v>8</v>
      </c>
      <c r="CU40" s="119">
        <v>8</v>
      </c>
      <c r="CV40" s="119">
        <v>8</v>
      </c>
      <c r="CW40" s="118"/>
      <c r="CX40" s="118"/>
      <c r="CY40" s="118">
        <v>4</v>
      </c>
      <c r="CZ40" s="118"/>
      <c r="DA40" s="119">
        <v>8</v>
      </c>
      <c r="DB40" s="119">
        <v>8</v>
      </c>
      <c r="DC40" s="118"/>
      <c r="DD40" s="118"/>
      <c r="DE40" s="118"/>
      <c r="DF40" s="118"/>
      <c r="DG40" s="118"/>
      <c r="DH40" s="119"/>
      <c r="DI40" s="119"/>
      <c r="DJ40" s="118"/>
      <c r="DK40" s="118"/>
      <c r="DL40" s="118"/>
      <c r="DM40" s="118"/>
      <c r="DN40" s="118"/>
      <c r="DO40" s="119"/>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1"/>
      <c r="NF40" s="79"/>
    </row>
    <row r="41" spans="1:370" s="5" customFormat="1" ht="17.25" customHeight="1" thickBot="1" x14ac:dyDescent="0.2">
      <c r="A41" s="319" t="s">
        <v>11</v>
      </c>
      <c r="B41" s="320"/>
      <c r="C41" s="320"/>
      <c r="D41" s="124">
        <f t="shared" ref="D41:BO41" si="0">SUM(D3:D40)</f>
        <v>8</v>
      </c>
      <c r="E41" s="124">
        <f t="shared" si="0"/>
        <v>8</v>
      </c>
      <c r="F41" s="124">
        <f t="shared" si="0"/>
        <v>8</v>
      </c>
      <c r="G41" s="124">
        <f t="shared" si="0"/>
        <v>8</v>
      </c>
      <c r="H41" s="124">
        <f t="shared" si="0"/>
        <v>8</v>
      </c>
      <c r="I41" s="124">
        <f t="shared" si="0"/>
        <v>8</v>
      </c>
      <c r="J41" s="124">
        <f t="shared" si="0"/>
        <v>8</v>
      </c>
      <c r="K41" s="124">
        <f t="shared" si="0"/>
        <v>8</v>
      </c>
      <c r="L41" s="124">
        <f t="shared" si="0"/>
        <v>8</v>
      </c>
      <c r="M41" s="124">
        <f t="shared" si="0"/>
        <v>8</v>
      </c>
      <c r="N41" s="124">
        <f t="shared" si="0"/>
        <v>8</v>
      </c>
      <c r="O41" s="124">
        <f t="shared" si="0"/>
        <v>8</v>
      </c>
      <c r="P41" s="124">
        <f t="shared" si="0"/>
        <v>8</v>
      </c>
      <c r="Q41" s="124">
        <f t="shared" si="0"/>
        <v>8</v>
      </c>
      <c r="R41" s="124">
        <f t="shared" si="0"/>
        <v>8</v>
      </c>
      <c r="S41" s="124">
        <f t="shared" si="0"/>
        <v>8</v>
      </c>
      <c r="T41" s="124">
        <f t="shared" si="0"/>
        <v>8</v>
      </c>
      <c r="U41" s="124">
        <f t="shared" si="0"/>
        <v>8</v>
      </c>
      <c r="V41" s="124">
        <f t="shared" si="0"/>
        <v>8</v>
      </c>
      <c r="W41" s="124">
        <f t="shared" si="0"/>
        <v>8</v>
      </c>
      <c r="X41" s="124">
        <f t="shared" si="0"/>
        <v>8</v>
      </c>
      <c r="Y41" s="124">
        <f t="shared" si="0"/>
        <v>8</v>
      </c>
      <c r="Z41" s="124">
        <f t="shared" si="0"/>
        <v>8</v>
      </c>
      <c r="AA41" s="124">
        <f t="shared" si="0"/>
        <v>8</v>
      </c>
      <c r="AB41" s="124">
        <f t="shared" si="0"/>
        <v>8</v>
      </c>
      <c r="AC41" s="124">
        <f t="shared" si="0"/>
        <v>8</v>
      </c>
      <c r="AD41" s="124">
        <f t="shared" si="0"/>
        <v>8</v>
      </c>
      <c r="AE41" s="124">
        <f t="shared" si="0"/>
        <v>8</v>
      </c>
      <c r="AF41" s="124">
        <f t="shared" si="0"/>
        <v>8</v>
      </c>
      <c r="AG41" s="124">
        <f t="shared" si="0"/>
        <v>8</v>
      </c>
      <c r="AH41" s="124">
        <f t="shared" si="0"/>
        <v>8</v>
      </c>
      <c r="AI41" s="124">
        <f t="shared" si="0"/>
        <v>8</v>
      </c>
      <c r="AJ41" s="124">
        <f t="shared" si="0"/>
        <v>8</v>
      </c>
      <c r="AK41" s="76">
        <f t="shared" si="0"/>
        <v>8</v>
      </c>
      <c r="AL41" s="76">
        <f t="shared" si="0"/>
        <v>8</v>
      </c>
      <c r="AM41" s="76">
        <f t="shared" si="0"/>
        <v>8</v>
      </c>
      <c r="AN41" s="76">
        <f t="shared" si="0"/>
        <v>8</v>
      </c>
      <c r="AO41" s="76">
        <f t="shared" si="0"/>
        <v>8</v>
      </c>
      <c r="AP41" s="76">
        <f t="shared" si="0"/>
        <v>8</v>
      </c>
      <c r="AQ41" s="76">
        <f t="shared" si="0"/>
        <v>8</v>
      </c>
      <c r="AR41" s="76">
        <f t="shared" si="0"/>
        <v>8</v>
      </c>
      <c r="AS41" s="76">
        <f t="shared" si="0"/>
        <v>8</v>
      </c>
      <c r="AT41" s="76">
        <f t="shared" si="0"/>
        <v>10</v>
      </c>
      <c r="AU41" s="76">
        <f t="shared" si="0"/>
        <v>8</v>
      </c>
      <c r="AV41" s="76">
        <f t="shared" si="0"/>
        <v>8</v>
      </c>
      <c r="AW41" s="76">
        <f t="shared" si="0"/>
        <v>8</v>
      </c>
      <c r="AX41" s="76">
        <f t="shared" si="0"/>
        <v>8</v>
      </c>
      <c r="AY41" s="76">
        <f t="shared" si="0"/>
        <v>10</v>
      </c>
      <c r="AZ41" s="76">
        <f t="shared" si="0"/>
        <v>8</v>
      </c>
      <c r="BA41" s="76">
        <f t="shared" si="0"/>
        <v>8</v>
      </c>
      <c r="BB41" s="76">
        <f t="shared" si="0"/>
        <v>8</v>
      </c>
      <c r="BC41" s="76">
        <f t="shared" si="0"/>
        <v>8</v>
      </c>
      <c r="BD41" s="76">
        <f t="shared" si="0"/>
        <v>8</v>
      </c>
      <c r="BE41" s="76">
        <f t="shared" si="0"/>
        <v>8</v>
      </c>
      <c r="BF41" s="76">
        <f t="shared" si="0"/>
        <v>8</v>
      </c>
      <c r="BG41" s="76">
        <f t="shared" si="0"/>
        <v>8</v>
      </c>
      <c r="BH41" s="76">
        <f t="shared" si="0"/>
        <v>8</v>
      </c>
      <c r="BI41" s="76">
        <f t="shared" si="0"/>
        <v>11</v>
      </c>
      <c r="BJ41" s="76">
        <f t="shared" si="0"/>
        <v>8</v>
      </c>
      <c r="BK41" s="76">
        <f t="shared" si="0"/>
        <v>8</v>
      </c>
      <c r="BL41" s="76">
        <f t="shared" si="0"/>
        <v>8</v>
      </c>
      <c r="BM41" s="76">
        <f t="shared" si="0"/>
        <v>8</v>
      </c>
      <c r="BN41" s="76">
        <f t="shared" si="0"/>
        <v>8</v>
      </c>
      <c r="BO41" s="76">
        <f t="shared" si="0"/>
        <v>8</v>
      </c>
      <c r="BP41" s="76">
        <f t="shared" ref="BP41:EA41" si="1">SUM(BP3:BP40)</f>
        <v>8</v>
      </c>
      <c r="BQ41" s="76">
        <f t="shared" si="1"/>
        <v>8</v>
      </c>
      <c r="BR41" s="76">
        <f t="shared" si="1"/>
        <v>8</v>
      </c>
      <c r="BS41" s="76">
        <f t="shared" si="1"/>
        <v>8</v>
      </c>
      <c r="BT41" s="76">
        <f t="shared" si="1"/>
        <v>8</v>
      </c>
      <c r="BU41" s="76">
        <f t="shared" si="1"/>
        <v>8</v>
      </c>
      <c r="BV41" s="76">
        <f t="shared" si="1"/>
        <v>8</v>
      </c>
      <c r="BW41" s="76">
        <f t="shared" si="1"/>
        <v>8</v>
      </c>
      <c r="BX41" s="76">
        <f t="shared" si="1"/>
        <v>8</v>
      </c>
      <c r="BY41" s="76">
        <f t="shared" si="1"/>
        <v>8</v>
      </c>
      <c r="BZ41" s="76">
        <f t="shared" si="1"/>
        <v>8</v>
      </c>
      <c r="CA41" s="76">
        <f t="shared" si="1"/>
        <v>8</v>
      </c>
      <c r="CB41" s="76">
        <f t="shared" si="1"/>
        <v>8</v>
      </c>
      <c r="CC41" s="76">
        <f t="shared" si="1"/>
        <v>8</v>
      </c>
      <c r="CD41" s="76">
        <f t="shared" si="1"/>
        <v>8</v>
      </c>
      <c r="CE41" s="76">
        <f t="shared" si="1"/>
        <v>8</v>
      </c>
      <c r="CF41" s="76">
        <f t="shared" si="1"/>
        <v>8</v>
      </c>
      <c r="CG41" s="76">
        <f t="shared" si="1"/>
        <v>8</v>
      </c>
      <c r="CH41" s="76">
        <f t="shared" si="1"/>
        <v>8</v>
      </c>
      <c r="CI41" s="76">
        <f t="shared" si="1"/>
        <v>8</v>
      </c>
      <c r="CJ41" s="76">
        <f t="shared" si="1"/>
        <v>8</v>
      </c>
      <c r="CK41" s="76">
        <f t="shared" si="1"/>
        <v>8</v>
      </c>
      <c r="CL41" s="76">
        <f t="shared" si="1"/>
        <v>8</v>
      </c>
      <c r="CM41" s="76">
        <f t="shared" si="1"/>
        <v>8</v>
      </c>
      <c r="CN41" s="76">
        <f t="shared" si="1"/>
        <v>8</v>
      </c>
      <c r="CO41" s="76">
        <f t="shared" si="1"/>
        <v>8</v>
      </c>
      <c r="CP41" s="76">
        <f t="shared" si="1"/>
        <v>8</v>
      </c>
      <c r="CQ41" s="76">
        <f t="shared" si="1"/>
        <v>8</v>
      </c>
      <c r="CR41" s="76">
        <f t="shared" si="1"/>
        <v>8</v>
      </c>
      <c r="CS41" s="76">
        <f t="shared" si="1"/>
        <v>8</v>
      </c>
      <c r="CT41" s="76">
        <f t="shared" si="1"/>
        <v>8</v>
      </c>
      <c r="CU41" s="76">
        <f t="shared" si="1"/>
        <v>8</v>
      </c>
      <c r="CV41" s="76">
        <f t="shared" si="1"/>
        <v>8</v>
      </c>
      <c r="CW41" s="76">
        <f t="shared" si="1"/>
        <v>8</v>
      </c>
      <c r="CX41" s="76">
        <f t="shared" si="1"/>
        <v>8</v>
      </c>
      <c r="CY41" s="76">
        <f t="shared" si="1"/>
        <v>8</v>
      </c>
      <c r="CZ41" s="76">
        <f t="shared" si="1"/>
        <v>8</v>
      </c>
      <c r="DA41" s="76">
        <f t="shared" si="1"/>
        <v>8</v>
      </c>
      <c r="DB41" s="76">
        <f t="shared" si="1"/>
        <v>8</v>
      </c>
      <c r="DC41" s="76">
        <f t="shared" si="1"/>
        <v>0</v>
      </c>
      <c r="DD41" s="76">
        <f t="shared" si="1"/>
        <v>0</v>
      </c>
      <c r="DE41" s="76">
        <f t="shared" si="1"/>
        <v>0</v>
      </c>
      <c r="DF41" s="76">
        <f t="shared" si="1"/>
        <v>0</v>
      </c>
      <c r="DG41" s="76">
        <f t="shared" si="1"/>
        <v>0</v>
      </c>
      <c r="DH41" s="76">
        <f t="shared" si="1"/>
        <v>0</v>
      </c>
      <c r="DI41" s="76">
        <f t="shared" si="1"/>
        <v>0</v>
      </c>
      <c r="DJ41" s="76">
        <f t="shared" si="1"/>
        <v>0</v>
      </c>
      <c r="DK41" s="76">
        <f t="shared" si="1"/>
        <v>0</v>
      </c>
      <c r="DL41" s="76">
        <f t="shared" si="1"/>
        <v>0</v>
      </c>
      <c r="DM41" s="76">
        <f t="shared" si="1"/>
        <v>0</v>
      </c>
      <c r="DN41" s="76">
        <f t="shared" si="1"/>
        <v>0</v>
      </c>
      <c r="DO41" s="76">
        <f t="shared" si="1"/>
        <v>0</v>
      </c>
      <c r="DP41" s="76">
        <f t="shared" si="1"/>
        <v>0</v>
      </c>
      <c r="DQ41" s="76">
        <f t="shared" si="1"/>
        <v>0</v>
      </c>
      <c r="DR41" s="76">
        <f t="shared" si="1"/>
        <v>0</v>
      </c>
      <c r="DS41" s="76">
        <f t="shared" si="1"/>
        <v>0</v>
      </c>
      <c r="DT41" s="76">
        <f t="shared" si="1"/>
        <v>0</v>
      </c>
      <c r="DU41" s="76">
        <f t="shared" si="1"/>
        <v>0</v>
      </c>
      <c r="DV41" s="76">
        <f t="shared" si="1"/>
        <v>0</v>
      </c>
      <c r="DW41" s="76">
        <f t="shared" si="1"/>
        <v>0</v>
      </c>
      <c r="DX41" s="76">
        <f t="shared" si="1"/>
        <v>0</v>
      </c>
      <c r="DY41" s="76">
        <f t="shared" si="1"/>
        <v>0</v>
      </c>
      <c r="DZ41" s="76">
        <f t="shared" si="1"/>
        <v>0</v>
      </c>
      <c r="EA41" s="76">
        <f t="shared" si="1"/>
        <v>0</v>
      </c>
      <c r="EB41" s="76">
        <f t="shared" ref="EB41:GM41" si="2">SUM(EB3:EB40)</f>
        <v>0</v>
      </c>
      <c r="EC41" s="76">
        <f t="shared" si="2"/>
        <v>0</v>
      </c>
      <c r="ED41" s="76">
        <f t="shared" si="2"/>
        <v>0</v>
      </c>
      <c r="EE41" s="76">
        <f t="shared" si="2"/>
        <v>0</v>
      </c>
      <c r="EF41" s="76">
        <f t="shared" si="2"/>
        <v>0</v>
      </c>
      <c r="EG41" s="76">
        <f t="shared" si="2"/>
        <v>0</v>
      </c>
      <c r="EH41" s="76">
        <f t="shared" si="2"/>
        <v>0</v>
      </c>
      <c r="EI41" s="76">
        <f t="shared" si="2"/>
        <v>0</v>
      </c>
      <c r="EJ41" s="76">
        <f t="shared" si="2"/>
        <v>0</v>
      </c>
      <c r="EK41" s="76">
        <f t="shared" si="2"/>
        <v>0</v>
      </c>
      <c r="EL41" s="76">
        <f t="shared" si="2"/>
        <v>0</v>
      </c>
      <c r="EM41" s="76">
        <f t="shared" si="2"/>
        <v>0</v>
      </c>
      <c r="EN41" s="76">
        <f t="shared" si="2"/>
        <v>0</v>
      </c>
      <c r="EO41" s="76">
        <f t="shared" si="2"/>
        <v>0</v>
      </c>
      <c r="EP41" s="76">
        <f t="shared" si="2"/>
        <v>0</v>
      </c>
      <c r="EQ41" s="76">
        <f t="shared" si="2"/>
        <v>0</v>
      </c>
      <c r="ER41" s="76">
        <f t="shared" si="2"/>
        <v>0</v>
      </c>
      <c r="ES41" s="76">
        <f t="shared" si="2"/>
        <v>0</v>
      </c>
      <c r="ET41" s="76">
        <f t="shared" si="2"/>
        <v>0</v>
      </c>
      <c r="EU41" s="76">
        <f t="shared" si="2"/>
        <v>0</v>
      </c>
      <c r="EV41" s="76">
        <f t="shared" si="2"/>
        <v>0</v>
      </c>
      <c r="EW41" s="76">
        <f t="shared" si="2"/>
        <v>0</v>
      </c>
      <c r="EX41" s="76">
        <f t="shared" si="2"/>
        <v>0</v>
      </c>
      <c r="EY41" s="76">
        <f t="shared" si="2"/>
        <v>0</v>
      </c>
      <c r="EZ41" s="76">
        <f t="shared" si="2"/>
        <v>0</v>
      </c>
      <c r="FA41" s="76">
        <f t="shared" si="2"/>
        <v>0</v>
      </c>
      <c r="FB41" s="76">
        <f t="shared" si="2"/>
        <v>0</v>
      </c>
      <c r="FC41" s="76">
        <f t="shared" si="2"/>
        <v>0</v>
      </c>
      <c r="FD41" s="76">
        <f t="shared" si="2"/>
        <v>0</v>
      </c>
      <c r="FE41" s="76">
        <f t="shared" si="2"/>
        <v>0</v>
      </c>
      <c r="FF41" s="76">
        <f t="shared" si="2"/>
        <v>0</v>
      </c>
      <c r="FG41" s="76">
        <f t="shared" si="2"/>
        <v>0</v>
      </c>
      <c r="FH41" s="76">
        <f t="shared" si="2"/>
        <v>0</v>
      </c>
      <c r="FI41" s="76">
        <f t="shared" si="2"/>
        <v>0</v>
      </c>
      <c r="FJ41" s="76">
        <f t="shared" si="2"/>
        <v>0</v>
      </c>
      <c r="FK41" s="76">
        <f t="shared" si="2"/>
        <v>0</v>
      </c>
      <c r="FL41" s="76">
        <f t="shared" si="2"/>
        <v>0</v>
      </c>
      <c r="FM41" s="76">
        <f t="shared" si="2"/>
        <v>0</v>
      </c>
      <c r="FN41" s="76">
        <f t="shared" si="2"/>
        <v>0</v>
      </c>
      <c r="FO41" s="76">
        <f t="shared" si="2"/>
        <v>0</v>
      </c>
      <c r="FP41" s="76">
        <f t="shared" si="2"/>
        <v>0</v>
      </c>
      <c r="FQ41" s="76">
        <f t="shared" si="2"/>
        <v>0</v>
      </c>
      <c r="FR41" s="76">
        <f t="shared" si="2"/>
        <v>0</v>
      </c>
      <c r="FS41" s="76">
        <f t="shared" si="2"/>
        <v>0</v>
      </c>
      <c r="FT41" s="76">
        <f t="shared" si="2"/>
        <v>0</v>
      </c>
      <c r="FU41" s="76">
        <f t="shared" si="2"/>
        <v>0</v>
      </c>
      <c r="FV41" s="76">
        <f t="shared" si="2"/>
        <v>0</v>
      </c>
      <c r="FW41" s="76">
        <f t="shared" si="2"/>
        <v>0</v>
      </c>
      <c r="FX41" s="76">
        <f t="shared" si="2"/>
        <v>0</v>
      </c>
      <c r="FY41" s="76">
        <f t="shared" si="2"/>
        <v>0</v>
      </c>
      <c r="FZ41" s="76">
        <f t="shared" si="2"/>
        <v>0</v>
      </c>
      <c r="GA41" s="76">
        <f t="shared" si="2"/>
        <v>0</v>
      </c>
      <c r="GB41" s="76">
        <f t="shared" si="2"/>
        <v>0</v>
      </c>
      <c r="GC41" s="76">
        <f t="shared" si="2"/>
        <v>0</v>
      </c>
      <c r="GD41" s="76">
        <f t="shared" si="2"/>
        <v>0</v>
      </c>
      <c r="GE41" s="76">
        <f t="shared" si="2"/>
        <v>0</v>
      </c>
      <c r="GF41" s="76">
        <f t="shared" si="2"/>
        <v>0</v>
      </c>
      <c r="GG41" s="76">
        <f t="shared" si="2"/>
        <v>0</v>
      </c>
      <c r="GH41" s="76">
        <f t="shared" si="2"/>
        <v>0</v>
      </c>
      <c r="GI41" s="76">
        <f t="shared" si="2"/>
        <v>0</v>
      </c>
      <c r="GJ41" s="76">
        <f t="shared" si="2"/>
        <v>0</v>
      </c>
      <c r="GK41" s="76">
        <f t="shared" si="2"/>
        <v>0</v>
      </c>
      <c r="GL41" s="76">
        <f t="shared" si="2"/>
        <v>0</v>
      </c>
      <c r="GM41" s="76">
        <f t="shared" si="2"/>
        <v>0</v>
      </c>
      <c r="GN41" s="76">
        <f t="shared" ref="GN41:IY41" si="3">SUM(GN3:GN40)</f>
        <v>0</v>
      </c>
      <c r="GO41" s="76">
        <f t="shared" si="3"/>
        <v>0</v>
      </c>
      <c r="GP41" s="76">
        <f t="shared" si="3"/>
        <v>0</v>
      </c>
      <c r="GQ41" s="76">
        <f t="shared" si="3"/>
        <v>0</v>
      </c>
      <c r="GR41" s="76">
        <f t="shared" si="3"/>
        <v>0</v>
      </c>
      <c r="GS41" s="76">
        <f t="shared" si="3"/>
        <v>0</v>
      </c>
      <c r="GT41" s="76">
        <f t="shared" si="3"/>
        <v>0</v>
      </c>
      <c r="GU41" s="76">
        <f t="shared" si="3"/>
        <v>0</v>
      </c>
      <c r="GV41" s="76">
        <f t="shared" si="3"/>
        <v>0</v>
      </c>
      <c r="GW41" s="76">
        <f t="shared" si="3"/>
        <v>0</v>
      </c>
      <c r="GX41" s="76">
        <f t="shared" si="3"/>
        <v>0</v>
      </c>
      <c r="GY41" s="76">
        <f t="shared" si="3"/>
        <v>0</v>
      </c>
      <c r="GZ41" s="76">
        <f t="shared" si="3"/>
        <v>0</v>
      </c>
      <c r="HA41" s="76">
        <f t="shared" si="3"/>
        <v>0</v>
      </c>
      <c r="HB41" s="76">
        <f t="shared" si="3"/>
        <v>0</v>
      </c>
      <c r="HC41" s="76">
        <f t="shared" si="3"/>
        <v>0</v>
      </c>
      <c r="HD41" s="76">
        <f t="shared" si="3"/>
        <v>0</v>
      </c>
      <c r="HE41" s="76">
        <f t="shared" si="3"/>
        <v>0</v>
      </c>
      <c r="HF41" s="76">
        <f t="shared" si="3"/>
        <v>0</v>
      </c>
      <c r="HG41" s="76">
        <f t="shared" si="3"/>
        <v>0</v>
      </c>
      <c r="HH41" s="76">
        <f t="shared" si="3"/>
        <v>0</v>
      </c>
      <c r="HI41" s="76">
        <f t="shared" si="3"/>
        <v>0</v>
      </c>
      <c r="HJ41" s="76">
        <f t="shared" si="3"/>
        <v>0</v>
      </c>
      <c r="HK41" s="76">
        <f t="shared" si="3"/>
        <v>0</v>
      </c>
      <c r="HL41" s="76">
        <f t="shared" si="3"/>
        <v>0</v>
      </c>
      <c r="HM41" s="76">
        <f t="shared" si="3"/>
        <v>0</v>
      </c>
      <c r="HN41" s="76">
        <f t="shared" si="3"/>
        <v>0</v>
      </c>
      <c r="HO41" s="76">
        <f t="shared" si="3"/>
        <v>0</v>
      </c>
      <c r="HP41" s="76">
        <f t="shared" si="3"/>
        <v>0</v>
      </c>
      <c r="HQ41" s="76">
        <f t="shared" si="3"/>
        <v>0</v>
      </c>
      <c r="HR41" s="76">
        <f t="shared" si="3"/>
        <v>0</v>
      </c>
      <c r="HS41" s="76">
        <f t="shared" si="3"/>
        <v>0</v>
      </c>
      <c r="HT41" s="76">
        <f t="shared" si="3"/>
        <v>0</v>
      </c>
      <c r="HU41" s="76">
        <f t="shared" si="3"/>
        <v>0</v>
      </c>
      <c r="HV41" s="76">
        <f t="shared" si="3"/>
        <v>0</v>
      </c>
      <c r="HW41" s="76">
        <f t="shared" si="3"/>
        <v>0</v>
      </c>
      <c r="HX41" s="76">
        <f t="shared" si="3"/>
        <v>0</v>
      </c>
      <c r="HY41" s="76">
        <f t="shared" si="3"/>
        <v>0</v>
      </c>
      <c r="HZ41" s="76">
        <f t="shared" si="3"/>
        <v>0</v>
      </c>
      <c r="IA41" s="76">
        <f t="shared" si="3"/>
        <v>0</v>
      </c>
      <c r="IB41" s="76">
        <f t="shared" si="3"/>
        <v>0</v>
      </c>
      <c r="IC41" s="76">
        <f t="shared" si="3"/>
        <v>0</v>
      </c>
      <c r="ID41" s="76">
        <f t="shared" si="3"/>
        <v>0</v>
      </c>
      <c r="IE41" s="76">
        <f t="shared" si="3"/>
        <v>0</v>
      </c>
      <c r="IF41" s="76">
        <f t="shared" si="3"/>
        <v>0</v>
      </c>
      <c r="IG41" s="76">
        <f t="shared" si="3"/>
        <v>0</v>
      </c>
      <c r="IH41" s="76">
        <f t="shared" si="3"/>
        <v>0</v>
      </c>
      <c r="II41" s="76">
        <f t="shared" si="3"/>
        <v>0</v>
      </c>
      <c r="IJ41" s="76">
        <f t="shared" si="3"/>
        <v>0</v>
      </c>
      <c r="IK41" s="76">
        <f t="shared" si="3"/>
        <v>0</v>
      </c>
      <c r="IL41" s="76">
        <f t="shared" si="3"/>
        <v>0</v>
      </c>
      <c r="IM41" s="76">
        <f t="shared" si="3"/>
        <v>0</v>
      </c>
      <c r="IN41" s="76">
        <f t="shared" si="3"/>
        <v>0</v>
      </c>
      <c r="IO41" s="76">
        <f t="shared" si="3"/>
        <v>0</v>
      </c>
      <c r="IP41" s="76">
        <f t="shared" si="3"/>
        <v>0</v>
      </c>
      <c r="IQ41" s="76">
        <f t="shared" si="3"/>
        <v>0</v>
      </c>
      <c r="IR41" s="76">
        <f t="shared" si="3"/>
        <v>0</v>
      </c>
      <c r="IS41" s="76">
        <f t="shared" si="3"/>
        <v>0</v>
      </c>
      <c r="IT41" s="76">
        <f t="shared" si="3"/>
        <v>0</v>
      </c>
      <c r="IU41" s="76">
        <f t="shared" si="3"/>
        <v>0</v>
      </c>
      <c r="IV41" s="76">
        <f t="shared" si="3"/>
        <v>0</v>
      </c>
      <c r="IW41" s="76">
        <f t="shared" si="3"/>
        <v>0</v>
      </c>
      <c r="IX41" s="76">
        <f t="shared" si="3"/>
        <v>0</v>
      </c>
      <c r="IY41" s="76">
        <f t="shared" si="3"/>
        <v>0</v>
      </c>
      <c r="IZ41" s="76">
        <f t="shared" ref="IZ41:LK41" si="4">SUM(IZ3:IZ40)</f>
        <v>0</v>
      </c>
      <c r="JA41" s="76">
        <f t="shared" si="4"/>
        <v>0</v>
      </c>
      <c r="JB41" s="76">
        <f t="shared" si="4"/>
        <v>0</v>
      </c>
      <c r="JC41" s="76">
        <f t="shared" si="4"/>
        <v>0</v>
      </c>
      <c r="JD41" s="76">
        <f t="shared" si="4"/>
        <v>0</v>
      </c>
      <c r="JE41" s="76">
        <f t="shared" si="4"/>
        <v>0</v>
      </c>
      <c r="JF41" s="76">
        <f t="shared" si="4"/>
        <v>0</v>
      </c>
      <c r="JG41" s="76">
        <f t="shared" si="4"/>
        <v>0</v>
      </c>
      <c r="JH41" s="76">
        <f t="shared" si="4"/>
        <v>0</v>
      </c>
      <c r="JI41" s="76">
        <f t="shared" si="4"/>
        <v>0</v>
      </c>
      <c r="JJ41" s="76">
        <f t="shared" si="4"/>
        <v>0</v>
      </c>
      <c r="JK41" s="76">
        <f t="shared" si="4"/>
        <v>0</v>
      </c>
      <c r="JL41" s="76">
        <f t="shared" si="4"/>
        <v>0</v>
      </c>
      <c r="JM41" s="76">
        <f t="shared" si="4"/>
        <v>0</v>
      </c>
      <c r="JN41" s="76">
        <f t="shared" si="4"/>
        <v>0</v>
      </c>
      <c r="JO41" s="76">
        <f t="shared" si="4"/>
        <v>0</v>
      </c>
      <c r="JP41" s="76">
        <f t="shared" si="4"/>
        <v>0</v>
      </c>
      <c r="JQ41" s="76">
        <f t="shared" si="4"/>
        <v>0</v>
      </c>
      <c r="JR41" s="76">
        <f t="shared" si="4"/>
        <v>0</v>
      </c>
      <c r="JS41" s="76">
        <f t="shared" si="4"/>
        <v>0</v>
      </c>
      <c r="JT41" s="76">
        <f t="shared" si="4"/>
        <v>0</v>
      </c>
      <c r="JU41" s="76">
        <f t="shared" si="4"/>
        <v>0</v>
      </c>
      <c r="JV41" s="76">
        <f t="shared" si="4"/>
        <v>0</v>
      </c>
      <c r="JW41" s="76">
        <f t="shared" si="4"/>
        <v>0</v>
      </c>
      <c r="JX41" s="76">
        <f t="shared" si="4"/>
        <v>0</v>
      </c>
      <c r="JY41" s="76">
        <f t="shared" si="4"/>
        <v>0</v>
      </c>
      <c r="JZ41" s="76">
        <f t="shared" si="4"/>
        <v>0</v>
      </c>
      <c r="KA41" s="76">
        <f t="shared" si="4"/>
        <v>0</v>
      </c>
      <c r="KB41" s="76">
        <f t="shared" si="4"/>
        <v>0</v>
      </c>
      <c r="KC41" s="76">
        <f t="shared" si="4"/>
        <v>0</v>
      </c>
      <c r="KD41" s="76">
        <f t="shared" si="4"/>
        <v>0</v>
      </c>
      <c r="KE41" s="76">
        <f t="shared" si="4"/>
        <v>0</v>
      </c>
      <c r="KF41" s="76">
        <f t="shared" si="4"/>
        <v>0</v>
      </c>
      <c r="KG41" s="76">
        <f t="shared" si="4"/>
        <v>0</v>
      </c>
      <c r="KH41" s="76">
        <f t="shared" si="4"/>
        <v>0</v>
      </c>
      <c r="KI41" s="76">
        <f t="shared" si="4"/>
        <v>0</v>
      </c>
      <c r="KJ41" s="76">
        <f t="shared" si="4"/>
        <v>0</v>
      </c>
      <c r="KK41" s="76">
        <f t="shared" si="4"/>
        <v>0</v>
      </c>
      <c r="KL41" s="76">
        <f t="shared" si="4"/>
        <v>0</v>
      </c>
      <c r="KM41" s="76">
        <f t="shared" si="4"/>
        <v>0</v>
      </c>
      <c r="KN41" s="76">
        <f t="shared" si="4"/>
        <v>0</v>
      </c>
      <c r="KO41" s="76">
        <f t="shared" si="4"/>
        <v>0</v>
      </c>
      <c r="KP41" s="76">
        <f t="shared" si="4"/>
        <v>0</v>
      </c>
      <c r="KQ41" s="76">
        <f t="shared" si="4"/>
        <v>0</v>
      </c>
      <c r="KR41" s="76">
        <f t="shared" si="4"/>
        <v>0</v>
      </c>
      <c r="KS41" s="76">
        <f t="shared" si="4"/>
        <v>0</v>
      </c>
      <c r="KT41" s="76">
        <f t="shared" si="4"/>
        <v>0</v>
      </c>
      <c r="KU41" s="76">
        <f t="shared" si="4"/>
        <v>0</v>
      </c>
      <c r="KV41" s="76">
        <f t="shared" si="4"/>
        <v>0</v>
      </c>
      <c r="KW41" s="76">
        <f t="shared" si="4"/>
        <v>0</v>
      </c>
      <c r="KX41" s="76">
        <f t="shared" si="4"/>
        <v>0</v>
      </c>
      <c r="KY41" s="76">
        <f t="shared" si="4"/>
        <v>0</v>
      </c>
      <c r="KZ41" s="76">
        <f t="shared" si="4"/>
        <v>0</v>
      </c>
      <c r="LA41" s="76">
        <f t="shared" si="4"/>
        <v>0</v>
      </c>
      <c r="LB41" s="76">
        <f t="shared" si="4"/>
        <v>0</v>
      </c>
      <c r="LC41" s="76">
        <f t="shared" si="4"/>
        <v>0</v>
      </c>
      <c r="LD41" s="76">
        <f t="shared" si="4"/>
        <v>0</v>
      </c>
      <c r="LE41" s="76">
        <f t="shared" si="4"/>
        <v>0</v>
      </c>
      <c r="LF41" s="76">
        <f t="shared" si="4"/>
        <v>0</v>
      </c>
      <c r="LG41" s="76">
        <f t="shared" si="4"/>
        <v>0</v>
      </c>
      <c r="LH41" s="76">
        <f t="shared" si="4"/>
        <v>0</v>
      </c>
      <c r="LI41" s="76">
        <f t="shared" si="4"/>
        <v>0</v>
      </c>
      <c r="LJ41" s="76">
        <f t="shared" si="4"/>
        <v>0</v>
      </c>
      <c r="LK41" s="76">
        <f t="shared" si="4"/>
        <v>0</v>
      </c>
      <c r="LL41" s="76">
        <f t="shared" ref="LL41:MS41" si="5">SUM(LL3:LL40)</f>
        <v>0</v>
      </c>
      <c r="LM41" s="76">
        <f t="shared" si="5"/>
        <v>0</v>
      </c>
      <c r="LN41" s="76">
        <f t="shared" si="5"/>
        <v>0</v>
      </c>
      <c r="LO41" s="76">
        <f t="shared" si="5"/>
        <v>0</v>
      </c>
      <c r="LP41" s="76">
        <f t="shared" si="5"/>
        <v>0</v>
      </c>
      <c r="LQ41" s="76">
        <f t="shared" si="5"/>
        <v>0</v>
      </c>
      <c r="LR41" s="76">
        <f t="shared" si="5"/>
        <v>0</v>
      </c>
      <c r="LS41" s="76">
        <f t="shared" si="5"/>
        <v>0</v>
      </c>
      <c r="LT41" s="76">
        <f t="shared" si="5"/>
        <v>0</v>
      </c>
      <c r="LU41" s="76">
        <f t="shared" si="5"/>
        <v>0</v>
      </c>
      <c r="LV41" s="76">
        <f t="shared" si="5"/>
        <v>0</v>
      </c>
      <c r="LW41" s="76">
        <f t="shared" si="5"/>
        <v>0</v>
      </c>
      <c r="LX41" s="76">
        <f t="shared" si="5"/>
        <v>0</v>
      </c>
      <c r="LY41" s="76">
        <f t="shared" si="5"/>
        <v>0</v>
      </c>
      <c r="LZ41" s="76">
        <f t="shared" si="5"/>
        <v>0</v>
      </c>
      <c r="MA41" s="76">
        <f t="shared" si="5"/>
        <v>0</v>
      </c>
      <c r="MB41" s="76">
        <f t="shared" si="5"/>
        <v>0</v>
      </c>
      <c r="MC41" s="76">
        <f t="shared" si="5"/>
        <v>0</v>
      </c>
      <c r="MD41" s="76">
        <f t="shared" si="5"/>
        <v>0</v>
      </c>
      <c r="ME41" s="76">
        <f t="shared" si="5"/>
        <v>0</v>
      </c>
      <c r="MF41" s="76">
        <f t="shared" si="5"/>
        <v>0</v>
      </c>
      <c r="MG41" s="76">
        <f t="shared" si="5"/>
        <v>0</v>
      </c>
      <c r="MH41" s="76">
        <f t="shared" si="5"/>
        <v>0</v>
      </c>
      <c r="MI41" s="76">
        <f t="shared" si="5"/>
        <v>0</v>
      </c>
      <c r="MJ41" s="76">
        <f t="shared" si="5"/>
        <v>0</v>
      </c>
      <c r="MK41" s="76">
        <f t="shared" si="5"/>
        <v>0</v>
      </c>
      <c r="ML41" s="76">
        <f t="shared" si="5"/>
        <v>0</v>
      </c>
      <c r="MM41" s="76">
        <f t="shared" si="5"/>
        <v>0</v>
      </c>
      <c r="MN41" s="76">
        <f t="shared" si="5"/>
        <v>0</v>
      </c>
      <c r="MO41" s="76">
        <f t="shared" si="5"/>
        <v>0</v>
      </c>
      <c r="MP41" s="76">
        <f t="shared" si="5"/>
        <v>0</v>
      </c>
      <c r="MQ41" s="76">
        <f t="shared" si="5"/>
        <v>0</v>
      </c>
      <c r="MR41" s="76">
        <f t="shared" si="5"/>
        <v>0</v>
      </c>
      <c r="MS41" s="76">
        <f t="shared" si="5"/>
        <v>0</v>
      </c>
      <c r="MT41" s="76">
        <f t="shared" ref="MT41:NE41" si="6">SUM(MT3:MT40)</f>
        <v>0</v>
      </c>
      <c r="MU41" s="76">
        <f t="shared" si="6"/>
        <v>0</v>
      </c>
      <c r="MV41" s="76">
        <f t="shared" si="6"/>
        <v>0</v>
      </c>
      <c r="MW41" s="76">
        <f t="shared" si="6"/>
        <v>0</v>
      </c>
      <c r="MX41" s="76">
        <f t="shared" si="6"/>
        <v>0</v>
      </c>
      <c r="MY41" s="76">
        <f t="shared" si="6"/>
        <v>0</v>
      </c>
      <c r="MZ41" s="76">
        <f t="shared" si="6"/>
        <v>0</v>
      </c>
      <c r="NA41" s="76">
        <f t="shared" si="6"/>
        <v>0</v>
      </c>
      <c r="NB41" s="76">
        <f t="shared" si="6"/>
        <v>0</v>
      </c>
      <c r="NC41" s="76">
        <f t="shared" si="6"/>
        <v>0</v>
      </c>
      <c r="ND41" s="76">
        <f t="shared" si="6"/>
        <v>0</v>
      </c>
      <c r="NE41" s="76">
        <f t="shared" si="6"/>
        <v>0</v>
      </c>
      <c r="NF41" s="79"/>
    </row>
    <row r="42" spans="1:370" ht="17.25" customHeight="1" x14ac:dyDescent="0.15">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left="0.7" right="0.7" top="0.75" bottom="0.75" header="0.3" footer="0.3"/>
  <pageSetup paperSize="9" orientation="portrait" horizontalDpi="1200" verticalDpi="120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F37"/>
  <sheetViews>
    <sheetView zoomScale="90" zoomScaleNormal="90" workbookViewId="0">
      <pane xSplit="3" ySplit="2" topLeftCell="CF24" activePane="bottomRight" state="frozen"/>
      <selection pane="topRight"/>
      <selection pane="bottomLeft"/>
      <selection pane="bottomRight" activeCell="A7" sqref="A7:XFD8"/>
    </sheetView>
  </sheetViews>
  <sheetFormatPr defaultColWidth="9.25" defaultRowHeight="17.25" customHeight="1" x14ac:dyDescent="0.15"/>
  <cols>
    <col min="1" max="1" width="9.25" style="77"/>
    <col min="2" max="2" width="9.25" style="78"/>
    <col min="3" max="3" width="27.75" style="78" customWidth="1"/>
    <col min="4" max="35" width="8.625" style="78" customWidth="1"/>
    <col min="36" max="16384" width="9.25" style="78"/>
  </cols>
  <sheetData>
    <row r="1" spans="1:370" s="5" customFormat="1" ht="17.25" customHeight="1" x14ac:dyDescent="0.15">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r="2" spans="1:370" s="5" customFormat="1" ht="17.25" customHeight="1" x14ac:dyDescent="0.15">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r="3" spans="1:370" s="5" customFormat="1" ht="17.25" customHeight="1" x14ac:dyDescent="0.15">
      <c r="A3" s="73" t="s">
        <v>10</v>
      </c>
      <c r="B3" s="15" t="s">
        <v>17</v>
      </c>
      <c r="C3" s="15" t="str">
        <f>VLOOKUP(B3,事项列表范围!A:C,3,0)</f>
        <v>智慧唐山一期建设项目</v>
      </c>
      <c r="D3" s="127"/>
      <c r="E3" s="125"/>
      <c r="F3" s="125"/>
      <c r="G3" s="127"/>
      <c r="H3" s="127"/>
      <c r="I3" s="125"/>
      <c r="J3" s="125"/>
      <c r="K3" s="125"/>
      <c r="L3" s="125"/>
      <c r="M3" s="125"/>
      <c r="N3" s="127"/>
      <c r="O3" s="127"/>
      <c r="P3" s="125"/>
      <c r="Q3" s="125"/>
      <c r="R3" s="125"/>
      <c r="S3" s="5">
        <v>8</v>
      </c>
      <c r="T3" s="5">
        <v>8</v>
      </c>
      <c r="U3" s="6"/>
      <c r="V3" s="78">
        <v>8</v>
      </c>
      <c r="W3" s="125"/>
      <c r="X3" s="125"/>
      <c r="Y3" s="127"/>
      <c r="Z3" s="127"/>
      <c r="AA3" s="127"/>
      <c r="AB3" s="127"/>
      <c r="AC3" s="127"/>
      <c r="AD3" s="127"/>
      <c r="AE3" s="127"/>
      <c r="AF3" s="127"/>
      <c r="AG3" s="127"/>
      <c r="AH3" s="127"/>
      <c r="AI3" s="127"/>
      <c r="AJ3" s="6"/>
      <c r="AL3" s="5">
        <v>2</v>
      </c>
      <c r="AP3" s="6"/>
      <c r="AQ3" s="6"/>
      <c r="AW3" s="6"/>
      <c r="AX3" s="6"/>
      <c r="BD3" s="6"/>
      <c r="BE3" s="6"/>
      <c r="BK3" s="6"/>
      <c r="BL3" s="6"/>
      <c r="BR3" s="6"/>
      <c r="BS3" s="6"/>
      <c r="BY3" s="6"/>
      <c r="BZ3" s="6"/>
      <c r="CF3" s="6"/>
      <c r="CG3" s="6"/>
      <c r="CH3" s="5">
        <v>2</v>
      </c>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r="4" spans="1:370" s="5" customFormat="1" ht="17.25" customHeight="1" x14ac:dyDescent="0.15">
      <c r="A4" s="73" t="s">
        <v>10</v>
      </c>
      <c r="B4" s="15" t="s">
        <v>468</v>
      </c>
      <c r="C4" s="15" t="str">
        <f>VLOOKUP(B4,事项列表范围!A:C,3,0)</f>
        <v>云南曲靖智慧城市项目</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N4" s="5">
        <v>9</v>
      </c>
      <c r="AO4" s="5">
        <v>1</v>
      </c>
      <c r="AP4" s="6"/>
      <c r="AQ4" s="6"/>
      <c r="AW4" s="6"/>
      <c r="AX4" s="6"/>
      <c r="BD4" s="6"/>
      <c r="BE4" s="6"/>
      <c r="BF4" s="5">
        <v>2</v>
      </c>
      <c r="BK4" s="6"/>
      <c r="BL4" s="6"/>
      <c r="BR4" s="6"/>
      <c r="BS4" s="6"/>
      <c r="BY4" s="6"/>
      <c r="BZ4" s="6"/>
      <c r="CF4" s="6"/>
      <c r="CG4" s="6"/>
      <c r="CM4" s="6"/>
      <c r="CN4" s="6"/>
      <c r="CT4" s="6"/>
      <c r="CU4" s="6"/>
      <c r="CV4" s="6"/>
      <c r="DA4" s="6"/>
      <c r="DB4" s="6"/>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r="5" spans="1:370" s="5" customFormat="1" ht="17.25" customHeight="1" x14ac:dyDescent="0.15">
      <c r="A5" s="73" t="s">
        <v>10</v>
      </c>
      <c r="B5" s="15" t="s">
        <v>1689</v>
      </c>
      <c r="C5" s="15" t="str">
        <f>VLOOKUP(B5,事项列表范围!A:C,3,0)</f>
        <v>延庆区安全可靠项目</v>
      </c>
      <c r="D5" s="127"/>
      <c r="E5" s="125"/>
      <c r="F5" s="125"/>
      <c r="G5" s="127"/>
      <c r="H5" s="127"/>
      <c r="I5" s="125"/>
      <c r="J5" s="125"/>
      <c r="K5" s="125"/>
      <c r="L5" s="125"/>
      <c r="M5" s="125"/>
      <c r="N5" s="127"/>
      <c r="O5" s="127"/>
      <c r="P5" s="125"/>
      <c r="Q5" s="125"/>
      <c r="R5" s="125"/>
      <c r="S5" s="125"/>
      <c r="T5" s="125"/>
      <c r="U5" s="127"/>
      <c r="V5" s="125"/>
      <c r="W5" s="125"/>
      <c r="X5" s="125"/>
      <c r="Y5" s="127"/>
      <c r="Z5" s="127"/>
      <c r="AA5" s="127"/>
      <c r="AB5" s="127"/>
      <c r="AC5" s="127"/>
      <c r="AD5" s="127"/>
      <c r="AE5" s="127"/>
      <c r="AF5" s="127"/>
      <c r="AG5" s="127"/>
      <c r="AH5" s="127"/>
      <c r="AI5" s="127"/>
      <c r="AJ5" s="6"/>
      <c r="AP5" s="6"/>
      <c r="AQ5" s="6"/>
      <c r="AW5" s="6"/>
      <c r="AX5" s="6"/>
      <c r="AZ5" s="5">
        <v>3</v>
      </c>
      <c r="BA5" s="5">
        <v>5</v>
      </c>
      <c r="BB5" s="5">
        <v>8</v>
      </c>
      <c r="BC5" s="5">
        <v>3</v>
      </c>
      <c r="BD5" s="6"/>
      <c r="BE5" s="6"/>
      <c r="BK5" s="6"/>
      <c r="BL5" s="6"/>
      <c r="BR5" s="6"/>
      <c r="BS5" s="6"/>
      <c r="BY5" s="6"/>
      <c r="BZ5" s="6"/>
      <c r="CF5" s="6"/>
      <c r="CG5" s="6"/>
      <c r="CM5" s="6"/>
      <c r="CN5" s="6"/>
      <c r="CT5" s="6"/>
      <c r="CU5" s="6"/>
      <c r="CV5" s="6"/>
      <c r="DA5" s="6"/>
      <c r="DB5" s="6"/>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r="6" spans="1:370" s="5" customFormat="1" ht="17.25" customHeight="1" x14ac:dyDescent="0.15">
      <c r="A6" s="73" t="s">
        <v>10</v>
      </c>
      <c r="B6" s="15" t="s">
        <v>235</v>
      </c>
      <c r="C6" s="15" t="str">
        <f>VLOOKUP(B6,事项列表范围!A:C,3,0)</f>
        <v>天津航空口岸大通关基地信息化集成项目</v>
      </c>
      <c r="D6" s="6"/>
      <c r="G6" s="6"/>
      <c r="H6" s="6"/>
      <c r="J6" s="5">
        <v>8</v>
      </c>
      <c r="K6" s="5">
        <v>8</v>
      </c>
      <c r="N6" s="6">
        <v>10</v>
      </c>
      <c r="O6" s="6">
        <v>8</v>
      </c>
      <c r="P6" s="5">
        <v>8</v>
      </c>
      <c r="Q6" s="5">
        <v>8</v>
      </c>
      <c r="R6" s="5">
        <v>4</v>
      </c>
      <c r="U6" s="6"/>
      <c r="V6" s="78"/>
      <c r="Y6" s="127"/>
      <c r="Z6" s="127"/>
      <c r="AA6" s="127"/>
      <c r="AB6" s="127"/>
      <c r="AC6" s="127"/>
      <c r="AD6" s="127"/>
      <c r="AE6" s="127"/>
      <c r="AF6" s="127"/>
      <c r="AG6" s="127"/>
      <c r="AH6" s="127"/>
      <c r="AI6" s="127"/>
      <c r="AJ6" s="6"/>
      <c r="AP6" s="6"/>
      <c r="AQ6" s="6"/>
      <c r="AW6" s="6"/>
      <c r="AX6" s="6"/>
      <c r="BD6" s="6"/>
      <c r="BE6" s="6"/>
      <c r="BG6" s="5">
        <v>3</v>
      </c>
      <c r="BH6" s="5">
        <v>3</v>
      </c>
      <c r="BK6" s="6"/>
      <c r="BL6" s="6"/>
      <c r="BM6" s="5">
        <v>1</v>
      </c>
      <c r="BR6" s="6"/>
      <c r="BS6" s="6"/>
      <c r="BV6" s="5">
        <v>1</v>
      </c>
      <c r="BY6" s="6"/>
      <c r="BZ6" s="6"/>
      <c r="CF6" s="6"/>
      <c r="CG6" s="6"/>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r="7" spans="1:370" s="5" customFormat="1" ht="17.25" customHeight="1" x14ac:dyDescent="0.15">
      <c r="A7" s="73" t="s">
        <v>1846</v>
      </c>
      <c r="B7" s="15" t="s">
        <v>532</v>
      </c>
      <c r="C7" s="15" t="str">
        <f>VLOOKUP(B7,事项列表范围!A:C,3,0)</f>
        <v>2019项目方案整理</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K7" s="5">
        <v>8</v>
      </c>
      <c r="AL7" s="5">
        <v>6</v>
      </c>
      <c r="AM7" s="5">
        <v>6</v>
      </c>
      <c r="AN7" s="5">
        <v>3</v>
      </c>
      <c r="AO7" s="5">
        <v>6</v>
      </c>
      <c r="AP7" s="6"/>
      <c r="AQ7" s="6"/>
      <c r="AW7" s="6"/>
      <c r="AX7" s="6"/>
      <c r="BD7" s="6"/>
      <c r="BE7" s="6"/>
      <c r="BK7" s="6"/>
      <c r="BL7" s="6"/>
      <c r="BR7" s="6"/>
      <c r="BS7" s="6"/>
      <c r="BY7" s="6"/>
      <c r="BZ7" s="6"/>
      <c r="CF7" s="6"/>
      <c r="CG7" s="6"/>
      <c r="CM7" s="6"/>
      <c r="CN7" s="6"/>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r="8" spans="1:370" s="5" customFormat="1" ht="17.25" customHeight="1" x14ac:dyDescent="0.15">
      <c r="A8" s="73" t="s">
        <v>1846</v>
      </c>
      <c r="B8" s="15" t="s">
        <v>533</v>
      </c>
      <c r="C8" s="15" t="str">
        <f>VLOOKUP(B8,事项列表范围!A:C,3,0)</f>
        <v>行业方案创新</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R8" s="5">
        <v>5</v>
      </c>
      <c r="AS8" s="5">
        <v>8</v>
      </c>
      <c r="AT8" s="5">
        <v>7</v>
      </c>
      <c r="AU8" s="5">
        <v>10</v>
      </c>
      <c r="AV8" s="5">
        <v>8</v>
      </c>
      <c r="AW8" s="6"/>
      <c r="AX8" s="6"/>
      <c r="AY8" s="5">
        <v>3</v>
      </c>
      <c r="BD8" s="6"/>
      <c r="BE8" s="6"/>
      <c r="BF8" s="5">
        <v>3</v>
      </c>
      <c r="BJ8" s="5">
        <v>5</v>
      </c>
      <c r="BK8" s="6"/>
      <c r="BL8" s="6"/>
      <c r="BM8" s="5">
        <v>9</v>
      </c>
      <c r="BN8" s="5">
        <v>8</v>
      </c>
      <c r="BO8" s="5">
        <v>8</v>
      </c>
      <c r="BP8" s="5">
        <v>4</v>
      </c>
      <c r="BQ8" s="5">
        <v>4</v>
      </c>
      <c r="BR8" s="6">
        <v>8</v>
      </c>
      <c r="BS8" s="6"/>
      <c r="BT8" s="5">
        <v>8</v>
      </c>
      <c r="BU8" s="5">
        <v>8</v>
      </c>
      <c r="BV8" s="5">
        <v>7</v>
      </c>
      <c r="BW8" s="5">
        <v>8</v>
      </c>
      <c r="BX8" s="5">
        <v>7</v>
      </c>
      <c r="BY8" s="6"/>
      <c r="BZ8" s="6"/>
      <c r="CA8" s="5">
        <v>8</v>
      </c>
      <c r="CB8" s="5">
        <v>8</v>
      </c>
      <c r="CF8" s="6"/>
      <c r="CG8" s="6"/>
      <c r="CM8" s="6"/>
      <c r="CN8" s="6"/>
      <c r="CT8" s="6"/>
      <c r="CU8" s="6"/>
      <c r="CV8" s="6"/>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r="9" spans="1:370" s="5" customFormat="1" ht="17.25" customHeight="1" x14ac:dyDescent="0.15">
      <c r="A9" s="73" t="s">
        <v>10</v>
      </c>
      <c r="B9" s="9"/>
      <c r="C9" s="15" t="e">
        <f>VLOOKUP(B9,事项列表范围!A:C,3,0)</f>
        <v>#N/A</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Y9" s="6"/>
      <c r="BZ9" s="6"/>
      <c r="CF9" s="6"/>
      <c r="CG9" s="6"/>
      <c r="CM9" s="6"/>
      <c r="CN9" s="6"/>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r="10" spans="1:370" s="5" customFormat="1" ht="17.25" customHeight="1" x14ac:dyDescent="0.15">
      <c r="A10" s="73" t="s">
        <v>10</v>
      </c>
      <c r="B10" s="74"/>
      <c r="C10" s="15" t="e">
        <f>VLOOKUP(B10,事项列表范围!A:C,3,0)</f>
        <v>#N/A</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Y10" s="6"/>
      <c r="BZ10" s="6"/>
      <c r="CF10" s="6"/>
      <c r="CG10" s="6"/>
      <c r="CM10" s="6"/>
      <c r="CN10" s="6"/>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r="11" spans="1:370" s="5" customFormat="1" ht="17.25" customHeight="1" x14ac:dyDescent="0.15">
      <c r="A11" s="73" t="s">
        <v>10</v>
      </c>
      <c r="B11" s="74"/>
      <c r="C11" s="15" t="e">
        <f>VLOOKUP(B11,事项列表范围!A:C,3,0)</f>
        <v>#N/A</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Y11" s="6"/>
      <c r="BZ11" s="6"/>
      <c r="CF11" s="6"/>
      <c r="CG11" s="6"/>
      <c r="CM11" s="6"/>
      <c r="CN11" s="6"/>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r="12" spans="1:370" s="5" customFormat="1" ht="17.25" customHeight="1" x14ac:dyDescent="0.15">
      <c r="A12" s="73" t="s">
        <v>10</v>
      </c>
      <c r="B12" s="74"/>
      <c r="C12" s="15" t="e">
        <f>VLOOKUP(B12,事项列表范围!A:C,3,0)</f>
        <v>#N/A</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r="13" spans="1:370" s="5" customFormat="1" ht="17.25" customHeight="1" x14ac:dyDescent="0.15">
      <c r="A13" s="73" t="s">
        <v>10</v>
      </c>
      <c r="B13" s="74"/>
      <c r="C13" s="15" t="e">
        <f>VLOOKUP(B13,事项列表范围!A:C,3,0)</f>
        <v>#N/A</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r="14" spans="1:370" s="5" customFormat="1" ht="17.25" customHeight="1" x14ac:dyDescent="0.15">
      <c r="A14" s="73" t="s">
        <v>10</v>
      </c>
      <c r="B14" s="74"/>
      <c r="C14" s="15" t="e">
        <f>VLOOKUP(B14,事项列表范围!A:C,3,0)</f>
        <v>#N/A</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r="15" spans="1:370" s="5" customFormat="1" ht="17.25" customHeight="1" x14ac:dyDescent="0.15">
      <c r="A15" s="73" t="s">
        <v>10</v>
      </c>
      <c r="B15" s="74"/>
      <c r="C15" s="15" t="e">
        <f>VLOOKUP(B15,事项列表范围!A:C,3,0)</f>
        <v>#N/A</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r="16" spans="1:370" s="5" customFormat="1" ht="17.25" customHeight="1" x14ac:dyDescent="0.15">
      <c r="A16" s="73" t="s">
        <v>10</v>
      </c>
      <c r="B16" s="75"/>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r="17" spans="1:370" s="5" customFormat="1" ht="17.25" customHeight="1" x14ac:dyDescent="0.15">
      <c r="A17" s="73" t="s">
        <v>10</v>
      </c>
      <c r="B17" s="74"/>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r="18" spans="1:370" s="5" customFormat="1" ht="17.25" customHeight="1" x14ac:dyDescent="0.15">
      <c r="A18" s="73" t="s">
        <v>10</v>
      </c>
      <c r="B18" s="74"/>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r="19" spans="1:370" s="5" customFormat="1" ht="17.25" customHeight="1" x14ac:dyDescent="0.15">
      <c r="A19" s="73" t="s">
        <v>10</v>
      </c>
      <c r="B19" s="74"/>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r="20" spans="1:370" s="5" customFormat="1" ht="17.25" customHeight="1" x14ac:dyDescent="0.15">
      <c r="A20" s="73" t="s">
        <v>10</v>
      </c>
      <c r="B20" s="74"/>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r="21" spans="1:370" s="5" customFormat="1" ht="17.25" customHeight="1" x14ac:dyDescent="0.15">
      <c r="A21" s="252" t="s">
        <v>10</v>
      </c>
      <c r="B21" s="253"/>
      <c r="C21" s="15" t="e">
        <f>VLOOKUP(B21,事项列表范围!A:C,3,0)</f>
        <v>#N/A</v>
      </c>
      <c r="D21" s="127"/>
      <c r="E21" s="125"/>
      <c r="F21" s="125"/>
      <c r="G21" s="127"/>
      <c r="H21" s="127"/>
      <c r="I21" s="125"/>
      <c r="J21" s="125"/>
      <c r="K21" s="125"/>
      <c r="L21" s="125"/>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r="22" spans="1:370" s="5" customFormat="1" ht="17.25" customHeight="1" x14ac:dyDescent="0.15">
      <c r="A22" s="133" t="s">
        <v>1719</v>
      </c>
      <c r="B22" s="123"/>
      <c r="C22" s="15"/>
      <c r="D22" s="127"/>
      <c r="E22" s="125"/>
      <c r="F22" s="125"/>
      <c r="G22" s="127"/>
      <c r="H22" s="127"/>
      <c r="I22" s="125"/>
      <c r="J22" s="125"/>
      <c r="K22" s="125"/>
      <c r="L22" s="125"/>
      <c r="M22" s="125"/>
      <c r="N22" s="127"/>
      <c r="O22" s="127"/>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r="23" spans="1:370" s="5" customFormat="1" ht="17.25" customHeight="1" x14ac:dyDescent="0.15">
      <c r="A23" s="137" t="s">
        <v>1752</v>
      </c>
      <c r="B23" s="123"/>
      <c r="C23" s="15"/>
      <c r="D23" s="127"/>
      <c r="E23" s="125"/>
      <c r="F23" s="125"/>
      <c r="G23" s="127"/>
      <c r="H23" s="127"/>
      <c r="I23" s="125"/>
      <c r="J23" s="125"/>
      <c r="K23" s="125"/>
      <c r="L23" s="125"/>
      <c r="M23" s="125"/>
      <c r="N23" s="127"/>
      <c r="O23" s="127"/>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r="24" spans="1:370" s="5" customFormat="1" ht="17.25" customHeight="1" x14ac:dyDescent="0.15">
      <c r="A24" s="133" t="s">
        <v>1723</v>
      </c>
      <c r="B24" s="123"/>
      <c r="C24" s="15"/>
      <c r="D24" s="127"/>
      <c r="E24" s="125"/>
      <c r="F24" s="125"/>
      <c r="G24" s="127"/>
      <c r="H24" s="127"/>
      <c r="I24" s="125"/>
      <c r="J24" s="125"/>
      <c r="K24" s="125"/>
      <c r="L24" s="125"/>
      <c r="M24" s="125"/>
      <c r="N24" s="127"/>
      <c r="O24" s="127"/>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r="25" spans="1:370" s="5" customFormat="1" ht="17.25" customHeight="1" x14ac:dyDescent="0.15">
      <c r="A25" s="143" t="s">
        <v>1755</v>
      </c>
      <c r="B25" s="123"/>
      <c r="C25" s="15"/>
      <c r="D25" s="127"/>
      <c r="E25" s="125"/>
      <c r="F25" s="125"/>
      <c r="G25" s="127"/>
      <c r="H25" s="127"/>
      <c r="I25" s="125"/>
      <c r="J25" s="125"/>
      <c r="K25" s="125"/>
      <c r="L25" s="125"/>
      <c r="M25" s="125"/>
      <c r="N25" s="127"/>
      <c r="O25" s="127"/>
      <c r="P25" s="125"/>
      <c r="Q25" s="125"/>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r="26" spans="1:370" s="5" customFormat="1" ht="17.25" customHeight="1" x14ac:dyDescent="0.15">
      <c r="A26" s="133" t="s">
        <v>1738</v>
      </c>
      <c r="B26" s="123"/>
      <c r="C26" s="15"/>
      <c r="D26" s="127"/>
      <c r="E26" s="125"/>
      <c r="F26" s="125"/>
      <c r="G26" s="127"/>
      <c r="H26" s="127"/>
      <c r="I26" s="125"/>
      <c r="J26" s="125"/>
      <c r="K26" s="125"/>
      <c r="L26" s="125"/>
      <c r="M26" s="125"/>
      <c r="N26" s="127"/>
      <c r="O26" s="127"/>
      <c r="P26" s="125"/>
      <c r="Q26" s="125"/>
      <c r="R26" s="5">
        <v>4</v>
      </c>
      <c r="S26" s="125"/>
      <c r="T26" s="125"/>
      <c r="U26" s="127"/>
      <c r="V26" s="125"/>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r="27" spans="1:370" s="5" customFormat="1" ht="17.25" customHeight="1" x14ac:dyDescent="0.15">
      <c r="A27" s="133" t="s">
        <v>1739</v>
      </c>
      <c r="B27" s="123"/>
      <c r="C27" s="15"/>
      <c r="D27" s="6"/>
      <c r="E27" s="5">
        <v>8</v>
      </c>
      <c r="F27" s="5">
        <v>8</v>
      </c>
      <c r="G27" s="6"/>
      <c r="H27" s="6"/>
      <c r="I27" s="5">
        <v>8</v>
      </c>
      <c r="L27" s="5">
        <v>8</v>
      </c>
      <c r="M27" s="5">
        <v>8</v>
      </c>
      <c r="N27" s="6"/>
      <c r="O27" s="6"/>
      <c r="U27" s="6"/>
      <c r="V27" s="78"/>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r="28" spans="1:370" s="5" customFormat="1" ht="17.25" customHeight="1" x14ac:dyDescent="0.15">
      <c r="A28" s="133" t="s">
        <v>1720</v>
      </c>
      <c r="B28" s="123"/>
      <c r="C28" s="15"/>
      <c r="D28" s="6"/>
      <c r="G28" s="6"/>
      <c r="H28" s="6"/>
      <c r="N28" s="6"/>
      <c r="O28" s="6"/>
      <c r="U28" s="6"/>
      <c r="V28" s="78"/>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r="29" spans="1:370" s="5" customFormat="1" ht="17.25" customHeight="1" x14ac:dyDescent="0.15">
      <c r="A29" s="137" t="s">
        <v>1753</v>
      </c>
      <c r="B29" s="123"/>
      <c r="C29" s="15"/>
      <c r="D29" s="6"/>
      <c r="G29" s="6"/>
      <c r="H29" s="6"/>
      <c r="N29" s="6"/>
      <c r="O29" s="6"/>
      <c r="U29" s="6"/>
      <c r="V29" s="78"/>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r="30" spans="1:370" s="5" customFormat="1" ht="17.25" customHeight="1" x14ac:dyDescent="0.15">
      <c r="A30" s="133" t="s">
        <v>1727</v>
      </c>
      <c r="B30" s="123"/>
      <c r="C30" s="15"/>
      <c r="D30" s="6"/>
      <c r="G30" s="6"/>
      <c r="H30" s="6"/>
      <c r="L30" s="5">
        <v>4</v>
      </c>
      <c r="M30" s="5">
        <v>2</v>
      </c>
      <c r="N30" s="6"/>
      <c r="O30" s="6"/>
      <c r="U30" s="6"/>
      <c r="V30" s="78"/>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r="31" spans="1:370" s="5" customFormat="1" ht="17.25" customHeight="1" x14ac:dyDescent="0.15">
      <c r="A31" s="73" t="s">
        <v>529</v>
      </c>
      <c r="B31" s="74"/>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M31" s="5">
        <v>2</v>
      </c>
      <c r="AO31" s="5">
        <v>1</v>
      </c>
      <c r="AP31" s="6"/>
      <c r="AQ31" s="6"/>
      <c r="AR31" s="5">
        <v>3</v>
      </c>
      <c r="AW31" s="6"/>
      <c r="AX31" s="6"/>
      <c r="BD31" s="6"/>
      <c r="BE31" s="6"/>
      <c r="BF31" s="5">
        <v>3</v>
      </c>
      <c r="BG31" s="5">
        <v>2</v>
      </c>
      <c r="BH31" s="5">
        <v>2</v>
      </c>
      <c r="BI31" s="5">
        <v>3</v>
      </c>
      <c r="BK31" s="6"/>
      <c r="BL31" s="6"/>
      <c r="BR31" s="6"/>
      <c r="BS31" s="6"/>
      <c r="BY31" s="6"/>
      <c r="BZ31" s="6"/>
      <c r="CF31" s="6"/>
      <c r="CG31" s="6"/>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r="32" spans="1:370" s="5" customFormat="1" ht="17.25" customHeight="1" x14ac:dyDescent="0.15">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T32" s="5">
        <v>2</v>
      </c>
      <c r="AW32" s="6"/>
      <c r="AX32" s="6"/>
      <c r="AZ32" s="5">
        <v>3</v>
      </c>
      <c r="BC32" s="5">
        <v>5</v>
      </c>
      <c r="BD32" s="6"/>
      <c r="BE32" s="6"/>
      <c r="BG32" s="5">
        <v>3</v>
      </c>
      <c r="BH32" s="5">
        <v>3</v>
      </c>
      <c r="BI32" s="5">
        <v>5</v>
      </c>
      <c r="BJ32" s="5">
        <v>3</v>
      </c>
      <c r="BK32" s="6"/>
      <c r="BL32" s="6"/>
      <c r="BR32" s="6"/>
      <c r="BS32" s="6"/>
      <c r="BX32" s="5">
        <v>1</v>
      </c>
      <c r="BY32" s="6"/>
      <c r="BZ32" s="6"/>
      <c r="CF32" s="6"/>
      <c r="CG32" s="6"/>
      <c r="CM32" s="6"/>
      <c r="CN32" s="6"/>
      <c r="CT32" s="6"/>
      <c r="CU32" s="6"/>
      <c r="CV32" s="6"/>
      <c r="DA32" s="6"/>
      <c r="DB32" s="6"/>
      <c r="DH32" s="6"/>
      <c r="DI32" s="6"/>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r="33" spans="1:370" s="5" customFormat="1" ht="17.25" customHeight="1" x14ac:dyDescent="0.15">
      <c r="A33" s="156" t="s">
        <v>1796</v>
      </c>
      <c r="B33" s="170"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R33" s="6"/>
      <c r="BS33" s="6"/>
      <c r="BY33" s="6"/>
      <c r="BZ33" s="6"/>
      <c r="CF33" s="6"/>
      <c r="CG33" s="6"/>
      <c r="CH33" s="5">
        <v>1</v>
      </c>
      <c r="CJ33" s="5">
        <v>1</v>
      </c>
      <c r="CL33" s="5">
        <v>4</v>
      </c>
      <c r="CM33" s="6"/>
      <c r="CN33" s="6"/>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r="34" spans="1:370" s="5" customFormat="1" ht="17.25" customHeight="1" x14ac:dyDescent="0.15">
      <c r="A34" s="73" t="s">
        <v>531</v>
      </c>
      <c r="B34" s="74"/>
      <c r="C34" s="75"/>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AY34" s="5">
        <v>5</v>
      </c>
      <c r="AZ34" s="5">
        <v>5</v>
      </c>
      <c r="BA34" s="5">
        <v>3</v>
      </c>
      <c r="BD34" s="6"/>
      <c r="BE34" s="6"/>
      <c r="BK34" s="6"/>
      <c r="BL34" s="6"/>
      <c r="BP34" s="5">
        <v>4</v>
      </c>
      <c r="BQ34" s="5">
        <v>4</v>
      </c>
      <c r="BR34" s="6"/>
      <c r="BS34" s="6"/>
      <c r="BY34" s="6"/>
      <c r="BZ34" s="6"/>
      <c r="CF34" s="6"/>
      <c r="CG34" s="6"/>
      <c r="CM34" s="6"/>
      <c r="CN34" s="6"/>
      <c r="CT34" s="6"/>
      <c r="CU34" s="6"/>
      <c r="CV34" s="6"/>
      <c r="DA34" s="6"/>
      <c r="DB34" s="6"/>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r="35" spans="1:370" s="5" customFormat="1" ht="17.25" customHeight="1" x14ac:dyDescent="0.15">
      <c r="A35" s="60" t="s">
        <v>1687</v>
      </c>
      <c r="B35" s="116"/>
      <c r="C35" s="117"/>
      <c r="D35" s="129">
        <v>8</v>
      </c>
      <c r="E35" s="126"/>
      <c r="F35" s="126"/>
      <c r="G35" s="129">
        <v>8</v>
      </c>
      <c r="H35" s="129">
        <v>8</v>
      </c>
      <c r="I35" s="126"/>
      <c r="J35" s="126"/>
      <c r="K35" s="126"/>
      <c r="L35" s="126"/>
      <c r="M35" s="126"/>
      <c r="N35" s="129">
        <v>8</v>
      </c>
      <c r="O35" s="129">
        <v>8</v>
      </c>
      <c r="P35" s="126"/>
      <c r="Q35" s="126"/>
      <c r="R35" s="126"/>
      <c r="S35" s="126"/>
      <c r="T35" s="126"/>
      <c r="U35" s="129">
        <v>8</v>
      </c>
      <c r="V35" s="126"/>
      <c r="W35" s="126"/>
      <c r="X35" s="126"/>
      <c r="Y35" s="129">
        <v>8</v>
      </c>
      <c r="Z35" s="129">
        <v>8</v>
      </c>
      <c r="AA35" s="129">
        <v>8</v>
      </c>
      <c r="AB35" s="129">
        <v>8</v>
      </c>
      <c r="AC35" s="129">
        <v>8</v>
      </c>
      <c r="AD35" s="129">
        <v>8</v>
      </c>
      <c r="AE35" s="129">
        <v>8</v>
      </c>
      <c r="AF35" s="129">
        <v>8</v>
      </c>
      <c r="AG35" s="129">
        <v>8</v>
      </c>
      <c r="AH35" s="129">
        <v>8</v>
      </c>
      <c r="AI35" s="129">
        <v>8</v>
      </c>
      <c r="AJ35" s="119">
        <v>8</v>
      </c>
      <c r="AK35" s="118"/>
      <c r="AL35" s="118"/>
      <c r="AM35" s="118"/>
      <c r="AN35" s="118"/>
      <c r="AO35" s="118"/>
      <c r="AP35" s="119">
        <v>8</v>
      </c>
      <c r="AQ35" s="119">
        <v>8</v>
      </c>
      <c r="AR35" s="118"/>
      <c r="AS35" s="118"/>
      <c r="AT35" s="118"/>
      <c r="AU35" s="118"/>
      <c r="AV35" s="118"/>
      <c r="AW35" s="119">
        <v>8</v>
      </c>
      <c r="AX35" s="119">
        <v>8</v>
      </c>
      <c r="AY35" s="118"/>
      <c r="AZ35" s="118"/>
      <c r="BA35" s="118"/>
      <c r="BB35" s="118"/>
      <c r="BC35" s="118"/>
      <c r="BD35" s="119">
        <v>8</v>
      </c>
      <c r="BE35" s="119">
        <v>8</v>
      </c>
      <c r="BF35" s="118"/>
      <c r="BG35" s="118"/>
      <c r="BH35" s="118"/>
      <c r="BI35" s="118"/>
      <c r="BJ35" s="118"/>
      <c r="BK35" s="119">
        <v>8</v>
      </c>
      <c r="BL35" s="119">
        <v>8</v>
      </c>
      <c r="BM35" s="118"/>
      <c r="BN35" s="118"/>
      <c r="BO35" s="118"/>
      <c r="BP35" s="118"/>
      <c r="BQ35" s="118"/>
      <c r="BR35" s="119"/>
      <c r="BS35" s="119">
        <v>8</v>
      </c>
      <c r="BT35" s="118"/>
      <c r="BU35" s="118"/>
      <c r="BV35" s="118"/>
      <c r="BW35" s="118"/>
      <c r="BX35" s="118"/>
      <c r="BY35" s="119">
        <v>8</v>
      </c>
      <c r="BZ35" s="119">
        <v>8</v>
      </c>
      <c r="CA35" s="118"/>
      <c r="CB35" s="118"/>
      <c r="CC35" s="118">
        <v>8</v>
      </c>
      <c r="CD35" s="118">
        <v>8</v>
      </c>
      <c r="CE35" s="118">
        <v>8</v>
      </c>
      <c r="CF35" s="119">
        <v>8</v>
      </c>
      <c r="CG35" s="119">
        <v>8</v>
      </c>
      <c r="CH35" s="118">
        <v>8</v>
      </c>
      <c r="CI35" s="118">
        <v>8</v>
      </c>
      <c r="CJ35" s="118">
        <v>8</v>
      </c>
      <c r="CK35" s="118">
        <v>8</v>
      </c>
      <c r="CL35" s="118">
        <v>8</v>
      </c>
      <c r="CM35" s="119"/>
      <c r="CN35" s="119"/>
      <c r="CO35" s="118"/>
      <c r="CP35" s="118"/>
      <c r="CQ35" s="118"/>
      <c r="CR35" s="118"/>
      <c r="CS35" s="118"/>
      <c r="CT35" s="119"/>
      <c r="CU35" s="119"/>
      <c r="CV35" s="119"/>
      <c r="CW35" s="118"/>
      <c r="CX35" s="118"/>
      <c r="CY35" s="118"/>
      <c r="CZ35" s="118"/>
      <c r="DA35" s="119"/>
      <c r="DB35" s="119"/>
      <c r="DC35" s="118"/>
      <c r="DD35" s="118"/>
      <c r="DE35" s="118"/>
      <c r="DF35" s="118"/>
      <c r="DG35" s="118"/>
      <c r="DH35" s="119"/>
      <c r="DI35" s="119"/>
      <c r="DJ35" s="118"/>
      <c r="DK35" s="118"/>
      <c r="DL35" s="118"/>
      <c r="DM35" s="118"/>
      <c r="DN35" s="118"/>
      <c r="DO35" s="119"/>
      <c r="DP35" s="118"/>
      <c r="DQ35" s="118"/>
      <c r="DR35" s="118"/>
      <c r="DS35" s="118"/>
      <c r="DT35" s="118"/>
      <c r="DU35" s="119"/>
      <c r="DV35" s="119"/>
      <c r="DW35" s="119"/>
      <c r="DX35" s="119"/>
      <c r="DY35" s="119"/>
      <c r="DZ35" s="118"/>
      <c r="EA35" s="118"/>
      <c r="EB35" s="118"/>
      <c r="EC35" s="118"/>
      <c r="ED35" s="119"/>
      <c r="EE35" s="118"/>
      <c r="EF35" s="118"/>
      <c r="EG35" s="118"/>
      <c r="EH35" s="118"/>
      <c r="EI35" s="118"/>
      <c r="EJ35" s="119"/>
      <c r="EK35" s="119"/>
      <c r="EL35" s="118"/>
      <c r="EM35" s="118"/>
      <c r="EN35" s="118"/>
      <c r="EO35" s="118"/>
      <c r="EP35" s="118"/>
      <c r="EQ35" s="119"/>
      <c r="ER35" s="119"/>
      <c r="ES35" s="118"/>
      <c r="ET35" s="118"/>
      <c r="EU35" s="118"/>
      <c r="EV35" s="118"/>
      <c r="EW35" s="118"/>
      <c r="EX35" s="119"/>
      <c r="EY35" s="119"/>
      <c r="EZ35" s="118"/>
      <c r="FA35" s="118"/>
      <c r="FB35" s="118"/>
      <c r="FC35" s="118"/>
      <c r="FD35" s="118"/>
      <c r="FE35" s="119"/>
      <c r="FF35" s="119"/>
      <c r="FG35" s="118"/>
      <c r="FH35" s="118"/>
      <c r="FI35" s="118"/>
      <c r="FJ35" s="118"/>
      <c r="FK35" s="118"/>
      <c r="FL35" s="119"/>
      <c r="FM35" s="119"/>
      <c r="FN35" s="118"/>
      <c r="FO35" s="118"/>
      <c r="FP35" s="118"/>
      <c r="FQ35" s="118"/>
      <c r="FR35" s="118"/>
      <c r="FS35" s="119"/>
      <c r="FT35" s="119"/>
      <c r="FU35" s="118"/>
      <c r="FV35" s="118"/>
      <c r="FW35" s="118"/>
      <c r="FX35" s="119"/>
      <c r="FY35" s="119"/>
      <c r="FZ35" s="119"/>
      <c r="GA35" s="118"/>
      <c r="GB35" s="118"/>
      <c r="GC35" s="118"/>
      <c r="GD35" s="118"/>
      <c r="GE35" s="118"/>
      <c r="GF35" s="118"/>
      <c r="GG35" s="119"/>
      <c r="GH35" s="119"/>
      <c r="GI35" s="118"/>
      <c r="GJ35" s="118"/>
      <c r="GK35" s="118"/>
      <c r="GL35" s="118"/>
      <c r="GM35" s="118"/>
      <c r="GN35" s="119"/>
      <c r="GO35" s="119"/>
      <c r="GP35" s="118"/>
      <c r="GQ35" s="118"/>
      <c r="GR35" s="118"/>
      <c r="GS35" s="118"/>
      <c r="GT35" s="118"/>
      <c r="GU35" s="119"/>
      <c r="GV35" s="119"/>
      <c r="GW35" s="118"/>
      <c r="GX35" s="118"/>
      <c r="GY35" s="118"/>
      <c r="GZ35" s="118"/>
      <c r="HA35" s="118"/>
      <c r="HB35" s="119"/>
      <c r="HC35" s="119"/>
      <c r="HD35" s="118"/>
      <c r="HE35" s="118"/>
      <c r="HF35" s="118"/>
      <c r="HG35" s="118"/>
      <c r="HH35" s="118"/>
      <c r="HI35" s="119"/>
      <c r="HJ35" s="119"/>
      <c r="HK35" s="118"/>
      <c r="HL35" s="118"/>
      <c r="HM35" s="118"/>
      <c r="HN35" s="118"/>
      <c r="HO35" s="118"/>
      <c r="HP35" s="119"/>
      <c r="HQ35" s="119"/>
      <c r="HR35" s="118"/>
      <c r="HS35" s="118"/>
      <c r="HT35" s="118"/>
      <c r="HU35" s="118"/>
      <c r="HV35" s="118"/>
      <c r="HW35" s="119"/>
      <c r="HX35" s="119"/>
      <c r="HY35" s="118"/>
      <c r="HZ35" s="118"/>
      <c r="IA35" s="118"/>
      <c r="IB35" s="118"/>
      <c r="IC35" s="118"/>
      <c r="ID35" s="119"/>
      <c r="IE35" s="119"/>
      <c r="IF35" s="118"/>
      <c r="IG35" s="118"/>
      <c r="IH35" s="118"/>
      <c r="II35" s="118"/>
      <c r="IJ35" s="118"/>
      <c r="IK35" s="119"/>
      <c r="IL35" s="119"/>
      <c r="IM35" s="118"/>
      <c r="IN35" s="118"/>
      <c r="IO35" s="118"/>
      <c r="IP35" s="118"/>
      <c r="IQ35" s="118"/>
      <c r="IR35" s="119"/>
      <c r="IS35" s="119"/>
      <c r="IT35" s="118"/>
      <c r="IU35" s="118"/>
      <c r="IV35" s="118"/>
      <c r="IW35" s="118"/>
      <c r="IX35" s="118"/>
      <c r="IY35" s="119"/>
      <c r="IZ35" s="119"/>
      <c r="JA35" s="118"/>
      <c r="JB35" s="118"/>
      <c r="JC35" s="118"/>
      <c r="JD35" s="118"/>
      <c r="JE35" s="118"/>
      <c r="JF35" s="119"/>
      <c r="JG35" s="119"/>
      <c r="JH35" s="118"/>
      <c r="JI35" s="118"/>
      <c r="JJ35" s="118"/>
      <c r="JK35" s="118"/>
      <c r="JL35" s="118"/>
      <c r="JM35" s="119"/>
      <c r="JN35" s="118"/>
      <c r="JO35" s="118"/>
      <c r="JP35" s="118"/>
      <c r="JQ35" s="118"/>
      <c r="JR35" s="119"/>
      <c r="JS35" s="119"/>
      <c r="JT35" s="119"/>
      <c r="JU35" s="119"/>
      <c r="JV35" s="119"/>
      <c r="JW35" s="119"/>
      <c r="JX35" s="119"/>
      <c r="JY35" s="119"/>
      <c r="JZ35" s="118"/>
      <c r="KA35" s="118"/>
      <c r="KB35" s="119"/>
      <c r="KC35" s="118"/>
      <c r="KD35" s="118"/>
      <c r="KE35" s="118"/>
      <c r="KF35" s="118"/>
      <c r="KG35" s="118"/>
      <c r="KH35" s="119"/>
      <c r="KI35" s="119"/>
      <c r="KJ35" s="118"/>
      <c r="KK35" s="118"/>
      <c r="KL35" s="118"/>
      <c r="KM35" s="118"/>
      <c r="KN35" s="118"/>
      <c r="KO35" s="119"/>
      <c r="KP35" s="119"/>
      <c r="KQ35" s="118"/>
      <c r="KR35" s="118"/>
      <c r="KS35" s="118"/>
      <c r="KT35" s="118"/>
      <c r="KU35" s="118"/>
      <c r="KV35" s="119"/>
      <c r="KW35" s="119"/>
      <c r="KX35" s="118"/>
      <c r="KY35" s="118"/>
      <c r="KZ35" s="118"/>
      <c r="LA35" s="118"/>
      <c r="LB35" s="118"/>
      <c r="LC35" s="119"/>
      <c r="LD35" s="119"/>
      <c r="LE35" s="118"/>
      <c r="LF35" s="118"/>
      <c r="LG35" s="118"/>
      <c r="LH35" s="118"/>
      <c r="LI35" s="118"/>
      <c r="LJ35" s="119"/>
      <c r="LK35" s="119"/>
      <c r="LL35" s="118"/>
      <c r="LM35" s="118"/>
      <c r="LN35" s="118"/>
      <c r="LO35" s="118"/>
      <c r="LP35" s="118"/>
      <c r="LQ35" s="119"/>
      <c r="LR35" s="119"/>
      <c r="LS35" s="118"/>
      <c r="LT35" s="118"/>
      <c r="LU35" s="118"/>
      <c r="LV35" s="118"/>
      <c r="LW35" s="118"/>
      <c r="LX35" s="119"/>
      <c r="LY35" s="119"/>
      <c r="LZ35" s="118"/>
      <c r="MA35" s="118"/>
      <c r="MB35" s="118"/>
      <c r="MC35" s="118"/>
      <c r="MD35" s="118"/>
      <c r="ME35" s="119"/>
      <c r="MF35" s="119"/>
      <c r="MG35" s="118"/>
      <c r="MH35" s="118"/>
      <c r="MI35" s="118"/>
      <c r="MJ35" s="118"/>
      <c r="MK35" s="118"/>
      <c r="ML35" s="119"/>
      <c r="MM35" s="119"/>
      <c r="MN35" s="118"/>
      <c r="MO35" s="118"/>
      <c r="MP35" s="118"/>
      <c r="MQ35" s="118"/>
      <c r="MR35" s="118"/>
      <c r="MS35" s="119"/>
      <c r="MT35" s="119"/>
      <c r="MU35" s="118"/>
      <c r="MV35" s="118"/>
      <c r="MW35" s="118"/>
      <c r="MX35" s="118"/>
      <c r="MY35" s="118"/>
      <c r="MZ35" s="119"/>
      <c r="NA35" s="119"/>
      <c r="NB35" s="118"/>
      <c r="NC35" s="118"/>
      <c r="ND35" s="118"/>
      <c r="NE35" s="120"/>
      <c r="NF35" s="79"/>
    </row>
    <row r="36" spans="1:370" s="5" customFormat="1" ht="17.25" customHeight="1" thickBot="1" x14ac:dyDescent="0.2">
      <c r="A36" s="319" t="s">
        <v>11</v>
      </c>
      <c r="B36" s="320"/>
      <c r="C36" s="320"/>
      <c r="D36" s="124">
        <f t="shared" ref="D36:BO36" si="0">SUM(D3:D35)</f>
        <v>8</v>
      </c>
      <c r="E36" s="124">
        <f t="shared" si="0"/>
        <v>8</v>
      </c>
      <c r="F36" s="124">
        <f t="shared" si="0"/>
        <v>8</v>
      </c>
      <c r="G36" s="124">
        <f t="shared" si="0"/>
        <v>8</v>
      </c>
      <c r="H36" s="124">
        <f t="shared" si="0"/>
        <v>8</v>
      </c>
      <c r="I36" s="124">
        <f t="shared" si="0"/>
        <v>8</v>
      </c>
      <c r="J36" s="124">
        <f t="shared" si="0"/>
        <v>8</v>
      </c>
      <c r="K36" s="124">
        <f t="shared" si="0"/>
        <v>8</v>
      </c>
      <c r="L36" s="124">
        <f t="shared" si="0"/>
        <v>12</v>
      </c>
      <c r="M36" s="124">
        <f t="shared" si="0"/>
        <v>10</v>
      </c>
      <c r="N36" s="124">
        <f t="shared" si="0"/>
        <v>18</v>
      </c>
      <c r="O36" s="124">
        <f t="shared" si="0"/>
        <v>16</v>
      </c>
      <c r="P36" s="124">
        <f t="shared" si="0"/>
        <v>8</v>
      </c>
      <c r="Q36" s="124">
        <f t="shared" si="0"/>
        <v>8</v>
      </c>
      <c r="R36" s="124">
        <f t="shared" si="0"/>
        <v>8</v>
      </c>
      <c r="S36" s="124">
        <f t="shared" si="0"/>
        <v>8</v>
      </c>
      <c r="T36" s="124">
        <f t="shared" si="0"/>
        <v>8</v>
      </c>
      <c r="U36" s="124">
        <f t="shared" si="0"/>
        <v>8</v>
      </c>
      <c r="V36" s="124">
        <f t="shared" si="0"/>
        <v>8</v>
      </c>
      <c r="W36" s="124">
        <f t="shared" si="0"/>
        <v>0</v>
      </c>
      <c r="X36" s="124">
        <f t="shared" si="0"/>
        <v>0</v>
      </c>
      <c r="Y36" s="124">
        <f t="shared" si="0"/>
        <v>8</v>
      </c>
      <c r="Z36" s="124">
        <f t="shared" si="0"/>
        <v>8</v>
      </c>
      <c r="AA36" s="124">
        <f t="shared" si="0"/>
        <v>8</v>
      </c>
      <c r="AB36" s="124">
        <f t="shared" si="0"/>
        <v>8</v>
      </c>
      <c r="AC36" s="124">
        <f t="shared" si="0"/>
        <v>8</v>
      </c>
      <c r="AD36" s="124">
        <f t="shared" si="0"/>
        <v>8</v>
      </c>
      <c r="AE36" s="124">
        <f t="shared" si="0"/>
        <v>8</v>
      </c>
      <c r="AF36" s="124">
        <f t="shared" si="0"/>
        <v>8</v>
      </c>
      <c r="AG36" s="124">
        <f t="shared" si="0"/>
        <v>8</v>
      </c>
      <c r="AH36" s="124">
        <f t="shared" si="0"/>
        <v>8</v>
      </c>
      <c r="AI36" s="124">
        <f t="shared" si="0"/>
        <v>8</v>
      </c>
      <c r="AJ36" s="76">
        <f t="shared" si="0"/>
        <v>8</v>
      </c>
      <c r="AK36" s="76">
        <f t="shared" si="0"/>
        <v>8</v>
      </c>
      <c r="AL36" s="76">
        <f t="shared" si="0"/>
        <v>8</v>
      </c>
      <c r="AM36" s="76">
        <f t="shared" si="0"/>
        <v>8</v>
      </c>
      <c r="AN36" s="76">
        <f t="shared" si="0"/>
        <v>12</v>
      </c>
      <c r="AO36" s="76">
        <f t="shared" si="0"/>
        <v>8</v>
      </c>
      <c r="AP36" s="76">
        <f t="shared" si="0"/>
        <v>8</v>
      </c>
      <c r="AQ36" s="76">
        <f t="shared" si="0"/>
        <v>8</v>
      </c>
      <c r="AR36" s="76">
        <f t="shared" si="0"/>
        <v>8</v>
      </c>
      <c r="AS36" s="76">
        <f t="shared" si="0"/>
        <v>8</v>
      </c>
      <c r="AT36" s="76">
        <f t="shared" si="0"/>
        <v>9</v>
      </c>
      <c r="AU36" s="76">
        <f t="shared" si="0"/>
        <v>10</v>
      </c>
      <c r="AV36" s="76">
        <f t="shared" si="0"/>
        <v>8</v>
      </c>
      <c r="AW36" s="76">
        <f t="shared" si="0"/>
        <v>8</v>
      </c>
      <c r="AX36" s="76">
        <f t="shared" si="0"/>
        <v>8</v>
      </c>
      <c r="AY36" s="76">
        <f t="shared" si="0"/>
        <v>8</v>
      </c>
      <c r="AZ36" s="76">
        <f t="shared" si="0"/>
        <v>11</v>
      </c>
      <c r="BA36" s="76">
        <f t="shared" si="0"/>
        <v>8</v>
      </c>
      <c r="BB36" s="76">
        <f t="shared" si="0"/>
        <v>8</v>
      </c>
      <c r="BC36" s="76">
        <f t="shared" si="0"/>
        <v>8</v>
      </c>
      <c r="BD36" s="76">
        <f t="shared" si="0"/>
        <v>8</v>
      </c>
      <c r="BE36" s="76">
        <f t="shared" si="0"/>
        <v>8</v>
      </c>
      <c r="BF36" s="76">
        <f t="shared" si="0"/>
        <v>8</v>
      </c>
      <c r="BG36" s="76">
        <f t="shared" si="0"/>
        <v>8</v>
      </c>
      <c r="BH36" s="76">
        <f t="shared" si="0"/>
        <v>8</v>
      </c>
      <c r="BI36" s="76">
        <f t="shared" si="0"/>
        <v>8</v>
      </c>
      <c r="BJ36" s="76">
        <f t="shared" si="0"/>
        <v>8</v>
      </c>
      <c r="BK36" s="76">
        <f t="shared" si="0"/>
        <v>8</v>
      </c>
      <c r="BL36" s="76">
        <f t="shared" si="0"/>
        <v>8</v>
      </c>
      <c r="BM36" s="76">
        <f t="shared" si="0"/>
        <v>10</v>
      </c>
      <c r="BN36" s="76">
        <f t="shared" si="0"/>
        <v>8</v>
      </c>
      <c r="BO36" s="76">
        <f t="shared" si="0"/>
        <v>8</v>
      </c>
      <c r="BP36" s="76">
        <f t="shared" ref="BP36:EA36" si="1">SUM(BP3:BP35)</f>
        <v>8</v>
      </c>
      <c r="BQ36" s="76">
        <f t="shared" si="1"/>
        <v>8</v>
      </c>
      <c r="BR36" s="76">
        <f t="shared" si="1"/>
        <v>8</v>
      </c>
      <c r="BS36" s="76">
        <f t="shared" si="1"/>
        <v>8</v>
      </c>
      <c r="BT36" s="76">
        <f t="shared" si="1"/>
        <v>8</v>
      </c>
      <c r="BU36" s="76">
        <f t="shared" si="1"/>
        <v>8</v>
      </c>
      <c r="BV36" s="76">
        <f t="shared" si="1"/>
        <v>8</v>
      </c>
      <c r="BW36" s="76">
        <f t="shared" si="1"/>
        <v>8</v>
      </c>
      <c r="BX36" s="76">
        <f t="shared" si="1"/>
        <v>8</v>
      </c>
      <c r="BY36" s="76">
        <f t="shared" si="1"/>
        <v>8</v>
      </c>
      <c r="BZ36" s="76">
        <f t="shared" si="1"/>
        <v>8</v>
      </c>
      <c r="CA36" s="76">
        <f t="shared" si="1"/>
        <v>8</v>
      </c>
      <c r="CB36" s="76">
        <f t="shared" si="1"/>
        <v>8</v>
      </c>
      <c r="CC36" s="76">
        <f t="shared" si="1"/>
        <v>8</v>
      </c>
      <c r="CD36" s="76">
        <f t="shared" si="1"/>
        <v>8</v>
      </c>
      <c r="CE36" s="76">
        <f t="shared" si="1"/>
        <v>8</v>
      </c>
      <c r="CF36" s="76">
        <f t="shared" si="1"/>
        <v>8</v>
      </c>
      <c r="CG36" s="76">
        <f t="shared" si="1"/>
        <v>8</v>
      </c>
      <c r="CH36" s="76">
        <f t="shared" si="1"/>
        <v>11</v>
      </c>
      <c r="CI36" s="76">
        <f t="shared" si="1"/>
        <v>8</v>
      </c>
      <c r="CJ36" s="76">
        <f t="shared" si="1"/>
        <v>9</v>
      </c>
      <c r="CK36" s="76">
        <f t="shared" si="1"/>
        <v>8</v>
      </c>
      <c r="CL36" s="76">
        <f t="shared" si="1"/>
        <v>12</v>
      </c>
      <c r="CM36" s="76">
        <f t="shared" si="1"/>
        <v>0</v>
      </c>
      <c r="CN36" s="76">
        <f t="shared" si="1"/>
        <v>0</v>
      </c>
      <c r="CO36" s="76">
        <f t="shared" si="1"/>
        <v>0</v>
      </c>
      <c r="CP36" s="76">
        <f t="shared" si="1"/>
        <v>0</v>
      </c>
      <c r="CQ36" s="76">
        <f t="shared" si="1"/>
        <v>0</v>
      </c>
      <c r="CR36" s="76">
        <f t="shared" si="1"/>
        <v>0</v>
      </c>
      <c r="CS36" s="76">
        <f t="shared" si="1"/>
        <v>0</v>
      </c>
      <c r="CT36" s="76">
        <f t="shared" si="1"/>
        <v>0</v>
      </c>
      <c r="CU36" s="76">
        <f t="shared" si="1"/>
        <v>0</v>
      </c>
      <c r="CV36" s="76">
        <f t="shared" si="1"/>
        <v>0</v>
      </c>
      <c r="CW36" s="76">
        <f t="shared" si="1"/>
        <v>0</v>
      </c>
      <c r="CX36" s="76">
        <f t="shared" si="1"/>
        <v>0</v>
      </c>
      <c r="CY36" s="76">
        <f t="shared" si="1"/>
        <v>0</v>
      </c>
      <c r="CZ36" s="76">
        <f t="shared" si="1"/>
        <v>0</v>
      </c>
      <c r="DA36" s="76">
        <f t="shared" si="1"/>
        <v>0</v>
      </c>
      <c r="DB36" s="76">
        <f t="shared" si="1"/>
        <v>0</v>
      </c>
      <c r="DC36" s="76">
        <f t="shared" si="1"/>
        <v>0</v>
      </c>
      <c r="DD36" s="76">
        <f t="shared" si="1"/>
        <v>0</v>
      </c>
      <c r="DE36" s="76">
        <f t="shared" si="1"/>
        <v>0</v>
      </c>
      <c r="DF36" s="76">
        <f t="shared" si="1"/>
        <v>0</v>
      </c>
      <c r="DG36" s="76">
        <f t="shared" si="1"/>
        <v>0</v>
      </c>
      <c r="DH36" s="76">
        <f t="shared" si="1"/>
        <v>0</v>
      </c>
      <c r="DI36" s="76">
        <f t="shared" si="1"/>
        <v>0</v>
      </c>
      <c r="DJ36" s="76">
        <f t="shared" si="1"/>
        <v>0</v>
      </c>
      <c r="DK36" s="76">
        <f t="shared" si="1"/>
        <v>0</v>
      </c>
      <c r="DL36" s="76">
        <f t="shared" si="1"/>
        <v>0</v>
      </c>
      <c r="DM36" s="76">
        <f t="shared" si="1"/>
        <v>0</v>
      </c>
      <c r="DN36" s="76">
        <f t="shared" si="1"/>
        <v>0</v>
      </c>
      <c r="DO36" s="76">
        <f t="shared" si="1"/>
        <v>0</v>
      </c>
      <c r="DP36" s="76">
        <f t="shared" si="1"/>
        <v>0</v>
      </c>
      <c r="DQ36" s="76">
        <f t="shared" si="1"/>
        <v>0</v>
      </c>
      <c r="DR36" s="76">
        <f t="shared" si="1"/>
        <v>0</v>
      </c>
      <c r="DS36" s="76">
        <f t="shared" si="1"/>
        <v>0</v>
      </c>
      <c r="DT36" s="76">
        <f t="shared" si="1"/>
        <v>0</v>
      </c>
      <c r="DU36" s="76">
        <f t="shared" si="1"/>
        <v>0</v>
      </c>
      <c r="DV36" s="76">
        <f t="shared" si="1"/>
        <v>0</v>
      </c>
      <c r="DW36" s="76">
        <f t="shared" si="1"/>
        <v>0</v>
      </c>
      <c r="DX36" s="76">
        <f t="shared" si="1"/>
        <v>0</v>
      </c>
      <c r="DY36" s="76">
        <f t="shared" si="1"/>
        <v>0</v>
      </c>
      <c r="DZ36" s="76">
        <f t="shared" si="1"/>
        <v>0</v>
      </c>
      <c r="EA36" s="76">
        <f t="shared" si="1"/>
        <v>0</v>
      </c>
      <c r="EB36" s="76">
        <f t="shared" ref="EB36:GM36" si="2">SUM(EB3:EB35)</f>
        <v>0</v>
      </c>
      <c r="EC36" s="76">
        <f t="shared" si="2"/>
        <v>0</v>
      </c>
      <c r="ED36" s="76">
        <f t="shared" si="2"/>
        <v>0</v>
      </c>
      <c r="EE36" s="76">
        <f t="shared" si="2"/>
        <v>0</v>
      </c>
      <c r="EF36" s="76">
        <f t="shared" si="2"/>
        <v>0</v>
      </c>
      <c r="EG36" s="76">
        <f t="shared" si="2"/>
        <v>0</v>
      </c>
      <c r="EH36" s="76">
        <f t="shared" si="2"/>
        <v>0</v>
      </c>
      <c r="EI36" s="76">
        <f t="shared" si="2"/>
        <v>0</v>
      </c>
      <c r="EJ36" s="76">
        <f t="shared" si="2"/>
        <v>0</v>
      </c>
      <c r="EK36" s="76">
        <f t="shared" si="2"/>
        <v>0</v>
      </c>
      <c r="EL36" s="76">
        <f t="shared" si="2"/>
        <v>0</v>
      </c>
      <c r="EM36" s="76">
        <f t="shared" si="2"/>
        <v>0</v>
      </c>
      <c r="EN36" s="76">
        <f t="shared" si="2"/>
        <v>0</v>
      </c>
      <c r="EO36" s="76">
        <f t="shared" si="2"/>
        <v>0</v>
      </c>
      <c r="EP36" s="76">
        <f t="shared" si="2"/>
        <v>0</v>
      </c>
      <c r="EQ36" s="76">
        <f t="shared" si="2"/>
        <v>0</v>
      </c>
      <c r="ER36" s="76">
        <f t="shared" si="2"/>
        <v>0</v>
      </c>
      <c r="ES36" s="76">
        <f t="shared" si="2"/>
        <v>0</v>
      </c>
      <c r="ET36" s="76">
        <f t="shared" si="2"/>
        <v>0</v>
      </c>
      <c r="EU36" s="76">
        <f t="shared" si="2"/>
        <v>0</v>
      </c>
      <c r="EV36" s="76">
        <f t="shared" si="2"/>
        <v>0</v>
      </c>
      <c r="EW36" s="76">
        <f t="shared" si="2"/>
        <v>0</v>
      </c>
      <c r="EX36" s="76">
        <f t="shared" si="2"/>
        <v>0</v>
      </c>
      <c r="EY36" s="76">
        <f t="shared" si="2"/>
        <v>0</v>
      </c>
      <c r="EZ36" s="76">
        <f t="shared" si="2"/>
        <v>0</v>
      </c>
      <c r="FA36" s="76">
        <f t="shared" si="2"/>
        <v>0</v>
      </c>
      <c r="FB36" s="76">
        <f t="shared" si="2"/>
        <v>0</v>
      </c>
      <c r="FC36" s="76">
        <f t="shared" si="2"/>
        <v>0</v>
      </c>
      <c r="FD36" s="76">
        <f t="shared" si="2"/>
        <v>0</v>
      </c>
      <c r="FE36" s="76">
        <f t="shared" si="2"/>
        <v>0</v>
      </c>
      <c r="FF36" s="76">
        <f t="shared" si="2"/>
        <v>0</v>
      </c>
      <c r="FG36" s="76">
        <f t="shared" si="2"/>
        <v>0</v>
      </c>
      <c r="FH36" s="76">
        <f t="shared" si="2"/>
        <v>0</v>
      </c>
      <c r="FI36" s="76">
        <f t="shared" si="2"/>
        <v>0</v>
      </c>
      <c r="FJ36" s="76">
        <f t="shared" si="2"/>
        <v>0</v>
      </c>
      <c r="FK36" s="76">
        <f t="shared" si="2"/>
        <v>0</v>
      </c>
      <c r="FL36" s="76">
        <f t="shared" si="2"/>
        <v>0</v>
      </c>
      <c r="FM36" s="76">
        <f t="shared" si="2"/>
        <v>0</v>
      </c>
      <c r="FN36" s="76">
        <f t="shared" si="2"/>
        <v>0</v>
      </c>
      <c r="FO36" s="76">
        <f t="shared" si="2"/>
        <v>0</v>
      </c>
      <c r="FP36" s="76">
        <f t="shared" si="2"/>
        <v>0</v>
      </c>
      <c r="FQ36" s="76">
        <f t="shared" si="2"/>
        <v>0</v>
      </c>
      <c r="FR36" s="76">
        <f t="shared" si="2"/>
        <v>0</v>
      </c>
      <c r="FS36" s="76">
        <f t="shared" si="2"/>
        <v>0</v>
      </c>
      <c r="FT36" s="76">
        <f t="shared" si="2"/>
        <v>0</v>
      </c>
      <c r="FU36" s="76">
        <f t="shared" si="2"/>
        <v>0</v>
      </c>
      <c r="FV36" s="76">
        <f t="shared" si="2"/>
        <v>0</v>
      </c>
      <c r="FW36" s="76">
        <f t="shared" si="2"/>
        <v>0</v>
      </c>
      <c r="FX36" s="76">
        <f t="shared" si="2"/>
        <v>0</v>
      </c>
      <c r="FY36" s="76">
        <f t="shared" si="2"/>
        <v>0</v>
      </c>
      <c r="FZ36" s="76">
        <f t="shared" si="2"/>
        <v>0</v>
      </c>
      <c r="GA36" s="76">
        <f t="shared" si="2"/>
        <v>0</v>
      </c>
      <c r="GB36" s="76">
        <f t="shared" si="2"/>
        <v>0</v>
      </c>
      <c r="GC36" s="76">
        <f t="shared" si="2"/>
        <v>0</v>
      </c>
      <c r="GD36" s="76">
        <f t="shared" si="2"/>
        <v>0</v>
      </c>
      <c r="GE36" s="76">
        <f t="shared" si="2"/>
        <v>0</v>
      </c>
      <c r="GF36" s="76">
        <f t="shared" si="2"/>
        <v>0</v>
      </c>
      <c r="GG36" s="76">
        <f t="shared" si="2"/>
        <v>0</v>
      </c>
      <c r="GH36" s="76">
        <f t="shared" si="2"/>
        <v>0</v>
      </c>
      <c r="GI36" s="76">
        <f t="shared" si="2"/>
        <v>0</v>
      </c>
      <c r="GJ36" s="76">
        <f t="shared" si="2"/>
        <v>0</v>
      </c>
      <c r="GK36" s="76">
        <f t="shared" si="2"/>
        <v>0</v>
      </c>
      <c r="GL36" s="76">
        <f t="shared" si="2"/>
        <v>0</v>
      </c>
      <c r="GM36" s="76">
        <f t="shared" si="2"/>
        <v>0</v>
      </c>
      <c r="GN36" s="76">
        <f t="shared" ref="GN36:IY36" si="3">SUM(GN3:GN35)</f>
        <v>0</v>
      </c>
      <c r="GO36" s="76">
        <f t="shared" si="3"/>
        <v>0</v>
      </c>
      <c r="GP36" s="76">
        <f t="shared" si="3"/>
        <v>0</v>
      </c>
      <c r="GQ36" s="76">
        <f t="shared" si="3"/>
        <v>0</v>
      </c>
      <c r="GR36" s="76">
        <f t="shared" si="3"/>
        <v>0</v>
      </c>
      <c r="GS36" s="76">
        <f t="shared" si="3"/>
        <v>0</v>
      </c>
      <c r="GT36" s="76">
        <f t="shared" si="3"/>
        <v>0</v>
      </c>
      <c r="GU36" s="76">
        <f t="shared" si="3"/>
        <v>0</v>
      </c>
      <c r="GV36" s="76">
        <f t="shared" si="3"/>
        <v>0</v>
      </c>
      <c r="GW36" s="76">
        <f t="shared" si="3"/>
        <v>0</v>
      </c>
      <c r="GX36" s="76">
        <f t="shared" si="3"/>
        <v>0</v>
      </c>
      <c r="GY36" s="76">
        <f t="shared" si="3"/>
        <v>0</v>
      </c>
      <c r="GZ36" s="76">
        <f t="shared" si="3"/>
        <v>0</v>
      </c>
      <c r="HA36" s="76">
        <f t="shared" si="3"/>
        <v>0</v>
      </c>
      <c r="HB36" s="76">
        <f t="shared" si="3"/>
        <v>0</v>
      </c>
      <c r="HC36" s="76">
        <f t="shared" si="3"/>
        <v>0</v>
      </c>
      <c r="HD36" s="76">
        <f t="shared" si="3"/>
        <v>0</v>
      </c>
      <c r="HE36" s="76">
        <f t="shared" si="3"/>
        <v>0</v>
      </c>
      <c r="HF36" s="76">
        <f t="shared" si="3"/>
        <v>0</v>
      </c>
      <c r="HG36" s="76">
        <f t="shared" si="3"/>
        <v>0</v>
      </c>
      <c r="HH36" s="76">
        <f t="shared" si="3"/>
        <v>0</v>
      </c>
      <c r="HI36" s="76">
        <f t="shared" si="3"/>
        <v>0</v>
      </c>
      <c r="HJ36" s="76">
        <f t="shared" si="3"/>
        <v>0</v>
      </c>
      <c r="HK36" s="76">
        <f t="shared" si="3"/>
        <v>0</v>
      </c>
      <c r="HL36" s="76">
        <f t="shared" si="3"/>
        <v>0</v>
      </c>
      <c r="HM36" s="76">
        <f t="shared" si="3"/>
        <v>0</v>
      </c>
      <c r="HN36" s="76">
        <f t="shared" si="3"/>
        <v>0</v>
      </c>
      <c r="HO36" s="76">
        <f t="shared" si="3"/>
        <v>0</v>
      </c>
      <c r="HP36" s="76">
        <f t="shared" si="3"/>
        <v>0</v>
      </c>
      <c r="HQ36" s="76">
        <f t="shared" si="3"/>
        <v>0</v>
      </c>
      <c r="HR36" s="76">
        <f t="shared" si="3"/>
        <v>0</v>
      </c>
      <c r="HS36" s="76">
        <f t="shared" si="3"/>
        <v>0</v>
      </c>
      <c r="HT36" s="76">
        <f t="shared" si="3"/>
        <v>0</v>
      </c>
      <c r="HU36" s="76">
        <f t="shared" si="3"/>
        <v>0</v>
      </c>
      <c r="HV36" s="76">
        <f t="shared" si="3"/>
        <v>0</v>
      </c>
      <c r="HW36" s="76">
        <f t="shared" si="3"/>
        <v>0</v>
      </c>
      <c r="HX36" s="76">
        <f t="shared" si="3"/>
        <v>0</v>
      </c>
      <c r="HY36" s="76">
        <f t="shared" si="3"/>
        <v>0</v>
      </c>
      <c r="HZ36" s="76">
        <f t="shared" si="3"/>
        <v>0</v>
      </c>
      <c r="IA36" s="76">
        <f t="shared" si="3"/>
        <v>0</v>
      </c>
      <c r="IB36" s="76">
        <f t="shared" si="3"/>
        <v>0</v>
      </c>
      <c r="IC36" s="76">
        <f t="shared" si="3"/>
        <v>0</v>
      </c>
      <c r="ID36" s="76">
        <f t="shared" si="3"/>
        <v>0</v>
      </c>
      <c r="IE36" s="76">
        <f t="shared" si="3"/>
        <v>0</v>
      </c>
      <c r="IF36" s="76">
        <f t="shared" si="3"/>
        <v>0</v>
      </c>
      <c r="IG36" s="76">
        <f t="shared" si="3"/>
        <v>0</v>
      </c>
      <c r="IH36" s="76">
        <f t="shared" si="3"/>
        <v>0</v>
      </c>
      <c r="II36" s="76">
        <f t="shared" si="3"/>
        <v>0</v>
      </c>
      <c r="IJ36" s="76">
        <f t="shared" si="3"/>
        <v>0</v>
      </c>
      <c r="IK36" s="76">
        <f t="shared" si="3"/>
        <v>0</v>
      </c>
      <c r="IL36" s="76">
        <f t="shared" si="3"/>
        <v>0</v>
      </c>
      <c r="IM36" s="76">
        <f t="shared" si="3"/>
        <v>0</v>
      </c>
      <c r="IN36" s="76">
        <f t="shared" si="3"/>
        <v>0</v>
      </c>
      <c r="IO36" s="76">
        <f t="shared" si="3"/>
        <v>0</v>
      </c>
      <c r="IP36" s="76">
        <f t="shared" si="3"/>
        <v>0</v>
      </c>
      <c r="IQ36" s="76">
        <f t="shared" si="3"/>
        <v>0</v>
      </c>
      <c r="IR36" s="76">
        <f t="shared" si="3"/>
        <v>0</v>
      </c>
      <c r="IS36" s="76">
        <f t="shared" si="3"/>
        <v>0</v>
      </c>
      <c r="IT36" s="76">
        <f t="shared" si="3"/>
        <v>0</v>
      </c>
      <c r="IU36" s="76">
        <f t="shared" si="3"/>
        <v>0</v>
      </c>
      <c r="IV36" s="76">
        <f t="shared" si="3"/>
        <v>0</v>
      </c>
      <c r="IW36" s="76">
        <f t="shared" si="3"/>
        <v>0</v>
      </c>
      <c r="IX36" s="76">
        <f t="shared" si="3"/>
        <v>0</v>
      </c>
      <c r="IY36" s="76">
        <f t="shared" si="3"/>
        <v>0</v>
      </c>
      <c r="IZ36" s="76">
        <f t="shared" ref="IZ36:LK36" si="4">SUM(IZ3:IZ35)</f>
        <v>0</v>
      </c>
      <c r="JA36" s="76">
        <f t="shared" si="4"/>
        <v>0</v>
      </c>
      <c r="JB36" s="76">
        <f t="shared" si="4"/>
        <v>0</v>
      </c>
      <c r="JC36" s="76">
        <f t="shared" si="4"/>
        <v>0</v>
      </c>
      <c r="JD36" s="76">
        <f t="shared" si="4"/>
        <v>0</v>
      </c>
      <c r="JE36" s="76">
        <f t="shared" si="4"/>
        <v>0</v>
      </c>
      <c r="JF36" s="76">
        <f t="shared" si="4"/>
        <v>0</v>
      </c>
      <c r="JG36" s="76">
        <f t="shared" si="4"/>
        <v>0</v>
      </c>
      <c r="JH36" s="76">
        <f t="shared" si="4"/>
        <v>0</v>
      </c>
      <c r="JI36" s="76">
        <f t="shared" si="4"/>
        <v>0</v>
      </c>
      <c r="JJ36" s="76">
        <f t="shared" si="4"/>
        <v>0</v>
      </c>
      <c r="JK36" s="76">
        <f t="shared" si="4"/>
        <v>0</v>
      </c>
      <c r="JL36" s="76">
        <f t="shared" si="4"/>
        <v>0</v>
      </c>
      <c r="JM36" s="76">
        <f t="shared" si="4"/>
        <v>0</v>
      </c>
      <c r="JN36" s="76">
        <f t="shared" si="4"/>
        <v>0</v>
      </c>
      <c r="JO36" s="76">
        <f t="shared" si="4"/>
        <v>0</v>
      </c>
      <c r="JP36" s="76">
        <f t="shared" si="4"/>
        <v>0</v>
      </c>
      <c r="JQ36" s="76">
        <f t="shared" si="4"/>
        <v>0</v>
      </c>
      <c r="JR36" s="76">
        <f t="shared" si="4"/>
        <v>0</v>
      </c>
      <c r="JS36" s="76">
        <f t="shared" si="4"/>
        <v>0</v>
      </c>
      <c r="JT36" s="76">
        <f t="shared" si="4"/>
        <v>0</v>
      </c>
      <c r="JU36" s="76">
        <f t="shared" si="4"/>
        <v>0</v>
      </c>
      <c r="JV36" s="76">
        <f t="shared" si="4"/>
        <v>0</v>
      </c>
      <c r="JW36" s="76">
        <f t="shared" si="4"/>
        <v>0</v>
      </c>
      <c r="JX36" s="76">
        <f t="shared" si="4"/>
        <v>0</v>
      </c>
      <c r="JY36" s="76">
        <f t="shared" si="4"/>
        <v>0</v>
      </c>
      <c r="JZ36" s="76">
        <f t="shared" si="4"/>
        <v>0</v>
      </c>
      <c r="KA36" s="76">
        <f t="shared" si="4"/>
        <v>0</v>
      </c>
      <c r="KB36" s="76">
        <f t="shared" si="4"/>
        <v>0</v>
      </c>
      <c r="KC36" s="76">
        <f t="shared" si="4"/>
        <v>0</v>
      </c>
      <c r="KD36" s="76">
        <f t="shared" si="4"/>
        <v>0</v>
      </c>
      <c r="KE36" s="76">
        <f t="shared" si="4"/>
        <v>0</v>
      </c>
      <c r="KF36" s="76">
        <f t="shared" si="4"/>
        <v>0</v>
      </c>
      <c r="KG36" s="76">
        <f t="shared" si="4"/>
        <v>0</v>
      </c>
      <c r="KH36" s="76">
        <f t="shared" si="4"/>
        <v>0</v>
      </c>
      <c r="KI36" s="76">
        <f t="shared" si="4"/>
        <v>0</v>
      </c>
      <c r="KJ36" s="76">
        <f t="shared" si="4"/>
        <v>0</v>
      </c>
      <c r="KK36" s="76">
        <f t="shared" si="4"/>
        <v>0</v>
      </c>
      <c r="KL36" s="76">
        <f t="shared" si="4"/>
        <v>0</v>
      </c>
      <c r="KM36" s="76">
        <f t="shared" si="4"/>
        <v>0</v>
      </c>
      <c r="KN36" s="76">
        <f t="shared" si="4"/>
        <v>0</v>
      </c>
      <c r="KO36" s="76">
        <f t="shared" si="4"/>
        <v>0</v>
      </c>
      <c r="KP36" s="76">
        <f t="shared" si="4"/>
        <v>0</v>
      </c>
      <c r="KQ36" s="76">
        <f t="shared" si="4"/>
        <v>0</v>
      </c>
      <c r="KR36" s="76">
        <f t="shared" si="4"/>
        <v>0</v>
      </c>
      <c r="KS36" s="76">
        <f t="shared" si="4"/>
        <v>0</v>
      </c>
      <c r="KT36" s="76">
        <f t="shared" si="4"/>
        <v>0</v>
      </c>
      <c r="KU36" s="76">
        <f t="shared" si="4"/>
        <v>0</v>
      </c>
      <c r="KV36" s="76">
        <f t="shared" si="4"/>
        <v>0</v>
      </c>
      <c r="KW36" s="76">
        <f t="shared" si="4"/>
        <v>0</v>
      </c>
      <c r="KX36" s="76">
        <f t="shared" si="4"/>
        <v>0</v>
      </c>
      <c r="KY36" s="76">
        <f t="shared" si="4"/>
        <v>0</v>
      </c>
      <c r="KZ36" s="76">
        <f t="shared" si="4"/>
        <v>0</v>
      </c>
      <c r="LA36" s="76">
        <f t="shared" si="4"/>
        <v>0</v>
      </c>
      <c r="LB36" s="76">
        <f t="shared" si="4"/>
        <v>0</v>
      </c>
      <c r="LC36" s="76">
        <f t="shared" si="4"/>
        <v>0</v>
      </c>
      <c r="LD36" s="76">
        <f t="shared" si="4"/>
        <v>0</v>
      </c>
      <c r="LE36" s="76">
        <f t="shared" si="4"/>
        <v>0</v>
      </c>
      <c r="LF36" s="76">
        <f t="shared" si="4"/>
        <v>0</v>
      </c>
      <c r="LG36" s="76">
        <f t="shared" si="4"/>
        <v>0</v>
      </c>
      <c r="LH36" s="76">
        <f t="shared" si="4"/>
        <v>0</v>
      </c>
      <c r="LI36" s="76">
        <f t="shared" si="4"/>
        <v>0</v>
      </c>
      <c r="LJ36" s="76">
        <f t="shared" si="4"/>
        <v>0</v>
      </c>
      <c r="LK36" s="76">
        <f t="shared" si="4"/>
        <v>0</v>
      </c>
      <c r="LL36" s="76">
        <f t="shared" ref="LL36:NE36" si="5">SUM(LL3:LL35)</f>
        <v>0</v>
      </c>
      <c r="LM36" s="76">
        <f t="shared" si="5"/>
        <v>0</v>
      </c>
      <c r="LN36" s="76">
        <f t="shared" si="5"/>
        <v>0</v>
      </c>
      <c r="LO36" s="76">
        <f t="shared" si="5"/>
        <v>0</v>
      </c>
      <c r="LP36" s="76">
        <f t="shared" si="5"/>
        <v>0</v>
      </c>
      <c r="LQ36" s="76">
        <f t="shared" si="5"/>
        <v>0</v>
      </c>
      <c r="LR36" s="76">
        <f t="shared" si="5"/>
        <v>0</v>
      </c>
      <c r="LS36" s="76">
        <f t="shared" si="5"/>
        <v>0</v>
      </c>
      <c r="LT36" s="76">
        <f t="shared" si="5"/>
        <v>0</v>
      </c>
      <c r="LU36" s="76">
        <f t="shared" si="5"/>
        <v>0</v>
      </c>
      <c r="LV36" s="76">
        <f t="shared" si="5"/>
        <v>0</v>
      </c>
      <c r="LW36" s="76">
        <f t="shared" si="5"/>
        <v>0</v>
      </c>
      <c r="LX36" s="76">
        <f t="shared" si="5"/>
        <v>0</v>
      </c>
      <c r="LY36" s="76">
        <f t="shared" si="5"/>
        <v>0</v>
      </c>
      <c r="LZ36" s="76">
        <f t="shared" si="5"/>
        <v>0</v>
      </c>
      <c r="MA36" s="76">
        <f t="shared" si="5"/>
        <v>0</v>
      </c>
      <c r="MB36" s="76">
        <f t="shared" si="5"/>
        <v>0</v>
      </c>
      <c r="MC36" s="76">
        <f t="shared" si="5"/>
        <v>0</v>
      </c>
      <c r="MD36" s="76">
        <f t="shared" si="5"/>
        <v>0</v>
      </c>
      <c r="ME36" s="76">
        <f t="shared" si="5"/>
        <v>0</v>
      </c>
      <c r="MF36" s="76">
        <f t="shared" si="5"/>
        <v>0</v>
      </c>
      <c r="MG36" s="76">
        <f t="shared" si="5"/>
        <v>0</v>
      </c>
      <c r="MH36" s="76">
        <f t="shared" si="5"/>
        <v>0</v>
      </c>
      <c r="MI36" s="76">
        <f t="shared" si="5"/>
        <v>0</v>
      </c>
      <c r="MJ36" s="76">
        <f t="shared" si="5"/>
        <v>0</v>
      </c>
      <c r="MK36" s="76">
        <f t="shared" si="5"/>
        <v>0</v>
      </c>
      <c r="ML36" s="76">
        <f t="shared" si="5"/>
        <v>0</v>
      </c>
      <c r="MM36" s="76">
        <f t="shared" si="5"/>
        <v>0</v>
      </c>
      <c r="MN36" s="76">
        <f t="shared" si="5"/>
        <v>0</v>
      </c>
      <c r="MO36" s="76">
        <f t="shared" si="5"/>
        <v>0</v>
      </c>
      <c r="MP36" s="76">
        <f t="shared" si="5"/>
        <v>0</v>
      </c>
      <c r="MQ36" s="76">
        <f t="shared" si="5"/>
        <v>0</v>
      </c>
      <c r="MR36" s="76">
        <f t="shared" si="5"/>
        <v>0</v>
      </c>
      <c r="MS36" s="76">
        <f t="shared" si="5"/>
        <v>0</v>
      </c>
      <c r="MT36" s="76">
        <f t="shared" si="5"/>
        <v>0</v>
      </c>
      <c r="MU36" s="76">
        <f t="shared" si="5"/>
        <v>0</v>
      </c>
      <c r="MV36" s="76">
        <f t="shared" si="5"/>
        <v>0</v>
      </c>
      <c r="MW36" s="76">
        <f t="shared" si="5"/>
        <v>0</v>
      </c>
      <c r="MX36" s="76">
        <f t="shared" si="5"/>
        <v>0</v>
      </c>
      <c r="MY36" s="76">
        <f t="shared" si="5"/>
        <v>0</v>
      </c>
      <c r="MZ36" s="76">
        <f t="shared" si="5"/>
        <v>0</v>
      </c>
      <c r="NA36" s="76">
        <f t="shared" si="5"/>
        <v>0</v>
      </c>
      <c r="NB36" s="76">
        <f t="shared" si="5"/>
        <v>0</v>
      </c>
      <c r="NC36" s="76">
        <f t="shared" si="5"/>
        <v>0</v>
      </c>
      <c r="ND36" s="76">
        <f t="shared" si="5"/>
        <v>0</v>
      </c>
      <c r="NE36" s="76">
        <f t="shared" si="5"/>
        <v>0</v>
      </c>
      <c r="NF36" s="79"/>
    </row>
    <row r="37" spans="1:370" ht="17.25" customHeight="1" x14ac:dyDescent="0.15">
      <c r="A37" s="83"/>
      <c r="B37" s="84"/>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4"/>
      <c r="CJ37" s="84"/>
      <c r="CK37" s="84"/>
      <c r="CL37" s="84"/>
      <c r="CM37" s="84"/>
      <c r="CN37" s="84"/>
      <c r="CO37" s="84"/>
      <c r="CP37" s="84"/>
      <c r="CQ37" s="84"/>
      <c r="CR37" s="84"/>
      <c r="CS37" s="84"/>
      <c r="CT37" s="84"/>
      <c r="CU37" s="84"/>
      <c r="CV37" s="84"/>
      <c r="CW37" s="84"/>
      <c r="CX37" s="84"/>
      <c r="CY37" s="84"/>
      <c r="CZ37" s="84"/>
      <c r="DA37" s="84"/>
      <c r="DB37" s="84"/>
      <c r="DC37" s="84"/>
      <c r="DD37" s="84"/>
      <c r="DE37" s="84"/>
      <c r="DF37" s="84"/>
      <c r="DG37" s="84"/>
      <c r="DH37" s="84"/>
      <c r="DI37" s="84"/>
      <c r="DJ37" s="84"/>
      <c r="DK37" s="84"/>
      <c r="DL37" s="84"/>
      <c r="DM37" s="84"/>
      <c r="DN37" s="84"/>
      <c r="DO37" s="84"/>
      <c r="DP37" s="84"/>
      <c r="DQ37" s="84"/>
      <c r="DR37" s="84"/>
      <c r="DS37" s="84"/>
      <c r="DT37" s="84"/>
      <c r="DU37" s="84"/>
      <c r="DV37" s="84"/>
      <c r="DW37" s="84"/>
      <c r="DX37" s="84"/>
      <c r="DY37" s="84"/>
      <c r="DZ37" s="84"/>
      <c r="EA37" s="84"/>
      <c r="EB37" s="84"/>
      <c r="EC37" s="84"/>
      <c r="ED37" s="84"/>
      <c r="EE37" s="84"/>
      <c r="EF37" s="84"/>
      <c r="EG37" s="84"/>
      <c r="EH37" s="84"/>
      <c r="EI37" s="84"/>
      <c r="EJ37" s="84"/>
      <c r="EK37" s="84"/>
      <c r="EL37" s="84"/>
      <c r="EM37" s="84"/>
      <c r="EN37" s="84"/>
      <c r="EO37" s="84"/>
      <c r="EP37" s="84"/>
      <c r="EQ37" s="84"/>
      <c r="ER37" s="84"/>
      <c r="ES37" s="84"/>
      <c r="ET37" s="84"/>
      <c r="EU37" s="84"/>
      <c r="EV37" s="84"/>
      <c r="EW37" s="84"/>
      <c r="EX37" s="84"/>
      <c r="EY37" s="84"/>
      <c r="EZ37" s="84"/>
      <c r="FA37" s="84"/>
      <c r="FB37" s="84"/>
      <c r="FC37" s="84"/>
      <c r="FD37" s="84"/>
      <c r="FE37" s="84"/>
      <c r="FF37" s="84"/>
      <c r="FG37" s="84"/>
      <c r="FH37" s="84"/>
      <c r="FI37" s="84"/>
      <c r="FJ37" s="84"/>
      <c r="FK37" s="84"/>
      <c r="FL37" s="84"/>
      <c r="FM37" s="84"/>
      <c r="FN37" s="84"/>
      <c r="FO37" s="84"/>
      <c r="FP37" s="84"/>
      <c r="FQ37" s="84"/>
      <c r="FR37" s="84"/>
      <c r="FS37" s="84"/>
      <c r="FT37" s="84"/>
      <c r="FU37" s="84"/>
      <c r="FV37" s="84"/>
      <c r="FW37" s="84"/>
      <c r="FX37" s="84"/>
      <c r="FY37" s="84"/>
      <c r="FZ37" s="84"/>
      <c r="GA37" s="84"/>
      <c r="GB37" s="84"/>
      <c r="GC37" s="84"/>
      <c r="GD37" s="84"/>
      <c r="GE37" s="84"/>
      <c r="GF37" s="84"/>
      <c r="GG37" s="84"/>
      <c r="GH37" s="84"/>
      <c r="GI37" s="84"/>
      <c r="GJ37" s="84"/>
      <c r="GK37" s="84"/>
      <c r="GL37" s="84"/>
      <c r="GM37" s="84"/>
      <c r="GN37" s="84"/>
      <c r="GO37" s="84"/>
      <c r="GP37" s="84"/>
      <c r="GQ37" s="84"/>
      <c r="GR37" s="84"/>
      <c r="GS37" s="84"/>
      <c r="GT37" s="84"/>
      <c r="GU37" s="84"/>
      <c r="GV37" s="84"/>
      <c r="GW37" s="84"/>
      <c r="GX37" s="84"/>
      <c r="GY37" s="84"/>
      <c r="GZ37" s="84"/>
      <c r="HA37" s="84"/>
      <c r="HB37" s="84"/>
      <c r="HC37" s="84"/>
      <c r="HD37" s="84"/>
      <c r="HE37" s="84"/>
      <c r="HF37" s="84"/>
      <c r="HG37" s="84"/>
      <c r="HH37" s="84"/>
      <c r="HI37" s="84"/>
      <c r="HJ37" s="84"/>
      <c r="HK37" s="84"/>
      <c r="HL37" s="84"/>
      <c r="HM37" s="84"/>
      <c r="HN37" s="84"/>
      <c r="HO37" s="84"/>
      <c r="HP37" s="84"/>
      <c r="HQ37" s="84"/>
      <c r="HR37" s="84"/>
      <c r="HS37" s="84"/>
      <c r="HT37" s="84"/>
      <c r="HU37" s="84"/>
      <c r="HV37" s="84"/>
      <c r="HW37" s="84"/>
      <c r="HX37" s="84"/>
      <c r="HY37" s="84"/>
      <c r="HZ37" s="84"/>
      <c r="IA37" s="84"/>
      <c r="IB37" s="84"/>
      <c r="IC37" s="84"/>
      <c r="ID37" s="84"/>
      <c r="IE37" s="84"/>
      <c r="IF37" s="84"/>
      <c r="IG37" s="84"/>
      <c r="IH37" s="84"/>
      <c r="II37" s="84"/>
      <c r="IJ37" s="84"/>
      <c r="IK37" s="84"/>
      <c r="IL37" s="84"/>
      <c r="IM37" s="84"/>
      <c r="IN37" s="84"/>
      <c r="IO37" s="84"/>
      <c r="IP37" s="84"/>
      <c r="IQ37" s="84"/>
      <c r="IR37" s="84"/>
      <c r="IS37" s="84"/>
      <c r="IT37" s="84"/>
      <c r="IU37" s="84"/>
      <c r="IV37" s="84"/>
      <c r="IW37" s="84"/>
      <c r="IX37" s="84"/>
      <c r="IY37" s="84"/>
      <c r="IZ37" s="84"/>
      <c r="JA37" s="84"/>
      <c r="JB37" s="84"/>
      <c r="JC37" s="84"/>
      <c r="JD37" s="84"/>
      <c r="JE37" s="84"/>
      <c r="JF37" s="84"/>
      <c r="JG37" s="84"/>
      <c r="JH37" s="84"/>
      <c r="JI37" s="84"/>
      <c r="JJ37" s="84"/>
      <c r="JK37" s="84"/>
      <c r="JL37" s="84"/>
      <c r="JM37" s="84"/>
      <c r="JN37" s="84"/>
      <c r="JO37" s="84"/>
      <c r="JP37" s="84"/>
      <c r="JQ37" s="84"/>
      <c r="JR37" s="84"/>
      <c r="JS37" s="84"/>
      <c r="JT37" s="84"/>
      <c r="JU37" s="84"/>
      <c r="JV37" s="84"/>
      <c r="JW37" s="84"/>
      <c r="JX37" s="84"/>
      <c r="JY37" s="84"/>
      <c r="JZ37" s="84"/>
      <c r="KA37" s="84"/>
      <c r="KB37" s="84"/>
      <c r="KC37" s="84"/>
      <c r="KD37" s="84"/>
      <c r="KE37" s="84"/>
      <c r="KF37" s="84"/>
      <c r="KG37" s="84"/>
      <c r="KH37" s="84"/>
      <c r="KI37" s="84"/>
      <c r="KJ37" s="84"/>
      <c r="KK37" s="84"/>
      <c r="KL37" s="84"/>
      <c r="KM37" s="84"/>
      <c r="KN37" s="84"/>
      <c r="KO37" s="84"/>
      <c r="KP37" s="84"/>
      <c r="KQ37" s="84"/>
      <c r="KR37" s="84"/>
      <c r="KS37" s="84"/>
      <c r="KT37" s="84"/>
      <c r="KU37" s="84"/>
      <c r="KV37" s="84"/>
      <c r="KW37" s="84"/>
      <c r="KX37" s="84"/>
      <c r="KY37" s="84"/>
      <c r="KZ37" s="84"/>
      <c r="LA37" s="84"/>
      <c r="LB37" s="84"/>
      <c r="LC37" s="84"/>
      <c r="LD37" s="84"/>
      <c r="LE37" s="84"/>
      <c r="LF37" s="84"/>
      <c r="LG37" s="84"/>
      <c r="LH37" s="84"/>
      <c r="LI37" s="84"/>
      <c r="LJ37" s="84"/>
      <c r="LK37" s="84"/>
      <c r="LL37" s="84"/>
      <c r="LM37" s="84"/>
      <c r="LN37" s="84"/>
      <c r="LO37" s="84"/>
      <c r="LP37" s="84"/>
      <c r="LQ37" s="84"/>
      <c r="LR37" s="84"/>
      <c r="LS37" s="84"/>
      <c r="LT37" s="84"/>
      <c r="LU37" s="84"/>
      <c r="LV37" s="84"/>
      <c r="LW37" s="84"/>
      <c r="LX37" s="84"/>
      <c r="LY37" s="84"/>
      <c r="LZ37" s="84"/>
      <c r="MA37" s="84"/>
      <c r="MB37" s="84"/>
      <c r="MC37" s="84"/>
      <c r="MD37" s="84"/>
      <c r="ME37" s="84"/>
      <c r="MF37" s="84"/>
      <c r="MG37" s="84"/>
      <c r="MH37" s="84"/>
      <c r="MI37" s="84"/>
      <c r="MJ37" s="84"/>
      <c r="MK37" s="84"/>
      <c r="ML37" s="84"/>
      <c r="MM37" s="84"/>
      <c r="MN37" s="84"/>
      <c r="MO37" s="84"/>
      <c r="MP37" s="84"/>
      <c r="MQ37" s="84"/>
      <c r="MR37" s="84"/>
      <c r="MS37" s="84"/>
      <c r="MT37" s="84"/>
      <c r="MU37" s="84"/>
      <c r="MV37" s="84"/>
      <c r="MW37" s="84"/>
      <c r="MX37" s="84"/>
      <c r="MY37" s="84"/>
      <c r="MZ37" s="84"/>
      <c r="NA37" s="84"/>
      <c r="NB37" s="84"/>
      <c r="NC37" s="84"/>
      <c r="ND37" s="84"/>
      <c r="NE37" s="84"/>
    </row>
  </sheetData>
  <mergeCells count="4">
    <mergeCell ref="A1:A2"/>
    <mergeCell ref="B1:B2"/>
    <mergeCell ref="C1:C2"/>
    <mergeCell ref="A36:C36"/>
  </mergeCells>
  <phoneticPr fontId="3" type="noConversion"/>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B34:B35</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69"/>
  <sheetViews>
    <sheetView zoomScaleNormal="100" workbookViewId="0">
      <pane ySplit="1" topLeftCell="A751" activePane="bottomLeft" state="frozen"/>
      <selection pane="bottomLeft" activeCell="A764" sqref="A764:C769"/>
    </sheetView>
  </sheetViews>
  <sheetFormatPr defaultRowHeight="14.25" x14ac:dyDescent="0.15"/>
  <cols>
    <col min="1" max="1" width="12.25" style="105" bestFit="1" customWidth="1"/>
    <col min="2" max="2" width="10.875" style="105" customWidth="1"/>
    <col min="3" max="3" width="57.125" style="105" bestFit="1" customWidth="1"/>
  </cols>
  <sheetData>
    <row r="1" spans="1:3" x14ac:dyDescent="0.15">
      <c r="A1" s="85" t="s">
        <v>537</v>
      </c>
      <c r="B1" s="85" t="s">
        <v>1856</v>
      </c>
      <c r="C1" s="86" t="s">
        <v>538</v>
      </c>
    </row>
    <row r="2" spans="1:3" x14ac:dyDescent="0.15">
      <c r="A2" s="11" t="s">
        <v>23</v>
      </c>
      <c r="B2" s="11" t="s">
        <v>1831</v>
      </c>
      <c r="C2" s="43" t="s">
        <v>24</v>
      </c>
    </row>
    <row r="3" spans="1:3" x14ac:dyDescent="0.15">
      <c r="A3" s="11" t="s">
        <v>25</v>
      </c>
      <c r="B3" s="11" t="s">
        <v>1831</v>
      </c>
      <c r="C3" s="43" t="s">
        <v>2096</v>
      </c>
    </row>
    <row r="4" spans="1:3" x14ac:dyDescent="0.15">
      <c r="A4" s="11" t="s">
        <v>541</v>
      </c>
      <c r="B4" s="11" t="s">
        <v>1831</v>
      </c>
      <c r="C4" s="43" t="s">
        <v>542</v>
      </c>
    </row>
    <row r="5" spans="1:3" x14ac:dyDescent="0.15">
      <c r="A5" s="11" t="s">
        <v>78</v>
      </c>
      <c r="B5" s="11" t="s">
        <v>1831</v>
      </c>
      <c r="C5" s="43" t="s">
        <v>273</v>
      </c>
    </row>
    <row r="6" spans="1:3" x14ac:dyDescent="0.15">
      <c r="A6" s="11" t="s">
        <v>277</v>
      </c>
      <c r="B6" s="11" t="s">
        <v>1831</v>
      </c>
      <c r="C6" s="43" t="s">
        <v>278</v>
      </c>
    </row>
    <row r="7" spans="1:3" x14ac:dyDescent="0.15">
      <c r="A7" s="11" t="s">
        <v>280</v>
      </c>
      <c r="B7" s="11" t="s">
        <v>1858</v>
      </c>
      <c r="C7" s="43" t="s">
        <v>281</v>
      </c>
    </row>
    <row r="8" spans="1:3" x14ac:dyDescent="0.15">
      <c r="A8" s="11" t="s">
        <v>719</v>
      </c>
      <c r="B8" s="11" t="s">
        <v>1858</v>
      </c>
      <c r="C8" s="43" t="s">
        <v>282</v>
      </c>
    </row>
    <row r="9" spans="1:3" x14ac:dyDescent="0.15">
      <c r="A9" s="11" t="s">
        <v>2028</v>
      </c>
      <c r="B9" s="11" t="s">
        <v>1831</v>
      </c>
      <c r="C9" s="43" t="s">
        <v>1835</v>
      </c>
    </row>
    <row r="10" spans="1:3" x14ac:dyDescent="0.15">
      <c r="A10" s="11" t="s">
        <v>720</v>
      </c>
      <c r="B10" s="11" t="s">
        <v>1872</v>
      </c>
      <c r="C10" s="43" t="s">
        <v>721</v>
      </c>
    </row>
    <row r="11" spans="1:3" x14ac:dyDescent="0.15">
      <c r="A11" s="11" t="s">
        <v>19</v>
      </c>
      <c r="B11" s="11" t="s">
        <v>1858</v>
      </c>
      <c r="C11" s="43" t="s">
        <v>283</v>
      </c>
    </row>
    <row r="12" spans="1:3" x14ac:dyDescent="0.15">
      <c r="A12" s="11" t="s">
        <v>722</v>
      </c>
      <c r="B12" s="11" t="s">
        <v>1858</v>
      </c>
      <c r="C12" s="43" t="s">
        <v>723</v>
      </c>
    </row>
    <row r="13" spans="1:3" x14ac:dyDescent="0.15">
      <c r="A13" s="11" t="s">
        <v>724</v>
      </c>
      <c r="B13" s="11" t="s">
        <v>1858</v>
      </c>
      <c r="C13" s="43" t="s">
        <v>488</v>
      </c>
    </row>
    <row r="14" spans="1:3" x14ac:dyDescent="0.15">
      <c r="A14" s="11" t="s">
        <v>725</v>
      </c>
      <c r="B14" s="11" t="s">
        <v>1858</v>
      </c>
      <c r="C14" s="43" t="s">
        <v>726</v>
      </c>
    </row>
    <row r="15" spans="1:3" x14ac:dyDescent="0.15">
      <c r="A15" s="11" t="s">
        <v>727</v>
      </c>
      <c r="B15" s="11" t="s">
        <v>1858</v>
      </c>
      <c r="C15" s="43" t="s">
        <v>728</v>
      </c>
    </row>
    <row r="16" spans="1:3" x14ac:dyDescent="0.15">
      <c r="A16" s="11" t="s">
        <v>729</v>
      </c>
      <c r="B16" s="11" t="s">
        <v>1858</v>
      </c>
      <c r="C16" s="43" t="s">
        <v>485</v>
      </c>
    </row>
    <row r="17" spans="1:3" x14ac:dyDescent="0.15">
      <c r="A17" s="11" t="s">
        <v>730</v>
      </c>
      <c r="B17" s="11" t="s">
        <v>1858</v>
      </c>
      <c r="C17" s="43" t="s">
        <v>731</v>
      </c>
    </row>
    <row r="18" spans="1:3" x14ac:dyDescent="0.15">
      <c r="A18" s="11" t="s">
        <v>732</v>
      </c>
      <c r="B18" s="11" t="s">
        <v>1858</v>
      </c>
      <c r="C18" s="43" t="s">
        <v>733</v>
      </c>
    </row>
    <row r="19" spans="1:3" x14ac:dyDescent="0.15">
      <c r="A19" s="11" t="s">
        <v>734</v>
      </c>
      <c r="B19" s="11" t="s">
        <v>1858</v>
      </c>
      <c r="C19" s="43" t="s">
        <v>735</v>
      </c>
    </row>
    <row r="20" spans="1:3" x14ac:dyDescent="0.15">
      <c r="A20" s="11" t="s">
        <v>736</v>
      </c>
      <c r="B20" s="11" t="s">
        <v>1858</v>
      </c>
      <c r="C20" s="43" t="s">
        <v>510</v>
      </c>
    </row>
    <row r="21" spans="1:3" x14ac:dyDescent="0.15">
      <c r="A21" s="11" t="s">
        <v>737</v>
      </c>
      <c r="B21" s="11" t="s">
        <v>1858</v>
      </c>
      <c r="C21" s="43" t="s">
        <v>514</v>
      </c>
    </row>
    <row r="22" spans="1:3" x14ac:dyDescent="0.15">
      <c r="A22" s="11" t="s">
        <v>738</v>
      </c>
      <c r="B22" s="11" t="s">
        <v>1858</v>
      </c>
      <c r="C22" s="43" t="s">
        <v>512</v>
      </c>
    </row>
    <row r="23" spans="1:3" x14ac:dyDescent="0.15">
      <c r="A23" s="11" t="s">
        <v>739</v>
      </c>
      <c r="B23" s="11" t="s">
        <v>1858</v>
      </c>
      <c r="C23" s="43" t="s">
        <v>740</v>
      </c>
    </row>
    <row r="24" spans="1:3" x14ac:dyDescent="0.15">
      <c r="A24" s="11" t="s">
        <v>45</v>
      </c>
      <c r="B24" s="11" t="s">
        <v>1831</v>
      </c>
      <c r="C24" s="43" t="s">
        <v>517</v>
      </c>
    </row>
    <row r="25" spans="1:3" x14ac:dyDescent="0.15">
      <c r="A25" s="11" t="s">
        <v>741</v>
      </c>
      <c r="B25" s="11" t="s">
        <v>1858</v>
      </c>
      <c r="C25" s="43" t="s">
        <v>742</v>
      </c>
    </row>
    <row r="26" spans="1:3" x14ac:dyDescent="0.15">
      <c r="A26" s="11" t="s">
        <v>743</v>
      </c>
      <c r="B26" s="11" t="s">
        <v>1858</v>
      </c>
      <c r="C26" s="43" t="s">
        <v>744</v>
      </c>
    </row>
    <row r="27" spans="1:3" x14ac:dyDescent="0.15">
      <c r="A27" s="11" t="s">
        <v>745</v>
      </c>
      <c r="B27" s="11" t="s">
        <v>1872</v>
      </c>
      <c r="C27" s="43" t="s">
        <v>746</v>
      </c>
    </row>
    <row r="28" spans="1:3" x14ac:dyDescent="0.15">
      <c r="A28" s="11" t="s">
        <v>46</v>
      </c>
      <c r="B28" s="11" t="s">
        <v>1858</v>
      </c>
      <c r="C28" s="43" t="s">
        <v>284</v>
      </c>
    </row>
    <row r="29" spans="1:3" x14ac:dyDescent="0.15">
      <c r="A29" s="11" t="s">
        <v>747</v>
      </c>
      <c r="B29" s="11" t="s">
        <v>1872</v>
      </c>
      <c r="C29" s="43" t="s">
        <v>506</v>
      </c>
    </row>
    <row r="30" spans="1:3" x14ac:dyDescent="0.15">
      <c r="A30" s="11" t="s">
        <v>748</v>
      </c>
      <c r="B30" s="11" t="s">
        <v>1831</v>
      </c>
      <c r="C30" s="43" t="s">
        <v>1834</v>
      </c>
    </row>
    <row r="31" spans="1:3" x14ac:dyDescent="0.15">
      <c r="A31" s="11" t="s">
        <v>749</v>
      </c>
      <c r="B31" s="11" t="s">
        <v>1858</v>
      </c>
      <c r="C31" s="43" t="s">
        <v>750</v>
      </c>
    </row>
    <row r="32" spans="1:3" x14ac:dyDescent="0.15">
      <c r="A32" s="11" t="s">
        <v>751</v>
      </c>
      <c r="B32" s="11" t="s">
        <v>1858</v>
      </c>
      <c r="C32" s="43" t="s">
        <v>752</v>
      </c>
    </row>
    <row r="33" spans="1:3" x14ac:dyDescent="0.15">
      <c r="A33" s="11" t="s">
        <v>47</v>
      </c>
      <c r="B33" s="11" t="s">
        <v>1858</v>
      </c>
      <c r="C33" s="43" t="s">
        <v>498</v>
      </c>
    </row>
    <row r="34" spans="1:3" x14ac:dyDescent="0.15">
      <c r="A34" s="11" t="s">
        <v>753</v>
      </c>
      <c r="B34" s="11" t="s">
        <v>1858</v>
      </c>
      <c r="C34" s="43" t="s">
        <v>754</v>
      </c>
    </row>
    <row r="35" spans="1:3" x14ac:dyDescent="0.15">
      <c r="A35" s="11" t="s">
        <v>755</v>
      </c>
      <c r="B35" s="11" t="s">
        <v>1831</v>
      </c>
      <c r="C35" s="43" t="s">
        <v>2117</v>
      </c>
    </row>
    <row r="36" spans="1:3" x14ac:dyDescent="0.15">
      <c r="A36" s="11" t="s">
        <v>756</v>
      </c>
      <c r="B36" s="11" t="s">
        <v>1873</v>
      </c>
      <c r="C36" s="43" t="s">
        <v>757</v>
      </c>
    </row>
    <row r="37" spans="1:3" x14ac:dyDescent="0.15">
      <c r="A37" s="11" t="s">
        <v>48</v>
      </c>
      <c r="B37" s="11" t="s">
        <v>1858</v>
      </c>
      <c r="C37" s="43" t="s">
        <v>285</v>
      </c>
    </row>
    <row r="38" spans="1:3" x14ac:dyDescent="0.15">
      <c r="A38" s="11" t="s">
        <v>758</v>
      </c>
      <c r="B38" s="11" t="s">
        <v>1858</v>
      </c>
      <c r="C38" s="87" t="s">
        <v>759</v>
      </c>
    </row>
    <row r="39" spans="1:3" x14ac:dyDescent="0.15">
      <c r="A39" s="11" t="s">
        <v>49</v>
      </c>
      <c r="B39" s="11" t="s">
        <v>1858</v>
      </c>
      <c r="C39" s="11" t="s">
        <v>491</v>
      </c>
    </row>
    <row r="40" spans="1:3" x14ac:dyDescent="0.15">
      <c r="A40" s="11" t="s">
        <v>760</v>
      </c>
      <c r="B40" s="11" t="s">
        <v>1858</v>
      </c>
      <c r="C40" s="87" t="s">
        <v>761</v>
      </c>
    </row>
    <row r="41" spans="1:3" x14ac:dyDescent="0.15">
      <c r="A41" s="11" t="s">
        <v>479</v>
      </c>
      <c r="B41" s="11" t="s">
        <v>1858</v>
      </c>
      <c r="C41" s="87" t="s">
        <v>480</v>
      </c>
    </row>
    <row r="42" spans="1:3" x14ac:dyDescent="0.15">
      <c r="A42" s="11" t="s">
        <v>762</v>
      </c>
      <c r="B42" s="11" t="s">
        <v>1874</v>
      </c>
      <c r="C42" s="43" t="s">
        <v>763</v>
      </c>
    </row>
    <row r="43" spans="1:3" x14ac:dyDescent="0.15">
      <c r="A43" s="11" t="s">
        <v>2118</v>
      </c>
      <c r="B43" s="11" t="s">
        <v>1831</v>
      </c>
      <c r="C43" s="43" t="s">
        <v>2119</v>
      </c>
    </row>
    <row r="44" spans="1:3" x14ac:dyDescent="0.15">
      <c r="A44" s="11" t="s">
        <v>764</v>
      </c>
      <c r="B44" s="11" t="s">
        <v>1858</v>
      </c>
      <c r="C44" s="43" t="s">
        <v>765</v>
      </c>
    </row>
    <row r="45" spans="1:3" x14ac:dyDescent="0.15">
      <c r="A45" s="11" t="s">
        <v>766</v>
      </c>
      <c r="B45" s="11" t="s">
        <v>1858</v>
      </c>
      <c r="C45" s="43" t="s">
        <v>767</v>
      </c>
    </row>
    <row r="46" spans="1:3" x14ac:dyDescent="0.15">
      <c r="A46" s="11" t="s">
        <v>768</v>
      </c>
      <c r="B46" s="11" t="s">
        <v>1858</v>
      </c>
      <c r="C46" s="43" t="s">
        <v>769</v>
      </c>
    </row>
    <row r="47" spans="1:3" x14ac:dyDescent="0.15">
      <c r="A47" s="11" t="s">
        <v>50</v>
      </c>
      <c r="B47" s="11" t="s">
        <v>1858</v>
      </c>
      <c r="C47" s="11" t="s">
        <v>452</v>
      </c>
    </row>
    <row r="48" spans="1:3" x14ac:dyDescent="0.15">
      <c r="A48" s="11" t="s">
        <v>770</v>
      </c>
      <c r="B48" s="11" t="s">
        <v>1858</v>
      </c>
      <c r="C48" s="11" t="s">
        <v>771</v>
      </c>
    </row>
    <row r="49" spans="1:3" x14ac:dyDescent="0.15">
      <c r="A49" s="11" t="s">
        <v>772</v>
      </c>
      <c r="B49" s="11" t="s">
        <v>1858</v>
      </c>
      <c r="C49" s="11" t="s">
        <v>490</v>
      </c>
    </row>
    <row r="50" spans="1:3" x14ac:dyDescent="0.15">
      <c r="A50" s="11" t="s">
        <v>773</v>
      </c>
      <c r="B50" s="11" t="s">
        <v>1858</v>
      </c>
      <c r="C50" s="11" t="s">
        <v>492</v>
      </c>
    </row>
    <row r="51" spans="1:3" x14ac:dyDescent="0.15">
      <c r="A51" s="11" t="s">
        <v>774</v>
      </c>
      <c r="B51" s="11" t="s">
        <v>1858</v>
      </c>
      <c r="C51" s="11" t="s">
        <v>775</v>
      </c>
    </row>
    <row r="52" spans="1:3" x14ac:dyDescent="0.15">
      <c r="A52" s="11" t="s">
        <v>70</v>
      </c>
      <c r="B52" s="11" t="s">
        <v>1831</v>
      </c>
      <c r="C52" s="11" t="s">
        <v>79</v>
      </c>
    </row>
    <row r="53" spans="1:3" x14ac:dyDescent="0.15">
      <c r="A53" s="11" t="s">
        <v>118</v>
      </c>
      <c r="B53" s="11" t="s">
        <v>1858</v>
      </c>
      <c r="C53" s="11" t="s">
        <v>119</v>
      </c>
    </row>
    <row r="54" spans="1:3" x14ac:dyDescent="0.15">
      <c r="A54" s="11" t="s">
        <v>776</v>
      </c>
      <c r="B54" s="11" t="s">
        <v>1858</v>
      </c>
      <c r="C54" s="11" t="s">
        <v>777</v>
      </c>
    </row>
    <row r="55" spans="1:3" x14ac:dyDescent="0.15">
      <c r="A55" s="11" t="s">
        <v>778</v>
      </c>
      <c r="B55" s="11" t="s">
        <v>1858</v>
      </c>
      <c r="C55" s="11" t="s">
        <v>779</v>
      </c>
    </row>
    <row r="56" spans="1:3" x14ac:dyDescent="0.15">
      <c r="A56" s="11" t="s">
        <v>121</v>
      </c>
      <c r="B56" s="11" t="s">
        <v>1831</v>
      </c>
      <c r="C56" s="43" t="s">
        <v>2097</v>
      </c>
    </row>
    <row r="57" spans="1:3" x14ac:dyDescent="0.15">
      <c r="A57" s="11" t="s">
        <v>122</v>
      </c>
      <c r="B57" s="11" t="s">
        <v>1831</v>
      </c>
      <c r="C57" s="11" t="s">
        <v>123</v>
      </c>
    </row>
    <row r="58" spans="1:3" x14ac:dyDescent="0.15">
      <c r="A58" s="11" t="s">
        <v>780</v>
      </c>
      <c r="B58" s="11" t="s">
        <v>1858</v>
      </c>
      <c r="C58" s="11" t="s">
        <v>497</v>
      </c>
    </row>
    <row r="59" spans="1:3" x14ac:dyDescent="0.15">
      <c r="A59" s="11" t="s">
        <v>124</v>
      </c>
      <c r="B59" s="11" t="s">
        <v>1858</v>
      </c>
      <c r="C59" s="11" t="s">
        <v>125</v>
      </c>
    </row>
    <row r="60" spans="1:3" x14ac:dyDescent="0.15">
      <c r="A60" s="11" t="s">
        <v>781</v>
      </c>
      <c r="B60" s="11" t="s">
        <v>1858</v>
      </c>
      <c r="C60" s="11" t="s">
        <v>782</v>
      </c>
    </row>
    <row r="61" spans="1:3" x14ac:dyDescent="0.15">
      <c r="A61" s="11" t="s">
        <v>286</v>
      </c>
      <c r="B61" s="11" t="s">
        <v>1858</v>
      </c>
      <c r="C61" s="11" t="s">
        <v>287</v>
      </c>
    </row>
    <row r="62" spans="1:3" x14ac:dyDescent="0.15">
      <c r="A62" s="11" t="s">
        <v>235</v>
      </c>
      <c r="B62" s="11" t="s">
        <v>1831</v>
      </c>
      <c r="C62" s="11" t="s">
        <v>288</v>
      </c>
    </row>
    <row r="63" spans="1:3" x14ac:dyDescent="0.15">
      <c r="A63" s="11" t="s">
        <v>783</v>
      </c>
      <c r="B63" s="11" t="s">
        <v>1858</v>
      </c>
      <c r="C63" s="11" t="s">
        <v>784</v>
      </c>
    </row>
    <row r="64" spans="1:3" x14ac:dyDescent="0.15">
      <c r="A64" s="11" t="s">
        <v>785</v>
      </c>
      <c r="B64" s="11" t="s">
        <v>1858</v>
      </c>
      <c r="C64" s="11" t="s">
        <v>513</v>
      </c>
    </row>
    <row r="65" spans="1:3" x14ac:dyDescent="0.15">
      <c r="A65" s="11" t="s">
        <v>786</v>
      </c>
      <c r="B65" s="11" t="s">
        <v>1858</v>
      </c>
      <c r="C65" s="11" t="s">
        <v>515</v>
      </c>
    </row>
    <row r="66" spans="1:3" x14ac:dyDescent="0.15">
      <c r="A66" s="11" t="s">
        <v>2120</v>
      </c>
      <c r="B66" s="11" t="s">
        <v>1831</v>
      </c>
      <c r="C66" s="43" t="s">
        <v>2121</v>
      </c>
    </row>
    <row r="67" spans="1:3" x14ac:dyDescent="0.15">
      <c r="A67" s="11" t="s">
        <v>787</v>
      </c>
      <c r="B67" s="11" t="s">
        <v>1858</v>
      </c>
      <c r="C67" s="11" t="s">
        <v>788</v>
      </c>
    </row>
    <row r="68" spans="1:3" x14ac:dyDescent="0.15">
      <c r="A68" s="11" t="s">
        <v>789</v>
      </c>
      <c r="B68" s="11" t="s">
        <v>1858</v>
      </c>
      <c r="C68" s="11" t="s">
        <v>790</v>
      </c>
    </row>
    <row r="69" spans="1:3" x14ac:dyDescent="0.15">
      <c r="A69" s="11" t="s">
        <v>791</v>
      </c>
      <c r="B69" s="11" t="s">
        <v>1858</v>
      </c>
      <c r="C69" s="91" t="s">
        <v>792</v>
      </c>
    </row>
    <row r="70" spans="1:3" x14ac:dyDescent="0.15">
      <c r="A70" s="11" t="s">
        <v>793</v>
      </c>
      <c r="B70" s="11" t="s">
        <v>1858</v>
      </c>
      <c r="C70" s="91" t="s">
        <v>794</v>
      </c>
    </row>
    <row r="71" spans="1:3" x14ac:dyDescent="0.15">
      <c r="A71" s="11" t="s">
        <v>795</v>
      </c>
      <c r="B71" s="11" t="s">
        <v>1858</v>
      </c>
      <c r="C71" s="91" t="s">
        <v>796</v>
      </c>
    </row>
    <row r="72" spans="1:3" x14ac:dyDescent="0.15">
      <c r="A72" s="11" t="s">
        <v>797</v>
      </c>
      <c r="B72" s="11" t="s">
        <v>1872</v>
      </c>
      <c r="C72" s="11" t="s">
        <v>798</v>
      </c>
    </row>
    <row r="73" spans="1:3" x14ac:dyDescent="0.15">
      <c r="A73" s="11" t="s">
        <v>799</v>
      </c>
      <c r="B73" s="11" t="s">
        <v>1875</v>
      </c>
      <c r="C73" s="11" t="s">
        <v>505</v>
      </c>
    </row>
    <row r="74" spans="1:3" x14ac:dyDescent="0.15">
      <c r="A74" s="11" t="s">
        <v>800</v>
      </c>
      <c r="B74" s="11" t="s">
        <v>1858</v>
      </c>
      <c r="C74" s="11" t="s">
        <v>801</v>
      </c>
    </row>
    <row r="75" spans="1:3" x14ac:dyDescent="0.15">
      <c r="A75" s="11" t="s">
        <v>802</v>
      </c>
      <c r="B75" s="11" t="s">
        <v>1858</v>
      </c>
      <c r="C75" s="11" t="s">
        <v>803</v>
      </c>
    </row>
    <row r="76" spans="1:3" x14ac:dyDescent="0.15">
      <c r="A76" s="11" t="s">
        <v>289</v>
      </c>
      <c r="B76" s="11" t="s">
        <v>1831</v>
      </c>
      <c r="C76" s="43" t="s">
        <v>2098</v>
      </c>
    </row>
    <row r="77" spans="1:3" x14ac:dyDescent="0.15">
      <c r="A77" s="11" t="s">
        <v>290</v>
      </c>
      <c r="B77" s="11" t="s">
        <v>1831</v>
      </c>
      <c r="C77" s="11" t="s">
        <v>291</v>
      </c>
    </row>
    <row r="78" spans="1:3" x14ac:dyDescent="0.15">
      <c r="A78" s="11" t="s">
        <v>804</v>
      </c>
      <c r="B78" s="11" t="s">
        <v>1858</v>
      </c>
      <c r="C78" s="11" t="s">
        <v>516</v>
      </c>
    </row>
    <row r="79" spans="1:3" x14ac:dyDescent="0.15">
      <c r="A79" s="11" t="s">
        <v>292</v>
      </c>
      <c r="B79" s="11" t="s">
        <v>1831</v>
      </c>
      <c r="C79" s="11" t="s">
        <v>293</v>
      </c>
    </row>
    <row r="80" spans="1:3" x14ac:dyDescent="0.15">
      <c r="A80" s="11" t="s">
        <v>805</v>
      </c>
      <c r="B80" s="11" t="s">
        <v>1858</v>
      </c>
      <c r="C80" s="11" t="s">
        <v>511</v>
      </c>
    </row>
    <row r="81" spans="1:3" x14ac:dyDescent="0.15">
      <c r="A81" s="11" t="s">
        <v>806</v>
      </c>
      <c r="B81" s="11" t="s">
        <v>1858</v>
      </c>
      <c r="C81" s="11" t="s">
        <v>807</v>
      </c>
    </row>
    <row r="82" spans="1:3" x14ac:dyDescent="0.15">
      <c r="A82" s="11" t="s">
        <v>294</v>
      </c>
      <c r="B82" s="11" t="s">
        <v>1831</v>
      </c>
      <c r="C82" s="11" t="s">
        <v>2156</v>
      </c>
    </row>
    <row r="83" spans="1:3" x14ac:dyDescent="0.15">
      <c r="A83" s="11" t="s">
        <v>808</v>
      </c>
      <c r="B83" s="11" t="s">
        <v>1858</v>
      </c>
      <c r="C83" s="11" t="s">
        <v>487</v>
      </c>
    </row>
    <row r="84" spans="1:3" x14ac:dyDescent="0.15">
      <c r="A84" s="11" t="s">
        <v>809</v>
      </c>
      <c r="B84" s="11" t="s">
        <v>1858</v>
      </c>
      <c r="C84" s="11" t="s">
        <v>810</v>
      </c>
    </row>
    <row r="85" spans="1:3" x14ac:dyDescent="0.15">
      <c r="A85" s="11" t="s">
        <v>811</v>
      </c>
      <c r="B85" s="11" t="s">
        <v>1858</v>
      </c>
      <c r="C85" s="11" t="s">
        <v>496</v>
      </c>
    </row>
    <row r="86" spans="1:3" x14ac:dyDescent="0.15">
      <c r="A86" s="11" t="s">
        <v>812</v>
      </c>
      <c r="B86" s="11" t="s">
        <v>1858</v>
      </c>
      <c r="C86" s="11" t="s">
        <v>219</v>
      </c>
    </row>
    <row r="87" spans="1:3" x14ac:dyDescent="0.15">
      <c r="A87" s="11" t="s">
        <v>813</v>
      </c>
      <c r="B87" s="11" t="s">
        <v>1858</v>
      </c>
      <c r="C87" s="11" t="s">
        <v>502</v>
      </c>
    </row>
    <row r="88" spans="1:3" x14ac:dyDescent="0.15">
      <c r="A88" s="11" t="s">
        <v>814</v>
      </c>
      <c r="B88" s="11" t="s">
        <v>1858</v>
      </c>
      <c r="C88" s="11" t="s">
        <v>815</v>
      </c>
    </row>
    <row r="89" spans="1:3" x14ac:dyDescent="0.15">
      <c r="A89" s="11" t="s">
        <v>339</v>
      </c>
      <c r="B89" s="11" t="s">
        <v>1858</v>
      </c>
      <c r="C89" s="11" t="s">
        <v>507</v>
      </c>
    </row>
    <row r="90" spans="1:3" x14ac:dyDescent="0.15">
      <c r="A90" s="11" t="s">
        <v>2122</v>
      </c>
      <c r="B90" s="11" t="s">
        <v>1831</v>
      </c>
      <c r="C90" s="43" t="s">
        <v>2123</v>
      </c>
    </row>
    <row r="91" spans="1:3" x14ac:dyDescent="0.15">
      <c r="A91" s="11" t="s">
        <v>433</v>
      </c>
      <c r="B91" s="11" t="s">
        <v>1858</v>
      </c>
      <c r="C91" s="11" t="s">
        <v>816</v>
      </c>
    </row>
    <row r="92" spans="1:3" x14ac:dyDescent="0.15">
      <c r="A92" s="11" t="s">
        <v>2124</v>
      </c>
      <c r="B92" s="11" t="s">
        <v>1831</v>
      </c>
      <c r="C92" s="43" t="s">
        <v>2125</v>
      </c>
    </row>
    <row r="93" spans="1:3" x14ac:dyDescent="0.15">
      <c r="A93" s="11" t="s">
        <v>2126</v>
      </c>
      <c r="B93" s="11" t="s">
        <v>1831</v>
      </c>
      <c r="C93" s="43" t="s">
        <v>2127</v>
      </c>
    </row>
    <row r="94" spans="1:3" x14ac:dyDescent="0.15">
      <c r="A94" s="11" t="s">
        <v>817</v>
      </c>
      <c r="B94" s="11" t="s">
        <v>1858</v>
      </c>
      <c r="C94" s="11" t="s">
        <v>818</v>
      </c>
    </row>
    <row r="95" spans="1:3" x14ac:dyDescent="0.15">
      <c r="A95" s="11" t="s">
        <v>819</v>
      </c>
      <c r="B95" s="11" t="s">
        <v>1858</v>
      </c>
      <c r="C95" s="11" t="s">
        <v>484</v>
      </c>
    </row>
    <row r="96" spans="1:3" ht="15.75" x14ac:dyDescent="0.3">
      <c r="A96" s="11" t="s">
        <v>820</v>
      </c>
      <c r="B96" s="11" t="s">
        <v>1831</v>
      </c>
      <c r="C96" s="237" t="s">
        <v>2155</v>
      </c>
    </row>
    <row r="97" spans="1:3" x14ac:dyDescent="0.15">
      <c r="A97" s="44" t="s">
        <v>821</v>
      </c>
      <c r="B97" s="11" t="s">
        <v>1858</v>
      </c>
      <c r="C97" s="44" t="s">
        <v>822</v>
      </c>
    </row>
    <row r="98" spans="1:3" x14ac:dyDescent="0.15">
      <c r="A98" s="44" t="s">
        <v>823</v>
      </c>
      <c r="B98" s="11" t="s">
        <v>1858</v>
      </c>
      <c r="C98" s="44" t="s">
        <v>824</v>
      </c>
    </row>
    <row r="99" spans="1:3" x14ac:dyDescent="0.15">
      <c r="A99" s="44" t="s">
        <v>825</v>
      </c>
      <c r="B99" s="11" t="s">
        <v>1858</v>
      </c>
      <c r="C99" s="44" t="s">
        <v>483</v>
      </c>
    </row>
    <row r="100" spans="1:3" x14ac:dyDescent="0.15">
      <c r="A100" s="44" t="s">
        <v>826</v>
      </c>
      <c r="B100" s="11" t="s">
        <v>1831</v>
      </c>
      <c r="C100" s="44" t="s">
        <v>40</v>
      </c>
    </row>
    <row r="101" spans="1:3" x14ac:dyDescent="0.15">
      <c r="A101" s="44" t="s">
        <v>827</v>
      </c>
      <c r="B101" s="11" t="s">
        <v>1831</v>
      </c>
      <c r="C101" s="44" t="s">
        <v>828</v>
      </c>
    </row>
    <row r="102" spans="1:3" x14ac:dyDescent="0.15">
      <c r="A102" s="44" t="s">
        <v>829</v>
      </c>
      <c r="B102" s="11" t="s">
        <v>1831</v>
      </c>
      <c r="C102" s="44" t="s">
        <v>830</v>
      </c>
    </row>
    <row r="103" spans="1:3" x14ac:dyDescent="0.15">
      <c r="A103" s="44" t="s">
        <v>831</v>
      </c>
      <c r="B103" s="11" t="s">
        <v>1831</v>
      </c>
      <c r="C103" s="44" t="s">
        <v>832</v>
      </c>
    </row>
    <row r="104" spans="1:3" x14ac:dyDescent="0.15">
      <c r="A104" s="44" t="s">
        <v>833</v>
      </c>
      <c r="B104" s="11" t="s">
        <v>1881</v>
      </c>
      <c r="C104" s="44" t="s">
        <v>834</v>
      </c>
    </row>
    <row r="105" spans="1:3" x14ac:dyDescent="0.15">
      <c r="A105" s="44" t="s">
        <v>835</v>
      </c>
      <c r="B105" s="11" t="s">
        <v>1858</v>
      </c>
      <c r="C105" s="44" t="s">
        <v>836</v>
      </c>
    </row>
    <row r="106" spans="1:3" x14ac:dyDescent="0.15">
      <c r="A106" s="44" t="s">
        <v>837</v>
      </c>
      <c r="B106" s="11" t="s">
        <v>1831</v>
      </c>
      <c r="C106" s="44" t="s">
        <v>838</v>
      </c>
    </row>
    <row r="107" spans="1:3" x14ac:dyDescent="0.15">
      <c r="A107" s="44" t="s">
        <v>94</v>
      </c>
      <c r="B107" s="11" t="s">
        <v>1858</v>
      </c>
      <c r="C107" s="43" t="s">
        <v>839</v>
      </c>
    </row>
    <row r="108" spans="1:3" x14ac:dyDescent="0.15">
      <c r="A108" s="44" t="s">
        <v>840</v>
      </c>
      <c r="B108" s="11" t="s">
        <v>1858</v>
      </c>
      <c r="C108" s="43" t="s">
        <v>841</v>
      </c>
    </row>
    <row r="109" spans="1:3" x14ac:dyDescent="0.15">
      <c r="A109" s="44" t="s">
        <v>842</v>
      </c>
      <c r="B109" s="11" t="s">
        <v>1858</v>
      </c>
      <c r="C109" s="43" t="s">
        <v>843</v>
      </c>
    </row>
    <row r="110" spans="1:3" x14ac:dyDescent="0.15">
      <c r="A110" s="44" t="s">
        <v>844</v>
      </c>
      <c r="B110" s="11" t="s">
        <v>1858</v>
      </c>
      <c r="C110" s="43" t="s">
        <v>156</v>
      </c>
    </row>
    <row r="111" spans="1:3" x14ac:dyDescent="0.15">
      <c r="A111" s="44" t="s">
        <v>845</v>
      </c>
      <c r="B111" s="11" t="s">
        <v>1858</v>
      </c>
      <c r="C111" s="43" t="s">
        <v>846</v>
      </c>
    </row>
    <row r="112" spans="1:3" x14ac:dyDescent="0.15">
      <c r="A112" s="44" t="s">
        <v>847</v>
      </c>
      <c r="B112" s="11" t="s">
        <v>1858</v>
      </c>
      <c r="C112" s="43" t="s">
        <v>848</v>
      </c>
    </row>
    <row r="113" spans="1:3" x14ac:dyDescent="0.15">
      <c r="A113" s="44" t="s">
        <v>849</v>
      </c>
      <c r="B113" s="11" t="s">
        <v>1831</v>
      </c>
      <c r="C113" s="43" t="s">
        <v>850</v>
      </c>
    </row>
    <row r="114" spans="1:3" x14ac:dyDescent="0.15">
      <c r="A114" s="44" t="s">
        <v>851</v>
      </c>
      <c r="B114" s="11" t="s">
        <v>1858</v>
      </c>
      <c r="C114" s="168" t="s">
        <v>852</v>
      </c>
    </row>
    <row r="115" spans="1:3" x14ac:dyDescent="0.15">
      <c r="A115" s="167" t="s">
        <v>853</v>
      </c>
      <c r="B115" s="11" t="s">
        <v>1858</v>
      </c>
      <c r="C115" s="43" t="s">
        <v>854</v>
      </c>
    </row>
    <row r="116" spans="1:3" x14ac:dyDescent="0.15">
      <c r="A116" s="44" t="s">
        <v>855</v>
      </c>
      <c r="B116" s="11" t="s">
        <v>1872</v>
      </c>
      <c r="C116" s="43" t="s">
        <v>856</v>
      </c>
    </row>
    <row r="117" spans="1:3" x14ac:dyDescent="0.15">
      <c r="A117" s="44" t="s">
        <v>857</v>
      </c>
      <c r="B117" s="11" t="s">
        <v>1831</v>
      </c>
      <c r="C117" s="44" t="s">
        <v>858</v>
      </c>
    </row>
    <row r="118" spans="1:3" x14ac:dyDescent="0.15">
      <c r="A118" s="44" t="s">
        <v>859</v>
      </c>
      <c r="B118" s="11" t="s">
        <v>1858</v>
      </c>
      <c r="C118" s="44" t="s">
        <v>860</v>
      </c>
    </row>
    <row r="119" spans="1:3" x14ac:dyDescent="0.15">
      <c r="A119" s="44" t="s">
        <v>322</v>
      </c>
      <c r="B119" s="11" t="s">
        <v>1858</v>
      </c>
      <c r="C119" s="11" t="s">
        <v>861</v>
      </c>
    </row>
    <row r="120" spans="1:3" x14ac:dyDescent="0.15">
      <c r="A120" s="11" t="s">
        <v>323</v>
      </c>
      <c r="B120" s="11" t="s">
        <v>1831</v>
      </c>
      <c r="C120" s="11" t="s">
        <v>862</v>
      </c>
    </row>
    <row r="121" spans="1:3" x14ac:dyDescent="0.15">
      <c r="A121" s="43" t="s">
        <v>863</v>
      </c>
      <c r="B121" s="11" t="s">
        <v>1858</v>
      </c>
      <c r="C121" s="43" t="s">
        <v>864</v>
      </c>
    </row>
    <row r="122" spans="1:3" x14ac:dyDescent="0.15">
      <c r="A122" s="43" t="s">
        <v>865</v>
      </c>
      <c r="B122" s="11" t="s">
        <v>1882</v>
      </c>
      <c r="C122" s="43" t="s">
        <v>866</v>
      </c>
    </row>
    <row r="123" spans="1:3" x14ac:dyDescent="0.15">
      <c r="A123" s="43" t="s">
        <v>867</v>
      </c>
      <c r="B123" s="11" t="s">
        <v>1858</v>
      </c>
      <c r="C123" s="43" t="s">
        <v>868</v>
      </c>
    </row>
    <row r="124" spans="1:3" x14ac:dyDescent="0.15">
      <c r="A124" s="43" t="s">
        <v>869</v>
      </c>
      <c r="B124" s="11" t="s">
        <v>1858</v>
      </c>
      <c r="C124" s="43" t="s">
        <v>870</v>
      </c>
    </row>
    <row r="125" spans="1:3" x14ac:dyDescent="0.15">
      <c r="A125" s="43" t="s">
        <v>871</v>
      </c>
      <c r="B125" s="11" t="s">
        <v>1882</v>
      </c>
      <c r="C125" s="43" t="s">
        <v>872</v>
      </c>
    </row>
    <row r="126" spans="1:3" x14ac:dyDescent="0.15">
      <c r="A126" s="43" t="s">
        <v>873</v>
      </c>
      <c r="B126" s="11" t="s">
        <v>1882</v>
      </c>
      <c r="C126" s="43" t="s">
        <v>874</v>
      </c>
    </row>
    <row r="127" spans="1:3" x14ac:dyDescent="0.15">
      <c r="A127" s="43" t="s">
        <v>875</v>
      </c>
      <c r="B127" s="11" t="s">
        <v>1858</v>
      </c>
      <c r="C127" s="43" t="s">
        <v>876</v>
      </c>
    </row>
    <row r="128" spans="1:3" x14ac:dyDescent="0.15">
      <c r="A128" s="43" t="s">
        <v>877</v>
      </c>
      <c r="B128" s="11" t="s">
        <v>1882</v>
      </c>
      <c r="C128" s="43" t="s">
        <v>878</v>
      </c>
    </row>
    <row r="129" spans="1:3" x14ac:dyDescent="0.15">
      <c r="A129" s="43" t="s">
        <v>879</v>
      </c>
      <c r="B129" s="11" t="s">
        <v>1882</v>
      </c>
      <c r="C129" s="43" t="s">
        <v>880</v>
      </c>
    </row>
    <row r="130" spans="1:3" x14ac:dyDescent="0.15">
      <c r="A130" s="43" t="s">
        <v>881</v>
      </c>
      <c r="B130" s="11" t="s">
        <v>1882</v>
      </c>
      <c r="C130" s="43" t="s">
        <v>882</v>
      </c>
    </row>
    <row r="131" spans="1:3" x14ac:dyDescent="0.15">
      <c r="A131" s="43" t="s">
        <v>883</v>
      </c>
      <c r="B131" s="11" t="s">
        <v>1882</v>
      </c>
      <c r="C131" s="43" t="s">
        <v>884</v>
      </c>
    </row>
    <row r="132" spans="1:3" x14ac:dyDescent="0.15">
      <c r="A132" s="43" t="s">
        <v>885</v>
      </c>
      <c r="B132" s="11" t="s">
        <v>1858</v>
      </c>
      <c r="C132" s="43" t="s">
        <v>886</v>
      </c>
    </row>
    <row r="133" spans="1:3" x14ac:dyDescent="0.15">
      <c r="A133" s="43" t="s">
        <v>887</v>
      </c>
      <c r="B133" s="11" t="s">
        <v>1858</v>
      </c>
      <c r="C133" s="43" t="s">
        <v>888</v>
      </c>
    </row>
    <row r="134" spans="1:3" x14ac:dyDescent="0.15">
      <c r="A134" s="43" t="s">
        <v>889</v>
      </c>
      <c r="B134" s="11" t="s">
        <v>1858</v>
      </c>
      <c r="C134" s="43" t="s">
        <v>890</v>
      </c>
    </row>
    <row r="135" spans="1:3" x14ac:dyDescent="0.15">
      <c r="A135" s="11" t="s">
        <v>891</v>
      </c>
      <c r="B135" s="11" t="s">
        <v>1858</v>
      </c>
      <c r="C135" s="11" t="s">
        <v>892</v>
      </c>
    </row>
    <row r="136" spans="1:3" x14ac:dyDescent="0.15">
      <c r="A136" s="48" t="s">
        <v>534</v>
      </c>
      <c r="B136" s="11" t="s">
        <v>1831</v>
      </c>
      <c r="C136" s="50" t="s">
        <v>1082</v>
      </c>
    </row>
    <row r="137" spans="1:3" x14ac:dyDescent="0.15">
      <c r="A137" s="48" t="s">
        <v>87</v>
      </c>
      <c r="B137" s="11" t="s">
        <v>1858</v>
      </c>
      <c r="C137" s="48" t="s">
        <v>495</v>
      </c>
    </row>
    <row r="138" spans="1:3" x14ac:dyDescent="0.15">
      <c r="A138" s="48" t="s">
        <v>85</v>
      </c>
      <c r="B138" s="11" t="s">
        <v>1873</v>
      </c>
      <c r="C138" s="48" t="s">
        <v>494</v>
      </c>
    </row>
    <row r="139" spans="1:3" x14ac:dyDescent="0.15">
      <c r="A139" s="48" t="s">
        <v>126</v>
      </c>
      <c r="B139" s="11" t="s">
        <v>1858</v>
      </c>
      <c r="C139" s="48" t="s">
        <v>1083</v>
      </c>
    </row>
    <row r="140" spans="1:3" x14ac:dyDescent="0.15">
      <c r="A140" s="48" t="s">
        <v>1084</v>
      </c>
      <c r="B140" s="11" t="s">
        <v>1858</v>
      </c>
      <c r="C140" s="49" t="s">
        <v>503</v>
      </c>
    </row>
    <row r="141" spans="1:3" x14ac:dyDescent="0.15">
      <c r="A141" s="48" t="s">
        <v>1085</v>
      </c>
      <c r="B141" s="11" t="s">
        <v>1858</v>
      </c>
      <c r="C141" s="49" t="s">
        <v>1086</v>
      </c>
    </row>
    <row r="142" spans="1:3" x14ac:dyDescent="0.15">
      <c r="A142" s="48" t="s">
        <v>43</v>
      </c>
      <c r="B142" s="11" t="s">
        <v>1858</v>
      </c>
      <c r="C142" s="49" t="s">
        <v>1087</v>
      </c>
    </row>
    <row r="143" spans="1:3" x14ac:dyDescent="0.15">
      <c r="A143" s="48" t="s">
        <v>1088</v>
      </c>
      <c r="B143" s="11" t="s">
        <v>1858</v>
      </c>
      <c r="C143" s="49" t="s">
        <v>493</v>
      </c>
    </row>
    <row r="144" spans="1:3" x14ac:dyDescent="0.15">
      <c r="A144" s="48" t="s">
        <v>1089</v>
      </c>
      <c r="B144" s="11" t="s">
        <v>1858</v>
      </c>
      <c r="C144" s="49" t="s">
        <v>1090</v>
      </c>
    </row>
    <row r="145" spans="1:3" x14ac:dyDescent="0.15">
      <c r="A145" s="48" t="s">
        <v>1091</v>
      </c>
      <c r="B145" s="11" t="s">
        <v>1858</v>
      </c>
      <c r="C145" s="49" t="s">
        <v>1092</v>
      </c>
    </row>
    <row r="146" spans="1:3" x14ac:dyDescent="0.15">
      <c r="A146" s="48" t="s">
        <v>1093</v>
      </c>
      <c r="B146" s="11" t="s">
        <v>1858</v>
      </c>
      <c r="C146" s="49" t="s">
        <v>1094</v>
      </c>
    </row>
    <row r="147" spans="1:3" x14ac:dyDescent="0.15">
      <c r="A147" s="48" t="s">
        <v>1095</v>
      </c>
      <c r="B147" s="11" t="s">
        <v>1858</v>
      </c>
      <c r="C147" s="49" t="s">
        <v>1096</v>
      </c>
    </row>
    <row r="148" spans="1:3" x14ac:dyDescent="0.15">
      <c r="A148" s="48" t="s">
        <v>1097</v>
      </c>
      <c r="B148" s="11" t="s">
        <v>1858</v>
      </c>
      <c r="C148" s="49" t="s">
        <v>1098</v>
      </c>
    </row>
    <row r="149" spans="1:3" x14ac:dyDescent="0.15">
      <c r="A149" s="48" t="s">
        <v>1099</v>
      </c>
      <c r="B149" s="11" t="s">
        <v>1858</v>
      </c>
      <c r="C149" s="49" t="s">
        <v>1100</v>
      </c>
    </row>
    <row r="150" spans="1:3" x14ac:dyDescent="0.15">
      <c r="A150" s="48" t="s">
        <v>1101</v>
      </c>
      <c r="B150" s="11" t="s">
        <v>1858</v>
      </c>
      <c r="C150" s="50" t="s">
        <v>1102</v>
      </c>
    </row>
    <row r="151" spans="1:3" x14ac:dyDescent="0.15">
      <c r="A151" s="48" t="s">
        <v>1103</v>
      </c>
      <c r="B151" s="11" t="s">
        <v>1858</v>
      </c>
      <c r="C151" s="50" t="s">
        <v>1104</v>
      </c>
    </row>
    <row r="152" spans="1:3" x14ac:dyDescent="0.15">
      <c r="A152" s="48" t="s">
        <v>1105</v>
      </c>
      <c r="B152" s="11" t="s">
        <v>1876</v>
      </c>
      <c r="C152" s="49" t="s">
        <v>1106</v>
      </c>
    </row>
    <row r="153" spans="1:3" x14ac:dyDescent="0.15">
      <c r="A153" s="48" t="s">
        <v>1107</v>
      </c>
      <c r="B153" s="11" t="s">
        <v>1872</v>
      </c>
      <c r="C153" s="50" t="s">
        <v>1108</v>
      </c>
    </row>
    <row r="154" spans="1:3" x14ac:dyDescent="0.15">
      <c r="A154" s="48" t="s">
        <v>1109</v>
      </c>
      <c r="B154" s="11" t="s">
        <v>1874</v>
      </c>
      <c r="C154" s="49" t="s">
        <v>1110</v>
      </c>
    </row>
    <row r="155" spans="1:3" x14ac:dyDescent="0.15">
      <c r="A155" s="48" t="s">
        <v>1111</v>
      </c>
      <c r="B155" s="11" t="s">
        <v>1875</v>
      </c>
      <c r="C155" s="49" t="s">
        <v>1112</v>
      </c>
    </row>
    <row r="156" spans="1:3" x14ac:dyDescent="0.15">
      <c r="A156" s="48" t="s">
        <v>1113</v>
      </c>
      <c r="B156" s="11" t="s">
        <v>1858</v>
      </c>
      <c r="C156" s="49" t="s">
        <v>501</v>
      </c>
    </row>
    <row r="157" spans="1:3" x14ac:dyDescent="0.15">
      <c r="A157" s="48" t="s">
        <v>1114</v>
      </c>
      <c r="B157" s="11" t="s">
        <v>1858</v>
      </c>
      <c r="C157" s="49" t="s">
        <v>1115</v>
      </c>
    </row>
    <row r="158" spans="1:3" x14ac:dyDescent="0.15">
      <c r="A158" s="48" t="s">
        <v>1116</v>
      </c>
      <c r="B158" s="11" t="s">
        <v>1858</v>
      </c>
      <c r="C158" s="96" t="s">
        <v>1117</v>
      </c>
    </row>
    <row r="159" spans="1:3" x14ac:dyDescent="0.15">
      <c r="A159" s="48" t="s">
        <v>1118</v>
      </c>
      <c r="B159" s="11" t="s">
        <v>1858</v>
      </c>
      <c r="C159" s="49" t="s">
        <v>1119</v>
      </c>
    </row>
    <row r="160" spans="1:3" x14ac:dyDescent="0.15">
      <c r="A160" s="48" t="s">
        <v>1120</v>
      </c>
      <c r="B160" s="11" t="s">
        <v>1858</v>
      </c>
      <c r="C160" s="48" t="s">
        <v>1121</v>
      </c>
    </row>
    <row r="161" spans="1:3" x14ac:dyDescent="0.15">
      <c r="A161" s="48" t="s">
        <v>1122</v>
      </c>
      <c r="B161" s="11" t="s">
        <v>1858</v>
      </c>
      <c r="C161" s="48" t="s">
        <v>1123</v>
      </c>
    </row>
    <row r="162" spans="1:3" x14ac:dyDescent="0.15">
      <c r="A162" s="48" t="s">
        <v>1124</v>
      </c>
      <c r="B162" s="11" t="s">
        <v>1858</v>
      </c>
      <c r="C162" s="48" t="s">
        <v>1125</v>
      </c>
    </row>
    <row r="163" spans="1:3" x14ac:dyDescent="0.15">
      <c r="A163" s="48" t="s">
        <v>1126</v>
      </c>
      <c r="B163" s="11" t="s">
        <v>1858</v>
      </c>
      <c r="C163" s="48" t="s">
        <v>1127</v>
      </c>
    </row>
    <row r="164" spans="1:3" x14ac:dyDescent="0.15">
      <c r="A164" s="48" t="s">
        <v>1128</v>
      </c>
      <c r="B164" s="11" t="s">
        <v>1858</v>
      </c>
      <c r="C164" s="48" t="s">
        <v>1129</v>
      </c>
    </row>
    <row r="165" spans="1:3" x14ac:dyDescent="0.15">
      <c r="A165" s="48" t="s">
        <v>69</v>
      </c>
      <c r="B165" s="11" t="s">
        <v>1877</v>
      </c>
      <c r="C165" s="48" t="s">
        <v>509</v>
      </c>
    </row>
    <row r="166" spans="1:3" x14ac:dyDescent="0.15">
      <c r="A166" s="48" t="s">
        <v>1130</v>
      </c>
      <c r="B166" s="11" t="s">
        <v>1858</v>
      </c>
      <c r="C166" s="48" t="s">
        <v>1131</v>
      </c>
    </row>
    <row r="167" spans="1:3" x14ac:dyDescent="0.15">
      <c r="A167" s="48" t="s">
        <v>1132</v>
      </c>
      <c r="B167" s="11" t="s">
        <v>1858</v>
      </c>
      <c r="C167" s="48" t="s">
        <v>1133</v>
      </c>
    </row>
    <row r="168" spans="1:3" x14ac:dyDescent="0.15">
      <c r="A168" s="48" t="s">
        <v>1134</v>
      </c>
      <c r="B168" s="11" t="s">
        <v>1858</v>
      </c>
      <c r="C168" s="48" t="s">
        <v>1135</v>
      </c>
    </row>
    <row r="169" spans="1:3" x14ac:dyDescent="0.15">
      <c r="A169" s="48" t="s">
        <v>1136</v>
      </c>
      <c r="B169" s="11" t="s">
        <v>1858</v>
      </c>
      <c r="C169" s="48" t="s">
        <v>499</v>
      </c>
    </row>
    <row r="170" spans="1:3" x14ac:dyDescent="0.15">
      <c r="A170" s="48" t="s">
        <v>1137</v>
      </c>
      <c r="B170" s="11" t="s">
        <v>1858</v>
      </c>
      <c r="C170" s="48" t="s">
        <v>1138</v>
      </c>
    </row>
    <row r="171" spans="1:3" x14ac:dyDescent="0.15">
      <c r="A171" s="48" t="s">
        <v>1139</v>
      </c>
      <c r="B171" s="11" t="s">
        <v>1872</v>
      </c>
      <c r="C171" s="48" t="s">
        <v>1140</v>
      </c>
    </row>
    <row r="172" spans="1:3" x14ac:dyDescent="0.15">
      <c r="A172" s="48" t="s">
        <v>1141</v>
      </c>
      <c r="B172" s="11" t="s">
        <v>1858</v>
      </c>
      <c r="C172" s="48" t="s">
        <v>1142</v>
      </c>
    </row>
    <row r="173" spans="1:3" x14ac:dyDescent="0.15">
      <c r="A173" s="48" t="s">
        <v>1143</v>
      </c>
      <c r="B173" s="11" t="s">
        <v>1872</v>
      </c>
      <c r="C173" s="48" t="s">
        <v>1144</v>
      </c>
    </row>
    <row r="174" spans="1:3" x14ac:dyDescent="0.15">
      <c r="A174" s="48" t="s">
        <v>1145</v>
      </c>
      <c r="B174" s="11" t="s">
        <v>1858</v>
      </c>
      <c r="C174" s="48" t="s">
        <v>1146</v>
      </c>
    </row>
    <row r="175" spans="1:3" x14ac:dyDescent="0.15">
      <c r="A175" s="48" t="s">
        <v>1147</v>
      </c>
      <c r="B175" s="11" t="s">
        <v>1858</v>
      </c>
      <c r="C175" s="48" t="s">
        <v>1148</v>
      </c>
    </row>
    <row r="176" spans="1:3" x14ac:dyDescent="0.15">
      <c r="A176" s="48" t="s">
        <v>230</v>
      </c>
      <c r="B176" s="11" t="s">
        <v>1858</v>
      </c>
      <c r="C176" s="48" t="s">
        <v>504</v>
      </c>
    </row>
    <row r="177" spans="1:3" x14ac:dyDescent="0.15">
      <c r="A177" s="48" t="s">
        <v>1149</v>
      </c>
      <c r="B177" s="11" t="s">
        <v>1858</v>
      </c>
      <c r="C177" s="48" t="s">
        <v>1150</v>
      </c>
    </row>
    <row r="178" spans="1:3" x14ac:dyDescent="0.15">
      <c r="A178" s="48" t="s">
        <v>1151</v>
      </c>
      <c r="B178" s="11" t="s">
        <v>1858</v>
      </c>
      <c r="C178" s="48" t="s">
        <v>1152</v>
      </c>
    </row>
    <row r="179" spans="1:3" x14ac:dyDescent="0.15">
      <c r="A179" s="48" t="s">
        <v>1153</v>
      </c>
      <c r="B179" s="11" t="s">
        <v>1873</v>
      </c>
      <c r="C179" s="48" t="s">
        <v>1154</v>
      </c>
    </row>
    <row r="180" spans="1:3" x14ac:dyDescent="0.15">
      <c r="A180" s="48" t="s">
        <v>1155</v>
      </c>
      <c r="B180" s="11" t="s">
        <v>1882</v>
      </c>
      <c r="C180" s="48" t="s">
        <v>1156</v>
      </c>
    </row>
    <row r="181" spans="1:3" x14ac:dyDescent="0.15">
      <c r="A181" s="48" t="s">
        <v>1157</v>
      </c>
      <c r="B181" s="11" t="s">
        <v>1882</v>
      </c>
      <c r="C181" s="48" t="s">
        <v>1158</v>
      </c>
    </row>
    <row r="182" spans="1:3" x14ac:dyDescent="0.15">
      <c r="A182" s="48" t="s">
        <v>1159</v>
      </c>
      <c r="B182" s="11" t="s">
        <v>1858</v>
      </c>
      <c r="C182" s="48" t="s">
        <v>1160</v>
      </c>
    </row>
    <row r="183" spans="1:3" x14ac:dyDescent="0.15">
      <c r="A183" s="48" t="s">
        <v>1161</v>
      </c>
      <c r="B183" s="11" t="s">
        <v>1858</v>
      </c>
      <c r="C183" s="48" t="s">
        <v>1162</v>
      </c>
    </row>
    <row r="184" spans="1:3" x14ac:dyDescent="0.15">
      <c r="A184" s="97" t="s">
        <v>1163</v>
      </c>
      <c r="B184" s="11" t="s">
        <v>1858</v>
      </c>
      <c r="C184" s="97" t="s">
        <v>1164</v>
      </c>
    </row>
    <row r="185" spans="1:3" x14ac:dyDescent="0.15">
      <c r="A185" s="97" t="s">
        <v>1165</v>
      </c>
      <c r="B185" s="11" t="s">
        <v>1858</v>
      </c>
      <c r="C185" s="97" t="s">
        <v>1166</v>
      </c>
    </row>
    <row r="186" spans="1:3" x14ac:dyDescent="0.15">
      <c r="A186" s="97" t="s">
        <v>1167</v>
      </c>
      <c r="B186" s="11" t="s">
        <v>1858</v>
      </c>
      <c r="C186" s="97" t="s">
        <v>1168</v>
      </c>
    </row>
    <row r="187" spans="1:3" x14ac:dyDescent="0.15">
      <c r="A187" s="97" t="s">
        <v>1169</v>
      </c>
      <c r="B187" s="11" t="s">
        <v>1858</v>
      </c>
      <c r="C187" s="49" t="s">
        <v>1170</v>
      </c>
    </row>
    <row r="188" spans="1:3" x14ac:dyDescent="0.15">
      <c r="A188" s="49" t="s">
        <v>1171</v>
      </c>
      <c r="B188" s="11" t="s">
        <v>1858</v>
      </c>
      <c r="C188" s="49" t="s">
        <v>1172</v>
      </c>
    </row>
    <row r="189" spans="1:3" x14ac:dyDescent="0.15">
      <c r="A189" s="49" t="s">
        <v>1173</v>
      </c>
      <c r="B189" s="11" t="s">
        <v>1872</v>
      </c>
      <c r="C189" s="49" t="s">
        <v>1174</v>
      </c>
    </row>
    <row r="190" spans="1:3" x14ac:dyDescent="0.15">
      <c r="A190" s="49" t="s">
        <v>1175</v>
      </c>
      <c r="B190" s="11" t="s">
        <v>1872</v>
      </c>
      <c r="C190" s="49" t="s">
        <v>1176</v>
      </c>
    </row>
    <row r="191" spans="1:3" x14ac:dyDescent="0.15">
      <c r="A191" s="49" t="s">
        <v>1177</v>
      </c>
      <c r="B191" s="11" t="s">
        <v>1872</v>
      </c>
      <c r="C191" s="98" t="s">
        <v>1178</v>
      </c>
    </row>
    <row r="192" spans="1:3" x14ac:dyDescent="0.15">
      <c r="A192" s="49" t="s">
        <v>1179</v>
      </c>
      <c r="B192" s="11" t="s">
        <v>1872</v>
      </c>
      <c r="C192" s="97" t="s">
        <v>1180</v>
      </c>
    </row>
    <row r="193" spans="1:3" x14ac:dyDescent="0.15">
      <c r="A193" s="49" t="s">
        <v>1181</v>
      </c>
      <c r="B193" s="11" t="s">
        <v>1872</v>
      </c>
      <c r="C193" s="49" t="s">
        <v>1182</v>
      </c>
    </row>
    <row r="194" spans="1:3" x14ac:dyDescent="0.15">
      <c r="A194" s="49" t="s">
        <v>1183</v>
      </c>
      <c r="B194" s="11" t="s">
        <v>1872</v>
      </c>
      <c r="C194" s="49" t="s">
        <v>1184</v>
      </c>
    </row>
    <row r="195" spans="1:3" x14ac:dyDescent="0.15">
      <c r="A195" s="49" t="s">
        <v>1185</v>
      </c>
      <c r="B195" s="11" t="s">
        <v>1858</v>
      </c>
      <c r="C195" s="49" t="s">
        <v>1186</v>
      </c>
    </row>
    <row r="196" spans="1:3" x14ac:dyDescent="0.15">
      <c r="A196" s="49" t="s">
        <v>1187</v>
      </c>
      <c r="B196" s="11" t="s">
        <v>1872</v>
      </c>
      <c r="C196" s="49" t="s">
        <v>1188</v>
      </c>
    </row>
    <row r="197" spans="1:3" x14ac:dyDescent="0.15">
      <c r="A197" s="49" t="s">
        <v>1189</v>
      </c>
      <c r="B197" s="11" t="s">
        <v>1874</v>
      </c>
      <c r="C197" s="49" t="s">
        <v>1190</v>
      </c>
    </row>
    <row r="198" spans="1:3" x14ac:dyDescent="0.15">
      <c r="A198" s="49" t="s">
        <v>1191</v>
      </c>
      <c r="B198" s="11" t="s">
        <v>1872</v>
      </c>
      <c r="C198" s="49" t="s">
        <v>1192</v>
      </c>
    </row>
    <row r="199" spans="1:3" x14ac:dyDescent="0.15">
      <c r="A199" s="49" t="s">
        <v>1193</v>
      </c>
      <c r="B199" s="11" t="s">
        <v>1872</v>
      </c>
      <c r="C199" s="49" t="s">
        <v>1194</v>
      </c>
    </row>
    <row r="200" spans="1:3" x14ac:dyDescent="0.15">
      <c r="A200" s="49" t="s">
        <v>1195</v>
      </c>
      <c r="B200" s="11" t="s">
        <v>1858</v>
      </c>
      <c r="C200" s="49" t="s">
        <v>1196</v>
      </c>
    </row>
    <row r="201" spans="1:3" x14ac:dyDescent="0.15">
      <c r="A201" s="49" t="s">
        <v>1197</v>
      </c>
      <c r="B201" s="11" t="s">
        <v>1872</v>
      </c>
      <c r="C201" s="49" t="s">
        <v>1198</v>
      </c>
    </row>
    <row r="202" spans="1:3" x14ac:dyDescent="0.15">
      <c r="A202" s="49" t="s">
        <v>1199</v>
      </c>
      <c r="B202" s="11" t="s">
        <v>1858</v>
      </c>
      <c r="C202" s="49" t="s">
        <v>1200</v>
      </c>
    </row>
    <row r="203" spans="1:3" x14ac:dyDescent="0.15">
      <c r="A203" s="49" t="s">
        <v>1201</v>
      </c>
      <c r="B203" s="11" t="s">
        <v>1874</v>
      </c>
      <c r="C203" s="49" t="s">
        <v>1202</v>
      </c>
    </row>
    <row r="204" spans="1:3" x14ac:dyDescent="0.15">
      <c r="A204" s="49" t="s">
        <v>1203</v>
      </c>
      <c r="B204" s="11" t="s">
        <v>1872</v>
      </c>
      <c r="C204" s="49" t="s">
        <v>1204</v>
      </c>
    </row>
    <row r="205" spans="1:3" x14ac:dyDescent="0.15">
      <c r="A205" s="49" t="s">
        <v>1205</v>
      </c>
      <c r="B205" s="11" t="s">
        <v>1872</v>
      </c>
      <c r="C205" s="49" t="s">
        <v>1206</v>
      </c>
    </row>
    <row r="206" spans="1:3" x14ac:dyDescent="0.15">
      <c r="A206" s="99" t="s">
        <v>1207</v>
      </c>
      <c r="B206" s="11" t="s">
        <v>1874</v>
      </c>
      <c r="C206" s="48" t="s">
        <v>1208</v>
      </c>
    </row>
    <row r="207" spans="1:3" x14ac:dyDescent="0.15">
      <c r="A207" s="99" t="s">
        <v>1209</v>
      </c>
      <c r="B207" s="11" t="s">
        <v>1858</v>
      </c>
      <c r="C207" s="48" t="s">
        <v>1210</v>
      </c>
    </row>
    <row r="208" spans="1:3" x14ac:dyDescent="0.15">
      <c r="A208" s="166" t="s">
        <v>1211</v>
      </c>
      <c r="B208" s="11" t="s">
        <v>1875</v>
      </c>
      <c r="C208" s="48" t="s">
        <v>1212</v>
      </c>
    </row>
    <row r="209" spans="1:3" x14ac:dyDescent="0.15">
      <c r="A209" s="99" t="s">
        <v>1213</v>
      </c>
      <c r="B209" s="11" t="s">
        <v>1858</v>
      </c>
      <c r="C209" s="48" t="s">
        <v>1214</v>
      </c>
    </row>
    <row r="210" spans="1:3" x14ac:dyDescent="0.15">
      <c r="A210" s="48" t="s">
        <v>1215</v>
      </c>
      <c r="B210" s="11" t="s">
        <v>1872</v>
      </c>
      <c r="C210" s="48" t="s">
        <v>1216</v>
      </c>
    </row>
    <row r="211" spans="1:3" x14ac:dyDescent="0.15">
      <c r="A211" s="48" t="s">
        <v>1217</v>
      </c>
      <c r="B211" s="11" t="s">
        <v>1872</v>
      </c>
      <c r="C211" s="48" t="s">
        <v>1218</v>
      </c>
    </row>
    <row r="212" spans="1:3" x14ac:dyDescent="0.15">
      <c r="A212" s="48" t="s">
        <v>1219</v>
      </c>
      <c r="B212" s="11" t="s">
        <v>1872</v>
      </c>
      <c r="C212" s="48" t="s">
        <v>1220</v>
      </c>
    </row>
    <row r="213" spans="1:3" x14ac:dyDescent="0.15">
      <c r="A213" s="99" t="s">
        <v>1221</v>
      </c>
      <c r="B213" s="11" t="s">
        <v>1858</v>
      </c>
      <c r="C213" s="48" t="s">
        <v>482</v>
      </c>
    </row>
    <row r="214" spans="1:3" x14ac:dyDescent="0.15">
      <c r="A214" s="48" t="s">
        <v>1222</v>
      </c>
      <c r="B214" s="11" t="s">
        <v>1858</v>
      </c>
      <c r="C214" s="48" t="s">
        <v>1223</v>
      </c>
    </row>
    <row r="215" spans="1:3" x14ac:dyDescent="0.15">
      <c r="A215" s="48" t="s">
        <v>1224</v>
      </c>
      <c r="B215" s="11" t="s">
        <v>1874</v>
      </c>
      <c r="C215" s="48" t="s">
        <v>1225</v>
      </c>
    </row>
    <row r="216" spans="1:3" x14ac:dyDescent="0.15">
      <c r="A216" s="48" t="s">
        <v>1226</v>
      </c>
      <c r="B216" s="11" t="s">
        <v>1858</v>
      </c>
      <c r="C216" s="48" t="s">
        <v>1227</v>
      </c>
    </row>
    <row r="217" spans="1:3" x14ac:dyDescent="0.15">
      <c r="A217" s="48" t="s">
        <v>1228</v>
      </c>
      <c r="B217" s="11" t="s">
        <v>1858</v>
      </c>
      <c r="C217" s="48" t="s">
        <v>1229</v>
      </c>
    </row>
    <row r="218" spans="1:3" x14ac:dyDescent="0.15">
      <c r="A218" s="99" t="s">
        <v>1230</v>
      </c>
      <c r="B218" s="11" t="s">
        <v>1858</v>
      </c>
      <c r="C218" s="48" t="s">
        <v>1231</v>
      </c>
    </row>
    <row r="219" spans="1:3" x14ac:dyDescent="0.15">
      <c r="A219" s="99" t="s">
        <v>1232</v>
      </c>
      <c r="B219" s="11" t="s">
        <v>1858</v>
      </c>
      <c r="C219" s="48" t="s">
        <v>1233</v>
      </c>
    </row>
    <row r="220" spans="1:3" x14ac:dyDescent="0.15">
      <c r="A220" s="99" t="s">
        <v>1234</v>
      </c>
      <c r="B220" s="11" t="s">
        <v>1858</v>
      </c>
      <c r="C220" s="48" t="s">
        <v>1235</v>
      </c>
    </row>
    <row r="221" spans="1:3" x14ac:dyDescent="0.15">
      <c r="A221" s="99" t="s">
        <v>1236</v>
      </c>
      <c r="B221" s="11" t="s">
        <v>1858</v>
      </c>
      <c r="C221" s="48" t="s">
        <v>1237</v>
      </c>
    </row>
    <row r="222" spans="1:3" x14ac:dyDescent="0.15">
      <c r="A222" s="99" t="s">
        <v>1238</v>
      </c>
      <c r="B222" s="11" t="s">
        <v>1858</v>
      </c>
      <c r="C222" s="48" t="s">
        <v>1239</v>
      </c>
    </row>
    <row r="223" spans="1:3" x14ac:dyDescent="0.15">
      <c r="A223" s="99" t="s">
        <v>1240</v>
      </c>
      <c r="B223" s="11" t="s">
        <v>1858</v>
      </c>
      <c r="C223" s="48" t="s">
        <v>1241</v>
      </c>
    </row>
    <row r="224" spans="1:3" x14ac:dyDescent="0.15">
      <c r="A224" s="99" t="s">
        <v>1242</v>
      </c>
      <c r="B224" s="11" t="s">
        <v>1858</v>
      </c>
      <c r="C224" s="48" t="s">
        <v>1243</v>
      </c>
    </row>
    <row r="225" spans="1:3" x14ac:dyDescent="0.15">
      <c r="A225" s="99" t="s">
        <v>1244</v>
      </c>
      <c r="B225" s="11" t="s">
        <v>1858</v>
      </c>
      <c r="C225" s="48" t="s">
        <v>1245</v>
      </c>
    </row>
    <row r="226" spans="1:3" x14ac:dyDescent="0.15">
      <c r="A226" s="99" t="s">
        <v>1246</v>
      </c>
      <c r="B226" s="11" t="s">
        <v>1858</v>
      </c>
      <c r="C226" s="48" t="s">
        <v>1247</v>
      </c>
    </row>
    <row r="227" spans="1:3" x14ac:dyDescent="0.15">
      <c r="A227" s="99" t="s">
        <v>1248</v>
      </c>
      <c r="B227" s="11" t="s">
        <v>1858</v>
      </c>
      <c r="C227" s="48" t="s">
        <v>1249</v>
      </c>
    </row>
    <row r="228" spans="1:3" x14ac:dyDescent="0.15">
      <c r="A228" s="165" t="s">
        <v>1250</v>
      </c>
      <c r="B228" s="11" t="s">
        <v>1858</v>
      </c>
      <c r="C228" s="100" t="s">
        <v>1251</v>
      </c>
    </row>
    <row r="229" spans="1:3" x14ac:dyDescent="0.15">
      <c r="A229" s="99" t="s">
        <v>1252</v>
      </c>
      <c r="B229" s="11" t="s">
        <v>1875</v>
      </c>
      <c r="C229" s="48" t="s">
        <v>1253</v>
      </c>
    </row>
    <row r="230" spans="1:3" x14ac:dyDescent="0.15">
      <c r="A230" s="99" t="s">
        <v>1254</v>
      </c>
      <c r="B230" s="11" t="s">
        <v>1858</v>
      </c>
      <c r="C230" s="48" t="s">
        <v>1255</v>
      </c>
    </row>
    <row r="231" spans="1:3" x14ac:dyDescent="0.15">
      <c r="A231" s="99" t="s">
        <v>41</v>
      </c>
      <c r="B231" s="11" t="s">
        <v>1858</v>
      </c>
      <c r="C231" s="48" t="s">
        <v>481</v>
      </c>
    </row>
    <row r="232" spans="1:3" x14ac:dyDescent="0.15">
      <c r="A232" s="99" t="s">
        <v>1256</v>
      </c>
      <c r="B232" s="11" t="s">
        <v>1858</v>
      </c>
      <c r="C232" s="48" t="s">
        <v>1257</v>
      </c>
    </row>
    <row r="233" spans="1:3" x14ac:dyDescent="0.15">
      <c r="A233" s="48" t="s">
        <v>1260</v>
      </c>
      <c r="B233" s="11" t="s">
        <v>1874</v>
      </c>
      <c r="C233" s="49" t="s">
        <v>500</v>
      </c>
    </row>
    <row r="234" spans="1:3" x14ac:dyDescent="0.15">
      <c r="A234" s="97" t="s">
        <v>1261</v>
      </c>
      <c r="B234" s="11" t="s">
        <v>1858</v>
      </c>
      <c r="C234" s="97" t="s">
        <v>1262</v>
      </c>
    </row>
    <row r="235" spans="1:3" x14ac:dyDescent="0.15">
      <c r="A235" s="97" t="s">
        <v>1263</v>
      </c>
      <c r="B235" s="11" t="s">
        <v>1858</v>
      </c>
      <c r="C235" s="97" t="s">
        <v>1264</v>
      </c>
    </row>
    <row r="236" spans="1:3" x14ac:dyDescent="0.15">
      <c r="A236" s="97" t="s">
        <v>141</v>
      </c>
      <c r="B236" s="11" t="s">
        <v>1858</v>
      </c>
      <c r="C236" s="97" t="s">
        <v>1265</v>
      </c>
    </row>
    <row r="237" spans="1:3" x14ac:dyDescent="0.15">
      <c r="A237" s="48" t="s">
        <v>1271</v>
      </c>
      <c r="B237" s="11" t="s">
        <v>1858</v>
      </c>
      <c r="C237" s="48" t="s">
        <v>1272</v>
      </c>
    </row>
    <row r="238" spans="1:3" x14ac:dyDescent="0.15">
      <c r="A238" s="48" t="s">
        <v>1273</v>
      </c>
      <c r="B238" s="11" t="s">
        <v>1858</v>
      </c>
      <c r="C238" s="48" t="s">
        <v>1274</v>
      </c>
    </row>
    <row r="239" spans="1:3" x14ac:dyDescent="0.15">
      <c r="A239" s="48" t="s">
        <v>1275</v>
      </c>
      <c r="B239" s="11" t="s">
        <v>1858</v>
      </c>
      <c r="C239" s="48" t="s">
        <v>1276</v>
      </c>
    </row>
    <row r="240" spans="1:3" x14ac:dyDescent="0.15">
      <c r="A240" s="48" t="s">
        <v>1277</v>
      </c>
      <c r="B240" s="11" t="s">
        <v>1874</v>
      </c>
      <c r="C240" s="96" t="s">
        <v>1278</v>
      </c>
    </row>
    <row r="241" spans="1:3" x14ac:dyDescent="0.15">
      <c r="A241" s="48" t="s">
        <v>1279</v>
      </c>
      <c r="B241" s="11" t="s">
        <v>1858</v>
      </c>
      <c r="C241" s="96" t="s">
        <v>1280</v>
      </c>
    </row>
    <row r="242" spans="1:3" x14ac:dyDescent="0.15">
      <c r="A242" s="48" t="s">
        <v>1281</v>
      </c>
      <c r="B242" s="11" t="s">
        <v>1858</v>
      </c>
      <c r="C242" s="48" t="s">
        <v>1282</v>
      </c>
    </row>
    <row r="243" spans="1:3" x14ac:dyDescent="0.15">
      <c r="A243" s="48" t="s">
        <v>1283</v>
      </c>
      <c r="B243" s="11" t="s">
        <v>1858</v>
      </c>
      <c r="C243" s="48" t="s">
        <v>1284</v>
      </c>
    </row>
    <row r="244" spans="1:3" x14ac:dyDescent="0.15">
      <c r="A244" s="11" t="s">
        <v>1303</v>
      </c>
      <c r="B244" s="11" t="s">
        <v>1858</v>
      </c>
      <c r="C244" s="11" t="s">
        <v>1304</v>
      </c>
    </row>
    <row r="245" spans="1:3" s="93" customFormat="1" x14ac:dyDescent="0.15">
      <c r="A245" s="11" t="s">
        <v>1305</v>
      </c>
      <c r="B245" s="11" t="s">
        <v>1876</v>
      </c>
      <c r="C245" s="87" t="s">
        <v>486</v>
      </c>
    </row>
    <row r="246" spans="1:3" s="93" customFormat="1" x14ac:dyDescent="0.15">
      <c r="A246" s="44" t="s">
        <v>1306</v>
      </c>
      <c r="B246" s="11" t="s">
        <v>1858</v>
      </c>
      <c r="C246" s="44" t="s">
        <v>1307</v>
      </c>
    </row>
    <row r="247" spans="1:3" s="93" customFormat="1" x14ac:dyDescent="0.15">
      <c r="A247" s="44" t="s">
        <v>1308</v>
      </c>
      <c r="B247" s="11" t="s">
        <v>1858</v>
      </c>
      <c r="C247" s="44" t="s">
        <v>1309</v>
      </c>
    </row>
    <row r="248" spans="1:3" s="93" customFormat="1" x14ac:dyDescent="0.15">
      <c r="A248" s="11" t="s">
        <v>1318</v>
      </c>
      <c r="B248" s="11" t="s">
        <v>1858</v>
      </c>
      <c r="C248" s="11" t="s">
        <v>1319</v>
      </c>
    </row>
    <row r="249" spans="1:3" x14ac:dyDescent="0.15">
      <c r="A249" s="11" t="s">
        <v>1320</v>
      </c>
      <c r="B249" s="11" t="s">
        <v>1858</v>
      </c>
      <c r="C249" s="11" t="s">
        <v>489</v>
      </c>
    </row>
    <row r="250" spans="1:3" x14ac:dyDescent="0.15">
      <c r="A250" s="44" t="s">
        <v>1321</v>
      </c>
      <c r="B250" s="11" t="s">
        <v>1858</v>
      </c>
      <c r="C250" s="43" t="s">
        <v>1322</v>
      </c>
    </row>
    <row r="251" spans="1:3" x14ac:dyDescent="0.15">
      <c r="A251" s="11" t="s">
        <v>438</v>
      </c>
      <c r="B251" s="11" t="s">
        <v>1831</v>
      </c>
      <c r="C251" s="11" t="s">
        <v>439</v>
      </c>
    </row>
    <row r="252" spans="1:3" x14ac:dyDescent="0.15">
      <c r="A252" s="11" t="s">
        <v>1330</v>
      </c>
      <c r="B252" s="11" t="s">
        <v>1858</v>
      </c>
      <c r="C252" s="43" t="s">
        <v>1331</v>
      </c>
    </row>
    <row r="253" spans="1:3" x14ac:dyDescent="0.15">
      <c r="A253" s="11" t="s">
        <v>1332</v>
      </c>
      <c r="B253" s="11" t="s">
        <v>1858</v>
      </c>
      <c r="C253" s="12" t="s">
        <v>1333</v>
      </c>
    </row>
    <row r="254" spans="1:3" x14ac:dyDescent="0.15">
      <c r="A254" s="11" t="s">
        <v>446</v>
      </c>
      <c r="B254" s="11" t="s">
        <v>1831</v>
      </c>
      <c r="C254" s="72" t="s">
        <v>2099</v>
      </c>
    </row>
    <row r="255" spans="1:3" x14ac:dyDescent="0.15">
      <c r="A255" s="11" t="s">
        <v>1334</v>
      </c>
      <c r="B255" s="11" t="s">
        <v>1831</v>
      </c>
      <c r="C255" s="87" t="s">
        <v>2100</v>
      </c>
    </row>
    <row r="256" spans="1:3" x14ac:dyDescent="0.15">
      <c r="A256" s="11" t="s">
        <v>1335</v>
      </c>
      <c r="B256" s="11" t="s">
        <v>1858</v>
      </c>
      <c r="C256" s="88" t="s">
        <v>1336</v>
      </c>
    </row>
    <row r="257" spans="1:3" x14ac:dyDescent="0.15">
      <c r="A257" s="11" t="s">
        <v>1337</v>
      </c>
      <c r="B257" s="11" t="s">
        <v>1858</v>
      </c>
      <c r="C257" s="11" t="s">
        <v>1338</v>
      </c>
    </row>
    <row r="258" spans="1:3" x14ac:dyDescent="0.15">
      <c r="A258" s="72" t="s">
        <v>1339</v>
      </c>
      <c r="B258" s="11" t="s">
        <v>1872</v>
      </c>
      <c r="C258" s="101" t="s">
        <v>1340</v>
      </c>
    </row>
    <row r="259" spans="1:3" ht="14.25" customHeight="1" x14ac:dyDescent="0.3">
      <c r="A259" s="49" t="s">
        <v>1383</v>
      </c>
      <c r="B259" s="11" t="s">
        <v>1831</v>
      </c>
      <c r="C259" s="102" t="s">
        <v>1384</v>
      </c>
    </row>
    <row r="260" spans="1:3" ht="14.25" customHeight="1" x14ac:dyDescent="0.3">
      <c r="A260" s="49" t="s">
        <v>1385</v>
      </c>
      <c r="B260" s="11" t="s">
        <v>1858</v>
      </c>
      <c r="C260" s="102" t="s">
        <v>1386</v>
      </c>
    </row>
    <row r="261" spans="1:3" x14ac:dyDescent="0.15">
      <c r="A261" s="49" t="s">
        <v>1415</v>
      </c>
      <c r="B261" s="11" t="s">
        <v>1858</v>
      </c>
      <c r="C261" s="50" t="s">
        <v>1416</v>
      </c>
    </row>
    <row r="262" spans="1:3" x14ac:dyDescent="0.15">
      <c r="A262" s="49" t="s">
        <v>1420</v>
      </c>
      <c r="B262" s="11" t="s">
        <v>1858</v>
      </c>
      <c r="C262" s="50" t="s">
        <v>1421</v>
      </c>
    </row>
    <row r="263" spans="1:3" x14ac:dyDescent="0.15">
      <c r="A263" s="11" t="s">
        <v>1428</v>
      </c>
      <c r="B263" s="11" t="s">
        <v>1858</v>
      </c>
      <c r="C263" s="12" t="s">
        <v>1429</v>
      </c>
    </row>
    <row r="264" spans="1:3" x14ac:dyDescent="0.15">
      <c r="A264" s="49" t="s">
        <v>449</v>
      </c>
      <c r="B264" s="11" t="s">
        <v>1831</v>
      </c>
      <c r="C264" s="103" t="s">
        <v>1438</v>
      </c>
    </row>
    <row r="265" spans="1:3" x14ac:dyDescent="0.15">
      <c r="A265" s="11" t="s">
        <v>1443</v>
      </c>
      <c r="B265" s="11" t="s">
        <v>1858</v>
      </c>
      <c r="C265" s="12" t="s">
        <v>1444</v>
      </c>
    </row>
    <row r="266" spans="1:3" x14ac:dyDescent="0.15">
      <c r="A266" s="43" t="s">
        <v>470</v>
      </c>
      <c r="B266" s="11" t="s">
        <v>1858</v>
      </c>
      <c r="C266" s="12" t="s">
        <v>1458</v>
      </c>
    </row>
    <row r="267" spans="1:3" x14ac:dyDescent="0.15">
      <c r="A267" s="43" t="s">
        <v>1459</v>
      </c>
      <c r="B267" s="11" t="s">
        <v>1858</v>
      </c>
      <c r="C267" s="43" t="s">
        <v>1460</v>
      </c>
    </row>
    <row r="268" spans="1:3" x14ac:dyDescent="0.15">
      <c r="A268" s="43" t="s">
        <v>1461</v>
      </c>
      <c r="B268" s="11" t="s">
        <v>1858</v>
      </c>
      <c r="C268" s="12" t="s">
        <v>1462</v>
      </c>
    </row>
    <row r="269" spans="1:3" x14ac:dyDescent="0.15">
      <c r="A269" s="43" t="s">
        <v>471</v>
      </c>
      <c r="B269" s="11" t="s">
        <v>1831</v>
      </c>
      <c r="C269" s="12" t="s">
        <v>472</v>
      </c>
    </row>
    <row r="270" spans="1:3" x14ac:dyDescent="0.15">
      <c r="A270" s="43" t="s">
        <v>1465</v>
      </c>
      <c r="B270" s="11" t="s">
        <v>1858</v>
      </c>
      <c r="C270" s="12" t="s">
        <v>1466</v>
      </c>
    </row>
    <row r="271" spans="1:3" x14ac:dyDescent="0.15">
      <c r="A271" s="11" t="s">
        <v>1467</v>
      </c>
      <c r="B271" s="11" t="s">
        <v>1831</v>
      </c>
      <c r="C271" s="12" t="s">
        <v>1468</v>
      </c>
    </row>
    <row r="272" spans="1:3" x14ac:dyDescent="0.15">
      <c r="A272" s="43" t="s">
        <v>1478</v>
      </c>
      <c r="B272" s="11" t="s">
        <v>1831</v>
      </c>
      <c r="C272" s="12" t="s">
        <v>1479</v>
      </c>
    </row>
    <row r="273" spans="1:3" x14ac:dyDescent="0.15">
      <c r="A273" s="49" t="s">
        <v>1484</v>
      </c>
      <c r="B273" s="11" t="s">
        <v>1858</v>
      </c>
      <c r="C273" s="103" t="s">
        <v>508</v>
      </c>
    </row>
    <row r="274" spans="1:3" x14ac:dyDescent="0.15">
      <c r="A274" s="49" t="s">
        <v>1485</v>
      </c>
      <c r="B274" s="11" t="s">
        <v>1858</v>
      </c>
      <c r="C274" s="103" t="s">
        <v>1486</v>
      </c>
    </row>
    <row r="275" spans="1:3" x14ac:dyDescent="0.15">
      <c r="A275" s="48" t="s">
        <v>2128</v>
      </c>
      <c r="B275" s="11" t="s">
        <v>1831</v>
      </c>
      <c r="C275" s="43" t="s">
        <v>2129</v>
      </c>
    </row>
    <row r="276" spans="1:3" x14ac:dyDescent="0.15">
      <c r="A276" s="11" t="s">
        <v>1492</v>
      </c>
      <c r="B276" s="11" t="s">
        <v>1831</v>
      </c>
      <c r="C276" s="11" t="s">
        <v>1493</v>
      </c>
    </row>
    <row r="277" spans="1:3" x14ac:dyDescent="0.15">
      <c r="A277" s="49" t="s">
        <v>1506</v>
      </c>
      <c r="B277" s="11" t="s">
        <v>1858</v>
      </c>
      <c r="C277" s="49" t="s">
        <v>1507</v>
      </c>
    </row>
    <row r="278" spans="1:3" x14ac:dyDescent="0.15">
      <c r="A278" s="49" t="s">
        <v>1508</v>
      </c>
      <c r="B278" s="11" t="s">
        <v>1872</v>
      </c>
      <c r="C278" s="49" t="s">
        <v>1509</v>
      </c>
    </row>
    <row r="279" spans="1:3" x14ac:dyDescent="0.15">
      <c r="A279" s="49" t="s">
        <v>1516</v>
      </c>
      <c r="B279" s="11" t="s">
        <v>1831</v>
      </c>
      <c r="C279" s="103" t="s">
        <v>1517</v>
      </c>
    </row>
    <row r="280" spans="1:3" ht="14.25" customHeight="1" x14ac:dyDescent="0.15">
      <c r="A280" s="104" t="s">
        <v>2130</v>
      </c>
      <c r="B280" s="11" t="s">
        <v>1831</v>
      </c>
      <c r="C280" s="43" t="s">
        <v>2131</v>
      </c>
    </row>
    <row r="281" spans="1:3" ht="14.25" customHeight="1" x14ac:dyDescent="0.15">
      <c r="A281" s="104" t="s">
        <v>1518</v>
      </c>
      <c r="B281" s="11" t="s">
        <v>1831</v>
      </c>
      <c r="C281" s="43" t="s">
        <v>1972</v>
      </c>
    </row>
    <row r="282" spans="1:3" x14ac:dyDescent="0.15">
      <c r="A282" s="43" t="s">
        <v>1562</v>
      </c>
      <c r="B282" s="11" t="s">
        <v>1831</v>
      </c>
      <c r="C282" s="12" t="s">
        <v>2101</v>
      </c>
    </row>
    <row r="283" spans="1:3" x14ac:dyDescent="0.15">
      <c r="A283" s="43" t="s">
        <v>1563</v>
      </c>
      <c r="B283" s="11" t="s">
        <v>1831</v>
      </c>
      <c r="C283" s="43" t="s">
        <v>1564</v>
      </c>
    </row>
    <row r="284" spans="1:3" x14ac:dyDescent="0.15">
      <c r="A284" s="43" t="s">
        <v>1565</v>
      </c>
      <c r="B284" s="11" t="s">
        <v>1831</v>
      </c>
      <c r="C284" s="43" t="s">
        <v>1566</v>
      </c>
    </row>
    <row r="285" spans="1:3" x14ac:dyDescent="0.15">
      <c r="A285" s="43" t="s">
        <v>1567</v>
      </c>
      <c r="B285" s="11" t="s">
        <v>1831</v>
      </c>
      <c r="C285" s="43" t="s">
        <v>1568</v>
      </c>
    </row>
    <row r="286" spans="1:3" x14ac:dyDescent="0.15">
      <c r="A286" s="43" t="s">
        <v>1569</v>
      </c>
      <c r="B286" s="11" t="s">
        <v>1831</v>
      </c>
      <c r="C286" s="43" t="s">
        <v>1570</v>
      </c>
    </row>
    <row r="287" spans="1:3" x14ac:dyDescent="0.15">
      <c r="A287" s="43" t="s">
        <v>1571</v>
      </c>
      <c r="B287" s="11" t="s">
        <v>1831</v>
      </c>
      <c r="C287" s="43" t="s">
        <v>1572</v>
      </c>
    </row>
    <row r="288" spans="1:3" x14ac:dyDescent="0.15">
      <c r="A288" s="43" t="s">
        <v>1573</v>
      </c>
      <c r="B288" s="11" t="s">
        <v>1831</v>
      </c>
      <c r="C288" s="43" t="s">
        <v>1574</v>
      </c>
    </row>
    <row r="289" spans="1:3" x14ac:dyDescent="0.15">
      <c r="A289" s="43" t="s">
        <v>1575</v>
      </c>
      <c r="B289" s="11" t="s">
        <v>1831</v>
      </c>
      <c r="C289" s="43" t="s">
        <v>1576</v>
      </c>
    </row>
    <row r="290" spans="1:3" x14ac:dyDescent="0.15">
      <c r="A290" s="43" t="s">
        <v>1577</v>
      </c>
      <c r="B290" s="11" t="s">
        <v>1831</v>
      </c>
      <c r="C290" s="43" t="s">
        <v>1578</v>
      </c>
    </row>
    <row r="291" spans="1:3" x14ac:dyDescent="0.15">
      <c r="A291" s="43" t="s">
        <v>1579</v>
      </c>
      <c r="B291" s="11" t="s">
        <v>1831</v>
      </c>
      <c r="C291" s="43" t="s">
        <v>1580</v>
      </c>
    </row>
    <row r="292" spans="1:3" x14ac:dyDescent="0.15">
      <c r="A292" s="43" t="s">
        <v>1581</v>
      </c>
      <c r="B292" s="11" t="s">
        <v>1858</v>
      </c>
      <c r="C292" s="43" t="s">
        <v>1582</v>
      </c>
    </row>
    <row r="293" spans="1:3" x14ac:dyDescent="0.15">
      <c r="A293" s="43" t="s">
        <v>1583</v>
      </c>
      <c r="B293" s="11" t="s">
        <v>1858</v>
      </c>
      <c r="C293" s="72" t="s">
        <v>1584</v>
      </c>
    </row>
    <row r="294" spans="1:3" x14ac:dyDescent="0.15">
      <c r="A294" s="43" t="s">
        <v>1585</v>
      </c>
      <c r="B294" s="11" t="s">
        <v>1831</v>
      </c>
      <c r="C294" s="12" t="s">
        <v>1980</v>
      </c>
    </row>
    <row r="295" spans="1:3" x14ac:dyDescent="0.15">
      <c r="A295" s="11" t="s">
        <v>1586</v>
      </c>
      <c r="B295" s="11" t="s">
        <v>1831</v>
      </c>
      <c r="C295" s="12" t="s">
        <v>1587</v>
      </c>
    </row>
    <row r="296" spans="1:3" x14ac:dyDescent="0.15">
      <c r="A296" s="114" t="s">
        <v>1657</v>
      </c>
      <c r="B296" s="11" t="s">
        <v>1858</v>
      </c>
      <c r="C296" s="174" t="s">
        <v>1639</v>
      </c>
    </row>
    <row r="297" spans="1:3" x14ac:dyDescent="0.15">
      <c r="A297" s="114" t="s">
        <v>1855</v>
      </c>
      <c r="B297" s="11" t="s">
        <v>1831</v>
      </c>
      <c r="C297" s="174" t="s">
        <v>1838</v>
      </c>
    </row>
    <row r="298" spans="1:3" x14ac:dyDescent="0.15">
      <c r="A298" s="114" t="s">
        <v>1854</v>
      </c>
      <c r="B298" s="11" t="s">
        <v>1831</v>
      </c>
      <c r="C298" s="174" t="s">
        <v>1839</v>
      </c>
    </row>
    <row r="299" spans="1:3" x14ac:dyDescent="0.15">
      <c r="A299" s="114" t="s">
        <v>1660</v>
      </c>
      <c r="B299" s="11" t="s">
        <v>1897</v>
      </c>
      <c r="C299" s="174" t="s">
        <v>1640</v>
      </c>
    </row>
    <row r="300" spans="1:3" x14ac:dyDescent="0.15">
      <c r="A300" s="114" t="s">
        <v>1662</v>
      </c>
      <c r="B300" s="11" t="s">
        <v>1858</v>
      </c>
      <c r="C300" s="174" t="s">
        <v>1696</v>
      </c>
    </row>
    <row r="301" spans="1:3" x14ac:dyDescent="0.15">
      <c r="A301" s="114" t="s">
        <v>1663</v>
      </c>
      <c r="B301" s="11" t="s">
        <v>1831</v>
      </c>
      <c r="C301" s="43" t="s">
        <v>1836</v>
      </c>
    </row>
    <row r="302" spans="1:3" x14ac:dyDescent="0.15">
      <c r="A302" s="114" t="s">
        <v>1664</v>
      </c>
      <c r="B302" s="11" t="s">
        <v>1831</v>
      </c>
      <c r="C302" s="43" t="s">
        <v>1837</v>
      </c>
    </row>
    <row r="303" spans="1:3" x14ac:dyDescent="0.15">
      <c r="A303" s="114" t="s">
        <v>1665</v>
      </c>
      <c r="B303" s="11" t="s">
        <v>1831</v>
      </c>
      <c r="C303" s="43" t="s">
        <v>2132</v>
      </c>
    </row>
    <row r="304" spans="1:3" x14ac:dyDescent="0.15">
      <c r="A304" s="114" t="s">
        <v>1666</v>
      </c>
      <c r="B304" s="11" t="s">
        <v>1831</v>
      </c>
      <c r="C304" s="174" t="s">
        <v>1642</v>
      </c>
    </row>
    <row r="305" spans="1:3" x14ac:dyDescent="0.15">
      <c r="A305" s="71" t="s">
        <v>1703</v>
      </c>
      <c r="B305" s="11" t="s">
        <v>1858</v>
      </c>
      <c r="C305" s="11" t="s">
        <v>1704</v>
      </c>
    </row>
    <row r="306" spans="1:3" x14ac:dyDescent="0.15">
      <c r="A306" s="71" t="s">
        <v>1705</v>
      </c>
      <c r="B306" s="11" t="s">
        <v>1831</v>
      </c>
      <c r="C306" s="11" t="s">
        <v>1706</v>
      </c>
    </row>
    <row r="307" spans="1:3" x14ac:dyDescent="0.15">
      <c r="A307" s="71" t="s">
        <v>1707</v>
      </c>
      <c r="B307" s="11" t="s">
        <v>1831</v>
      </c>
      <c r="C307" s="11" t="s">
        <v>1708</v>
      </c>
    </row>
    <row r="308" spans="1:3" x14ac:dyDescent="0.15">
      <c r="A308" s="71" t="s">
        <v>1709</v>
      </c>
      <c r="B308" s="11" t="s">
        <v>1831</v>
      </c>
      <c r="C308" s="11" t="s">
        <v>1710</v>
      </c>
    </row>
    <row r="309" spans="1:3" x14ac:dyDescent="0.15">
      <c r="A309" s="71" t="s">
        <v>1821</v>
      </c>
      <c r="B309" s="11" t="s">
        <v>1858</v>
      </c>
      <c r="C309" s="11" t="s">
        <v>1822</v>
      </c>
    </row>
    <row r="310" spans="1:3" x14ac:dyDescent="0.15">
      <c r="A310" s="114" t="s">
        <v>1808</v>
      </c>
      <c r="B310" s="11" t="s">
        <v>1831</v>
      </c>
      <c r="C310" s="174" t="s">
        <v>1818</v>
      </c>
    </row>
    <row r="311" spans="1:3" x14ac:dyDescent="0.15">
      <c r="A311" s="114" t="s">
        <v>1853</v>
      </c>
      <c r="B311" s="11" t="s">
        <v>1831</v>
      </c>
      <c r="C311" s="174" t="s">
        <v>1840</v>
      </c>
    </row>
    <row r="312" spans="1:3" x14ac:dyDescent="0.15">
      <c r="A312" s="114" t="s">
        <v>1810</v>
      </c>
      <c r="B312" s="11" t="s">
        <v>1831</v>
      </c>
      <c r="C312" s="174" t="s">
        <v>2102</v>
      </c>
    </row>
    <row r="313" spans="1:3" x14ac:dyDescent="0.15">
      <c r="A313" s="114" t="s">
        <v>1811</v>
      </c>
      <c r="B313" s="11" t="s">
        <v>1831</v>
      </c>
      <c r="C313" s="174" t="s">
        <v>2103</v>
      </c>
    </row>
    <row r="314" spans="1:3" x14ac:dyDescent="0.15">
      <c r="A314" s="114" t="s">
        <v>1900</v>
      </c>
      <c r="B314" s="114" t="s">
        <v>1901</v>
      </c>
      <c r="C314" s="174" t="s">
        <v>1902</v>
      </c>
    </row>
    <row r="315" spans="1:3" x14ac:dyDescent="0.15">
      <c r="A315" s="114" t="s">
        <v>1903</v>
      </c>
      <c r="B315" s="114" t="s">
        <v>1904</v>
      </c>
      <c r="C315" s="174" t="s">
        <v>2104</v>
      </c>
    </row>
    <row r="316" spans="1:3" x14ac:dyDescent="0.15">
      <c r="A316" s="11" t="s">
        <v>2133</v>
      </c>
      <c r="B316" s="11" t="s">
        <v>1868</v>
      </c>
      <c r="C316" s="43" t="s">
        <v>2134</v>
      </c>
    </row>
    <row r="317" spans="1:3" x14ac:dyDescent="0.15">
      <c r="A317" s="11" t="s">
        <v>22</v>
      </c>
      <c r="B317" s="11" t="s">
        <v>1868</v>
      </c>
      <c r="C317" s="43" t="s">
        <v>519</v>
      </c>
    </row>
    <row r="318" spans="1:3" x14ac:dyDescent="0.15">
      <c r="A318" s="11" t="s">
        <v>539</v>
      </c>
      <c r="B318" s="11" t="s">
        <v>1869</v>
      </c>
      <c r="C318" s="43" t="s">
        <v>540</v>
      </c>
    </row>
    <row r="319" spans="1:3" x14ac:dyDescent="0.15">
      <c r="A319" s="11" t="s">
        <v>543</v>
      </c>
      <c r="B319" s="11" t="s">
        <v>1869</v>
      </c>
      <c r="C319" s="43" t="s">
        <v>544</v>
      </c>
    </row>
    <row r="320" spans="1:3" x14ac:dyDescent="0.15">
      <c r="A320" s="11" t="s">
        <v>545</v>
      </c>
      <c r="B320" s="11" t="s">
        <v>1869</v>
      </c>
      <c r="C320" s="43" t="s">
        <v>546</v>
      </c>
    </row>
    <row r="321" spans="1:3" x14ac:dyDescent="0.15">
      <c r="A321" s="11" t="s">
        <v>547</v>
      </c>
      <c r="B321" s="11" t="s">
        <v>1869</v>
      </c>
      <c r="C321" s="43" t="s">
        <v>548</v>
      </c>
    </row>
    <row r="322" spans="1:3" x14ac:dyDescent="0.15">
      <c r="A322" s="11" t="s">
        <v>549</v>
      </c>
      <c r="B322" s="11" t="s">
        <v>1869</v>
      </c>
      <c r="C322" s="43" t="s">
        <v>550</v>
      </c>
    </row>
    <row r="323" spans="1:3" x14ac:dyDescent="0.15">
      <c r="A323" s="11" t="s">
        <v>551</v>
      </c>
      <c r="B323" s="11" t="s">
        <v>1869</v>
      </c>
      <c r="C323" s="43" t="s">
        <v>26</v>
      </c>
    </row>
    <row r="324" spans="1:3" x14ac:dyDescent="0.15">
      <c r="A324" s="11" t="s">
        <v>552</v>
      </c>
      <c r="B324" s="11" t="s">
        <v>1869</v>
      </c>
      <c r="C324" s="43" t="s">
        <v>520</v>
      </c>
    </row>
    <row r="325" spans="1:3" x14ac:dyDescent="0.15">
      <c r="A325" s="11" t="s">
        <v>553</v>
      </c>
      <c r="B325" s="11" t="s">
        <v>1869</v>
      </c>
      <c r="C325" s="43" t="s">
        <v>554</v>
      </c>
    </row>
    <row r="326" spans="1:3" x14ac:dyDescent="0.15">
      <c r="A326" s="11" t="s">
        <v>555</v>
      </c>
      <c r="B326" s="11" t="s">
        <v>1869</v>
      </c>
      <c r="C326" s="43" t="s">
        <v>556</v>
      </c>
    </row>
    <row r="327" spans="1:3" x14ac:dyDescent="0.15">
      <c r="A327" s="11" t="s">
        <v>557</v>
      </c>
      <c r="B327" s="11" t="s">
        <v>1869</v>
      </c>
      <c r="C327" s="43" t="s">
        <v>558</v>
      </c>
    </row>
    <row r="328" spans="1:3" x14ac:dyDescent="0.15">
      <c r="A328" s="11" t="s">
        <v>559</v>
      </c>
      <c r="B328" s="11" t="s">
        <v>1869</v>
      </c>
      <c r="C328" s="43" t="s">
        <v>560</v>
      </c>
    </row>
    <row r="329" spans="1:3" x14ac:dyDescent="0.15">
      <c r="A329" s="11" t="s">
        <v>561</v>
      </c>
      <c r="B329" s="11" t="s">
        <v>1869</v>
      </c>
      <c r="C329" s="43" t="s">
        <v>562</v>
      </c>
    </row>
    <row r="330" spans="1:3" x14ac:dyDescent="0.15">
      <c r="A330" s="11" t="s">
        <v>563</v>
      </c>
      <c r="B330" s="11" t="s">
        <v>1869</v>
      </c>
      <c r="C330" s="43" t="s">
        <v>564</v>
      </c>
    </row>
    <row r="331" spans="1:3" x14ac:dyDescent="0.15">
      <c r="A331" s="11" t="s">
        <v>28</v>
      </c>
      <c r="B331" s="11" t="s">
        <v>1868</v>
      </c>
      <c r="C331" s="43" t="s">
        <v>29</v>
      </c>
    </row>
    <row r="332" spans="1:3" x14ac:dyDescent="0.15">
      <c r="A332" s="11" t="s">
        <v>565</v>
      </c>
      <c r="B332" s="11" t="s">
        <v>1869</v>
      </c>
      <c r="C332" s="43" t="s">
        <v>522</v>
      </c>
    </row>
    <row r="333" spans="1:3" x14ac:dyDescent="0.15">
      <c r="A333" s="11" t="s">
        <v>566</v>
      </c>
      <c r="B333" s="11" t="s">
        <v>1869</v>
      </c>
      <c r="C333" s="43" t="s">
        <v>567</v>
      </c>
    </row>
    <row r="334" spans="1:3" x14ac:dyDescent="0.15">
      <c r="A334" s="11" t="s">
        <v>76</v>
      </c>
      <c r="B334" s="11" t="s">
        <v>1870</v>
      </c>
      <c r="C334" s="43" t="s">
        <v>77</v>
      </c>
    </row>
    <row r="335" spans="1:3" x14ac:dyDescent="0.15">
      <c r="A335" s="11" t="s">
        <v>568</v>
      </c>
      <c r="B335" s="11" t="s">
        <v>1869</v>
      </c>
      <c r="C335" s="43" t="s">
        <v>569</v>
      </c>
    </row>
    <row r="336" spans="1:3" x14ac:dyDescent="0.15">
      <c r="A336" s="11" t="s">
        <v>274</v>
      </c>
      <c r="B336" s="11" t="s">
        <v>1868</v>
      </c>
      <c r="C336" s="43" t="s">
        <v>275</v>
      </c>
    </row>
    <row r="337" spans="1:3" x14ac:dyDescent="0.15">
      <c r="A337" s="11" t="s">
        <v>570</v>
      </c>
      <c r="B337" s="11" t="s">
        <v>1868</v>
      </c>
      <c r="C337" s="43" t="s">
        <v>571</v>
      </c>
    </row>
    <row r="338" spans="1:3" x14ac:dyDescent="0.15">
      <c r="A338" s="11" t="s">
        <v>572</v>
      </c>
      <c r="B338" s="11" t="s">
        <v>1869</v>
      </c>
      <c r="C338" s="43" t="s">
        <v>573</v>
      </c>
    </row>
    <row r="339" spans="1:3" x14ac:dyDescent="0.15">
      <c r="A339" s="11" t="s">
        <v>574</v>
      </c>
      <c r="B339" s="11" t="s">
        <v>1869</v>
      </c>
      <c r="C339" s="43" t="s">
        <v>148</v>
      </c>
    </row>
    <row r="340" spans="1:3" x14ac:dyDescent="0.15">
      <c r="A340" s="11" t="s">
        <v>575</v>
      </c>
      <c r="B340" s="11" t="s">
        <v>1869</v>
      </c>
      <c r="C340" s="43" t="s">
        <v>149</v>
      </c>
    </row>
    <row r="341" spans="1:3" x14ac:dyDescent="0.15">
      <c r="A341" s="11" t="s">
        <v>576</v>
      </c>
      <c r="B341" s="11" t="s">
        <v>1871</v>
      </c>
      <c r="C341" s="43" t="s">
        <v>577</v>
      </c>
    </row>
    <row r="342" spans="1:3" x14ac:dyDescent="0.15">
      <c r="A342" s="11" t="s">
        <v>578</v>
      </c>
      <c r="B342" s="11" t="s">
        <v>1869</v>
      </c>
      <c r="C342" s="43" t="s">
        <v>579</v>
      </c>
    </row>
    <row r="343" spans="1:3" x14ac:dyDescent="0.15">
      <c r="A343" s="11" t="s">
        <v>580</v>
      </c>
      <c r="B343" s="11" t="s">
        <v>1869</v>
      </c>
      <c r="C343" s="43" t="s">
        <v>581</v>
      </c>
    </row>
    <row r="344" spans="1:3" x14ac:dyDescent="0.15">
      <c r="A344" s="11" t="s">
        <v>582</v>
      </c>
      <c r="B344" s="11" t="s">
        <v>1869</v>
      </c>
      <c r="C344" s="43" t="s">
        <v>583</v>
      </c>
    </row>
    <row r="345" spans="1:3" x14ac:dyDescent="0.15">
      <c r="A345" s="11" t="s">
        <v>584</v>
      </c>
      <c r="B345" s="11" t="s">
        <v>1869</v>
      </c>
      <c r="C345" s="87" t="s">
        <v>276</v>
      </c>
    </row>
    <row r="346" spans="1:3" x14ac:dyDescent="0.15">
      <c r="A346" s="11" t="s">
        <v>585</v>
      </c>
      <c r="B346" s="11" t="s">
        <v>1869</v>
      </c>
      <c r="C346" s="11" t="s">
        <v>524</v>
      </c>
    </row>
    <row r="347" spans="1:3" x14ac:dyDescent="0.15">
      <c r="A347" s="11" t="s">
        <v>586</v>
      </c>
      <c r="B347" s="11" t="s">
        <v>1869</v>
      </c>
      <c r="C347" s="87" t="s">
        <v>587</v>
      </c>
    </row>
    <row r="348" spans="1:3" x14ac:dyDescent="0.15">
      <c r="A348" s="11" t="s">
        <v>451</v>
      </c>
      <c r="B348" s="11" t="s">
        <v>1868</v>
      </c>
      <c r="C348" s="87" t="s">
        <v>200</v>
      </c>
    </row>
    <row r="349" spans="1:3" x14ac:dyDescent="0.15">
      <c r="A349" s="11" t="s">
        <v>588</v>
      </c>
      <c r="B349" s="11" t="s">
        <v>1869</v>
      </c>
      <c r="C349" s="87" t="s">
        <v>589</v>
      </c>
    </row>
    <row r="350" spans="1:3" x14ac:dyDescent="0.15">
      <c r="A350" s="11" t="s">
        <v>2135</v>
      </c>
      <c r="B350" s="11" t="s">
        <v>1868</v>
      </c>
      <c r="C350" s="43" t="s">
        <v>2136</v>
      </c>
    </row>
    <row r="351" spans="1:3" x14ac:dyDescent="0.15">
      <c r="A351" s="11" t="s">
        <v>590</v>
      </c>
      <c r="B351" s="11" t="s">
        <v>1869</v>
      </c>
      <c r="C351" s="43" t="s">
        <v>591</v>
      </c>
    </row>
    <row r="352" spans="1:3" x14ac:dyDescent="0.15">
      <c r="A352" s="11" t="s">
        <v>592</v>
      </c>
      <c r="B352" s="11" t="s">
        <v>1869</v>
      </c>
      <c r="C352" s="43" t="s">
        <v>593</v>
      </c>
    </row>
    <row r="353" spans="1:3" x14ac:dyDescent="0.15">
      <c r="A353" s="11" t="s">
        <v>594</v>
      </c>
      <c r="B353" s="11" t="s">
        <v>1869</v>
      </c>
      <c r="C353" s="11" t="s">
        <v>595</v>
      </c>
    </row>
    <row r="354" spans="1:3" x14ac:dyDescent="0.15">
      <c r="A354" s="11" t="s">
        <v>596</v>
      </c>
      <c r="B354" s="11" t="s">
        <v>1868</v>
      </c>
      <c r="C354" s="43" t="s">
        <v>1971</v>
      </c>
    </row>
    <row r="355" spans="1:3" x14ac:dyDescent="0.15">
      <c r="A355" s="11" t="s">
        <v>597</v>
      </c>
      <c r="B355" s="11" t="s">
        <v>1869</v>
      </c>
      <c r="C355" s="11" t="s">
        <v>598</v>
      </c>
    </row>
    <row r="356" spans="1:3" x14ac:dyDescent="0.15">
      <c r="A356" s="11" t="s">
        <v>599</v>
      </c>
      <c r="B356" s="11" t="s">
        <v>1869</v>
      </c>
      <c r="C356" s="11" t="s">
        <v>600</v>
      </c>
    </row>
    <row r="357" spans="1:3" x14ac:dyDescent="0.15">
      <c r="A357" s="11" t="s">
        <v>601</v>
      </c>
      <c r="B357" s="11" t="s">
        <v>1869</v>
      </c>
      <c r="C357" s="11" t="s">
        <v>602</v>
      </c>
    </row>
    <row r="358" spans="1:3" x14ac:dyDescent="0.15">
      <c r="A358" s="11" t="s">
        <v>603</v>
      </c>
      <c r="B358" s="11" t="s">
        <v>1869</v>
      </c>
      <c r="C358" s="11" t="s">
        <v>604</v>
      </c>
    </row>
    <row r="359" spans="1:3" x14ac:dyDescent="0.15">
      <c r="A359" s="11" t="s">
        <v>605</v>
      </c>
      <c r="B359" s="11" t="s">
        <v>1869</v>
      </c>
      <c r="C359" s="11" t="s">
        <v>606</v>
      </c>
    </row>
    <row r="360" spans="1:3" x14ac:dyDescent="0.15">
      <c r="A360" s="11" t="s">
        <v>607</v>
      </c>
      <c r="B360" s="11" t="s">
        <v>1869</v>
      </c>
      <c r="C360" s="11" t="s">
        <v>608</v>
      </c>
    </row>
    <row r="361" spans="1:3" x14ac:dyDescent="0.15">
      <c r="A361" s="11" t="s">
        <v>609</v>
      </c>
      <c r="B361" s="11" t="s">
        <v>1869</v>
      </c>
      <c r="C361" s="11" t="s">
        <v>610</v>
      </c>
    </row>
    <row r="362" spans="1:3" x14ac:dyDescent="0.15">
      <c r="A362" s="11" t="s">
        <v>611</v>
      </c>
      <c r="B362" s="11" t="s">
        <v>1869</v>
      </c>
      <c r="C362" s="11" t="s">
        <v>612</v>
      </c>
    </row>
    <row r="363" spans="1:3" x14ac:dyDescent="0.15">
      <c r="A363" s="11" t="s">
        <v>613</v>
      </c>
      <c r="B363" s="11" t="s">
        <v>1869</v>
      </c>
      <c r="C363" s="11" t="s">
        <v>614</v>
      </c>
    </row>
    <row r="364" spans="1:3" x14ac:dyDescent="0.15">
      <c r="A364" s="11" t="s">
        <v>615</v>
      </c>
      <c r="B364" s="11" t="s">
        <v>1869</v>
      </c>
      <c r="C364" s="11" t="s">
        <v>616</v>
      </c>
    </row>
    <row r="365" spans="1:3" x14ac:dyDescent="0.15">
      <c r="A365" s="11" t="s">
        <v>617</v>
      </c>
      <c r="B365" s="11" t="s">
        <v>1869</v>
      </c>
      <c r="C365" s="11" t="s">
        <v>618</v>
      </c>
    </row>
    <row r="366" spans="1:3" x14ac:dyDescent="0.15">
      <c r="A366" s="48" t="s">
        <v>951</v>
      </c>
      <c r="B366" s="11" t="s">
        <v>1869</v>
      </c>
      <c r="C366" s="49" t="s">
        <v>952</v>
      </c>
    </row>
    <row r="367" spans="1:3" x14ac:dyDescent="0.15">
      <c r="A367" s="48" t="s">
        <v>953</v>
      </c>
      <c r="B367" s="11" t="s">
        <v>1888</v>
      </c>
      <c r="C367" s="49" t="s">
        <v>954</v>
      </c>
    </row>
    <row r="368" spans="1:3" x14ac:dyDescent="0.15">
      <c r="A368" s="48" t="s">
        <v>955</v>
      </c>
      <c r="B368" s="11" t="s">
        <v>1870</v>
      </c>
      <c r="C368" s="49" t="s">
        <v>956</v>
      </c>
    </row>
    <row r="369" spans="1:3" x14ac:dyDescent="0.15">
      <c r="A369" s="48" t="s">
        <v>957</v>
      </c>
      <c r="B369" s="11" t="s">
        <v>1889</v>
      </c>
      <c r="C369" s="49" t="s">
        <v>958</v>
      </c>
    </row>
    <row r="370" spans="1:3" x14ac:dyDescent="0.15">
      <c r="A370" s="48" t="s">
        <v>959</v>
      </c>
      <c r="B370" s="11" t="s">
        <v>1889</v>
      </c>
      <c r="C370" s="49" t="s">
        <v>960</v>
      </c>
    </row>
    <row r="371" spans="1:3" x14ac:dyDescent="0.15">
      <c r="A371" s="48" t="s">
        <v>961</v>
      </c>
      <c r="B371" s="11" t="s">
        <v>1889</v>
      </c>
      <c r="C371" s="49" t="s">
        <v>962</v>
      </c>
    </row>
    <row r="372" spans="1:3" x14ac:dyDescent="0.15">
      <c r="A372" s="48" t="s">
        <v>963</v>
      </c>
      <c r="B372" s="11" t="s">
        <v>1869</v>
      </c>
      <c r="C372" s="49" t="s">
        <v>964</v>
      </c>
    </row>
    <row r="373" spans="1:3" x14ac:dyDescent="0.15">
      <c r="A373" s="48" t="s">
        <v>965</v>
      </c>
      <c r="B373" s="11" t="s">
        <v>1889</v>
      </c>
      <c r="C373" s="49" t="s">
        <v>966</v>
      </c>
    </row>
    <row r="374" spans="1:3" x14ac:dyDescent="0.15">
      <c r="A374" s="48" t="s">
        <v>967</v>
      </c>
      <c r="B374" s="11" t="s">
        <v>1869</v>
      </c>
      <c r="C374" s="50" t="s">
        <v>968</v>
      </c>
    </row>
    <row r="375" spans="1:3" x14ac:dyDescent="0.15">
      <c r="A375" s="48" t="s">
        <v>969</v>
      </c>
      <c r="B375" s="11" t="s">
        <v>1889</v>
      </c>
      <c r="C375" s="49" t="s">
        <v>970</v>
      </c>
    </row>
    <row r="376" spans="1:3" x14ac:dyDescent="0.15">
      <c r="A376" s="48" t="s">
        <v>971</v>
      </c>
      <c r="B376" s="11" t="s">
        <v>1869</v>
      </c>
      <c r="C376" s="50" t="s">
        <v>972</v>
      </c>
    </row>
    <row r="377" spans="1:3" x14ac:dyDescent="0.15">
      <c r="A377" s="48" t="s">
        <v>973</v>
      </c>
      <c r="B377" s="11" t="s">
        <v>1869</v>
      </c>
      <c r="C377" s="49" t="s">
        <v>974</v>
      </c>
    </row>
    <row r="378" spans="1:3" x14ac:dyDescent="0.15">
      <c r="A378" s="48" t="s">
        <v>975</v>
      </c>
      <c r="B378" s="11" t="s">
        <v>1869</v>
      </c>
      <c r="C378" s="50" t="s">
        <v>976</v>
      </c>
    </row>
    <row r="379" spans="1:3" x14ac:dyDescent="0.15">
      <c r="A379" s="48" t="s">
        <v>977</v>
      </c>
      <c r="B379" s="11" t="s">
        <v>1869</v>
      </c>
      <c r="C379" s="48" t="s">
        <v>978</v>
      </c>
    </row>
    <row r="380" spans="1:3" x14ac:dyDescent="0.15">
      <c r="A380" s="48" t="s">
        <v>979</v>
      </c>
      <c r="B380" s="11" t="s">
        <v>1869</v>
      </c>
      <c r="C380" s="48" t="s">
        <v>980</v>
      </c>
    </row>
    <row r="381" spans="1:3" x14ac:dyDescent="0.15">
      <c r="A381" s="48" t="s">
        <v>981</v>
      </c>
      <c r="B381" s="11" t="s">
        <v>1869</v>
      </c>
      <c r="C381" s="48" t="s">
        <v>982</v>
      </c>
    </row>
    <row r="382" spans="1:3" x14ac:dyDescent="0.15">
      <c r="A382" s="48" t="s">
        <v>983</v>
      </c>
      <c r="B382" s="11" t="s">
        <v>1869</v>
      </c>
      <c r="C382" s="48" t="s">
        <v>984</v>
      </c>
    </row>
    <row r="383" spans="1:3" x14ac:dyDescent="0.15">
      <c r="A383" s="48" t="s">
        <v>985</v>
      </c>
      <c r="B383" s="11" t="s">
        <v>1869</v>
      </c>
      <c r="C383" s="48" t="s">
        <v>986</v>
      </c>
    </row>
    <row r="384" spans="1:3" x14ac:dyDescent="0.15">
      <c r="A384" s="48" t="s">
        <v>1285</v>
      </c>
      <c r="B384" s="11" t="s">
        <v>1890</v>
      </c>
      <c r="C384" s="49" t="s">
        <v>523</v>
      </c>
    </row>
    <row r="385" spans="1:3" x14ac:dyDescent="0.15">
      <c r="A385" s="48" t="s">
        <v>1286</v>
      </c>
      <c r="B385" s="11" t="s">
        <v>1889</v>
      </c>
      <c r="C385" s="49" t="s">
        <v>1287</v>
      </c>
    </row>
    <row r="386" spans="1:3" x14ac:dyDescent="0.15">
      <c r="A386" s="48" t="s">
        <v>1288</v>
      </c>
      <c r="B386" s="11" t="s">
        <v>1869</v>
      </c>
      <c r="C386" s="49" t="s">
        <v>521</v>
      </c>
    </row>
    <row r="387" spans="1:3" x14ac:dyDescent="0.15">
      <c r="A387" s="48" t="s">
        <v>1289</v>
      </c>
      <c r="B387" s="11" t="s">
        <v>1869</v>
      </c>
      <c r="C387" s="48" t="s">
        <v>1290</v>
      </c>
    </row>
    <row r="388" spans="1:3" x14ac:dyDescent="0.15">
      <c r="A388" s="48" t="s">
        <v>192</v>
      </c>
      <c r="B388" s="11" t="s">
        <v>1869</v>
      </c>
      <c r="C388" s="50" t="s">
        <v>193</v>
      </c>
    </row>
    <row r="389" spans="1:3" x14ac:dyDescent="0.15">
      <c r="A389" s="48" t="s">
        <v>1291</v>
      </c>
      <c r="B389" s="11" t="s">
        <v>1869</v>
      </c>
      <c r="C389" s="50" t="s">
        <v>1292</v>
      </c>
    </row>
    <row r="390" spans="1:3" x14ac:dyDescent="0.15">
      <c r="A390" s="48" t="s">
        <v>1293</v>
      </c>
      <c r="B390" s="11" t="s">
        <v>1869</v>
      </c>
      <c r="C390" s="49" t="s">
        <v>1294</v>
      </c>
    </row>
    <row r="391" spans="1:3" x14ac:dyDescent="0.15">
      <c r="A391" s="11" t="s">
        <v>1323</v>
      </c>
      <c r="B391" s="11" t="s">
        <v>1868</v>
      </c>
      <c r="C391" s="11" t="s">
        <v>1324</v>
      </c>
    </row>
    <row r="392" spans="1:3" ht="14.25" customHeight="1" x14ac:dyDescent="0.3">
      <c r="A392" s="48" t="s">
        <v>1341</v>
      </c>
      <c r="B392" s="11" t="s">
        <v>1869</v>
      </c>
      <c r="C392" s="102" t="s">
        <v>1342</v>
      </c>
    </row>
    <row r="393" spans="1:3" x14ac:dyDescent="0.15">
      <c r="A393" s="11" t="s">
        <v>1390</v>
      </c>
      <c r="B393" s="11" t="s">
        <v>1868</v>
      </c>
      <c r="C393" s="11" t="s">
        <v>1391</v>
      </c>
    </row>
    <row r="394" spans="1:3" x14ac:dyDescent="0.15">
      <c r="A394" s="11" t="s">
        <v>1392</v>
      </c>
      <c r="B394" s="11" t="s">
        <v>1889</v>
      </c>
      <c r="C394" s="11" t="s">
        <v>1393</v>
      </c>
    </row>
    <row r="395" spans="1:3" x14ac:dyDescent="0.15">
      <c r="A395" s="11" t="s">
        <v>1394</v>
      </c>
      <c r="B395" s="11" t="s">
        <v>1868</v>
      </c>
      <c r="C395" s="11" t="s">
        <v>1395</v>
      </c>
    </row>
    <row r="396" spans="1:3" x14ac:dyDescent="0.15">
      <c r="A396" s="11" t="s">
        <v>1396</v>
      </c>
      <c r="B396" s="11" t="s">
        <v>1868</v>
      </c>
      <c r="C396" s="11" t="s">
        <v>1397</v>
      </c>
    </row>
    <row r="397" spans="1:3" x14ac:dyDescent="0.15">
      <c r="A397" s="11" t="s">
        <v>1449</v>
      </c>
      <c r="B397" s="11" t="s">
        <v>1868</v>
      </c>
      <c r="C397" s="12" t="s">
        <v>1450</v>
      </c>
    </row>
    <row r="398" spans="1:3" x14ac:dyDescent="0.15">
      <c r="A398" s="48" t="s">
        <v>1521</v>
      </c>
      <c r="B398" s="11" t="s">
        <v>1868</v>
      </c>
      <c r="C398" s="49" t="s">
        <v>1522</v>
      </c>
    </row>
    <row r="399" spans="1:3" x14ac:dyDescent="0.15">
      <c r="A399" s="48" t="s">
        <v>1523</v>
      </c>
      <c r="B399" s="11" t="s">
        <v>1868</v>
      </c>
      <c r="C399" s="49" t="s">
        <v>1524</v>
      </c>
    </row>
    <row r="400" spans="1:3" x14ac:dyDescent="0.15">
      <c r="A400" s="48" t="s">
        <v>1525</v>
      </c>
      <c r="B400" s="11" t="s">
        <v>1868</v>
      </c>
      <c r="C400" s="49" t="s">
        <v>1526</v>
      </c>
    </row>
    <row r="401" spans="1:3" x14ac:dyDescent="0.15">
      <c r="A401" s="48" t="s">
        <v>1527</v>
      </c>
      <c r="B401" s="11" t="s">
        <v>1868</v>
      </c>
      <c r="C401" s="48" t="s">
        <v>1528</v>
      </c>
    </row>
    <row r="402" spans="1:3" x14ac:dyDescent="0.15">
      <c r="A402" s="48" t="s">
        <v>1529</v>
      </c>
      <c r="B402" s="11" t="s">
        <v>1890</v>
      </c>
      <c r="C402" s="48" t="s">
        <v>1530</v>
      </c>
    </row>
    <row r="403" spans="1:3" x14ac:dyDescent="0.15">
      <c r="A403" s="11" t="s">
        <v>1555</v>
      </c>
      <c r="B403" s="11" t="s">
        <v>1868</v>
      </c>
      <c r="C403" s="11" t="s">
        <v>1556</v>
      </c>
    </row>
    <row r="404" spans="1:3" x14ac:dyDescent="0.15">
      <c r="A404" s="114" t="s">
        <v>1661</v>
      </c>
      <c r="B404" s="11" t="s">
        <v>1868</v>
      </c>
      <c r="C404" s="174" t="s">
        <v>1641</v>
      </c>
    </row>
    <row r="405" spans="1:3" x14ac:dyDescent="0.15">
      <c r="A405" s="11" t="s">
        <v>619</v>
      </c>
      <c r="B405" s="11" t="s">
        <v>1878</v>
      </c>
      <c r="C405" s="11" t="s">
        <v>620</v>
      </c>
    </row>
    <row r="406" spans="1:3" x14ac:dyDescent="0.15">
      <c r="A406" s="11" t="s">
        <v>30</v>
      </c>
      <c r="B406" s="11" t="s">
        <v>1878</v>
      </c>
      <c r="C406" s="11" t="s">
        <v>621</v>
      </c>
    </row>
    <row r="407" spans="1:3" x14ac:dyDescent="0.15">
      <c r="A407" s="11" t="s">
        <v>622</v>
      </c>
      <c r="B407" s="11" t="s">
        <v>1878</v>
      </c>
      <c r="C407" s="11" t="s">
        <v>623</v>
      </c>
    </row>
    <row r="408" spans="1:3" x14ac:dyDescent="0.15">
      <c r="A408" s="11" t="s">
        <v>624</v>
      </c>
      <c r="B408" s="11" t="s">
        <v>1878</v>
      </c>
      <c r="C408" s="11" t="s">
        <v>625</v>
      </c>
    </row>
    <row r="409" spans="1:3" x14ac:dyDescent="0.15">
      <c r="A409" s="11" t="s">
        <v>626</v>
      </c>
      <c r="B409" s="11" t="s">
        <v>1878</v>
      </c>
      <c r="C409" s="11" t="s">
        <v>627</v>
      </c>
    </row>
    <row r="410" spans="1:3" x14ac:dyDescent="0.15">
      <c r="A410" s="11" t="s">
        <v>31</v>
      </c>
      <c r="B410" s="11" t="s">
        <v>1830</v>
      </c>
      <c r="C410" s="11" t="s">
        <v>628</v>
      </c>
    </row>
    <row r="411" spans="1:3" x14ac:dyDescent="0.15">
      <c r="A411" s="11" t="s">
        <v>629</v>
      </c>
      <c r="B411" s="11" t="s">
        <v>1878</v>
      </c>
      <c r="C411" s="88" t="s">
        <v>630</v>
      </c>
    </row>
    <row r="412" spans="1:3" x14ac:dyDescent="0.15">
      <c r="A412" s="11" t="s">
        <v>631</v>
      </c>
      <c r="B412" s="11" t="s">
        <v>1879</v>
      </c>
      <c r="C412" s="89" t="s">
        <v>632</v>
      </c>
    </row>
    <row r="413" spans="1:3" x14ac:dyDescent="0.15">
      <c r="A413" s="11" t="s">
        <v>633</v>
      </c>
      <c r="B413" s="11" t="s">
        <v>1878</v>
      </c>
      <c r="C413" s="90" t="s">
        <v>634</v>
      </c>
    </row>
    <row r="414" spans="1:3" x14ac:dyDescent="0.15">
      <c r="A414" s="11" t="s">
        <v>635</v>
      </c>
      <c r="B414" s="11" t="s">
        <v>1878</v>
      </c>
      <c r="C414" s="90" t="s">
        <v>636</v>
      </c>
    </row>
    <row r="415" spans="1:3" x14ac:dyDescent="0.15">
      <c r="A415" s="11" t="s">
        <v>637</v>
      </c>
      <c r="B415" s="11" t="s">
        <v>1830</v>
      </c>
      <c r="C415" s="90" t="s">
        <v>638</v>
      </c>
    </row>
    <row r="416" spans="1:3" x14ac:dyDescent="0.15">
      <c r="A416" s="11" t="s">
        <v>639</v>
      </c>
      <c r="B416" s="11" t="s">
        <v>1879</v>
      </c>
      <c r="C416" s="90" t="s">
        <v>640</v>
      </c>
    </row>
    <row r="417" spans="1:3" x14ac:dyDescent="0.15">
      <c r="A417" s="11" t="s">
        <v>641</v>
      </c>
      <c r="B417" s="11" t="s">
        <v>1880</v>
      </c>
      <c r="C417" s="90" t="s">
        <v>642</v>
      </c>
    </row>
    <row r="418" spans="1:3" x14ac:dyDescent="0.15">
      <c r="A418" s="11" t="s">
        <v>643</v>
      </c>
      <c r="B418" s="11" t="s">
        <v>1879</v>
      </c>
      <c r="C418" s="90" t="s">
        <v>644</v>
      </c>
    </row>
    <row r="419" spans="1:3" x14ac:dyDescent="0.15">
      <c r="A419" s="11" t="s">
        <v>645</v>
      </c>
      <c r="B419" s="11" t="s">
        <v>1879</v>
      </c>
      <c r="C419" s="90" t="s">
        <v>646</v>
      </c>
    </row>
    <row r="420" spans="1:3" x14ac:dyDescent="0.15">
      <c r="A420" s="11" t="s">
        <v>647</v>
      </c>
      <c r="B420" s="11" t="s">
        <v>1879</v>
      </c>
      <c r="C420" s="90" t="s">
        <v>648</v>
      </c>
    </row>
    <row r="421" spans="1:3" x14ac:dyDescent="0.15">
      <c r="A421" s="11" t="s">
        <v>65</v>
      </c>
      <c r="B421" s="11" t="s">
        <v>1830</v>
      </c>
      <c r="C421" s="90" t="s">
        <v>649</v>
      </c>
    </row>
    <row r="422" spans="1:3" x14ac:dyDescent="0.15">
      <c r="A422" s="11" t="s">
        <v>650</v>
      </c>
      <c r="B422" s="11" t="s">
        <v>1879</v>
      </c>
      <c r="C422" s="90" t="s">
        <v>651</v>
      </c>
    </row>
    <row r="423" spans="1:3" x14ac:dyDescent="0.15">
      <c r="A423" s="11" t="s">
        <v>652</v>
      </c>
      <c r="B423" s="11" t="s">
        <v>1878</v>
      </c>
      <c r="C423" s="90" t="s">
        <v>653</v>
      </c>
    </row>
    <row r="424" spans="1:3" x14ac:dyDescent="0.15">
      <c r="A424" s="11" t="s">
        <v>654</v>
      </c>
      <c r="B424" s="11" t="s">
        <v>1878</v>
      </c>
      <c r="C424" s="90" t="s">
        <v>655</v>
      </c>
    </row>
    <row r="425" spans="1:3" x14ac:dyDescent="0.15">
      <c r="A425" s="11" t="s">
        <v>656</v>
      </c>
      <c r="B425" s="11" t="s">
        <v>1878</v>
      </c>
      <c r="C425" s="88" t="s">
        <v>657</v>
      </c>
    </row>
    <row r="426" spans="1:3" x14ac:dyDescent="0.15">
      <c r="A426" s="11" t="s">
        <v>658</v>
      </c>
      <c r="B426" s="11" t="s">
        <v>1878</v>
      </c>
      <c r="C426" s="90" t="s">
        <v>659</v>
      </c>
    </row>
    <row r="427" spans="1:3" x14ac:dyDescent="0.15">
      <c r="A427" s="11" t="s">
        <v>239</v>
      </c>
      <c r="B427" s="11" t="s">
        <v>1878</v>
      </c>
      <c r="C427" s="88" t="s">
        <v>660</v>
      </c>
    </row>
    <row r="428" spans="1:3" x14ac:dyDescent="0.15">
      <c r="A428" s="11" t="s">
        <v>661</v>
      </c>
      <c r="B428" s="11" t="s">
        <v>1830</v>
      </c>
      <c r="C428" s="43" t="s">
        <v>662</v>
      </c>
    </row>
    <row r="429" spans="1:3" x14ac:dyDescent="0.15">
      <c r="A429" s="11" t="s">
        <v>663</v>
      </c>
      <c r="B429" s="11" t="s">
        <v>1879</v>
      </c>
      <c r="C429" s="43" t="s">
        <v>664</v>
      </c>
    </row>
    <row r="430" spans="1:3" x14ac:dyDescent="0.15">
      <c r="A430" s="11" t="s">
        <v>665</v>
      </c>
      <c r="B430" s="11" t="s">
        <v>1878</v>
      </c>
      <c r="C430" s="43" t="s">
        <v>666</v>
      </c>
    </row>
    <row r="431" spans="1:3" x14ac:dyDescent="0.15">
      <c r="A431" s="11" t="s">
        <v>667</v>
      </c>
      <c r="B431" s="11" t="s">
        <v>1878</v>
      </c>
      <c r="C431" s="43" t="s">
        <v>668</v>
      </c>
    </row>
    <row r="432" spans="1:3" x14ac:dyDescent="0.15">
      <c r="A432" s="11" t="s">
        <v>669</v>
      </c>
      <c r="B432" s="11" t="s">
        <v>1878</v>
      </c>
      <c r="C432" s="43" t="s">
        <v>670</v>
      </c>
    </row>
    <row r="433" spans="1:3" x14ac:dyDescent="0.15">
      <c r="A433" s="11" t="s">
        <v>671</v>
      </c>
      <c r="B433" s="11" t="s">
        <v>1879</v>
      </c>
      <c r="C433" s="43" t="s">
        <v>672</v>
      </c>
    </row>
    <row r="434" spans="1:3" x14ac:dyDescent="0.15">
      <c r="A434" s="11" t="s">
        <v>673</v>
      </c>
      <c r="B434" s="11" t="s">
        <v>1878</v>
      </c>
      <c r="C434" s="43" t="s">
        <v>674</v>
      </c>
    </row>
    <row r="435" spans="1:3" x14ac:dyDescent="0.15">
      <c r="A435" s="11" t="s">
        <v>675</v>
      </c>
      <c r="B435" s="11" t="s">
        <v>1878</v>
      </c>
      <c r="C435" s="43" t="s">
        <v>676</v>
      </c>
    </row>
    <row r="436" spans="1:3" x14ac:dyDescent="0.15">
      <c r="A436" s="11" t="s">
        <v>194</v>
      </c>
      <c r="B436" s="11" t="s">
        <v>1830</v>
      </c>
      <c r="C436" s="43" t="s">
        <v>677</v>
      </c>
    </row>
    <row r="437" spans="1:3" x14ac:dyDescent="0.15">
      <c r="A437" s="11" t="s">
        <v>678</v>
      </c>
      <c r="B437" s="11" t="s">
        <v>1878</v>
      </c>
      <c r="C437" s="11" t="s">
        <v>679</v>
      </c>
    </row>
    <row r="438" spans="1:3" x14ac:dyDescent="0.15">
      <c r="A438" s="11" t="s">
        <v>680</v>
      </c>
      <c r="B438" s="11" t="s">
        <v>1879</v>
      </c>
      <c r="C438" s="11" t="s">
        <v>681</v>
      </c>
    </row>
    <row r="439" spans="1:3" x14ac:dyDescent="0.15">
      <c r="A439" s="11" t="s">
        <v>682</v>
      </c>
      <c r="B439" s="11" t="s">
        <v>1879</v>
      </c>
      <c r="C439" s="11" t="s">
        <v>683</v>
      </c>
    </row>
    <row r="440" spans="1:3" x14ac:dyDescent="0.15">
      <c r="A440" s="11" t="s">
        <v>684</v>
      </c>
      <c r="B440" s="11" t="s">
        <v>1879</v>
      </c>
      <c r="C440" s="87" t="s">
        <v>685</v>
      </c>
    </row>
    <row r="441" spans="1:3" x14ac:dyDescent="0.15">
      <c r="A441" s="11" t="s">
        <v>686</v>
      </c>
      <c r="B441" s="11" t="s">
        <v>1878</v>
      </c>
      <c r="C441" s="87" t="s">
        <v>687</v>
      </c>
    </row>
    <row r="442" spans="1:3" x14ac:dyDescent="0.15">
      <c r="A442" s="11" t="s">
        <v>688</v>
      </c>
      <c r="B442" s="11" t="s">
        <v>1879</v>
      </c>
      <c r="C442" s="87" t="s">
        <v>689</v>
      </c>
    </row>
    <row r="443" spans="1:3" x14ac:dyDescent="0.15">
      <c r="A443" s="11" t="s">
        <v>309</v>
      </c>
      <c r="B443" s="11" t="s">
        <v>1879</v>
      </c>
      <c r="C443" s="43" t="s">
        <v>310</v>
      </c>
    </row>
    <row r="444" spans="1:3" x14ac:dyDescent="0.15">
      <c r="A444" s="11" t="s">
        <v>690</v>
      </c>
      <c r="B444" s="11" t="s">
        <v>1830</v>
      </c>
      <c r="C444" s="87" t="s">
        <v>691</v>
      </c>
    </row>
    <row r="445" spans="1:3" x14ac:dyDescent="0.15">
      <c r="A445" s="47" t="s">
        <v>692</v>
      </c>
      <c r="B445" s="11" t="s">
        <v>1880</v>
      </c>
      <c r="C445" s="11" t="s">
        <v>693</v>
      </c>
    </row>
    <row r="446" spans="1:3" x14ac:dyDescent="0.15">
      <c r="A446" s="11" t="s">
        <v>694</v>
      </c>
      <c r="B446" s="11" t="s">
        <v>1878</v>
      </c>
      <c r="C446" s="11" t="s">
        <v>695</v>
      </c>
    </row>
    <row r="447" spans="1:3" x14ac:dyDescent="0.15">
      <c r="A447" s="47" t="s">
        <v>696</v>
      </c>
      <c r="B447" s="11" t="s">
        <v>1879</v>
      </c>
      <c r="C447" s="11" t="s">
        <v>697</v>
      </c>
    </row>
    <row r="448" spans="1:3" x14ac:dyDescent="0.15">
      <c r="A448" s="11" t="s">
        <v>698</v>
      </c>
      <c r="B448" s="11" t="s">
        <v>1879</v>
      </c>
      <c r="C448" s="11" t="s">
        <v>699</v>
      </c>
    </row>
    <row r="449" spans="1:3" x14ac:dyDescent="0.15">
      <c r="A449" s="47" t="s">
        <v>341</v>
      </c>
      <c r="B449" s="11" t="s">
        <v>1830</v>
      </c>
      <c r="C449" s="11" t="s">
        <v>700</v>
      </c>
    </row>
    <row r="450" spans="1:3" x14ac:dyDescent="0.15">
      <c r="A450" s="11" t="s">
        <v>701</v>
      </c>
      <c r="B450" s="11" t="s">
        <v>1879</v>
      </c>
      <c r="C450" s="11" t="s">
        <v>702</v>
      </c>
    </row>
    <row r="451" spans="1:3" x14ac:dyDescent="0.15">
      <c r="A451" s="11" t="s">
        <v>703</v>
      </c>
      <c r="B451" s="11" t="s">
        <v>1830</v>
      </c>
      <c r="C451" s="11" t="s">
        <v>704</v>
      </c>
    </row>
    <row r="452" spans="1:3" x14ac:dyDescent="0.15">
      <c r="A452" s="11" t="s">
        <v>705</v>
      </c>
      <c r="B452" s="11" t="s">
        <v>1878</v>
      </c>
      <c r="C452" s="11" t="s">
        <v>706</v>
      </c>
    </row>
    <row r="453" spans="1:3" x14ac:dyDescent="0.15">
      <c r="A453" s="11" t="s">
        <v>440</v>
      </c>
      <c r="B453" s="11" t="s">
        <v>1830</v>
      </c>
      <c r="C453" s="11" t="s">
        <v>442</v>
      </c>
    </row>
    <row r="454" spans="1:3" x14ac:dyDescent="0.15">
      <c r="A454" s="11" t="s">
        <v>707</v>
      </c>
      <c r="B454" s="11" t="s">
        <v>1830</v>
      </c>
      <c r="C454" s="11" t="s">
        <v>708</v>
      </c>
    </row>
    <row r="455" spans="1:3" x14ac:dyDescent="0.15">
      <c r="A455" s="11" t="s">
        <v>332</v>
      </c>
      <c r="B455" s="11" t="s">
        <v>1878</v>
      </c>
      <c r="C455" s="11" t="s">
        <v>709</v>
      </c>
    </row>
    <row r="456" spans="1:3" x14ac:dyDescent="0.15">
      <c r="A456" s="92" t="s">
        <v>334</v>
      </c>
      <c r="B456" s="11" t="s">
        <v>1879</v>
      </c>
      <c r="C456" s="92" t="s">
        <v>710</v>
      </c>
    </row>
    <row r="457" spans="1:3" x14ac:dyDescent="0.15">
      <c r="A457" s="48" t="s">
        <v>987</v>
      </c>
      <c r="B457" s="11" t="s">
        <v>1879</v>
      </c>
      <c r="C457" s="94" t="s">
        <v>988</v>
      </c>
    </row>
    <row r="458" spans="1:3" x14ac:dyDescent="0.15">
      <c r="A458" s="48" t="s">
        <v>989</v>
      </c>
      <c r="B458" s="11" t="s">
        <v>1879</v>
      </c>
      <c r="C458" s="94" t="s">
        <v>990</v>
      </c>
    </row>
    <row r="459" spans="1:3" x14ac:dyDescent="0.15">
      <c r="A459" s="48" t="s">
        <v>991</v>
      </c>
      <c r="B459" s="11" t="s">
        <v>1879</v>
      </c>
      <c r="C459" s="95" t="s">
        <v>992</v>
      </c>
    </row>
    <row r="460" spans="1:3" x14ac:dyDescent="0.15">
      <c r="A460" s="48" t="s">
        <v>993</v>
      </c>
      <c r="B460" s="11" t="s">
        <v>1878</v>
      </c>
      <c r="C460" s="94" t="s">
        <v>994</v>
      </c>
    </row>
    <row r="461" spans="1:3" x14ac:dyDescent="0.15">
      <c r="A461" s="48" t="s">
        <v>995</v>
      </c>
      <c r="B461" s="11" t="s">
        <v>1879</v>
      </c>
      <c r="C461" s="48" t="s">
        <v>996</v>
      </c>
    </row>
    <row r="462" spans="1:3" x14ac:dyDescent="0.15">
      <c r="A462" s="48" t="s">
        <v>997</v>
      </c>
      <c r="B462" s="11" t="s">
        <v>1878</v>
      </c>
      <c r="C462" s="48" t="s">
        <v>998</v>
      </c>
    </row>
    <row r="463" spans="1:3" x14ac:dyDescent="0.15">
      <c r="A463" s="48" t="s">
        <v>999</v>
      </c>
      <c r="B463" s="11" t="s">
        <v>1879</v>
      </c>
      <c r="C463" s="48" t="s">
        <v>1000</v>
      </c>
    </row>
    <row r="464" spans="1:3" x14ac:dyDescent="0.15">
      <c r="A464" s="48" t="s">
        <v>1001</v>
      </c>
      <c r="B464" s="11" t="s">
        <v>1879</v>
      </c>
      <c r="C464" s="48" t="s">
        <v>1002</v>
      </c>
    </row>
    <row r="465" spans="1:3" x14ac:dyDescent="0.15">
      <c r="A465" s="48" t="s">
        <v>1003</v>
      </c>
      <c r="B465" s="11" t="s">
        <v>1879</v>
      </c>
      <c r="C465" s="48" t="s">
        <v>1004</v>
      </c>
    </row>
    <row r="466" spans="1:3" x14ac:dyDescent="0.15">
      <c r="A466" s="48" t="s">
        <v>1005</v>
      </c>
      <c r="B466" s="11" t="s">
        <v>1878</v>
      </c>
      <c r="C466" s="48" t="s">
        <v>1006</v>
      </c>
    </row>
    <row r="467" spans="1:3" x14ac:dyDescent="0.15">
      <c r="A467" s="48" t="s">
        <v>1007</v>
      </c>
      <c r="B467" s="11" t="s">
        <v>1879</v>
      </c>
      <c r="C467" s="48" t="s">
        <v>1008</v>
      </c>
    </row>
    <row r="468" spans="1:3" x14ac:dyDescent="0.15">
      <c r="A468" s="48" t="s">
        <v>1009</v>
      </c>
      <c r="B468" s="11" t="s">
        <v>1878</v>
      </c>
      <c r="C468" s="48" t="s">
        <v>1010</v>
      </c>
    </row>
    <row r="469" spans="1:3" x14ac:dyDescent="0.15">
      <c r="A469" s="48" t="s">
        <v>1011</v>
      </c>
      <c r="B469" s="11" t="s">
        <v>1878</v>
      </c>
      <c r="C469" s="48" t="s">
        <v>1012</v>
      </c>
    </row>
    <row r="470" spans="1:3" x14ac:dyDescent="0.15">
      <c r="A470" s="48" t="s">
        <v>1013</v>
      </c>
      <c r="B470" s="11" t="s">
        <v>1880</v>
      </c>
      <c r="C470" s="48" t="s">
        <v>1014</v>
      </c>
    </row>
    <row r="471" spans="1:3" x14ac:dyDescent="0.15">
      <c r="A471" s="48" t="s">
        <v>1015</v>
      </c>
      <c r="B471" s="11" t="s">
        <v>1879</v>
      </c>
      <c r="C471" s="48" t="s">
        <v>1016</v>
      </c>
    </row>
    <row r="472" spans="1:3" x14ac:dyDescent="0.15">
      <c r="A472" s="48" t="s">
        <v>1017</v>
      </c>
      <c r="B472" s="11" t="s">
        <v>1879</v>
      </c>
      <c r="C472" s="48" t="s">
        <v>1018</v>
      </c>
    </row>
    <row r="473" spans="1:3" x14ac:dyDescent="0.15">
      <c r="A473" s="48" t="s">
        <v>1019</v>
      </c>
      <c r="B473" s="11" t="s">
        <v>1880</v>
      </c>
      <c r="C473" s="48" t="s">
        <v>1020</v>
      </c>
    </row>
    <row r="474" spans="1:3" x14ac:dyDescent="0.15">
      <c r="A474" s="48" t="s">
        <v>1021</v>
      </c>
      <c r="B474" s="11" t="s">
        <v>1879</v>
      </c>
      <c r="C474" s="48" t="s">
        <v>1022</v>
      </c>
    </row>
    <row r="475" spans="1:3" x14ac:dyDescent="0.15">
      <c r="A475" s="48" t="s">
        <v>203</v>
      </c>
      <c r="B475" s="11" t="s">
        <v>1879</v>
      </c>
      <c r="C475" s="49" t="s">
        <v>1023</v>
      </c>
    </row>
    <row r="476" spans="1:3" x14ac:dyDescent="0.15">
      <c r="A476" s="48" t="s">
        <v>1258</v>
      </c>
      <c r="B476" s="11" t="s">
        <v>1880</v>
      </c>
      <c r="C476" s="50" t="s">
        <v>1259</v>
      </c>
    </row>
    <row r="477" spans="1:3" x14ac:dyDescent="0.15">
      <c r="A477" s="48" t="s">
        <v>116</v>
      </c>
      <c r="B477" s="11" t="s">
        <v>1880</v>
      </c>
      <c r="C477" s="95" t="s">
        <v>1266</v>
      </c>
    </row>
    <row r="478" spans="1:3" x14ac:dyDescent="0.15">
      <c r="A478" s="48" t="s">
        <v>1267</v>
      </c>
      <c r="B478" s="11" t="s">
        <v>1880</v>
      </c>
      <c r="C478" s="49" t="s">
        <v>1268</v>
      </c>
    </row>
    <row r="479" spans="1:3" x14ac:dyDescent="0.15">
      <c r="A479" s="48" t="s">
        <v>1269</v>
      </c>
      <c r="B479" s="11" t="s">
        <v>1880</v>
      </c>
      <c r="C479" s="50" t="s">
        <v>1270</v>
      </c>
    </row>
    <row r="480" spans="1:3" x14ac:dyDescent="0.15">
      <c r="A480" s="11" t="s">
        <v>1299</v>
      </c>
      <c r="B480" s="11" t="s">
        <v>1880</v>
      </c>
      <c r="C480" s="88" t="s">
        <v>1300</v>
      </c>
    </row>
    <row r="481" spans="1:3" x14ac:dyDescent="0.15">
      <c r="A481" s="11" t="s">
        <v>1301</v>
      </c>
      <c r="B481" s="11" t="s">
        <v>1880</v>
      </c>
      <c r="C481" s="43" t="s">
        <v>1302</v>
      </c>
    </row>
    <row r="482" spans="1:3" x14ac:dyDescent="0.15">
      <c r="A482" s="11" t="s">
        <v>1312</v>
      </c>
      <c r="B482" s="11" t="s">
        <v>1880</v>
      </c>
      <c r="C482" s="43" t="s">
        <v>1313</v>
      </c>
    </row>
    <row r="483" spans="1:3" x14ac:dyDescent="0.15">
      <c r="A483" s="11" t="s">
        <v>1314</v>
      </c>
      <c r="B483" s="11" t="s">
        <v>1880</v>
      </c>
      <c r="C483" s="43" t="s">
        <v>1315</v>
      </c>
    </row>
    <row r="484" spans="1:3" x14ac:dyDescent="0.15">
      <c r="A484" s="11" t="s">
        <v>1316</v>
      </c>
      <c r="B484" s="11" t="s">
        <v>1880</v>
      </c>
      <c r="C484" s="43" t="s">
        <v>1317</v>
      </c>
    </row>
    <row r="485" spans="1:3" x14ac:dyDescent="0.15">
      <c r="A485" s="11" t="s">
        <v>2137</v>
      </c>
      <c r="B485" s="11" t="s">
        <v>1830</v>
      </c>
      <c r="C485" s="43" t="s">
        <v>2138</v>
      </c>
    </row>
    <row r="486" spans="1:3" x14ac:dyDescent="0.15">
      <c r="A486" s="11" t="s">
        <v>430</v>
      </c>
      <c r="B486" s="11" t="s">
        <v>1880</v>
      </c>
      <c r="C486" s="43" t="s">
        <v>431</v>
      </c>
    </row>
    <row r="487" spans="1:3" x14ac:dyDescent="0.15">
      <c r="A487" s="11" t="s">
        <v>437</v>
      </c>
      <c r="B487" s="11" t="s">
        <v>1880</v>
      </c>
      <c r="C487" s="12" t="s">
        <v>432</v>
      </c>
    </row>
    <row r="488" spans="1:3" x14ac:dyDescent="0.15">
      <c r="A488" s="11" t="s">
        <v>1325</v>
      </c>
      <c r="B488" s="11" t="s">
        <v>1880</v>
      </c>
      <c r="C488" s="12" t="s">
        <v>1326</v>
      </c>
    </row>
    <row r="489" spans="1:3" x14ac:dyDescent="0.15">
      <c r="A489" s="11" t="s">
        <v>436</v>
      </c>
      <c r="B489" s="11" t="s">
        <v>1880</v>
      </c>
      <c r="C489" s="12" t="s">
        <v>1327</v>
      </c>
    </row>
    <row r="490" spans="1:3" ht="14.25" customHeight="1" x14ac:dyDescent="0.3">
      <c r="A490" s="48" t="s">
        <v>1343</v>
      </c>
      <c r="B490" s="11" t="s">
        <v>1830</v>
      </c>
      <c r="C490" s="102" t="s">
        <v>2158</v>
      </c>
    </row>
    <row r="491" spans="1:3" ht="14.25" customHeight="1" x14ac:dyDescent="0.3">
      <c r="A491" s="48" t="s">
        <v>1344</v>
      </c>
      <c r="B491" s="11" t="s">
        <v>1879</v>
      </c>
      <c r="C491" s="102" t="s">
        <v>1345</v>
      </c>
    </row>
    <row r="492" spans="1:3" ht="14.25" customHeight="1" x14ac:dyDescent="0.3">
      <c r="A492" s="48" t="s">
        <v>1346</v>
      </c>
      <c r="B492" s="11" t="s">
        <v>1880</v>
      </c>
      <c r="C492" s="102" t="s">
        <v>1347</v>
      </c>
    </row>
    <row r="493" spans="1:3" ht="14.25" customHeight="1" x14ac:dyDescent="0.3">
      <c r="A493" s="48" t="s">
        <v>1348</v>
      </c>
      <c r="B493" s="11" t="s">
        <v>1830</v>
      </c>
      <c r="C493" s="102" t="s">
        <v>1349</v>
      </c>
    </row>
    <row r="494" spans="1:3" ht="14.25" customHeight="1" x14ac:dyDescent="0.3">
      <c r="A494" s="48" t="s">
        <v>1350</v>
      </c>
      <c r="B494" s="11" t="s">
        <v>1880</v>
      </c>
      <c r="C494" s="102" t="s">
        <v>1351</v>
      </c>
    </row>
    <row r="495" spans="1:3" ht="14.25" customHeight="1" x14ac:dyDescent="0.3">
      <c r="A495" s="48" t="s">
        <v>1352</v>
      </c>
      <c r="B495" s="11" t="s">
        <v>1880</v>
      </c>
      <c r="C495" s="102" t="s">
        <v>1353</v>
      </c>
    </row>
    <row r="496" spans="1:3" ht="14.25" customHeight="1" x14ac:dyDescent="0.3">
      <c r="A496" s="48" t="s">
        <v>1354</v>
      </c>
      <c r="B496" s="11" t="s">
        <v>1880</v>
      </c>
      <c r="C496" s="102" t="s">
        <v>1355</v>
      </c>
    </row>
    <row r="497" spans="1:3" ht="14.25" customHeight="1" x14ac:dyDescent="0.3">
      <c r="A497" s="48" t="s">
        <v>1356</v>
      </c>
      <c r="B497" s="11" t="s">
        <v>1880</v>
      </c>
      <c r="C497" s="102" t="s">
        <v>1357</v>
      </c>
    </row>
    <row r="498" spans="1:3" ht="14.25" customHeight="1" x14ac:dyDescent="0.3">
      <c r="A498" s="48" t="s">
        <v>1358</v>
      </c>
      <c r="B498" s="11" t="s">
        <v>1880</v>
      </c>
      <c r="C498" s="102" t="s">
        <v>1359</v>
      </c>
    </row>
    <row r="499" spans="1:3" ht="14.25" customHeight="1" x14ac:dyDescent="0.3">
      <c r="A499" s="48" t="s">
        <v>1360</v>
      </c>
      <c r="B499" s="11" t="s">
        <v>1880</v>
      </c>
      <c r="C499" s="102" t="s">
        <v>1361</v>
      </c>
    </row>
    <row r="500" spans="1:3" ht="14.25" customHeight="1" x14ac:dyDescent="0.3">
      <c r="A500" s="48" t="s">
        <v>1362</v>
      </c>
      <c r="B500" s="11" t="s">
        <v>1880</v>
      </c>
      <c r="C500" s="102" t="s">
        <v>1363</v>
      </c>
    </row>
    <row r="501" spans="1:3" ht="14.25" customHeight="1" x14ac:dyDescent="0.3">
      <c r="A501" s="48" t="s">
        <v>1364</v>
      </c>
      <c r="B501" s="11" t="s">
        <v>1880</v>
      </c>
      <c r="C501" s="102" t="s">
        <v>1365</v>
      </c>
    </row>
    <row r="502" spans="1:3" ht="15.75" x14ac:dyDescent="0.3">
      <c r="A502" s="48" t="s">
        <v>1366</v>
      </c>
      <c r="B502" s="11" t="s">
        <v>1880</v>
      </c>
      <c r="C502" s="102" t="s">
        <v>1367</v>
      </c>
    </row>
    <row r="503" spans="1:3" ht="15.75" x14ac:dyDescent="0.3">
      <c r="A503" s="48" t="s">
        <v>1368</v>
      </c>
      <c r="B503" s="11" t="s">
        <v>1880</v>
      </c>
      <c r="C503" s="102" t="s">
        <v>1369</v>
      </c>
    </row>
    <row r="504" spans="1:3" ht="15.75" x14ac:dyDescent="0.3">
      <c r="A504" s="48" t="s">
        <v>1370</v>
      </c>
      <c r="B504" s="11" t="s">
        <v>1880</v>
      </c>
      <c r="C504" s="102" t="s">
        <v>1371</v>
      </c>
    </row>
    <row r="505" spans="1:3" ht="15.75" x14ac:dyDescent="0.3">
      <c r="A505" s="48" t="s">
        <v>1372</v>
      </c>
      <c r="B505" s="11" t="s">
        <v>1880</v>
      </c>
      <c r="C505" s="102" t="s">
        <v>1373</v>
      </c>
    </row>
    <row r="506" spans="1:3" ht="15.75" x14ac:dyDescent="0.3">
      <c r="A506" s="48" t="s">
        <v>1374</v>
      </c>
      <c r="B506" s="11" t="s">
        <v>1880</v>
      </c>
      <c r="C506" s="102" t="s">
        <v>1375</v>
      </c>
    </row>
    <row r="507" spans="1:3" ht="15.75" x14ac:dyDescent="0.3">
      <c r="A507" s="48" t="s">
        <v>1376</v>
      </c>
      <c r="B507" s="11" t="s">
        <v>1880</v>
      </c>
      <c r="C507" s="102" t="s">
        <v>1377</v>
      </c>
    </row>
    <row r="508" spans="1:3" ht="15.75" x14ac:dyDescent="0.3">
      <c r="A508" s="48" t="s">
        <v>1378</v>
      </c>
      <c r="B508" s="11" t="s">
        <v>1830</v>
      </c>
      <c r="C508" s="102" t="s">
        <v>2105</v>
      </c>
    </row>
    <row r="509" spans="1:3" ht="15.75" x14ac:dyDescent="0.3">
      <c r="A509" s="48" t="s">
        <v>1379</v>
      </c>
      <c r="B509" s="11" t="s">
        <v>1880</v>
      </c>
      <c r="C509" s="102" t="s">
        <v>1380</v>
      </c>
    </row>
    <row r="510" spans="1:3" ht="15.75" x14ac:dyDescent="0.3">
      <c r="A510" s="48" t="s">
        <v>1381</v>
      </c>
      <c r="B510" s="11" t="s">
        <v>1830</v>
      </c>
      <c r="C510" s="102" t="s">
        <v>1382</v>
      </c>
    </row>
    <row r="511" spans="1:3" ht="15.75" customHeight="1" x14ac:dyDescent="0.15">
      <c r="A511" s="11" t="s">
        <v>1398</v>
      </c>
      <c r="B511" s="11" t="s">
        <v>1880</v>
      </c>
      <c r="C511" s="43" t="s">
        <v>1399</v>
      </c>
    </row>
    <row r="512" spans="1:3" ht="15.75" customHeight="1" x14ac:dyDescent="0.15">
      <c r="A512" s="11" t="s">
        <v>1400</v>
      </c>
      <c r="B512" s="11" t="s">
        <v>1830</v>
      </c>
      <c r="C512" s="11" t="s">
        <v>1401</v>
      </c>
    </row>
    <row r="513" spans="1:3" ht="15.75" customHeight="1" x14ac:dyDescent="0.15">
      <c r="A513" s="11" t="s">
        <v>1402</v>
      </c>
      <c r="B513" s="11" t="s">
        <v>1880</v>
      </c>
      <c r="C513" s="47" t="s">
        <v>1403</v>
      </c>
    </row>
    <row r="514" spans="1:3" ht="15.75" customHeight="1" x14ac:dyDescent="0.15">
      <c r="A514" s="11" t="s">
        <v>1404</v>
      </c>
      <c r="B514" s="11" t="s">
        <v>1880</v>
      </c>
      <c r="C514" s="47" t="s">
        <v>1405</v>
      </c>
    </row>
    <row r="515" spans="1:3" ht="15.75" customHeight="1" x14ac:dyDescent="0.15">
      <c r="A515" s="11" t="s">
        <v>1406</v>
      </c>
      <c r="B515" s="11" t="s">
        <v>1830</v>
      </c>
      <c r="C515" s="11" t="s">
        <v>1407</v>
      </c>
    </row>
    <row r="516" spans="1:3" ht="15.75" customHeight="1" x14ac:dyDescent="0.15">
      <c r="A516" s="48" t="s">
        <v>1411</v>
      </c>
      <c r="B516" s="11" t="s">
        <v>1880</v>
      </c>
      <c r="C516" s="48" t="s">
        <v>1412</v>
      </c>
    </row>
    <row r="517" spans="1:3" ht="15.75" customHeight="1" x14ac:dyDescent="0.15">
      <c r="A517" s="48" t="s">
        <v>1413</v>
      </c>
      <c r="B517" s="11" t="s">
        <v>1880</v>
      </c>
      <c r="C517" s="48" t="s">
        <v>1414</v>
      </c>
    </row>
    <row r="518" spans="1:3" ht="15.75" customHeight="1" x14ac:dyDescent="0.15">
      <c r="A518" s="48" t="s">
        <v>459</v>
      </c>
      <c r="B518" s="11" t="s">
        <v>1880</v>
      </c>
      <c r="C518" s="48" t="s">
        <v>1417</v>
      </c>
    </row>
    <row r="519" spans="1:3" ht="15.75" customHeight="1" x14ac:dyDescent="0.15">
      <c r="A519" s="48" t="s">
        <v>1418</v>
      </c>
      <c r="B519" s="11" t="s">
        <v>1830</v>
      </c>
      <c r="C519" s="48" t="s">
        <v>1419</v>
      </c>
    </row>
    <row r="520" spans="1:3" ht="15.75" customHeight="1" x14ac:dyDescent="0.15">
      <c r="A520" s="11" t="s">
        <v>1432</v>
      </c>
      <c r="B520" s="11" t="s">
        <v>1830</v>
      </c>
      <c r="C520" s="11" t="s">
        <v>1433</v>
      </c>
    </row>
    <row r="521" spans="1:3" ht="15.75" customHeight="1" x14ac:dyDescent="0.15">
      <c r="A521" s="11" t="s">
        <v>1434</v>
      </c>
      <c r="B521" s="11" t="s">
        <v>1830</v>
      </c>
      <c r="C521" s="11" t="s">
        <v>1435</v>
      </c>
    </row>
    <row r="522" spans="1:3" ht="15.75" customHeight="1" x14ac:dyDescent="0.15">
      <c r="A522" s="11" t="s">
        <v>1436</v>
      </c>
      <c r="B522" s="11" t="s">
        <v>1880</v>
      </c>
      <c r="C522" s="11" t="s">
        <v>1437</v>
      </c>
    </row>
    <row r="523" spans="1:3" ht="15.75" customHeight="1" x14ac:dyDescent="0.15">
      <c r="A523" s="11" t="s">
        <v>450</v>
      </c>
      <c r="B523" s="11" t="s">
        <v>1830</v>
      </c>
      <c r="C523" s="11" t="s">
        <v>2106</v>
      </c>
    </row>
    <row r="524" spans="1:3" ht="15.75" customHeight="1" x14ac:dyDescent="0.15">
      <c r="A524" s="11" t="s">
        <v>1439</v>
      </c>
      <c r="B524" s="11" t="s">
        <v>1830</v>
      </c>
      <c r="C524" s="11" t="s">
        <v>1440</v>
      </c>
    </row>
    <row r="525" spans="1:3" ht="15.75" customHeight="1" x14ac:dyDescent="0.15">
      <c r="A525" s="11" t="s">
        <v>1451</v>
      </c>
      <c r="B525" s="11" t="s">
        <v>1830</v>
      </c>
      <c r="C525" s="43" t="s">
        <v>1452</v>
      </c>
    </row>
    <row r="526" spans="1:3" ht="15.75" customHeight="1" x14ac:dyDescent="0.15">
      <c r="A526" s="11" t="s">
        <v>453</v>
      </c>
      <c r="B526" s="11" t="s">
        <v>1830</v>
      </c>
      <c r="C526" s="43" t="s">
        <v>1453</v>
      </c>
    </row>
    <row r="527" spans="1:3" x14ac:dyDescent="0.15">
      <c r="A527" s="11" t="s">
        <v>1454</v>
      </c>
      <c r="B527" s="11" t="s">
        <v>1830</v>
      </c>
      <c r="C527" s="43" t="s">
        <v>1455</v>
      </c>
    </row>
    <row r="528" spans="1:3" x14ac:dyDescent="0.15">
      <c r="A528" s="11" t="s">
        <v>1456</v>
      </c>
      <c r="B528" s="11" t="s">
        <v>1830</v>
      </c>
      <c r="C528" s="11" t="s">
        <v>1457</v>
      </c>
    </row>
    <row r="529" spans="1:3" ht="15.75" customHeight="1" x14ac:dyDescent="0.15">
      <c r="A529" s="11" t="s">
        <v>474</v>
      </c>
      <c r="B529" s="11" t="s">
        <v>1830</v>
      </c>
      <c r="C529" s="11" t="s">
        <v>475</v>
      </c>
    </row>
    <row r="530" spans="1:3" s="93" customFormat="1" x14ac:dyDescent="0.15">
      <c r="A530" s="11" t="s">
        <v>1469</v>
      </c>
      <c r="B530" s="11" t="s">
        <v>1830</v>
      </c>
      <c r="C530" s="91" t="s">
        <v>1470</v>
      </c>
    </row>
    <row r="531" spans="1:3" s="93" customFormat="1" x14ac:dyDescent="0.15">
      <c r="A531" s="11" t="s">
        <v>1471</v>
      </c>
      <c r="B531" s="11" t="s">
        <v>1880</v>
      </c>
      <c r="C531" s="91" t="s">
        <v>1472</v>
      </c>
    </row>
    <row r="532" spans="1:3" s="93" customFormat="1" x14ac:dyDescent="0.15">
      <c r="A532" s="11" t="s">
        <v>1473</v>
      </c>
      <c r="B532" s="11" t="s">
        <v>1880</v>
      </c>
      <c r="C532" s="43" t="s">
        <v>1474</v>
      </c>
    </row>
    <row r="533" spans="1:3" s="93" customFormat="1" x14ac:dyDescent="0.15">
      <c r="A533" s="11" t="s">
        <v>1475</v>
      </c>
      <c r="B533" s="11" t="s">
        <v>1880</v>
      </c>
      <c r="C533" s="43" t="s">
        <v>1476</v>
      </c>
    </row>
    <row r="534" spans="1:3" s="93" customFormat="1" x14ac:dyDescent="0.15">
      <c r="A534" s="11" t="s">
        <v>458</v>
      </c>
      <c r="B534" s="11" t="s">
        <v>1830</v>
      </c>
      <c r="C534" s="43" t="s">
        <v>1477</v>
      </c>
    </row>
    <row r="535" spans="1:3" s="93" customFormat="1" x14ac:dyDescent="0.15">
      <c r="A535" s="48" t="s">
        <v>1482</v>
      </c>
      <c r="B535" s="11" t="s">
        <v>1830</v>
      </c>
      <c r="C535" s="49" t="s">
        <v>1483</v>
      </c>
    </row>
    <row r="536" spans="1:3" s="93" customFormat="1" x14ac:dyDescent="0.15">
      <c r="A536" s="48" t="s">
        <v>460</v>
      </c>
      <c r="B536" s="11" t="s">
        <v>1830</v>
      </c>
      <c r="C536" s="48" t="s">
        <v>476</v>
      </c>
    </row>
    <row r="537" spans="1:3" s="93" customFormat="1" x14ac:dyDescent="0.15">
      <c r="A537" s="11" t="s">
        <v>465</v>
      </c>
      <c r="B537" s="11" t="s">
        <v>1830</v>
      </c>
      <c r="C537" s="91" t="s">
        <v>1489</v>
      </c>
    </row>
    <row r="538" spans="1:3" s="93" customFormat="1" x14ac:dyDescent="0.15">
      <c r="A538" s="11" t="s">
        <v>1490</v>
      </c>
      <c r="B538" s="11" t="s">
        <v>1830</v>
      </c>
      <c r="C538" s="11" t="s">
        <v>1491</v>
      </c>
    </row>
    <row r="539" spans="1:3" s="93" customFormat="1" x14ac:dyDescent="0.15">
      <c r="A539" s="48" t="s">
        <v>1510</v>
      </c>
      <c r="B539" s="11" t="s">
        <v>1830</v>
      </c>
      <c r="C539" s="49" t="s">
        <v>1511</v>
      </c>
    </row>
    <row r="540" spans="1:3" s="93" customFormat="1" x14ac:dyDescent="0.15">
      <c r="A540" s="48" t="s">
        <v>1512</v>
      </c>
      <c r="B540" s="11" t="s">
        <v>1830</v>
      </c>
      <c r="C540" s="49" t="s">
        <v>1513</v>
      </c>
    </row>
    <row r="541" spans="1:3" x14ac:dyDescent="0.15">
      <c r="A541" s="48" t="s">
        <v>1514</v>
      </c>
      <c r="B541" s="11" t="s">
        <v>1830</v>
      </c>
      <c r="C541" s="49" t="s">
        <v>1515</v>
      </c>
    </row>
    <row r="542" spans="1:3" x14ac:dyDescent="0.15">
      <c r="A542" s="48" t="s">
        <v>2139</v>
      </c>
      <c r="B542" s="11" t="s">
        <v>1830</v>
      </c>
      <c r="C542" s="43" t="s">
        <v>2140</v>
      </c>
    </row>
    <row r="543" spans="1:3" x14ac:dyDescent="0.15">
      <c r="A543" s="11" t="s">
        <v>478</v>
      </c>
      <c r="B543" s="11" t="s">
        <v>1830</v>
      </c>
      <c r="C543" s="69" t="s">
        <v>1557</v>
      </c>
    </row>
    <row r="544" spans="1:3" x14ac:dyDescent="0.15">
      <c r="A544" s="11" t="s">
        <v>1558</v>
      </c>
      <c r="B544" s="11" t="s">
        <v>1830</v>
      </c>
      <c r="C544" s="69" t="s">
        <v>1559</v>
      </c>
    </row>
    <row r="545" spans="1:3" x14ac:dyDescent="0.15">
      <c r="A545" s="11" t="s">
        <v>1560</v>
      </c>
      <c r="B545" s="11" t="s">
        <v>1830</v>
      </c>
      <c r="C545" s="43" t="s">
        <v>1561</v>
      </c>
    </row>
    <row r="546" spans="1:3" x14ac:dyDescent="0.15">
      <c r="A546" s="114" t="s">
        <v>1800</v>
      </c>
      <c r="B546" s="11" t="s">
        <v>1830</v>
      </c>
      <c r="C546" s="238" t="s">
        <v>1841</v>
      </c>
    </row>
    <row r="547" spans="1:3" x14ac:dyDescent="0.15">
      <c r="A547" s="114" t="s">
        <v>1801</v>
      </c>
      <c r="B547" s="11" t="s">
        <v>1830</v>
      </c>
      <c r="C547" s="174" t="s">
        <v>1813</v>
      </c>
    </row>
    <row r="548" spans="1:3" x14ac:dyDescent="0.15">
      <c r="A548" s="114" t="s">
        <v>1802</v>
      </c>
      <c r="B548" s="11" t="s">
        <v>1830</v>
      </c>
      <c r="C548" s="174" t="s">
        <v>2163</v>
      </c>
    </row>
    <row r="549" spans="1:3" x14ac:dyDescent="0.15">
      <c r="A549" s="114" t="s">
        <v>1803</v>
      </c>
      <c r="B549" s="11" t="s">
        <v>1830</v>
      </c>
      <c r="C549" s="174" t="s">
        <v>1814</v>
      </c>
    </row>
    <row r="550" spans="1:3" x14ac:dyDescent="0.15">
      <c r="A550" s="114" t="s">
        <v>1804</v>
      </c>
      <c r="B550" s="11" t="s">
        <v>1830</v>
      </c>
      <c r="C550" s="174" t="s">
        <v>1815</v>
      </c>
    </row>
    <row r="551" spans="1:3" x14ac:dyDescent="0.15">
      <c r="A551" s="114" t="s">
        <v>2141</v>
      </c>
      <c r="B551" s="11" t="s">
        <v>1830</v>
      </c>
      <c r="C551" s="43" t="s">
        <v>2142</v>
      </c>
    </row>
    <row r="552" spans="1:3" x14ac:dyDescent="0.15">
      <c r="A552" s="114" t="s">
        <v>1806</v>
      </c>
      <c r="B552" s="11" t="s">
        <v>1830</v>
      </c>
      <c r="C552" s="174" t="s">
        <v>1816</v>
      </c>
    </row>
    <row r="553" spans="1:3" x14ac:dyDescent="0.15">
      <c r="A553" s="114" t="s">
        <v>1807</v>
      </c>
      <c r="B553" s="11" t="s">
        <v>1830</v>
      </c>
      <c r="C553" s="174" t="s">
        <v>1817</v>
      </c>
    </row>
    <row r="554" spans="1:3" x14ac:dyDescent="0.15">
      <c r="A554" s="114" t="s">
        <v>1812</v>
      </c>
      <c r="B554" s="11" t="s">
        <v>1830</v>
      </c>
      <c r="C554" s="238" t="s">
        <v>2107</v>
      </c>
    </row>
    <row r="555" spans="1:3" x14ac:dyDescent="0.15">
      <c r="A555" s="11" t="s">
        <v>914</v>
      </c>
      <c r="B555" s="11" t="s">
        <v>1862</v>
      </c>
      <c r="C555" s="89" t="s">
        <v>915</v>
      </c>
    </row>
    <row r="556" spans="1:3" x14ac:dyDescent="0.15">
      <c r="A556" s="11" t="s">
        <v>916</v>
      </c>
      <c r="B556" s="11" t="s">
        <v>1863</v>
      </c>
      <c r="C556" s="89" t="s">
        <v>917</v>
      </c>
    </row>
    <row r="557" spans="1:3" x14ac:dyDescent="0.15">
      <c r="A557" s="11" t="s">
        <v>918</v>
      </c>
      <c r="B557" s="11" t="s">
        <v>1864</v>
      </c>
      <c r="C557" s="89" t="s">
        <v>919</v>
      </c>
    </row>
    <row r="558" spans="1:3" x14ac:dyDescent="0.15">
      <c r="A558" s="11" t="s">
        <v>920</v>
      </c>
      <c r="B558" s="11" t="s">
        <v>1865</v>
      </c>
      <c r="C558" s="11" t="s">
        <v>921</v>
      </c>
    </row>
    <row r="559" spans="1:3" x14ac:dyDescent="0.15">
      <c r="A559" s="11" t="s">
        <v>922</v>
      </c>
      <c r="B559" s="11" t="s">
        <v>1866</v>
      </c>
      <c r="C559" s="11" t="s">
        <v>923</v>
      </c>
    </row>
    <row r="560" spans="1:3" x14ac:dyDescent="0.15">
      <c r="A560" s="11" t="s">
        <v>447</v>
      </c>
      <c r="B560" s="11" t="s">
        <v>1861</v>
      </c>
      <c r="C560" s="43" t="s">
        <v>448</v>
      </c>
    </row>
    <row r="561" spans="1:3" x14ac:dyDescent="0.15">
      <c r="A561" s="11" t="s">
        <v>434</v>
      </c>
      <c r="B561" s="11" t="s">
        <v>1866</v>
      </c>
      <c r="C561" s="43" t="s">
        <v>435</v>
      </c>
    </row>
    <row r="562" spans="1:3" x14ac:dyDescent="0.15">
      <c r="A562" s="11" t="s">
        <v>297</v>
      </c>
      <c r="B562" s="11" t="s">
        <v>1866</v>
      </c>
      <c r="C562" s="11" t="s">
        <v>298</v>
      </c>
    </row>
    <row r="563" spans="1:3" s="93" customFormat="1" x14ac:dyDescent="0.15">
      <c r="A563" s="11" t="s">
        <v>2143</v>
      </c>
      <c r="B563" s="11" t="s">
        <v>1861</v>
      </c>
      <c r="C563" s="43" t="s">
        <v>2144</v>
      </c>
    </row>
    <row r="564" spans="1:3" s="93" customFormat="1" x14ac:dyDescent="0.15">
      <c r="A564" s="11" t="s">
        <v>926</v>
      </c>
      <c r="B564" s="11" t="s">
        <v>1867</v>
      </c>
      <c r="C564" s="11" t="s">
        <v>927</v>
      </c>
    </row>
    <row r="565" spans="1:3" s="93" customFormat="1" x14ac:dyDescent="0.15">
      <c r="A565" s="11" t="s">
        <v>295</v>
      </c>
      <c r="B565" s="11" t="s">
        <v>1866</v>
      </c>
      <c r="C565" s="11" t="s">
        <v>296</v>
      </c>
    </row>
    <row r="566" spans="1:3" s="93" customFormat="1" x14ac:dyDescent="0.15">
      <c r="A566" s="11" t="s">
        <v>928</v>
      </c>
      <c r="B566" s="11" t="s">
        <v>1861</v>
      </c>
      <c r="C566" s="11" t="s">
        <v>929</v>
      </c>
    </row>
    <row r="567" spans="1:3" s="93" customFormat="1" x14ac:dyDescent="0.15">
      <c r="A567" s="11" t="s">
        <v>932</v>
      </c>
      <c r="B567" s="11" t="s">
        <v>1866</v>
      </c>
      <c r="C567" s="91" t="s">
        <v>933</v>
      </c>
    </row>
    <row r="568" spans="1:3" x14ac:dyDescent="0.15">
      <c r="A568" s="11" t="s">
        <v>934</v>
      </c>
      <c r="B568" s="11" t="s">
        <v>1866</v>
      </c>
      <c r="C568" s="43" t="s">
        <v>935</v>
      </c>
    </row>
    <row r="569" spans="1:3" x14ac:dyDescent="0.15">
      <c r="A569" s="11" t="s">
        <v>936</v>
      </c>
      <c r="B569" s="11" t="s">
        <v>1867</v>
      </c>
      <c r="C569" s="43" t="s">
        <v>525</v>
      </c>
    </row>
    <row r="570" spans="1:3" x14ac:dyDescent="0.15">
      <c r="A570" s="11" t="s">
        <v>937</v>
      </c>
      <c r="B570" s="11" t="s">
        <v>1861</v>
      </c>
      <c r="C570" s="43" t="s">
        <v>938</v>
      </c>
    </row>
    <row r="571" spans="1:3" x14ac:dyDescent="0.15">
      <c r="A571" s="11" t="s">
        <v>939</v>
      </c>
      <c r="B571" s="11" t="s">
        <v>1861</v>
      </c>
      <c r="C571" s="43" t="s">
        <v>940</v>
      </c>
    </row>
    <row r="572" spans="1:3" x14ac:dyDescent="0.15">
      <c r="A572" s="11" t="s">
        <v>429</v>
      </c>
      <c r="B572" s="11" t="s">
        <v>1861</v>
      </c>
      <c r="C572" s="87" t="s">
        <v>941</v>
      </c>
    </row>
    <row r="573" spans="1:3" x14ac:dyDescent="0.15">
      <c r="A573" s="11" t="s">
        <v>942</v>
      </c>
      <c r="B573" s="11" t="s">
        <v>1866</v>
      </c>
      <c r="C573" s="43" t="s">
        <v>943</v>
      </c>
    </row>
    <row r="574" spans="1:3" ht="14.25" customHeight="1" x14ac:dyDescent="0.3">
      <c r="A574" s="48" t="s">
        <v>1387</v>
      </c>
      <c r="B574" s="11" t="s">
        <v>1864</v>
      </c>
      <c r="C574" s="102" t="s">
        <v>443</v>
      </c>
    </row>
    <row r="575" spans="1:3" x14ac:dyDescent="0.15">
      <c r="A575" s="71" t="s">
        <v>2145</v>
      </c>
      <c r="B575" s="11" t="s">
        <v>1861</v>
      </c>
      <c r="C575" s="43" t="s">
        <v>2146</v>
      </c>
    </row>
    <row r="576" spans="1:3" x14ac:dyDescent="0.15">
      <c r="A576" s="48" t="s">
        <v>454</v>
      </c>
      <c r="B576" s="11" t="s">
        <v>1861</v>
      </c>
      <c r="C576" s="49" t="s">
        <v>455</v>
      </c>
    </row>
    <row r="577" spans="1:3" x14ac:dyDescent="0.15">
      <c r="A577" s="48" t="s">
        <v>444</v>
      </c>
      <c r="B577" s="11" t="s">
        <v>1864</v>
      </c>
      <c r="C577" s="49" t="s">
        <v>445</v>
      </c>
    </row>
    <row r="578" spans="1:3" x14ac:dyDescent="0.15">
      <c r="A578" s="48" t="s">
        <v>1422</v>
      </c>
      <c r="B578" s="11" t="s">
        <v>1861</v>
      </c>
      <c r="C578" s="103" t="s">
        <v>1423</v>
      </c>
    </row>
    <row r="579" spans="1:3" x14ac:dyDescent="0.15">
      <c r="A579" s="48" t="s">
        <v>1424</v>
      </c>
      <c r="B579" s="11" t="s">
        <v>1861</v>
      </c>
      <c r="C579" s="103" t="s">
        <v>1425</v>
      </c>
    </row>
    <row r="580" spans="1:3" x14ac:dyDescent="0.15">
      <c r="A580" s="11" t="s">
        <v>456</v>
      </c>
      <c r="B580" s="11" t="s">
        <v>1861</v>
      </c>
      <c r="C580" s="12" t="s">
        <v>457</v>
      </c>
    </row>
    <row r="581" spans="1:3" x14ac:dyDescent="0.15">
      <c r="A581" s="11" t="s">
        <v>463</v>
      </c>
      <c r="B581" s="11" t="s">
        <v>1861</v>
      </c>
      <c r="C581" s="12" t="s">
        <v>464</v>
      </c>
    </row>
    <row r="582" spans="1:3" x14ac:dyDescent="0.15">
      <c r="A582" s="11" t="s">
        <v>461</v>
      </c>
      <c r="B582" s="11" t="s">
        <v>1861</v>
      </c>
      <c r="C582" s="12" t="s">
        <v>462</v>
      </c>
    </row>
    <row r="583" spans="1:3" x14ac:dyDescent="0.15">
      <c r="A583" s="48" t="s">
        <v>1531</v>
      </c>
      <c r="B583" s="11" t="s">
        <v>1861</v>
      </c>
      <c r="C583" s="103" t="s">
        <v>1532</v>
      </c>
    </row>
    <row r="584" spans="1:3" x14ac:dyDescent="0.15">
      <c r="A584" s="48" t="s">
        <v>1533</v>
      </c>
      <c r="B584" s="11" t="s">
        <v>1891</v>
      </c>
      <c r="C584" s="103" t="s">
        <v>1534</v>
      </c>
    </row>
    <row r="585" spans="1:3" x14ac:dyDescent="0.15">
      <c r="A585" s="48" t="s">
        <v>1535</v>
      </c>
      <c r="B585" s="11" t="s">
        <v>1892</v>
      </c>
      <c r="C585" s="103" t="s">
        <v>1536</v>
      </c>
    </row>
    <row r="586" spans="1:3" x14ac:dyDescent="0.15">
      <c r="A586" s="48" t="s">
        <v>1537</v>
      </c>
      <c r="B586" s="11" t="s">
        <v>1892</v>
      </c>
      <c r="C586" s="103" t="s">
        <v>1538</v>
      </c>
    </row>
    <row r="587" spans="1:3" x14ac:dyDescent="0.15">
      <c r="A587" s="48" t="s">
        <v>1539</v>
      </c>
      <c r="B587" s="11" t="s">
        <v>1892</v>
      </c>
      <c r="C587" s="103" t="s">
        <v>1540</v>
      </c>
    </row>
    <row r="588" spans="1:3" x14ac:dyDescent="0.15">
      <c r="A588" s="48" t="s">
        <v>1541</v>
      </c>
      <c r="B588" s="11" t="s">
        <v>1864</v>
      </c>
      <c r="C588" s="103" t="s">
        <v>1542</v>
      </c>
    </row>
    <row r="589" spans="1:3" x14ac:dyDescent="0.15">
      <c r="A589" s="48" t="s">
        <v>1543</v>
      </c>
      <c r="B589" s="11" t="s">
        <v>1864</v>
      </c>
      <c r="C589" s="103" t="s">
        <v>1544</v>
      </c>
    </row>
    <row r="590" spans="1:3" x14ac:dyDescent="0.15">
      <c r="A590" s="48" t="s">
        <v>1545</v>
      </c>
      <c r="B590" s="11" t="s">
        <v>1892</v>
      </c>
      <c r="C590" s="103" t="s">
        <v>1546</v>
      </c>
    </row>
    <row r="591" spans="1:3" x14ac:dyDescent="0.15">
      <c r="A591" s="48" t="s">
        <v>1547</v>
      </c>
      <c r="B591" s="11" t="s">
        <v>1892</v>
      </c>
      <c r="C591" s="103" t="s">
        <v>1548</v>
      </c>
    </row>
    <row r="592" spans="1:3" x14ac:dyDescent="0.15">
      <c r="A592" s="48" t="s">
        <v>1549</v>
      </c>
      <c r="B592" s="11" t="s">
        <v>1892</v>
      </c>
      <c r="C592" s="103" t="s">
        <v>1550</v>
      </c>
    </row>
    <row r="593" spans="1:3" x14ac:dyDescent="0.15">
      <c r="A593" s="48" t="s">
        <v>1551</v>
      </c>
      <c r="B593" s="11" t="s">
        <v>1892</v>
      </c>
      <c r="C593" s="103" t="s">
        <v>1552</v>
      </c>
    </row>
    <row r="594" spans="1:3" x14ac:dyDescent="0.15">
      <c r="A594" s="48" t="s">
        <v>1553</v>
      </c>
      <c r="B594" s="11" t="s">
        <v>1893</v>
      </c>
      <c r="C594" s="103" t="s">
        <v>1554</v>
      </c>
    </row>
    <row r="595" spans="1:3" x14ac:dyDescent="0.15">
      <c r="A595" s="11" t="s">
        <v>1629</v>
      </c>
      <c r="B595" s="11" t="s">
        <v>1861</v>
      </c>
      <c r="C595" s="12" t="s">
        <v>1630</v>
      </c>
    </row>
    <row r="596" spans="1:3" x14ac:dyDescent="0.15">
      <c r="A596" s="11" t="s">
        <v>1631</v>
      </c>
      <c r="B596" s="11" t="s">
        <v>1861</v>
      </c>
      <c r="C596" s="174" t="s">
        <v>1976</v>
      </c>
    </row>
    <row r="597" spans="1:3" x14ac:dyDescent="0.15">
      <c r="A597" s="11" t="s">
        <v>1628</v>
      </c>
      <c r="B597" s="11" t="s">
        <v>1861</v>
      </c>
      <c r="C597" s="12" t="s">
        <v>1632</v>
      </c>
    </row>
    <row r="598" spans="1:3" x14ac:dyDescent="0.15">
      <c r="A598" s="11" t="s">
        <v>1633</v>
      </c>
      <c r="B598" s="11" t="s">
        <v>1861</v>
      </c>
      <c r="C598" s="12" t="s">
        <v>1634</v>
      </c>
    </row>
    <row r="599" spans="1:3" x14ac:dyDescent="0.15">
      <c r="A599" s="11" t="s">
        <v>1635</v>
      </c>
      <c r="B599" s="11" t="s">
        <v>1861</v>
      </c>
      <c r="C599" s="12" t="s">
        <v>2108</v>
      </c>
    </row>
    <row r="600" spans="1:3" x14ac:dyDescent="0.15">
      <c r="A600" s="11" t="s">
        <v>1636</v>
      </c>
      <c r="B600" s="11" t="s">
        <v>1861</v>
      </c>
      <c r="C600" s="12" t="s">
        <v>1637</v>
      </c>
    </row>
    <row r="601" spans="1:3" x14ac:dyDescent="0.15">
      <c r="A601" s="11" t="s">
        <v>1638</v>
      </c>
      <c r="B601" s="11" t="s">
        <v>1861</v>
      </c>
      <c r="C601" s="12" t="s">
        <v>2109</v>
      </c>
    </row>
    <row r="602" spans="1:3" x14ac:dyDescent="0.15">
      <c r="A602" s="71" t="s">
        <v>1698</v>
      </c>
      <c r="B602" s="11" t="s">
        <v>1861</v>
      </c>
      <c r="C602" s="174" t="s">
        <v>1977</v>
      </c>
    </row>
    <row r="603" spans="1:3" x14ac:dyDescent="0.15">
      <c r="A603" s="11" t="s">
        <v>1430</v>
      </c>
      <c r="B603" s="11" t="s">
        <v>1898</v>
      </c>
      <c r="C603" s="43" t="s">
        <v>1431</v>
      </c>
    </row>
    <row r="604" spans="1:3" x14ac:dyDescent="0.15">
      <c r="A604" s="11" t="s">
        <v>948</v>
      </c>
      <c r="B604" s="11" t="s">
        <v>1887</v>
      </c>
      <c r="C604" s="43" t="s">
        <v>949</v>
      </c>
    </row>
    <row r="605" spans="1:3" x14ac:dyDescent="0.15">
      <c r="A605" s="11" t="s">
        <v>2147</v>
      </c>
      <c r="B605" s="11" t="s">
        <v>1886</v>
      </c>
      <c r="C605" s="43" t="s">
        <v>2148</v>
      </c>
    </row>
    <row r="606" spans="1:3" x14ac:dyDescent="0.15">
      <c r="A606" s="11" t="s">
        <v>1480</v>
      </c>
      <c r="B606" s="11" t="s">
        <v>1886</v>
      </c>
      <c r="C606" s="12" t="s">
        <v>1481</v>
      </c>
    </row>
    <row r="607" spans="1:3" x14ac:dyDescent="0.15">
      <c r="A607" s="48" t="s">
        <v>1487</v>
      </c>
      <c r="B607" s="11" t="s">
        <v>1886</v>
      </c>
      <c r="C607" s="103" t="s">
        <v>1488</v>
      </c>
    </row>
    <row r="608" spans="1:3" x14ac:dyDescent="0.15">
      <c r="A608" s="11" t="s">
        <v>21</v>
      </c>
      <c r="B608" s="11" t="s">
        <v>1859</v>
      </c>
      <c r="C608" s="43" t="s">
        <v>711</v>
      </c>
    </row>
    <row r="609" spans="1:3" ht="15.75" customHeight="1" x14ac:dyDescent="0.15">
      <c r="A609" s="11" t="s">
        <v>712</v>
      </c>
      <c r="B609" s="11" t="s">
        <v>1859</v>
      </c>
      <c r="C609" s="11" t="s">
        <v>713</v>
      </c>
    </row>
    <row r="610" spans="1:3" ht="15.75" customHeight="1" x14ac:dyDescent="0.15">
      <c r="A610" s="11" t="s">
        <v>60</v>
      </c>
      <c r="B610" s="11" t="s">
        <v>1860</v>
      </c>
      <c r="C610" s="11" t="s">
        <v>2157</v>
      </c>
    </row>
    <row r="611" spans="1:3" x14ac:dyDescent="0.15">
      <c r="A611" s="11" t="s">
        <v>714</v>
      </c>
      <c r="B611" s="11" t="s">
        <v>1860</v>
      </c>
      <c r="C611" s="11" t="s">
        <v>715</v>
      </c>
    </row>
    <row r="612" spans="1:3" x14ac:dyDescent="0.15">
      <c r="A612" s="11" t="s">
        <v>716</v>
      </c>
      <c r="B612" s="11" t="s">
        <v>1859</v>
      </c>
      <c r="C612" s="11" t="s">
        <v>34</v>
      </c>
    </row>
    <row r="613" spans="1:3" x14ac:dyDescent="0.15">
      <c r="A613" s="11" t="s">
        <v>717</v>
      </c>
      <c r="B613" s="11" t="s">
        <v>1860</v>
      </c>
      <c r="C613" s="11" t="s">
        <v>718</v>
      </c>
    </row>
    <row r="614" spans="1:3" x14ac:dyDescent="0.15">
      <c r="A614" s="11" t="s">
        <v>306</v>
      </c>
      <c r="B614" s="11" t="s">
        <v>1860</v>
      </c>
      <c r="C614" s="11" t="s">
        <v>307</v>
      </c>
    </row>
    <row r="615" spans="1:3" x14ac:dyDescent="0.15">
      <c r="A615" s="11" t="s">
        <v>893</v>
      </c>
      <c r="B615" s="11" t="s">
        <v>1861</v>
      </c>
      <c r="C615" s="91" t="s">
        <v>894</v>
      </c>
    </row>
    <row r="616" spans="1:3" x14ac:dyDescent="0.15">
      <c r="A616" s="11" t="s">
        <v>895</v>
      </c>
      <c r="B616" s="11" t="s">
        <v>1861</v>
      </c>
      <c r="C616" s="91" t="s">
        <v>896</v>
      </c>
    </row>
    <row r="617" spans="1:3" x14ac:dyDescent="0.15">
      <c r="A617" s="11" t="s">
        <v>897</v>
      </c>
      <c r="B617" s="11" t="s">
        <v>1861</v>
      </c>
      <c r="C617" s="91" t="s">
        <v>898</v>
      </c>
    </row>
    <row r="618" spans="1:3" x14ac:dyDescent="0.15">
      <c r="A618" s="11" t="s">
        <v>899</v>
      </c>
      <c r="B618" s="11" t="s">
        <v>1714</v>
      </c>
      <c r="C618" s="91" t="s">
        <v>900</v>
      </c>
    </row>
    <row r="619" spans="1:3" x14ac:dyDescent="0.15">
      <c r="A619" s="11" t="s">
        <v>901</v>
      </c>
      <c r="B619" s="11" t="s">
        <v>1714</v>
      </c>
      <c r="C619" s="11" t="s">
        <v>902</v>
      </c>
    </row>
    <row r="620" spans="1:3" x14ac:dyDescent="0.15">
      <c r="A620" s="11" t="s">
        <v>35</v>
      </c>
      <c r="B620" s="11" t="s">
        <v>1714</v>
      </c>
      <c r="C620" s="11" t="s">
        <v>36</v>
      </c>
    </row>
    <row r="621" spans="1:3" x14ac:dyDescent="0.15">
      <c r="A621" s="11" t="s">
        <v>903</v>
      </c>
      <c r="B621" s="11" t="s">
        <v>2035</v>
      </c>
      <c r="C621" s="11" t="s">
        <v>904</v>
      </c>
    </row>
    <row r="622" spans="1:3" x14ac:dyDescent="0.15">
      <c r="A622" s="11" t="s">
        <v>905</v>
      </c>
      <c r="B622" s="11" t="s">
        <v>1714</v>
      </c>
      <c r="C622" s="11" t="s">
        <v>906</v>
      </c>
    </row>
    <row r="623" spans="1:3" x14ac:dyDescent="0.15">
      <c r="A623" s="11" t="s">
        <v>907</v>
      </c>
      <c r="B623" s="11" t="s">
        <v>2036</v>
      </c>
      <c r="C623" s="11" t="s">
        <v>908</v>
      </c>
    </row>
    <row r="624" spans="1:3" x14ac:dyDescent="0.15">
      <c r="A624" s="11" t="s">
        <v>909</v>
      </c>
      <c r="B624" s="11" t="s">
        <v>1714</v>
      </c>
      <c r="C624" s="11" t="s">
        <v>38</v>
      </c>
    </row>
    <row r="625" spans="1:3" x14ac:dyDescent="0.15">
      <c r="A625" s="11" t="s">
        <v>910</v>
      </c>
      <c r="B625" s="11" t="s">
        <v>2036</v>
      </c>
      <c r="C625" s="89" t="s">
        <v>911</v>
      </c>
    </row>
    <row r="626" spans="1:3" x14ac:dyDescent="0.15">
      <c r="A626" s="11" t="s">
        <v>912</v>
      </c>
      <c r="B626" s="11" t="s">
        <v>1714</v>
      </c>
      <c r="C626" s="89" t="s">
        <v>913</v>
      </c>
    </row>
    <row r="627" spans="1:3" x14ac:dyDescent="0.15">
      <c r="A627" s="11" t="s">
        <v>924</v>
      </c>
      <c r="B627" s="11" t="s">
        <v>1714</v>
      </c>
      <c r="C627" s="91" t="s">
        <v>925</v>
      </c>
    </row>
    <row r="628" spans="1:3" x14ac:dyDescent="0.15">
      <c r="A628" s="11" t="s">
        <v>930</v>
      </c>
      <c r="B628" s="11" t="s">
        <v>1714</v>
      </c>
      <c r="C628" s="91" t="s">
        <v>931</v>
      </c>
    </row>
    <row r="629" spans="1:3" x14ac:dyDescent="0.15">
      <c r="A629" s="11" t="s">
        <v>37</v>
      </c>
      <c r="B629" s="11" t="s">
        <v>1714</v>
      </c>
      <c r="C629" s="11" t="s">
        <v>526</v>
      </c>
    </row>
    <row r="630" spans="1:3" x14ac:dyDescent="0.15">
      <c r="A630" s="11" t="s">
        <v>144</v>
      </c>
      <c r="B630" s="11" t="s">
        <v>1860</v>
      </c>
      <c r="C630" s="11" t="s">
        <v>518</v>
      </c>
    </row>
    <row r="631" spans="1:3" x14ac:dyDescent="0.15">
      <c r="A631" s="11" t="s">
        <v>944</v>
      </c>
      <c r="B631" s="11" t="s">
        <v>1860</v>
      </c>
      <c r="C631" s="11" t="s">
        <v>945</v>
      </c>
    </row>
    <row r="632" spans="1:3" x14ac:dyDescent="0.15">
      <c r="A632" s="11" t="s">
        <v>946</v>
      </c>
      <c r="B632" s="11" t="s">
        <v>1860</v>
      </c>
      <c r="C632" s="11" t="s">
        <v>947</v>
      </c>
    </row>
    <row r="633" spans="1:3" x14ac:dyDescent="0.15">
      <c r="A633" s="11" t="s">
        <v>168</v>
      </c>
      <c r="B633" s="11" t="s">
        <v>1860</v>
      </c>
      <c r="C633" s="11" t="s">
        <v>2159</v>
      </c>
    </row>
    <row r="634" spans="1:3" x14ac:dyDescent="0.15">
      <c r="A634" s="48" t="s">
        <v>13</v>
      </c>
      <c r="B634" s="11" t="s">
        <v>1860</v>
      </c>
      <c r="C634" s="48" t="s">
        <v>33</v>
      </c>
    </row>
    <row r="635" spans="1:3" x14ac:dyDescent="0.15">
      <c r="A635" s="48" t="s">
        <v>1024</v>
      </c>
      <c r="B635" s="11" t="s">
        <v>1884</v>
      </c>
      <c r="C635" s="48" t="s">
        <v>1025</v>
      </c>
    </row>
    <row r="636" spans="1:3" x14ac:dyDescent="0.15">
      <c r="A636" s="48" t="s">
        <v>1026</v>
      </c>
      <c r="B636" s="11" t="s">
        <v>1860</v>
      </c>
      <c r="C636" s="48" t="s">
        <v>1027</v>
      </c>
    </row>
    <row r="637" spans="1:3" x14ac:dyDescent="0.15">
      <c r="A637" s="48" t="s">
        <v>1028</v>
      </c>
      <c r="B637" s="11" t="s">
        <v>1860</v>
      </c>
      <c r="C637" s="48" t="s">
        <v>1029</v>
      </c>
    </row>
    <row r="638" spans="1:3" x14ac:dyDescent="0.15">
      <c r="A638" s="48" t="s">
        <v>1030</v>
      </c>
      <c r="B638" s="11" t="s">
        <v>1860</v>
      </c>
      <c r="C638" s="48" t="s">
        <v>1031</v>
      </c>
    </row>
    <row r="639" spans="1:3" x14ac:dyDescent="0.15">
      <c r="A639" s="48" t="s">
        <v>1032</v>
      </c>
      <c r="B639" s="11" t="s">
        <v>1860</v>
      </c>
      <c r="C639" s="48" t="s">
        <v>1033</v>
      </c>
    </row>
    <row r="640" spans="1:3" x14ac:dyDescent="0.15">
      <c r="A640" s="48" t="s">
        <v>1034</v>
      </c>
      <c r="B640" s="11" t="s">
        <v>1860</v>
      </c>
      <c r="C640" s="48" t="s">
        <v>32</v>
      </c>
    </row>
    <row r="641" spans="1:3" x14ac:dyDescent="0.15">
      <c r="A641" s="48" t="s">
        <v>1035</v>
      </c>
      <c r="B641" s="11" t="s">
        <v>1860</v>
      </c>
      <c r="C641" s="48" t="s">
        <v>1036</v>
      </c>
    </row>
    <row r="642" spans="1:3" x14ac:dyDescent="0.15">
      <c r="A642" s="48" t="s">
        <v>1037</v>
      </c>
      <c r="B642" s="11" t="s">
        <v>1860</v>
      </c>
      <c r="C642" s="48" t="s">
        <v>1038</v>
      </c>
    </row>
    <row r="643" spans="1:3" x14ac:dyDescent="0.15">
      <c r="A643" s="48" t="s">
        <v>1039</v>
      </c>
      <c r="B643" s="11" t="s">
        <v>1860</v>
      </c>
      <c r="C643" s="48" t="s">
        <v>1040</v>
      </c>
    </row>
    <row r="644" spans="1:3" x14ac:dyDescent="0.15">
      <c r="A644" s="48" t="s">
        <v>1041</v>
      </c>
      <c r="B644" s="11" t="s">
        <v>1860</v>
      </c>
      <c r="C644" s="48" t="s">
        <v>1042</v>
      </c>
    </row>
    <row r="645" spans="1:3" x14ac:dyDescent="0.15">
      <c r="A645" s="48" t="s">
        <v>1043</v>
      </c>
      <c r="B645" s="11" t="s">
        <v>1860</v>
      </c>
      <c r="C645" s="48" t="s">
        <v>1044</v>
      </c>
    </row>
    <row r="646" spans="1:3" x14ac:dyDescent="0.15">
      <c r="A646" s="48" t="s">
        <v>1045</v>
      </c>
      <c r="B646" s="11" t="s">
        <v>1884</v>
      </c>
      <c r="C646" s="48" t="s">
        <v>1046</v>
      </c>
    </row>
    <row r="647" spans="1:3" x14ac:dyDescent="0.15">
      <c r="A647" s="48" t="s">
        <v>1047</v>
      </c>
      <c r="B647" s="11" t="s">
        <v>1883</v>
      </c>
      <c r="C647" s="48" t="s">
        <v>1048</v>
      </c>
    </row>
    <row r="648" spans="1:3" x14ac:dyDescent="0.15">
      <c r="A648" s="48" t="s">
        <v>1049</v>
      </c>
      <c r="B648" s="11" t="s">
        <v>1860</v>
      </c>
      <c r="C648" s="48" t="s">
        <v>1050</v>
      </c>
    </row>
    <row r="649" spans="1:3" x14ac:dyDescent="0.15">
      <c r="A649" s="48" t="s">
        <v>1051</v>
      </c>
      <c r="B649" s="11" t="s">
        <v>1860</v>
      </c>
      <c r="C649" s="48" t="s">
        <v>1052</v>
      </c>
    </row>
    <row r="650" spans="1:3" x14ac:dyDescent="0.15">
      <c r="A650" s="48" t="s">
        <v>1053</v>
      </c>
      <c r="B650" s="11" t="s">
        <v>1860</v>
      </c>
      <c r="C650" s="48" t="s">
        <v>1054</v>
      </c>
    </row>
    <row r="651" spans="1:3" x14ac:dyDescent="0.15">
      <c r="A651" s="48" t="s">
        <v>1055</v>
      </c>
      <c r="B651" s="11" t="s">
        <v>1860</v>
      </c>
      <c r="C651" s="48" t="s">
        <v>950</v>
      </c>
    </row>
    <row r="652" spans="1:3" x14ac:dyDescent="0.15">
      <c r="A652" s="48" t="s">
        <v>1056</v>
      </c>
      <c r="B652" s="11" t="s">
        <v>1860</v>
      </c>
      <c r="C652" s="48" t="s">
        <v>1057</v>
      </c>
    </row>
    <row r="653" spans="1:3" x14ac:dyDescent="0.15">
      <c r="A653" s="48" t="s">
        <v>1058</v>
      </c>
      <c r="B653" s="11" t="s">
        <v>1860</v>
      </c>
      <c r="C653" s="48" t="s">
        <v>1059</v>
      </c>
    </row>
    <row r="654" spans="1:3" x14ac:dyDescent="0.15">
      <c r="A654" s="48" t="s">
        <v>1060</v>
      </c>
      <c r="B654" s="11" t="s">
        <v>1860</v>
      </c>
      <c r="C654" s="48" t="s">
        <v>1061</v>
      </c>
    </row>
    <row r="655" spans="1:3" x14ac:dyDescent="0.15">
      <c r="A655" s="48" t="s">
        <v>1062</v>
      </c>
      <c r="B655" s="11" t="s">
        <v>1883</v>
      </c>
      <c r="C655" s="48" t="s">
        <v>1063</v>
      </c>
    </row>
    <row r="656" spans="1:3" x14ac:dyDescent="0.15">
      <c r="A656" s="48" t="s">
        <v>1064</v>
      </c>
      <c r="B656" s="11" t="s">
        <v>1860</v>
      </c>
      <c r="C656" s="48" t="s">
        <v>1065</v>
      </c>
    </row>
    <row r="657" spans="1:3" s="93" customFormat="1" x14ac:dyDescent="0.15">
      <c r="A657" s="48" t="s">
        <v>1066</v>
      </c>
      <c r="B657" s="11" t="s">
        <v>1860</v>
      </c>
      <c r="C657" s="48" t="s">
        <v>1067</v>
      </c>
    </row>
    <row r="658" spans="1:3" s="93" customFormat="1" x14ac:dyDescent="0.15">
      <c r="A658" s="48" t="s">
        <v>1068</v>
      </c>
      <c r="B658" s="11" t="s">
        <v>1860</v>
      </c>
      <c r="C658" s="48" t="s">
        <v>1069</v>
      </c>
    </row>
    <row r="659" spans="1:3" s="93" customFormat="1" x14ac:dyDescent="0.15">
      <c r="A659" s="48" t="s">
        <v>1070</v>
      </c>
      <c r="B659" s="11" t="s">
        <v>1860</v>
      </c>
      <c r="C659" s="48" t="s">
        <v>1071</v>
      </c>
    </row>
    <row r="660" spans="1:3" s="93" customFormat="1" x14ac:dyDescent="0.15">
      <c r="A660" s="48" t="s">
        <v>1072</v>
      </c>
      <c r="B660" s="11" t="s">
        <v>1860</v>
      </c>
      <c r="C660" s="48" t="s">
        <v>1073</v>
      </c>
    </row>
    <row r="661" spans="1:3" s="93" customFormat="1" x14ac:dyDescent="0.15">
      <c r="A661" s="48" t="s">
        <v>1074</v>
      </c>
      <c r="B661" s="11" t="s">
        <v>1860</v>
      </c>
      <c r="C661" s="48" t="s">
        <v>1075</v>
      </c>
    </row>
    <row r="662" spans="1:3" s="93" customFormat="1" x14ac:dyDescent="0.15">
      <c r="A662" s="48" t="s">
        <v>1076</v>
      </c>
      <c r="B662" s="11" t="s">
        <v>1885</v>
      </c>
      <c r="C662" s="48" t="s">
        <v>1077</v>
      </c>
    </row>
    <row r="663" spans="1:3" s="93" customFormat="1" x14ac:dyDescent="0.15">
      <c r="A663" s="48" t="s">
        <v>1078</v>
      </c>
      <c r="B663" s="11" t="s">
        <v>1860</v>
      </c>
      <c r="C663" s="48" t="s">
        <v>1079</v>
      </c>
    </row>
    <row r="664" spans="1:3" s="93" customFormat="1" x14ac:dyDescent="0.15">
      <c r="A664" s="48" t="s">
        <v>1080</v>
      </c>
      <c r="B664" s="11" t="s">
        <v>1860</v>
      </c>
      <c r="C664" s="48" t="s">
        <v>1081</v>
      </c>
    </row>
    <row r="665" spans="1:3" s="93" customFormat="1" x14ac:dyDescent="0.15">
      <c r="A665" s="48" t="s">
        <v>1295</v>
      </c>
      <c r="B665" s="11" t="s">
        <v>1714</v>
      </c>
      <c r="C665" s="48" t="s">
        <v>1296</v>
      </c>
    </row>
    <row r="666" spans="1:3" s="93" customFormat="1" x14ac:dyDescent="0.15">
      <c r="A666" s="48" t="s">
        <v>1297</v>
      </c>
      <c r="B666" s="11" t="s">
        <v>1714</v>
      </c>
      <c r="C666" s="48" t="s">
        <v>1298</v>
      </c>
    </row>
    <row r="667" spans="1:3" s="93" customFormat="1" x14ac:dyDescent="0.15">
      <c r="A667" s="11" t="s">
        <v>1310</v>
      </c>
      <c r="B667" s="11" t="s">
        <v>1860</v>
      </c>
      <c r="C667" s="11" t="s">
        <v>1311</v>
      </c>
    </row>
    <row r="668" spans="1:3" s="93" customFormat="1" x14ac:dyDescent="0.15">
      <c r="A668" s="11" t="s">
        <v>2149</v>
      </c>
      <c r="B668" s="11" t="s">
        <v>1859</v>
      </c>
      <c r="C668" s="43" t="s">
        <v>2150</v>
      </c>
    </row>
    <row r="669" spans="1:3" s="93" customFormat="1" x14ac:dyDescent="0.15">
      <c r="A669" s="11" t="s">
        <v>1328</v>
      </c>
      <c r="B669" s="11" t="s">
        <v>1859</v>
      </c>
      <c r="C669" s="11" t="s">
        <v>1329</v>
      </c>
    </row>
    <row r="670" spans="1:3" s="93" customFormat="1" ht="14.25" customHeight="1" x14ac:dyDescent="0.3">
      <c r="A670" s="48" t="s">
        <v>1388</v>
      </c>
      <c r="B670" s="11" t="s">
        <v>1883</v>
      </c>
      <c r="C670" s="102" t="s">
        <v>1389</v>
      </c>
    </row>
    <row r="671" spans="1:3" s="93" customFormat="1" x14ac:dyDescent="0.15">
      <c r="A671" s="11" t="s">
        <v>441</v>
      </c>
      <c r="B671" s="11" t="s">
        <v>1860</v>
      </c>
      <c r="C671" s="11" t="s">
        <v>1408</v>
      </c>
    </row>
    <row r="672" spans="1:3" s="93" customFormat="1" x14ac:dyDescent="0.15">
      <c r="A672" s="11" t="s">
        <v>1409</v>
      </c>
      <c r="B672" s="11" t="s">
        <v>1885</v>
      </c>
      <c r="C672" s="11" t="s">
        <v>1410</v>
      </c>
    </row>
    <row r="673" spans="1:3" s="93" customFormat="1" x14ac:dyDescent="0.15">
      <c r="A673" s="48" t="s">
        <v>1426</v>
      </c>
      <c r="B673" s="11" t="s">
        <v>1860</v>
      </c>
      <c r="C673" s="48" t="s">
        <v>1427</v>
      </c>
    </row>
    <row r="674" spans="1:3" ht="14.25" customHeight="1" x14ac:dyDescent="0.15">
      <c r="A674" s="11" t="s">
        <v>1441</v>
      </c>
      <c r="B674" s="11" t="s">
        <v>1885</v>
      </c>
      <c r="C674" s="11" t="s">
        <v>1442</v>
      </c>
    </row>
    <row r="675" spans="1:3" ht="14.25" customHeight="1" x14ac:dyDescent="0.15">
      <c r="A675" s="11" t="s">
        <v>1445</v>
      </c>
      <c r="B675" s="11" t="s">
        <v>1883</v>
      </c>
      <c r="C675" s="11" t="s">
        <v>1446</v>
      </c>
    </row>
    <row r="676" spans="1:3" ht="14.25" customHeight="1" x14ac:dyDescent="0.15">
      <c r="A676" s="11" t="s">
        <v>1447</v>
      </c>
      <c r="B676" s="11" t="s">
        <v>1860</v>
      </c>
      <c r="C676" s="11" t="s">
        <v>1448</v>
      </c>
    </row>
    <row r="677" spans="1:3" ht="14.25" customHeight="1" x14ac:dyDescent="0.15">
      <c r="A677" s="11" t="s">
        <v>1463</v>
      </c>
      <c r="B677" s="11" t="s">
        <v>1859</v>
      </c>
      <c r="C677" s="11" t="s">
        <v>1464</v>
      </c>
    </row>
    <row r="678" spans="1:3" ht="14.25" customHeight="1" x14ac:dyDescent="0.15">
      <c r="A678" s="11" t="s">
        <v>2151</v>
      </c>
      <c r="B678" s="11" t="s">
        <v>1859</v>
      </c>
      <c r="C678" s="43" t="s">
        <v>2152</v>
      </c>
    </row>
    <row r="679" spans="1:3" ht="14.25" customHeight="1" x14ac:dyDescent="0.15">
      <c r="A679" s="11" t="s">
        <v>1494</v>
      </c>
      <c r="B679" s="11" t="s">
        <v>1894</v>
      </c>
      <c r="C679" s="11" t="s">
        <v>1495</v>
      </c>
    </row>
    <row r="680" spans="1:3" ht="14.25" customHeight="1" x14ac:dyDescent="0.15">
      <c r="A680" s="11" t="s">
        <v>1496</v>
      </c>
      <c r="B680" s="11" t="s">
        <v>1895</v>
      </c>
      <c r="C680" s="11" t="s">
        <v>1497</v>
      </c>
    </row>
    <row r="681" spans="1:3" ht="14.25" customHeight="1" x14ac:dyDescent="0.15">
      <c r="A681" s="11" t="s">
        <v>1498</v>
      </c>
      <c r="B681" s="11" t="s">
        <v>1885</v>
      </c>
      <c r="C681" s="11" t="s">
        <v>1499</v>
      </c>
    </row>
    <row r="682" spans="1:3" ht="14.25" customHeight="1" x14ac:dyDescent="0.15">
      <c r="A682" s="11" t="s">
        <v>1500</v>
      </c>
      <c r="B682" s="11" t="s">
        <v>1859</v>
      </c>
      <c r="C682" s="12" t="s">
        <v>1501</v>
      </c>
    </row>
    <row r="683" spans="1:3" ht="14.25" customHeight="1" x14ac:dyDescent="0.15">
      <c r="A683" s="11" t="s">
        <v>1502</v>
      </c>
      <c r="B683" s="11" t="s">
        <v>1859</v>
      </c>
      <c r="C683" s="12" t="s">
        <v>1503</v>
      </c>
    </row>
    <row r="684" spans="1:3" ht="14.25" customHeight="1" x14ac:dyDescent="0.15">
      <c r="A684" s="11" t="s">
        <v>1504</v>
      </c>
      <c r="B684" s="11" t="s">
        <v>1859</v>
      </c>
      <c r="C684" s="12" t="s">
        <v>1505</v>
      </c>
    </row>
    <row r="685" spans="1:3" ht="14.25" customHeight="1" x14ac:dyDescent="0.15">
      <c r="A685" s="48" t="s">
        <v>1519</v>
      </c>
      <c r="B685" s="11" t="s">
        <v>1859</v>
      </c>
      <c r="C685" s="48" t="s">
        <v>1520</v>
      </c>
    </row>
    <row r="686" spans="1:3" ht="14.25" customHeight="1" x14ac:dyDescent="0.15">
      <c r="A686" s="71" t="s">
        <v>1588</v>
      </c>
      <c r="B686" s="11" t="s">
        <v>1896</v>
      </c>
      <c r="C686" s="11" t="s">
        <v>1626</v>
      </c>
    </row>
    <row r="687" spans="1:3" ht="14.25" customHeight="1" x14ac:dyDescent="0.15">
      <c r="A687" s="71" t="s">
        <v>1589</v>
      </c>
      <c r="B687" s="11" t="s">
        <v>1896</v>
      </c>
      <c r="C687" s="11" t="s">
        <v>1590</v>
      </c>
    </row>
    <row r="688" spans="1:3" x14ac:dyDescent="0.15">
      <c r="A688" s="71" t="s">
        <v>1667</v>
      </c>
      <c r="B688" s="11" t="s">
        <v>1846</v>
      </c>
      <c r="C688" s="11" t="s">
        <v>1679</v>
      </c>
    </row>
    <row r="689" spans="1:3" ht="14.25" customHeight="1" x14ac:dyDescent="0.15">
      <c r="A689" s="114" t="s">
        <v>1913</v>
      </c>
      <c r="B689" s="114" t="s">
        <v>1765</v>
      </c>
      <c r="C689" s="174" t="s">
        <v>2110</v>
      </c>
    </row>
    <row r="690" spans="1:3" ht="14.25" customHeight="1" x14ac:dyDescent="0.15">
      <c r="A690" s="114" t="s">
        <v>1914</v>
      </c>
      <c r="B690" s="114" t="s">
        <v>1650</v>
      </c>
      <c r="C690" s="174" t="s">
        <v>1915</v>
      </c>
    </row>
    <row r="691" spans="1:3" ht="14.25" customHeight="1" x14ac:dyDescent="0.15">
      <c r="A691" s="114" t="s">
        <v>1912</v>
      </c>
      <c r="B691" s="114" t="s">
        <v>1650</v>
      </c>
      <c r="C691" s="174" t="s">
        <v>1973</v>
      </c>
    </row>
    <row r="692" spans="1:3" ht="14.25" customHeight="1" x14ac:dyDescent="0.15">
      <c r="A692" s="114" t="s">
        <v>1916</v>
      </c>
      <c r="B692" s="114" t="s">
        <v>1765</v>
      </c>
      <c r="C692" s="174" t="s">
        <v>2111</v>
      </c>
    </row>
    <row r="693" spans="1:3" ht="14.25" customHeight="1" x14ac:dyDescent="0.15">
      <c r="A693" s="114" t="s">
        <v>1917</v>
      </c>
      <c r="B693" s="114" t="s">
        <v>1650</v>
      </c>
      <c r="C693" s="174" t="s">
        <v>1975</v>
      </c>
    </row>
    <row r="694" spans="1:3" ht="14.25" customHeight="1" x14ac:dyDescent="0.15">
      <c r="A694" s="114" t="s">
        <v>1918</v>
      </c>
      <c r="B694" s="114" t="s">
        <v>1650</v>
      </c>
      <c r="C694" s="174" t="s">
        <v>1974</v>
      </c>
    </row>
    <row r="695" spans="1:3" ht="14.25" customHeight="1" x14ac:dyDescent="0.15">
      <c r="A695" s="114" t="s">
        <v>1919</v>
      </c>
      <c r="B695" s="114" t="s">
        <v>1714</v>
      </c>
      <c r="C695" s="238" t="s">
        <v>1920</v>
      </c>
    </row>
    <row r="696" spans="1:3" ht="14.25" customHeight="1" x14ac:dyDescent="0.15">
      <c r="A696" s="114" t="s">
        <v>1921</v>
      </c>
      <c r="B696" s="114" t="s">
        <v>1714</v>
      </c>
      <c r="C696" s="174" t="s">
        <v>1922</v>
      </c>
    </row>
    <row r="697" spans="1:3" ht="14.25" customHeight="1" x14ac:dyDescent="0.15">
      <c r="A697" s="114" t="s">
        <v>1923</v>
      </c>
      <c r="B697" s="114" t="s">
        <v>1765</v>
      </c>
      <c r="C697" s="174" t="s">
        <v>2112</v>
      </c>
    </row>
    <row r="698" spans="1:3" ht="14.25" customHeight="1" x14ac:dyDescent="0.15">
      <c r="A698" s="114" t="s">
        <v>1924</v>
      </c>
      <c r="B698" s="114" t="s">
        <v>1925</v>
      </c>
      <c r="C698" s="174" t="s">
        <v>2113</v>
      </c>
    </row>
    <row r="699" spans="1:3" ht="14.25" customHeight="1" x14ac:dyDescent="0.15">
      <c r="A699" s="114" t="s">
        <v>1926</v>
      </c>
      <c r="B699" s="114" t="s">
        <v>1650</v>
      </c>
      <c r="C699" s="174" t="s">
        <v>1927</v>
      </c>
    </row>
    <row r="700" spans="1:3" ht="14.25" customHeight="1" x14ac:dyDescent="0.15">
      <c r="A700" s="114" t="s">
        <v>1928</v>
      </c>
      <c r="B700" s="114" t="s">
        <v>1929</v>
      </c>
      <c r="C700" s="238" t="s">
        <v>1930</v>
      </c>
    </row>
    <row r="701" spans="1:3" ht="14.25" customHeight="1" x14ac:dyDescent="0.15">
      <c r="A701" s="114" t="s">
        <v>1942</v>
      </c>
      <c r="B701" s="114" t="s">
        <v>1765</v>
      </c>
      <c r="C701" s="174" t="s">
        <v>1943</v>
      </c>
    </row>
    <row r="702" spans="1:3" ht="14.25" customHeight="1" x14ac:dyDescent="0.15">
      <c r="A702" s="114" t="s">
        <v>1944</v>
      </c>
      <c r="B702" s="114" t="s">
        <v>1945</v>
      </c>
      <c r="C702" s="238" t="s">
        <v>1946</v>
      </c>
    </row>
    <row r="703" spans="1:3" ht="14.25" customHeight="1" x14ac:dyDescent="0.15">
      <c r="A703" s="114" t="s">
        <v>1947</v>
      </c>
      <c r="B703" s="114" t="s">
        <v>1948</v>
      </c>
      <c r="C703" s="238" t="s">
        <v>2114</v>
      </c>
    </row>
    <row r="704" spans="1:3" ht="14.25" customHeight="1" x14ac:dyDescent="0.15">
      <c r="A704" s="114" t="s">
        <v>1949</v>
      </c>
      <c r="B704" s="114" t="s">
        <v>1765</v>
      </c>
      <c r="C704" s="174" t="s">
        <v>1950</v>
      </c>
    </row>
    <row r="705" spans="1:3" ht="14.25" customHeight="1" x14ac:dyDescent="0.15">
      <c r="A705" s="114" t="s">
        <v>1951</v>
      </c>
      <c r="B705" s="114" t="s">
        <v>1765</v>
      </c>
      <c r="C705" s="174" t="s">
        <v>1952</v>
      </c>
    </row>
    <row r="706" spans="1:3" ht="14.25" customHeight="1" x14ac:dyDescent="0.15">
      <c r="A706" s="114" t="s">
        <v>2153</v>
      </c>
      <c r="B706" s="114" t="s">
        <v>1650</v>
      </c>
      <c r="C706" s="43" t="s">
        <v>2154</v>
      </c>
    </row>
    <row r="707" spans="1:3" x14ac:dyDescent="0.15">
      <c r="A707" s="114" t="s">
        <v>1985</v>
      </c>
      <c r="B707" s="114" t="s">
        <v>1650</v>
      </c>
      <c r="C707" s="174" t="s">
        <v>1986</v>
      </c>
    </row>
    <row r="708" spans="1:3" x14ac:dyDescent="0.15">
      <c r="A708" s="114" t="s">
        <v>1987</v>
      </c>
      <c r="B708" s="114" t="s">
        <v>1929</v>
      </c>
      <c r="C708" s="174" t="s">
        <v>2115</v>
      </c>
    </row>
    <row r="709" spans="1:3" x14ac:dyDescent="0.15">
      <c r="A709" s="114" t="s">
        <v>1988</v>
      </c>
      <c r="B709" s="114" t="s">
        <v>1929</v>
      </c>
      <c r="C709" s="174" t="s">
        <v>1989</v>
      </c>
    </row>
    <row r="710" spans="1:3" x14ac:dyDescent="0.15">
      <c r="A710" s="114" t="s">
        <v>1990</v>
      </c>
      <c r="B710" s="114" t="s">
        <v>1929</v>
      </c>
      <c r="C710" s="174" t="s">
        <v>1991</v>
      </c>
    </row>
    <row r="711" spans="1:3" x14ac:dyDescent="0.15">
      <c r="A711" s="114" t="s">
        <v>1992</v>
      </c>
      <c r="B711" s="114" t="s">
        <v>1929</v>
      </c>
      <c r="C711" s="174" t="s">
        <v>1993</v>
      </c>
    </row>
    <row r="712" spans="1:3" x14ac:dyDescent="0.15">
      <c r="A712" s="114" t="s">
        <v>1994</v>
      </c>
      <c r="B712" s="114" t="s">
        <v>1650</v>
      </c>
      <c r="C712" s="174" t="s">
        <v>1995</v>
      </c>
    </row>
    <row r="713" spans="1:3" x14ac:dyDescent="0.15">
      <c r="A713" s="114" t="s">
        <v>1996</v>
      </c>
      <c r="B713" s="87" t="s">
        <v>1997</v>
      </c>
      <c r="C713" s="87" t="s">
        <v>1998</v>
      </c>
    </row>
    <row r="714" spans="1:3" x14ac:dyDescent="0.15">
      <c r="A714" s="114" t="s">
        <v>1999</v>
      </c>
      <c r="B714" s="87" t="s">
        <v>1765</v>
      </c>
      <c r="C714" s="87" t="s">
        <v>2000</v>
      </c>
    </row>
    <row r="715" spans="1:3" x14ac:dyDescent="0.15">
      <c r="A715" s="114" t="s">
        <v>2001</v>
      </c>
      <c r="B715" s="87" t="s">
        <v>1765</v>
      </c>
      <c r="C715" s="87" t="s">
        <v>2002</v>
      </c>
    </row>
    <row r="716" spans="1:3" x14ac:dyDescent="0.15">
      <c r="A716" s="114" t="s">
        <v>2003</v>
      </c>
      <c r="B716" s="87" t="s">
        <v>1765</v>
      </c>
      <c r="C716" s="87" t="s">
        <v>2004</v>
      </c>
    </row>
    <row r="717" spans="1:3" x14ac:dyDescent="0.15">
      <c r="A717" s="114" t="s">
        <v>2005</v>
      </c>
      <c r="B717" s="87" t="s">
        <v>1765</v>
      </c>
      <c r="C717" s="87" t="s">
        <v>2006</v>
      </c>
    </row>
    <row r="718" spans="1:3" x14ac:dyDescent="0.15">
      <c r="A718" s="114" t="s">
        <v>2007</v>
      </c>
      <c r="B718" s="87" t="s">
        <v>1997</v>
      </c>
      <c r="C718" s="87" t="s">
        <v>2008</v>
      </c>
    </row>
    <row r="719" spans="1:3" x14ac:dyDescent="0.15">
      <c r="A719" s="114" t="s">
        <v>2009</v>
      </c>
      <c r="B719" s="87" t="s">
        <v>1765</v>
      </c>
      <c r="C719" s="87" t="s">
        <v>2010</v>
      </c>
    </row>
    <row r="720" spans="1:3" x14ac:dyDescent="0.15">
      <c r="A720" s="114" t="s">
        <v>2011</v>
      </c>
      <c r="B720" s="87" t="s">
        <v>1765</v>
      </c>
      <c r="C720" s="87" t="s">
        <v>2012</v>
      </c>
    </row>
    <row r="721" spans="1:3" x14ac:dyDescent="0.15">
      <c r="A721" s="114" t="s">
        <v>2013</v>
      </c>
      <c r="B721" s="87" t="s">
        <v>1765</v>
      </c>
      <c r="C721" s="87" t="s">
        <v>2014</v>
      </c>
    </row>
    <row r="722" spans="1:3" x14ac:dyDescent="0.15">
      <c r="A722" s="114" t="s">
        <v>2015</v>
      </c>
      <c r="B722" s="87" t="s">
        <v>1765</v>
      </c>
      <c r="C722" s="87" t="s">
        <v>2229</v>
      </c>
    </row>
    <row r="723" spans="1:3" x14ac:dyDescent="0.15">
      <c r="A723" s="114" t="s">
        <v>2016</v>
      </c>
      <c r="B723" s="87" t="s">
        <v>1765</v>
      </c>
      <c r="C723" s="87" t="s">
        <v>2017</v>
      </c>
    </row>
    <row r="724" spans="1:3" x14ac:dyDescent="0.15">
      <c r="A724" s="114" t="s">
        <v>2018</v>
      </c>
      <c r="B724" s="114" t="s">
        <v>2019</v>
      </c>
      <c r="C724" s="174" t="s">
        <v>2020</v>
      </c>
    </row>
    <row r="725" spans="1:3" x14ac:dyDescent="0.15">
      <c r="A725" s="114" t="s">
        <v>2021</v>
      </c>
      <c r="B725" s="114" t="s">
        <v>1765</v>
      </c>
      <c r="C725" s="174" t="s">
        <v>2022</v>
      </c>
    </row>
    <row r="726" spans="1:3" x14ac:dyDescent="0.15">
      <c r="A726" s="114" t="s">
        <v>2040</v>
      </c>
      <c r="B726" s="114" t="s">
        <v>1650</v>
      </c>
      <c r="C726" s="174" t="s">
        <v>2041</v>
      </c>
    </row>
    <row r="727" spans="1:3" x14ac:dyDescent="0.15">
      <c r="A727" s="114" t="s">
        <v>2042</v>
      </c>
      <c r="B727" s="114" t="s">
        <v>1650</v>
      </c>
      <c r="C727" s="174" t="s">
        <v>2043</v>
      </c>
    </row>
    <row r="728" spans="1:3" x14ac:dyDescent="0.15">
      <c r="A728" s="247" t="s">
        <v>2044</v>
      </c>
      <c r="B728" s="247" t="s">
        <v>1650</v>
      </c>
      <c r="C728" s="239" t="s">
        <v>2045</v>
      </c>
    </row>
    <row r="729" spans="1:3" x14ac:dyDescent="0.15">
      <c r="A729" s="247" t="s">
        <v>2046</v>
      </c>
      <c r="B729" s="247" t="s">
        <v>2047</v>
      </c>
      <c r="C729" s="235" t="s">
        <v>2048</v>
      </c>
    </row>
    <row r="730" spans="1:3" x14ac:dyDescent="0.15">
      <c r="A730" s="247" t="s">
        <v>2049</v>
      </c>
      <c r="B730" s="247" t="s">
        <v>2047</v>
      </c>
      <c r="C730" s="235" t="s">
        <v>2050</v>
      </c>
    </row>
    <row r="731" spans="1:3" x14ac:dyDescent="0.15">
      <c r="A731" s="247" t="s">
        <v>2051</v>
      </c>
      <c r="B731" s="247" t="s">
        <v>1650</v>
      </c>
      <c r="C731" s="235" t="s">
        <v>2052</v>
      </c>
    </row>
    <row r="732" spans="1:3" x14ac:dyDescent="0.15">
      <c r="A732" s="247" t="s">
        <v>2053</v>
      </c>
      <c r="B732" s="247" t="s">
        <v>2047</v>
      </c>
      <c r="C732" s="235" t="s">
        <v>2054</v>
      </c>
    </row>
    <row r="733" spans="1:3" x14ac:dyDescent="0.15">
      <c r="A733" s="247" t="s">
        <v>2055</v>
      </c>
      <c r="B733" s="247" t="s">
        <v>2047</v>
      </c>
      <c r="C733" s="235" t="s">
        <v>2056</v>
      </c>
    </row>
    <row r="734" spans="1:3" x14ac:dyDescent="0.15">
      <c r="A734" s="247" t="s">
        <v>2057</v>
      </c>
      <c r="B734" s="247" t="s">
        <v>2047</v>
      </c>
      <c r="C734" s="235" t="s">
        <v>2058</v>
      </c>
    </row>
    <row r="735" spans="1:3" x14ac:dyDescent="0.15">
      <c r="A735" s="247" t="s">
        <v>2059</v>
      </c>
      <c r="B735" s="247" t="s">
        <v>1650</v>
      </c>
      <c r="C735" s="239" t="s">
        <v>2060</v>
      </c>
    </row>
    <row r="736" spans="1:3" x14ac:dyDescent="0.15">
      <c r="A736" s="247" t="s">
        <v>2061</v>
      </c>
      <c r="B736" s="247" t="s">
        <v>1650</v>
      </c>
      <c r="C736" s="239" t="s">
        <v>2062</v>
      </c>
    </row>
    <row r="737" spans="1:3" x14ac:dyDescent="0.15">
      <c r="A737" s="247" t="s">
        <v>2063</v>
      </c>
      <c r="B737" s="247" t="s">
        <v>1650</v>
      </c>
      <c r="C737" s="239" t="s">
        <v>2064</v>
      </c>
    </row>
    <row r="738" spans="1:3" x14ac:dyDescent="0.15">
      <c r="A738" s="247" t="s">
        <v>2065</v>
      </c>
      <c r="B738" s="247" t="s">
        <v>1650</v>
      </c>
      <c r="C738" s="239" t="s">
        <v>2066</v>
      </c>
    </row>
    <row r="739" spans="1:3" x14ac:dyDescent="0.15">
      <c r="A739" s="247" t="s">
        <v>2067</v>
      </c>
      <c r="B739" s="247" t="s">
        <v>1650</v>
      </c>
      <c r="C739" s="239" t="s">
        <v>2068</v>
      </c>
    </row>
    <row r="740" spans="1:3" x14ac:dyDescent="0.15">
      <c r="A740" s="247" t="s">
        <v>2069</v>
      </c>
      <c r="B740" s="247" t="s">
        <v>1650</v>
      </c>
      <c r="C740" s="239" t="s">
        <v>2070</v>
      </c>
    </row>
    <row r="741" spans="1:3" x14ac:dyDescent="0.15">
      <c r="A741" s="247" t="s">
        <v>2071</v>
      </c>
      <c r="B741" s="247" t="s">
        <v>1650</v>
      </c>
      <c r="C741" s="235" t="s">
        <v>2072</v>
      </c>
    </row>
    <row r="742" spans="1:3" x14ac:dyDescent="0.15">
      <c r="A742" s="114" t="s">
        <v>2073</v>
      </c>
      <c r="B742" s="247" t="s">
        <v>1650</v>
      </c>
      <c r="C742" s="235" t="s">
        <v>2074</v>
      </c>
    </row>
    <row r="743" spans="1:3" x14ac:dyDescent="0.15">
      <c r="A743" s="114" t="s">
        <v>2075</v>
      </c>
      <c r="B743" s="247" t="s">
        <v>2047</v>
      </c>
      <c r="C743" s="235" t="s">
        <v>2076</v>
      </c>
    </row>
    <row r="744" spans="1:3" x14ac:dyDescent="0.15">
      <c r="A744" s="114" t="s">
        <v>2077</v>
      </c>
      <c r="B744" s="247" t="s">
        <v>2047</v>
      </c>
      <c r="C744" s="235" t="s">
        <v>2078</v>
      </c>
    </row>
    <row r="745" spans="1:3" x14ac:dyDescent="0.15">
      <c r="A745" s="114" t="s">
        <v>2079</v>
      </c>
      <c r="B745" s="247" t="s">
        <v>1650</v>
      </c>
      <c r="C745" s="235" t="s">
        <v>2080</v>
      </c>
    </row>
    <row r="746" spans="1:3" x14ac:dyDescent="0.15">
      <c r="A746" s="247" t="s">
        <v>2081</v>
      </c>
      <c r="B746" s="247" t="s">
        <v>2047</v>
      </c>
      <c r="C746" s="235" t="s">
        <v>2082</v>
      </c>
    </row>
    <row r="747" spans="1:3" x14ac:dyDescent="0.15">
      <c r="A747" s="247" t="s">
        <v>2083</v>
      </c>
      <c r="B747" s="247" t="s">
        <v>2047</v>
      </c>
      <c r="C747" s="235" t="s">
        <v>2084</v>
      </c>
    </row>
    <row r="748" spans="1:3" x14ac:dyDescent="0.15">
      <c r="A748" s="247" t="s">
        <v>2085</v>
      </c>
      <c r="B748" s="247" t="s">
        <v>1650</v>
      </c>
      <c r="C748" s="235" t="s">
        <v>2086</v>
      </c>
    </row>
    <row r="749" spans="1:3" x14ac:dyDescent="0.15">
      <c r="A749" s="247" t="s">
        <v>2087</v>
      </c>
      <c r="B749" s="247" t="s">
        <v>2047</v>
      </c>
      <c r="C749" s="235" t="s">
        <v>2088</v>
      </c>
    </row>
    <row r="750" spans="1:3" x14ac:dyDescent="0.15">
      <c r="A750" s="247" t="s">
        <v>2089</v>
      </c>
      <c r="B750" s="247" t="s">
        <v>1650</v>
      </c>
      <c r="C750" s="235" t="s">
        <v>2090</v>
      </c>
    </row>
    <row r="751" spans="1:3" x14ac:dyDescent="0.15">
      <c r="A751" s="247" t="s">
        <v>2091</v>
      </c>
      <c r="B751" s="247" t="s">
        <v>2047</v>
      </c>
      <c r="C751" s="48" t="s">
        <v>2092</v>
      </c>
    </row>
    <row r="752" spans="1:3" ht="14.25" customHeight="1" x14ac:dyDescent="0.15">
      <c r="A752" s="114" t="s">
        <v>2164</v>
      </c>
      <c r="B752" s="114" t="s">
        <v>1883</v>
      </c>
      <c r="C752" s="250" t="s">
        <v>2165</v>
      </c>
    </row>
    <row r="753" spans="1:3" ht="14.25" customHeight="1" x14ac:dyDescent="0.15">
      <c r="A753" s="114" t="s">
        <v>2166</v>
      </c>
      <c r="B753" s="114" t="s">
        <v>1883</v>
      </c>
      <c r="C753" s="250" t="s">
        <v>2167</v>
      </c>
    </row>
    <row r="754" spans="1:3" ht="14.25" customHeight="1" x14ac:dyDescent="0.15">
      <c r="A754" s="114" t="s">
        <v>2168</v>
      </c>
      <c r="B754" s="114" t="s">
        <v>1929</v>
      </c>
      <c r="C754" s="251" t="s">
        <v>2169</v>
      </c>
    </row>
    <row r="755" spans="1:3" ht="14.25" customHeight="1" x14ac:dyDescent="0.15">
      <c r="A755" s="114" t="s">
        <v>2170</v>
      </c>
      <c r="B755" s="114" t="s">
        <v>2171</v>
      </c>
      <c r="C755" s="251" t="s">
        <v>2172</v>
      </c>
    </row>
    <row r="756" spans="1:3" ht="14.25" customHeight="1" x14ac:dyDescent="0.15">
      <c r="A756" s="114" t="s">
        <v>2173</v>
      </c>
      <c r="B756" s="114" t="s">
        <v>2174</v>
      </c>
      <c r="C756" s="251" t="s">
        <v>2175</v>
      </c>
    </row>
    <row r="757" spans="1:3" s="93" customFormat="1" x14ac:dyDescent="0.15">
      <c r="A757" s="114" t="s">
        <v>2218</v>
      </c>
      <c r="B757" s="114" t="s">
        <v>2219</v>
      </c>
      <c r="C757" s="251" t="s">
        <v>2220</v>
      </c>
    </row>
    <row r="758" spans="1:3" s="93" customFormat="1" x14ac:dyDescent="0.15">
      <c r="A758" s="114" t="s">
        <v>2221</v>
      </c>
      <c r="B758" s="114" t="s">
        <v>2219</v>
      </c>
      <c r="C758" s="251" t="s">
        <v>2222</v>
      </c>
    </row>
    <row r="759" spans="1:3" x14ac:dyDescent="0.15">
      <c r="A759" s="114" t="s">
        <v>2232</v>
      </c>
      <c r="B759" s="114" t="s">
        <v>2233</v>
      </c>
      <c r="C759" s="251" t="s">
        <v>2268</v>
      </c>
    </row>
    <row r="760" spans="1:3" x14ac:dyDescent="0.15">
      <c r="A760" s="114" t="s">
        <v>2244</v>
      </c>
      <c r="B760" s="114" t="s">
        <v>2235</v>
      </c>
      <c r="C760" s="251" t="s">
        <v>2236</v>
      </c>
    </row>
    <row r="761" spans="1:3" x14ac:dyDescent="0.15">
      <c r="A761" s="114" t="s">
        <v>2237</v>
      </c>
      <c r="B761" s="114" t="s">
        <v>2235</v>
      </c>
      <c r="C761" s="251" t="s">
        <v>2238</v>
      </c>
    </row>
    <row r="762" spans="1:3" x14ac:dyDescent="0.15">
      <c r="A762" s="114" t="s">
        <v>2239</v>
      </c>
      <c r="B762" s="114" t="s">
        <v>2240</v>
      </c>
      <c r="C762" s="251" t="s">
        <v>2241</v>
      </c>
    </row>
    <row r="763" spans="1:3" x14ac:dyDescent="0.15">
      <c r="A763" s="114" t="s">
        <v>2242</v>
      </c>
      <c r="B763" s="114" t="s">
        <v>2235</v>
      </c>
      <c r="C763" s="251" t="s">
        <v>2243</v>
      </c>
    </row>
    <row r="764" spans="1:3" x14ac:dyDescent="0.15">
      <c r="A764" s="173" t="s">
        <v>2254</v>
      </c>
      <c r="B764" s="173" t="s">
        <v>2047</v>
      </c>
      <c r="C764" s="248" t="s">
        <v>2255</v>
      </c>
    </row>
    <row r="765" spans="1:3" x14ac:dyDescent="0.15">
      <c r="A765" s="173" t="s">
        <v>2256</v>
      </c>
      <c r="B765" s="173" t="s">
        <v>2047</v>
      </c>
      <c r="C765" s="248" t="s">
        <v>2257</v>
      </c>
    </row>
    <row r="766" spans="1:3" x14ac:dyDescent="0.15">
      <c r="A766" s="173" t="s">
        <v>2258</v>
      </c>
      <c r="B766" s="173" t="s">
        <v>2259</v>
      </c>
      <c r="C766" s="248" t="s">
        <v>2260</v>
      </c>
    </row>
    <row r="767" spans="1:3" x14ac:dyDescent="0.15">
      <c r="A767" s="173" t="s">
        <v>2261</v>
      </c>
      <c r="B767" s="173" t="s">
        <v>2047</v>
      </c>
      <c r="C767" s="248" t="s">
        <v>2262</v>
      </c>
    </row>
    <row r="768" spans="1:3" x14ac:dyDescent="0.15">
      <c r="A768" s="173" t="s">
        <v>2263</v>
      </c>
      <c r="B768" s="173" t="s">
        <v>2047</v>
      </c>
      <c r="C768" s="248" t="s">
        <v>2264</v>
      </c>
    </row>
    <row r="769" spans="1:3" x14ac:dyDescent="0.15">
      <c r="A769" s="173" t="s">
        <v>2265</v>
      </c>
      <c r="B769" s="173" t="s">
        <v>2266</v>
      </c>
      <c r="C769" s="248" t="s">
        <v>2267</v>
      </c>
    </row>
  </sheetData>
  <autoFilter ref="A1:C763"/>
  <sortState ref="A2:C688">
    <sortCondition ref="B2:B688"/>
  </sortState>
  <phoneticPr fontId="3" type="noConversion"/>
  <conditionalFormatting sqref="A701:A758 A630:A649 A667:A688 A1:A547 A549:A611 A764:A1048576">
    <cfRule type="duplicateValues" dxfId="19" priority="17"/>
    <cfRule type="duplicateValues" dxfId="18" priority="18"/>
    <cfRule type="duplicateValues" dxfId="17" priority="19"/>
    <cfRule type="duplicateValues" dxfId="16" priority="20"/>
  </conditionalFormatting>
  <conditionalFormatting sqref="A650:A664">
    <cfRule type="duplicateValues" dxfId="15" priority="13"/>
    <cfRule type="duplicateValues" dxfId="14" priority="14"/>
    <cfRule type="duplicateValues" dxfId="13" priority="15"/>
    <cfRule type="duplicateValues" dxfId="12" priority="16"/>
  </conditionalFormatting>
  <conditionalFormatting sqref="A665:A666">
    <cfRule type="duplicateValues" dxfId="11" priority="9"/>
    <cfRule type="duplicateValues" dxfId="10" priority="10"/>
    <cfRule type="duplicateValues" dxfId="9" priority="11"/>
    <cfRule type="duplicateValues" dxfId="8" priority="12"/>
  </conditionalFormatting>
  <conditionalFormatting sqref="A548">
    <cfRule type="duplicateValues" dxfId="7" priority="5"/>
    <cfRule type="duplicateValues" dxfId="6" priority="6"/>
    <cfRule type="duplicateValues" dxfId="5" priority="7"/>
    <cfRule type="duplicateValues" dxfId="4" priority="8"/>
  </conditionalFormatting>
  <conditionalFormatting sqref="A759:A763">
    <cfRule type="duplicateValues" dxfId="3" priority="1"/>
    <cfRule type="duplicateValues" dxfId="2" priority="2"/>
    <cfRule type="duplicateValues" dxfId="1" priority="3"/>
    <cfRule type="duplicateValues" dxfId="0" priority="4"/>
  </conditionalFormatting>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1"/>
  <sheetViews>
    <sheetView showGridLines="0" topLeftCell="F1" zoomScaleNormal="100" workbookViewId="0">
      <pane ySplit="2" topLeftCell="A5" activePane="bottomLeft" state="frozen"/>
      <selection pane="bottomLeft" activeCell="L143" sqref="L143:M143"/>
    </sheetView>
  </sheetViews>
  <sheetFormatPr defaultRowHeight="15.75" customHeight="1" x14ac:dyDescent="0.15"/>
  <cols>
    <col min="1" max="1" width="9" style="191"/>
    <col min="2" max="2" width="6.875" style="191" customWidth="1"/>
    <col min="3" max="3" width="19" style="191" customWidth="1"/>
    <col min="4" max="4" width="18.25" style="207" customWidth="1"/>
    <col min="5" max="5" width="10" style="191" bestFit="1" customWidth="1"/>
    <col min="6" max="6" width="10" style="212" customWidth="1"/>
    <col min="7" max="7" width="10" style="192" customWidth="1"/>
    <col min="8" max="8" width="11.375" style="193" customWidth="1"/>
    <col min="9" max="9" width="11.625" style="193" customWidth="1"/>
    <col min="10" max="13" width="10.625" style="194" customWidth="1"/>
    <col min="14" max="14" width="13.875" style="192" customWidth="1"/>
    <col min="15" max="15" width="23.25" style="194" customWidth="1"/>
    <col min="16" max="16" width="25.5" style="191" bestFit="1" customWidth="1"/>
    <col min="17" max="17" width="9" style="279"/>
    <col min="18" max="16384" width="9" style="191"/>
  </cols>
  <sheetData>
    <row r="1" spans="1:17" s="175" customFormat="1" ht="15.95" customHeight="1" x14ac:dyDescent="0.15">
      <c r="A1" s="309" t="s">
        <v>2030</v>
      </c>
      <c r="B1" s="311" t="s">
        <v>1857</v>
      </c>
      <c r="C1" s="297" t="s">
        <v>467</v>
      </c>
      <c r="D1" s="306" t="s">
        <v>1762</v>
      </c>
      <c r="E1" s="305" t="s">
        <v>1761</v>
      </c>
      <c r="F1" s="308" t="s">
        <v>1785</v>
      </c>
      <c r="G1" s="305" t="s">
        <v>1770</v>
      </c>
      <c r="H1" s="307" t="s">
        <v>1771</v>
      </c>
      <c r="I1" s="307" t="s">
        <v>1784</v>
      </c>
      <c r="J1" s="299" t="s">
        <v>1909</v>
      </c>
      <c r="K1" s="300"/>
      <c r="L1" s="299" t="s">
        <v>1793</v>
      </c>
      <c r="M1" s="300"/>
      <c r="N1" s="294" t="s">
        <v>1842</v>
      </c>
      <c r="O1" s="294" t="s">
        <v>1970</v>
      </c>
      <c r="P1" s="294" t="s">
        <v>2034</v>
      </c>
      <c r="Q1" s="278"/>
    </row>
    <row r="2" spans="1:17" s="175" customFormat="1" ht="15.95" customHeight="1" x14ac:dyDescent="0.15">
      <c r="A2" s="310"/>
      <c r="B2" s="312"/>
      <c r="C2" s="298"/>
      <c r="D2" s="306"/>
      <c r="E2" s="305"/>
      <c r="F2" s="308"/>
      <c r="G2" s="305"/>
      <c r="H2" s="307"/>
      <c r="I2" s="307"/>
      <c r="J2" s="176">
        <v>43941</v>
      </c>
      <c r="K2" s="177">
        <v>43946</v>
      </c>
      <c r="L2" s="176">
        <v>43831</v>
      </c>
      <c r="M2" s="177">
        <v>43946</v>
      </c>
      <c r="N2" s="294"/>
      <c r="O2" s="294"/>
      <c r="P2" s="294"/>
      <c r="Q2" s="278"/>
    </row>
    <row r="3" spans="1:17" s="179" customFormat="1" ht="15.95" customHeight="1" x14ac:dyDescent="0.15">
      <c r="A3" s="11" t="s">
        <v>2029</v>
      </c>
      <c r="B3" s="11" t="s">
        <v>1777</v>
      </c>
      <c r="C3" s="43" t="str">
        <f>VLOOKUP(A3,事项列表范围!A:C,3,0)</f>
        <v>智慧唐山一期建设项目</v>
      </c>
      <c r="D3" s="87" t="str">
        <f>VLOOKUP(A3,[97]FY20商机汇总表!$A:$O,15,0)</f>
        <v>三类商机（SI业务）</v>
      </c>
      <c r="E3" s="43" t="str">
        <f>VLOOKUP(A3,[97]FY20商机汇总表!$A:$J,10,0)</f>
        <v>4投标准备</v>
      </c>
      <c r="F3" s="151">
        <f>VLOOKUP(A3,[97]FY20商机汇总表!$A:$K,11,0)</f>
        <v>0.75</v>
      </c>
      <c r="G3" s="154" t="str">
        <f>VLOOKUP(A3,[97]FY20商机汇总表!$A:$L,12,0)</f>
        <v>跟进中</v>
      </c>
      <c r="H3" s="147">
        <f>VLOOKUP(A3,[97]FY20商机汇总表!$A:$T,20,0)</f>
        <v>8400</v>
      </c>
      <c r="I3" s="147">
        <f>F3*H3</f>
        <v>6300</v>
      </c>
      <c r="J3" s="293">
        <f ca="1">SUMPRODUCT(SUMIF(INDIRECT({"赖辉","李文东","李鹏博","曾志坚","苏广","马锐","鲍晓宇","靳茜","王金星","高海涛","曾怀勋","梁铮","吴海波","张慧敏","刘振官","陈克"}&amp;"!b3:b34"),$A3,OFFSET(INDIRECT({"赖辉","李文东","李鹏博","曾志坚","苏广","马锐","鲍晓宇","靳茜","王金星","高海涛","曾怀勋","梁铮","吴海波","张慧敏","刘振官","陈克"}&amp;"!a3"),,ROW(INDIRECT(MATCH('2、汇总分析二项目维度'!$J$2,INDIRECT("赖辉"&amp;"!2:2"),)&amp;":"&amp;MATCH('2、汇总分析二项目维度'!$K$2,INDIRECT("赖辉"&amp;"!2:2"),)))-1,)))</f>
        <v>51</v>
      </c>
      <c r="K3" s="293"/>
      <c r="L3" s="293">
        <f ca="1">SUMPRODUCT(SUMIF(INDIRECT({"赖辉","李文东","李鹏博","曾志坚","苏广","马锐","鲍晓宇","靳茜","王金星","高海涛","曾怀勋","梁铮","吴海波","张慧敏","刘振官","陈克"}&amp;"!b3:b34"),$A3,OFFSET(INDIRECT({"赖辉","李文东","李鹏博","曾志坚","苏广","马锐","鲍晓宇","靳茜","王金星","高海涛","曾怀勋","梁铮","吴海波","张慧敏","刘振官","陈克"}&amp;"!a3"),,ROW(INDIRECT(MATCH('2、汇总分析二项目维度'!$L$2,INDIRECT("赖辉"&amp;"!2:2"),)&amp;":"&amp;MATCH('2、汇总分析二项目维度'!$M$2,INDIRECT("赖辉"&amp;"!2:2"),)))-1,)))</f>
        <v>402</v>
      </c>
      <c r="M3" s="293"/>
      <c r="N3" s="178"/>
      <c r="O3" s="211"/>
      <c r="P3" s="227"/>
      <c r="Q3" s="181"/>
    </row>
    <row r="4" spans="1:17" s="179" customFormat="1" ht="15.95" customHeight="1" x14ac:dyDescent="0.15">
      <c r="A4" s="11" t="s">
        <v>289</v>
      </c>
      <c r="B4" s="11" t="s">
        <v>1775</v>
      </c>
      <c r="C4" s="43" t="str">
        <f>VLOOKUP(A4,事项列表范围!A:C,3,0)</f>
        <v>抚顺市税源大数据平台软件开发项目</v>
      </c>
      <c r="D4" s="87" t="str">
        <f>VLOOKUP(A4,[97]FY20商机汇总表!$A:$O,15,0)</f>
        <v>三类商机（SI业务）</v>
      </c>
      <c r="E4" s="43" t="str">
        <f>VLOOKUP(A4,[97]FY20商机汇总表!$A:$J,10,0)</f>
        <v>2顶设和策划</v>
      </c>
      <c r="F4" s="151">
        <f>VLOOKUP(A4,[97]FY20商机汇总表!$A:$K,11,0)</f>
        <v>0.25</v>
      </c>
      <c r="G4" s="154" t="str">
        <f>VLOOKUP(A4,[97]FY20商机汇总表!$A:$L,12,0)</f>
        <v>跟进中</v>
      </c>
      <c r="H4" s="147">
        <f>VLOOKUP(A4,[97]FY20商机汇总表!$A:$T,20,0)</f>
        <v>300</v>
      </c>
      <c r="I4" s="147">
        <f t="shared" ref="I4:I62" si="0">F4*H4</f>
        <v>75</v>
      </c>
      <c r="J4" s="293">
        <f ca="1">SUMPRODUCT(SUMIF(INDIRECT({"赖辉","李文东","李鹏博","曾志坚","苏广","马锐","鲍晓宇","靳茜","王金星","高海涛","曾怀勋","梁铮","吴海波","张慧敏","刘振官","陈克"}&amp;"!b3:b34"),$A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4" s="293"/>
      <c r="L4" s="293">
        <f ca="1">SUMPRODUCT(SUMIF(INDIRECT({"赖辉","李文东","李鹏博","曾志坚","苏广","马锐","鲍晓宇","靳茜","王金星","高海涛","曾怀勋","梁铮","吴海波","张慧敏","刘振官","陈克"}&amp;"!b3:b34"),$A4,OFFSET(INDIRECT({"赖辉","李文东","李鹏博","曾志坚","苏广","马锐","鲍晓宇","靳茜","王金星","高海涛","曾怀勋","梁铮","吴海波","张慧敏","刘振官","陈克"}&amp;"!a3"),,ROW(INDIRECT(MATCH('2、汇总分析二项目维度'!$L$2,INDIRECT("赖辉"&amp;"!2:2"),)&amp;":"&amp;MATCH('2、汇总分析二项目维度'!$M$2,INDIRECT("赖辉"&amp;"!2:2"),)))-1,)))</f>
        <v>28</v>
      </c>
      <c r="M4" s="293"/>
      <c r="N4" s="180"/>
      <c r="O4" s="211"/>
      <c r="P4" s="227"/>
      <c r="Q4" s="181"/>
    </row>
    <row r="5" spans="1:17" s="181" customFormat="1" ht="15.95" customHeight="1" x14ac:dyDescent="0.15">
      <c r="A5" s="284" t="s">
        <v>469</v>
      </c>
      <c r="B5" s="285" t="s">
        <v>1775</v>
      </c>
      <c r="C5" s="215" t="str">
        <f>VLOOKUP(A5,事项列表范围!A:C,3,0)</f>
        <v>吉林省溯源食品工业互联网项目（建设）</v>
      </c>
      <c r="D5" s="214" t="str">
        <f>VLOOKUP(A5,[97]FY20商机汇总表!$A:$O,15,0)</f>
        <v>二类商机（自有方案业务）</v>
      </c>
      <c r="E5" s="215" t="str">
        <f>VLOOKUP(A5,[97]FY20商机汇总表!$A:$J,10,0)</f>
        <v>1发现和评估</v>
      </c>
      <c r="F5" s="216">
        <f>VLOOKUP(A5,[97]FY20商机汇总表!$A:$K,11,0)</f>
        <v>0.1</v>
      </c>
      <c r="G5" s="219" t="str">
        <f>VLOOKUP(A5,[97]FY20商机汇总表!$A:$L,12,0)</f>
        <v>跟进中</v>
      </c>
      <c r="H5" s="217">
        <f>VLOOKUP(A5,[97]FY20商机汇总表!$A:$T,20,0)</f>
        <v>3883.1</v>
      </c>
      <c r="I5" s="217">
        <f t="shared" si="0"/>
        <v>388.31</v>
      </c>
      <c r="J5" s="296">
        <f ca="1">SUMPRODUCT(SUMIF(INDIRECT({"赖辉","李文东","李鹏博","曾志坚","苏广","马锐","鲍晓宇","靳茜","王金星","高海涛","曾怀勋","梁铮","吴海波","张慧敏","刘振官","陈克"}&amp;"!b3:b34"),$A5,OFFSET(INDIRECT({"赖辉","李文东","李鹏博","曾志坚","苏广","马锐","鲍晓宇","靳茜","王金星","高海涛","曾怀勋","梁铮","吴海波","张慧敏","刘振官","陈克"}&amp;"!a3"),,ROW(INDIRECT(MATCH('2、汇总分析二项目维度'!$J$2,INDIRECT("赖辉"&amp;"!2:2"),)&amp;":"&amp;MATCH('2、汇总分析二项目维度'!$K$2,INDIRECT("赖辉"&amp;"!2:2"),)))-1,)))</f>
        <v>28</v>
      </c>
      <c r="K5" s="296"/>
      <c r="L5" s="296">
        <f ca="1">SUMPRODUCT(SUMIF(INDIRECT({"赖辉","李文东","李鹏博","曾志坚","苏广","马锐","鲍晓宇","靳茜","王金星","高海涛","曾怀勋","梁铮","吴海波","张慧敏","刘振官","陈克"}&amp;"!b3:b34"),$A5,OFFSET(INDIRECT({"赖辉","李文东","李鹏博","曾志坚","苏广","马锐","鲍晓宇","靳茜","王金星","高海涛","曾怀勋","梁铮","吴海波","张慧敏","刘振官","陈克"}&amp;"!a3"),,ROW(INDIRECT(MATCH('2、汇总分析二项目维度'!$L$2,INDIRECT("赖辉"&amp;"!2:2"),)&amp;":"&amp;MATCH('2、汇总分析二项目维度'!$M$2,INDIRECT("赖辉"&amp;"!2:2"),)))-1,)))</f>
        <v>94</v>
      </c>
      <c r="M5" s="296"/>
      <c r="N5" s="218">
        <f t="shared" ref="N5:N6" ca="1" si="1">L5/8</f>
        <v>11.75</v>
      </c>
      <c r="O5" s="283" t="s">
        <v>1978</v>
      </c>
      <c r="P5" s="228"/>
    </row>
    <row r="6" spans="1:17" s="179" customFormat="1" ht="15.95" customHeight="1" x14ac:dyDescent="0.15">
      <c r="A6" s="110" t="s">
        <v>292</v>
      </c>
      <c r="B6" s="11" t="s">
        <v>1775</v>
      </c>
      <c r="C6" s="43" t="str">
        <f>VLOOKUP(A6,事项列表范围!A:C,3,0)</f>
        <v>盘锦市公共信息服务平台</v>
      </c>
      <c r="D6" s="87" t="str">
        <f>VLOOKUP(A6,[97]FY20商机汇总表!$A:$O,15,0)</f>
        <v>二类商机（自有方案业务）</v>
      </c>
      <c r="E6" s="43" t="str">
        <f>VLOOKUP(A6,[97]FY20商机汇总表!$A:$J,10,0)</f>
        <v>1发现和评估</v>
      </c>
      <c r="F6" s="151">
        <f>VLOOKUP(A6,[97]FY20商机汇总表!$A:$K,11,0)</f>
        <v>0.1</v>
      </c>
      <c r="G6" s="154" t="str">
        <f>VLOOKUP(A6,[97]FY20商机汇总表!$A:$L,12,0)</f>
        <v>跟进中</v>
      </c>
      <c r="H6" s="147">
        <f>VLOOKUP(A6,[97]FY20商机汇总表!$A:$T,20,0)</f>
        <v>600</v>
      </c>
      <c r="I6" s="147">
        <f t="shared" si="0"/>
        <v>60</v>
      </c>
      <c r="J6" s="293">
        <f ca="1">SUMPRODUCT(SUMIF(INDIRECT({"赖辉","李文东","李鹏博","曾志坚","苏广","马锐","鲍晓宇","靳茜","王金星","高海涛","曾怀勋","梁铮","吴海波","张慧敏","刘振官","陈克"}&amp;"!b3:b34"),$A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 s="293"/>
      <c r="L6" s="293">
        <f ca="1">SUMPRODUCT(SUMIF(INDIRECT({"赖辉","李文东","李鹏博","曾志坚","苏广","马锐","鲍晓宇","靳茜","王金星","高海涛","曾怀勋","梁铮","吴海波","张慧敏","刘振官","陈克"}&amp;"!b3:b34"),$A6,OFFSET(INDIRECT({"赖辉","李文东","李鹏博","曾志坚","苏广","马锐","鲍晓宇","靳茜","王金星","高海涛","曾怀勋","梁铮","吴海波","张慧敏","刘振官","陈克"}&amp;"!a3"),,ROW(INDIRECT(MATCH('2、汇总分析二项目维度'!$L$2,INDIRECT("赖辉"&amp;"!2:2"),)&amp;":"&amp;MATCH('2、汇总分析二项目维度'!$M$2,INDIRECT("赖辉"&amp;"!2:2"),)))-1,)))</f>
        <v>22</v>
      </c>
      <c r="M6" s="293"/>
      <c r="N6" s="180">
        <f t="shared" ca="1" si="1"/>
        <v>2.75</v>
      </c>
      <c r="O6" s="211"/>
      <c r="P6" s="227"/>
      <c r="Q6" s="181"/>
    </row>
    <row r="7" spans="1:17" s="181" customFormat="1" ht="15.95" customHeight="1" x14ac:dyDescent="0.15">
      <c r="A7" s="71" t="s">
        <v>1565</v>
      </c>
      <c r="B7" s="11" t="s">
        <v>1775</v>
      </c>
      <c r="C7" s="43" t="str">
        <f>VLOOKUP(A7,事项列表范围!A:C,3,0)</f>
        <v>威海跨系统数据对接支撑项目</v>
      </c>
      <c r="D7" s="87" t="str">
        <f>VLOOKUP(A7,[97]FY20商机汇总表!$A:$O,15,0)</f>
        <v>一类商机（因特睿产品）</v>
      </c>
      <c r="E7" s="43" t="str">
        <f>VLOOKUP(A7,[97]FY20商机汇总表!$A:$J,10,0)</f>
        <v>2顶设和策划</v>
      </c>
      <c r="F7" s="151">
        <f>VLOOKUP(A7,[97]FY20商机汇总表!$A:$K,11,0)</f>
        <v>0.25</v>
      </c>
      <c r="G7" s="154" t="str">
        <f>VLOOKUP(A7,[97]FY20商机汇总表!$A:$L,12,0)</f>
        <v>跟进中</v>
      </c>
      <c r="H7" s="147">
        <f>VLOOKUP(A7,[97]FY20商机汇总表!$A:$T,20,0)</f>
        <v>220</v>
      </c>
      <c r="I7" s="147">
        <f t="shared" si="0"/>
        <v>55</v>
      </c>
      <c r="J7" s="293">
        <f ca="1">SUMPRODUCT(SUMIF(INDIRECT({"赖辉","李文东","李鹏博","曾志坚","苏广","马锐","鲍晓宇","靳茜","王金星","高海涛","曾怀勋","梁铮","吴海波","张慧敏","刘振官","陈克"}&amp;"!b3:b34"),$A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7" s="293"/>
      <c r="L7" s="293">
        <f ca="1">SUMPRODUCT(SUMIF(INDIRECT({"赖辉","李文东","李鹏博","曾志坚","苏广","马锐","鲍晓宇","靳茜","王金星","高海涛","曾怀勋","梁铮","吴海波","张慧敏","刘振官","陈克"}&amp;"!b3:b34"),$A7,OFFSET(INDIRECT({"赖辉","李文东","李鹏博","曾志坚","苏广","马锐","鲍晓宇","靳茜","王金星","高海涛","曾怀勋","梁铮","吴海波","张慧敏","刘振官","陈克"}&amp;"!a3"),,ROW(INDIRECT(MATCH('2、汇总分析二项目维度'!$L$2,INDIRECT("赖辉"&amp;"!2:2"),)&amp;":"&amp;MATCH('2、汇总分析二项目维度'!$M$2,INDIRECT("赖辉"&amp;"!2:2"),)))-1,)))</f>
        <v>1</v>
      </c>
      <c r="M7" s="293"/>
      <c r="N7" s="182"/>
      <c r="O7" s="202"/>
      <c r="P7" s="226"/>
    </row>
    <row r="8" spans="1:17" s="181" customFormat="1" ht="15.95" customHeight="1" x14ac:dyDescent="0.15">
      <c r="A8" s="71" t="s">
        <v>1716</v>
      </c>
      <c r="B8" s="11" t="s">
        <v>1775</v>
      </c>
      <c r="C8" s="43" t="str">
        <f>VLOOKUP(A8,事项列表范围!A:C,3,0)</f>
        <v>环渤海大区天津市南开区智慧养老软件开发项目</v>
      </c>
      <c r="D8" s="87" t="str">
        <f>VLOOKUP(A8,'[97]8-已签约清单'!$A:$O,15,0)</f>
        <v>三类商机（SI业务）</v>
      </c>
      <c r="E8" s="43" t="str">
        <f>VLOOKUP(A8,'[97]8-已签约清单'!$A:$J,10,0)</f>
        <v>5合同谈判</v>
      </c>
      <c r="F8" s="151">
        <f>VLOOKUP(A8,'[97]8-已签约清单'!$A:$K,11,0)</f>
        <v>0.9</v>
      </c>
      <c r="G8" s="154" t="str">
        <f>VLOOKUP(A8,'[97]8-已签约清单'!$A:$L,12,0)</f>
        <v>已签约</v>
      </c>
      <c r="H8" s="147">
        <f>VLOOKUP(A8,'[97]8-已签约清单'!$A:$T,20,0)</f>
        <v>625</v>
      </c>
      <c r="I8" s="147">
        <f t="shared" si="0"/>
        <v>562.5</v>
      </c>
      <c r="J8" s="293">
        <f ca="1">SUMPRODUCT(SUMIF(INDIRECT({"赖辉","李文东","李鹏博","曾志坚","苏广","马锐","鲍晓宇","靳茜","王金星","高海涛","曾怀勋","梁铮","吴海波","张慧敏","刘振官","陈克"}&amp;"!b3:b34"),$A8,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8" s="293"/>
      <c r="L8" s="293">
        <f ca="1">SUMPRODUCT(SUMIF(INDIRECT({"赖辉","李文东","李鹏博","曾志坚","苏广","马锐","鲍晓宇","靳茜","王金星","高海涛","曾怀勋","梁铮","吴海波","张慧敏","刘振官","陈克"}&amp;"!b3:b34"),$A8,OFFSET(INDIRECT({"赖辉","李文东","李鹏博","曾志坚","苏广","马锐","鲍晓宇","靳茜","王金星","高海涛","曾怀勋","梁铮","吴海波","张慧敏","刘振官","陈克"}&amp;"!a3"),,ROW(INDIRECT(MATCH('2、汇总分析二项目维度'!$L$2,INDIRECT("赖辉"&amp;"!2:2"),)&amp;":"&amp;MATCH('2、汇总分析二项目维度'!$M$2,INDIRECT("赖辉"&amp;"!2:2"),)))-1,)))</f>
        <v>25</v>
      </c>
      <c r="M8" s="293"/>
      <c r="N8" s="182"/>
      <c r="O8" s="202"/>
      <c r="P8" s="226"/>
    </row>
    <row r="9" spans="1:17" s="181" customFormat="1" ht="15.95" customHeight="1" x14ac:dyDescent="0.15">
      <c r="A9" s="71" t="s">
        <v>1717</v>
      </c>
      <c r="B9" s="11" t="s">
        <v>1775</v>
      </c>
      <c r="C9" s="43" t="str">
        <f>VLOOKUP(A9,事项列表范围!A:C,3,0)</f>
        <v>天津航空口岸大通关基地信息化集成项目</v>
      </c>
      <c r="D9" s="87" t="str">
        <f>VLOOKUP(A9,[97]FY20商机汇总表!$A:$O,15,0)</f>
        <v>三类商机（SI业务）</v>
      </c>
      <c r="E9" s="43" t="str">
        <f>VLOOKUP(A9,[97]FY20商机汇总表!$A:$J,10,0)</f>
        <v>3详细设计</v>
      </c>
      <c r="F9" s="151">
        <f>VLOOKUP(A9,[97]FY20商机汇总表!$A:$K,11,0)</f>
        <v>0.5</v>
      </c>
      <c r="G9" s="154" t="str">
        <f>VLOOKUP(A9,[97]FY20商机汇总表!$A:$L,12,0)</f>
        <v>跟进中</v>
      </c>
      <c r="H9" s="147">
        <v>7000</v>
      </c>
      <c r="I9" s="147">
        <f t="shared" si="0"/>
        <v>3500</v>
      </c>
      <c r="J9" s="293">
        <f ca="1">SUMPRODUCT(SUMIF(INDIRECT({"赖辉","李文东","李鹏博","曾志坚","苏广","马锐","鲍晓宇","靳茜","王金星","高海涛","曾怀勋","梁铮","吴海波","张慧敏","刘振官","陈克"}&amp;"!b3:b34"),$A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 s="293"/>
      <c r="L9" s="293">
        <f ca="1">SUMPRODUCT(SUMIF(INDIRECT({"赖辉","李文东","李鹏博","曾志坚","苏广","马锐","鲍晓宇","靳茜","王金星","高海涛","曾怀勋","梁铮","吴海波","张慧敏","刘振官","陈克"}&amp;"!b3:b34"),$A9,OFFSET(INDIRECT({"赖辉","李文东","李鹏博","曾志坚","苏广","马锐","鲍晓宇","靳茜","王金星","高海涛","曾怀勋","梁铮","吴海波","张慧敏","刘振官","陈克"}&amp;"!a3"),,ROW(INDIRECT(MATCH('2、汇总分析二项目维度'!$L$2,INDIRECT("赖辉"&amp;"!2:2"),)&amp;":"&amp;MATCH('2、汇总分析二项目维度'!$M$2,INDIRECT("赖辉"&amp;"!2:2"),)))-1,)))</f>
        <v>108</v>
      </c>
      <c r="M9" s="293"/>
      <c r="N9" s="182"/>
      <c r="O9" s="202"/>
      <c r="P9" s="226"/>
    </row>
    <row r="10" spans="1:17" s="179" customFormat="1" ht="15.95" customHeight="1" x14ac:dyDescent="0.15">
      <c r="A10" s="110" t="s">
        <v>1518</v>
      </c>
      <c r="B10" s="11" t="s">
        <v>1775</v>
      </c>
      <c r="C10" s="43" t="str">
        <f>VLOOKUP(A10,事项列表范围!A:C,3,0)</f>
        <v>北区渭南智慧城市软件开发项目</v>
      </c>
      <c r="D10" s="87" t="str">
        <f>VLOOKUP(A10,[97]FY20商机汇总表!$A:$O,15,0)</f>
        <v>二类商机（自有方案业务）</v>
      </c>
      <c r="E10" s="43" t="str">
        <f>VLOOKUP(A10,[97]FY20商机汇总表!$A:$J,10,0)</f>
        <v>2顶设和策划</v>
      </c>
      <c r="F10" s="151">
        <f>VLOOKUP(A10,[97]FY20商机汇总表!$A:$K,11,0)</f>
        <v>0.25</v>
      </c>
      <c r="G10" s="154" t="str">
        <f>VLOOKUP(A10,[97]FY20商机汇总表!$A:$L,12,0)</f>
        <v>跟进中</v>
      </c>
      <c r="H10" s="147">
        <f>VLOOKUP(A10,[97]FY20商机汇总表!$A:$T,20,0)</f>
        <v>1000</v>
      </c>
      <c r="I10" s="147">
        <f t="shared" si="0"/>
        <v>250</v>
      </c>
      <c r="J10" s="293">
        <f ca="1">SUMPRODUCT(SUMIF(INDIRECT({"赖辉","李文东","李鹏博","曾志坚","苏广","马锐","鲍晓宇","靳茜","王金星","高海涛","曾怀勋","梁铮","吴海波","张慧敏","刘振官","陈克"}&amp;"!b3:b34"),$A10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 s="293"/>
      <c r="L10" s="293">
        <f ca="1">SUMPRODUCT(SUMIF(INDIRECT({"赖辉","李文东","李鹏博","曾志坚","苏广","马锐","鲍晓宇","靳茜","王金星","高海涛","曾怀勋","梁铮","吴海波","张慧敏","刘振官","陈克"}&amp;"!b3:b34"),$A10,OFFSET(INDIRECT({"赖辉","李文东","李鹏博","曾志坚","苏广","马锐","鲍晓宇","靳茜","王金星","高海涛","曾怀勋","梁铮","吴海波","张慧敏","刘振官","陈克"}&amp;"!a3"),,ROW(INDIRECT(MATCH('2、汇总分析二项目维度'!$L$2,INDIRECT("赖辉"&amp;"!2:2"),)&amp;":"&amp;MATCH('2、汇总分析二项目维度'!$M$2,INDIRECT("赖辉"&amp;"!2:2"),)))-1,)))</f>
        <v>300.5</v>
      </c>
      <c r="M10" s="293"/>
      <c r="N10" s="180"/>
      <c r="O10" s="211"/>
      <c r="P10" s="227"/>
      <c r="Q10" s="181"/>
    </row>
    <row r="11" spans="1:17" s="181" customFormat="1" ht="15.95" customHeight="1" x14ac:dyDescent="0.15">
      <c r="A11" s="71" t="s">
        <v>229</v>
      </c>
      <c r="B11" s="71" t="s">
        <v>1775</v>
      </c>
      <c r="C11" s="71" t="str">
        <f>VLOOKUP(A11,事项列表范围!A:C,3,0)</f>
        <v>沧州城市融合大数据中心软件开发项目</v>
      </c>
      <c r="D11" s="87" t="str">
        <f>VLOOKUP(A11,[97]FY20商机汇总表!$A:$O,15,0)</f>
        <v>二类商机（自有方案业务）</v>
      </c>
      <c r="E11" s="43" t="str">
        <f>VLOOKUP(A11,[97]FY20商机汇总表!$A:$J,10,0)</f>
        <v>2顶设和策划</v>
      </c>
      <c r="F11" s="151">
        <f>VLOOKUP(A11,[97]FY20商机汇总表!$A:$K,11,0)</f>
        <v>0.25</v>
      </c>
      <c r="G11" s="154" t="str">
        <f>VLOOKUP(A11,[97]FY20商机汇总表!$A:$L,12,0)</f>
        <v>跟进中</v>
      </c>
      <c r="H11" s="147">
        <f>VLOOKUP(A11,[97]FY20商机汇总表!$A:$T,20,0)</f>
        <v>2000</v>
      </c>
      <c r="I11" s="147">
        <f t="shared" si="0"/>
        <v>500</v>
      </c>
      <c r="J11" s="293">
        <f ca="1">SUMPRODUCT(SUMIF(INDIRECT({"赖辉","李文东","李鹏博","曾志坚","苏广","马锐","鲍晓宇","靳茜","王金星","高海涛","曾怀勋","梁铮","吴海波","张慧敏","刘振官","陈克"}&amp;"!b3:b34"),$A11,OFFSET(INDIRECT({"赖辉","李文东","李鹏博","曾志坚","苏广","马锐","鲍晓宇","靳茜","王金星","高海涛","曾怀勋","梁铮","吴海波","张慧敏","刘振官","陈克"}&amp;"!a3"),,ROW(INDIRECT(MATCH('2、汇总分析二项目维度'!$J$2,INDIRECT("赖辉"&amp;"!2:2"),)&amp;":"&amp;MATCH('2、汇总分析二项目维度'!$K$2,INDIRECT("赖辉"&amp;"!2:2"),)))-1,)))</f>
        <v>16</v>
      </c>
      <c r="K11" s="293"/>
      <c r="L11" s="293">
        <f ca="1">SUMPRODUCT(SUMIF(INDIRECT({"赖辉","李文东","李鹏博","曾志坚","苏广","马锐","鲍晓宇","靳茜","王金星","高海涛","曾怀勋","梁铮","吴海波","张慧敏","刘振官","陈克"}&amp;"!b3:b34"),$A11,OFFSET(INDIRECT({"赖辉","李文东","李鹏博","曾志坚","苏广","马锐","鲍晓宇","靳茜","王金星","高海涛","曾怀勋","梁铮","吴海波","张慧敏","刘振官","陈克"}&amp;"!a3"),,ROW(INDIRECT(MATCH('2、汇总分析二项目维度'!$L$2,INDIRECT("赖辉"&amp;"!2:2"),)&amp;":"&amp;MATCH('2、汇总分析二项目维度'!$M$2,INDIRECT("赖辉"&amp;"!2:2"),)))-1,)))</f>
        <v>110.5</v>
      </c>
      <c r="M11" s="293"/>
      <c r="N11" s="183"/>
      <c r="O11" s="259"/>
      <c r="P11" s="226"/>
    </row>
    <row r="12" spans="1:17" s="179" customFormat="1" ht="15.95" customHeight="1" x14ac:dyDescent="0.15">
      <c r="A12" s="114" t="s">
        <v>1658</v>
      </c>
      <c r="B12" s="71" t="s">
        <v>1651</v>
      </c>
      <c r="C12" s="43" t="str">
        <f>VLOOKUP(A12,事项列表范围!A:C,3,0)</f>
        <v>天津南开企业复工平台软件开发</v>
      </c>
      <c r="D12" s="87" t="str">
        <f>VLOOKUP(A12,[97]FY20商机汇总表!$A:$O,15,0)</f>
        <v>二类商机（自有方案业务）</v>
      </c>
      <c r="E12" s="43" t="str">
        <f>VLOOKUP(A12,[97]FY20商机汇总表!$A:$J,10,0)</f>
        <v>2顶设和策划</v>
      </c>
      <c r="F12" s="151">
        <f>VLOOKUP(A12,[97]FY20商机汇总表!$A:$K,11,0)</f>
        <v>0.25</v>
      </c>
      <c r="G12" s="154" t="str">
        <f>VLOOKUP(A12,[97]FY20商机汇总表!$A:$L,12,0)</f>
        <v>跟进中</v>
      </c>
      <c r="H12" s="147"/>
      <c r="I12" s="147"/>
      <c r="J12" s="293">
        <f ca="1">SUMPRODUCT(SUMIF(INDIRECT({"赖辉","李文东","李鹏博","曾志坚","苏广","马锐","鲍晓宇","靳茜","王金星","高海涛","曾怀勋","梁铮","吴海波","张慧敏","刘振官","陈克"}&amp;"!b3:b34"),$A12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2" s="293"/>
      <c r="L12" s="293">
        <f ca="1">SUMPRODUCT(SUMIF(INDIRECT({"赖辉","李文东","李鹏博","曾志坚","苏广","马锐","鲍晓宇","靳茜","王金星","高海涛","曾怀勋","梁铮","吴海波","张慧敏","刘振官","陈克"}&amp;"!b3:b34"),$A12,OFFSET(INDIRECT({"赖辉","李文东","李鹏博","曾志坚","苏广","马锐","鲍晓宇","靳茜","王金星","高海涛","曾怀勋","梁铮","吴海波","张慧敏","刘振官","陈克"}&amp;"!a3"),,ROW(INDIRECT(MATCH('2、汇总分析二项目维度'!$L$2,INDIRECT("赖辉"&amp;"!2:2"),)&amp;":"&amp;MATCH('2、汇总分析二项目维度'!$M$2,INDIRECT("赖辉"&amp;"!2:2"),)))-1,)))</f>
        <v>1</v>
      </c>
      <c r="M12" s="293"/>
      <c r="N12" s="178"/>
      <c r="O12" s="211"/>
      <c r="P12" s="227"/>
      <c r="Q12" s="181"/>
    </row>
    <row r="13" spans="1:17" s="179" customFormat="1" ht="15.95" customHeight="1" x14ac:dyDescent="0.15">
      <c r="A13" s="114" t="s">
        <v>1659</v>
      </c>
      <c r="B13" s="71" t="s">
        <v>1651</v>
      </c>
      <c r="C13" s="43" t="str">
        <f>VLOOKUP(A13,事项列表范围!A:C,3,0)</f>
        <v>天津南开社区疫情防控服务平台软件开发</v>
      </c>
      <c r="D13" s="87" t="str">
        <f>VLOOKUP(A13,[97]FY20商机汇总表!$A:$O,15,0)</f>
        <v>二类商机（自有方案业务）</v>
      </c>
      <c r="E13" s="43" t="str">
        <f>VLOOKUP(A13,[97]FY20商机汇总表!$A:$J,10,0)</f>
        <v>2顶设和策划</v>
      </c>
      <c r="F13" s="151">
        <f>VLOOKUP(A13,[97]FY20商机汇总表!$A:$K,11,0)</f>
        <v>0.25</v>
      </c>
      <c r="G13" s="154" t="str">
        <f>VLOOKUP(A13,[97]FY20商机汇总表!$A:$L,12,0)</f>
        <v>跟进中</v>
      </c>
      <c r="H13" s="147"/>
      <c r="I13" s="147"/>
      <c r="J13" s="293">
        <f ca="1">SUMPRODUCT(SUMIF(INDIRECT({"赖辉","李文东","李鹏博","曾志坚","苏广","马锐","鲍晓宇","靳茜","王金星","高海涛","曾怀勋","梁铮","吴海波","张慧敏","刘振官","陈克"}&amp;"!b3:b34"),$A13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3" s="293"/>
      <c r="L13" s="293">
        <f ca="1">SUMPRODUCT(SUMIF(INDIRECT({"赖辉","李文东","李鹏博","曾志坚","苏广","马锐","鲍晓宇","靳茜","王金星","高海涛","曾怀勋","梁铮","吴海波","张慧敏","刘振官","陈克"}&amp;"!b3:b34"),$A13,OFFSET(INDIRECT({"赖辉","李文东","李鹏博","曾志坚","苏广","马锐","鲍晓宇","靳茜","王金星","高海涛","曾怀勋","梁铮","吴海波","张慧敏","刘振官","陈克"}&amp;"!a3"),,ROW(INDIRECT(MATCH('2、汇总分析二项目维度'!$L$2,INDIRECT("赖辉"&amp;"!2:2"),)&amp;":"&amp;MATCH('2、汇总分析二项目维度'!$M$2,INDIRECT("赖辉"&amp;"!2:2"),)))-1,)))</f>
        <v>3</v>
      </c>
      <c r="M13" s="293"/>
      <c r="N13" s="178"/>
      <c r="O13" s="211"/>
      <c r="P13" s="227"/>
      <c r="Q13" s="181"/>
    </row>
    <row r="14" spans="1:17" s="181" customFormat="1" ht="15.95" customHeight="1" x14ac:dyDescent="0.15">
      <c r="A14" s="114" t="s">
        <v>1678</v>
      </c>
      <c r="B14" s="71" t="s">
        <v>1651</v>
      </c>
      <c r="C14" s="43" t="str">
        <f>VLOOKUP(A14,事项列表范围!A:C,3,0)</f>
        <v>长春一汽资源交易与企业服务一体化平台</v>
      </c>
      <c r="D14" s="87" t="str">
        <f>VLOOKUP(A14,[97]FY20商机汇总表!$A:$O,15,0)</f>
        <v>二类商机（自有方案业务）</v>
      </c>
      <c r="E14" s="43" t="str">
        <f>VLOOKUP(A14,[97]FY20商机汇总表!$A:$J,10,0)</f>
        <v>1发现和评估</v>
      </c>
      <c r="F14" s="151">
        <f>VLOOKUP(A14,[97]FY20商机汇总表!$A:$K,11,0)</f>
        <v>0.1</v>
      </c>
      <c r="G14" s="154" t="str">
        <f>VLOOKUP(A14,[97]FY20商机汇总表!$A:$L,12,0)</f>
        <v>跟进中</v>
      </c>
      <c r="H14" s="147">
        <f>VLOOKUP(A14,[97]FY20商机汇总表!$A:$T,20,0)</f>
        <v>200</v>
      </c>
      <c r="I14" s="147">
        <f t="shared" si="0"/>
        <v>20</v>
      </c>
      <c r="J14" s="293">
        <f ca="1">SUMPRODUCT(SUMIF(INDIRECT({"赖辉","李文东","李鹏博","曾志坚","苏广","马锐","鲍晓宇","靳茜","王金星","高海涛","曾怀勋","梁铮","吴海波","张慧敏","刘振官","陈克"}&amp;"!b3:b34"),$A14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4" s="293"/>
      <c r="L14" s="293">
        <f ca="1">SUMPRODUCT(SUMIF(INDIRECT({"赖辉","李文东","李鹏博","曾志坚","苏广","马锐","鲍晓宇","靳茜","王金星","高海涛","曾怀勋","梁铮","吴海波","张慧敏","刘振官","陈克"}&amp;"!b3:b34"),$A14,OFFSET(INDIRECT({"赖辉","李文东","李鹏博","曾志坚","苏广","马锐","鲍晓宇","靳茜","王金星","高海涛","曾怀勋","梁铮","吴海波","张慧敏","刘振官","陈克"}&amp;"!a3"),,ROW(INDIRECT(MATCH('2、汇总分析二项目维度'!$L$2,INDIRECT("赖辉"&amp;"!2:2"),)&amp;":"&amp;MATCH('2、汇总分析二项目维度'!$M$2,INDIRECT("赖辉"&amp;"!2:2"),)))-1,)))</f>
        <v>44</v>
      </c>
      <c r="M14" s="293"/>
      <c r="N14" s="180">
        <f t="shared" ref="N14:N15" ca="1" si="2">L14/8</f>
        <v>5.5</v>
      </c>
      <c r="O14" s="211" t="s">
        <v>1978</v>
      </c>
      <c r="P14" s="226"/>
    </row>
    <row r="15" spans="1:17" s="181" customFormat="1" ht="15.95" customHeight="1" x14ac:dyDescent="0.15">
      <c r="A15" s="114" t="s">
        <v>1676</v>
      </c>
      <c r="B15" s="71" t="s">
        <v>1651</v>
      </c>
      <c r="C15" s="43" t="str">
        <f>VLOOKUP(A15,事项列表范围!A:C,3,0)</f>
        <v>吉林省政数局数据中台</v>
      </c>
      <c r="D15" s="87" t="str">
        <f>VLOOKUP(A15,[97]FY20商机汇总表!$A:$O,15,0)</f>
        <v>二类商机（自有方案业务）</v>
      </c>
      <c r="E15" s="43" t="str">
        <f>VLOOKUP(A15,[97]FY20商机汇总表!$A:$J,10,0)</f>
        <v>1发现和评估</v>
      </c>
      <c r="F15" s="151">
        <f>VLOOKUP(A15,[97]FY20商机汇总表!$A:$K,11,0)</f>
        <v>0.1</v>
      </c>
      <c r="G15" s="154" t="str">
        <f>VLOOKUP(A15,[97]FY20商机汇总表!$A:$L,12,0)</f>
        <v>跟进中</v>
      </c>
      <c r="H15" s="147"/>
      <c r="I15" s="147"/>
      <c r="J15" s="293">
        <f ca="1">SUMPRODUCT(SUMIF(INDIRECT({"赖辉","李文东","李鹏博","曾志坚","苏广","马锐","鲍晓宇","靳茜","王金星","高海涛","曾怀勋","梁铮","吴海波","张慧敏","刘振官","陈克"}&amp;"!b3:b34"),$A15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5" s="293"/>
      <c r="L15" s="293">
        <f ca="1">SUMPRODUCT(SUMIF(INDIRECT({"赖辉","李文东","李鹏博","曾志坚","苏广","马锐","鲍晓宇","靳茜","王金星","高海涛","曾怀勋","梁铮","吴海波","张慧敏","刘振官","陈克"}&amp;"!b3:b34"),$A15,OFFSET(INDIRECT({"赖辉","李文东","李鹏博","曾志坚","苏广","马锐","鲍晓宇","靳茜","王金星","高海涛","曾怀勋","梁铮","吴海波","张慧敏","刘振官","陈克"}&amp;"!a3"),,ROW(INDIRECT(MATCH('2、汇总分析二项目维度'!$L$2,INDIRECT("赖辉"&amp;"!2:2"),)&amp;":"&amp;MATCH('2、汇总分析二项目维度'!$M$2,INDIRECT("赖辉"&amp;"!2:2"),)))-1,)))</f>
        <v>12</v>
      </c>
      <c r="M15" s="293"/>
      <c r="N15" s="180">
        <f t="shared" ca="1" si="2"/>
        <v>1.5</v>
      </c>
      <c r="O15" s="202"/>
      <c r="P15" s="226"/>
    </row>
    <row r="16" spans="1:17" s="181" customFormat="1" ht="15.95" customHeight="1" x14ac:dyDescent="0.15">
      <c r="A16" s="114" t="s">
        <v>1677</v>
      </c>
      <c r="B16" s="71" t="s">
        <v>1651</v>
      </c>
      <c r="C16" s="43" t="str">
        <f>VLOOKUP(A16,事项列表范围!A:C,3,0)</f>
        <v>农业农村厅产业规划项目</v>
      </c>
      <c r="D16" s="87" t="str">
        <f>VLOOKUP(A16,[97]FY20商机汇总表!$A:$O,15,0)</f>
        <v>二类商机（自有方案业务）</v>
      </c>
      <c r="E16" s="43" t="str">
        <f>VLOOKUP(A16,[97]FY20商机汇总表!$A:$J,10,0)</f>
        <v>3详细设计</v>
      </c>
      <c r="F16" s="151">
        <f>VLOOKUP(A16,[97]FY20商机汇总表!$A:$K,11,0)</f>
        <v>0.5</v>
      </c>
      <c r="G16" s="154" t="str">
        <f>VLOOKUP(A16,[97]FY20商机汇总表!$A:$L,12,0)</f>
        <v>跟进中</v>
      </c>
      <c r="H16" s="147">
        <f>VLOOKUP(A16,[97]FY20商机汇总表!$A:$T,20,0)</f>
        <v>2000</v>
      </c>
      <c r="I16" s="147">
        <f t="shared" si="0"/>
        <v>1000</v>
      </c>
      <c r="J16" s="293">
        <f ca="1">SUMPRODUCT(SUMIF(INDIRECT({"赖辉","李文东","李鹏博","曾志坚","苏广","马锐","鲍晓宇","靳茜","王金星","高海涛","曾怀勋","梁铮","吴海波","张慧敏","刘振官","陈克"}&amp;"!b3:b34"),$A16,OFFSET(INDIRECT({"赖辉","李文东","李鹏博","曾志坚","苏广","马锐","鲍晓宇","靳茜","王金星","高海涛","曾怀勋","梁铮","吴海波","张慧敏","刘振官","陈克"}&amp;"!a3"),,ROW(INDIRECT(MATCH('2、汇总分析二项目维度'!$J$2,INDIRECT("赖辉"&amp;"!2:2"),)&amp;":"&amp;MATCH('2、汇总分析二项目维度'!$K$2,INDIRECT("赖辉"&amp;"!2:2"),)))-1,)))</f>
        <v>26</v>
      </c>
      <c r="K16" s="293"/>
      <c r="L16" s="293">
        <f ca="1">SUMPRODUCT(SUMIF(INDIRECT({"赖辉","李文东","李鹏博","曾志坚","苏广","马锐","鲍晓宇","靳茜","王金星","高海涛","曾怀勋","梁铮","吴海波","张慧敏","刘振官","陈克"}&amp;"!b3:b34"),$A16,OFFSET(INDIRECT({"赖辉","李文东","李鹏博","曾志坚","苏广","马锐","鲍晓宇","靳茜","王金星","高海涛","曾怀勋","梁铮","吴海波","张慧敏","刘振官","陈克"}&amp;"!a3"),,ROW(INDIRECT(MATCH('2、汇总分析二项目维度'!$L$2,INDIRECT("赖辉"&amp;"!2:2"),)&amp;":"&amp;MATCH('2、汇总分析二项目维度'!$M$2,INDIRECT("赖辉"&amp;"!2:2"),)))-1,)))</f>
        <v>115</v>
      </c>
      <c r="M16" s="293"/>
      <c r="N16" s="182"/>
      <c r="O16" s="202"/>
      <c r="P16" s="226"/>
    </row>
    <row r="17" spans="1:16" s="181" customFormat="1" ht="15.95" customHeight="1" x14ac:dyDescent="0.15">
      <c r="A17" s="122" t="s">
        <v>1693</v>
      </c>
      <c r="B17" s="71" t="s">
        <v>1694</v>
      </c>
      <c r="C17" s="43" t="str">
        <f>VLOOKUP(A17,事项列表范围!A:C,3,0)</f>
        <v xml:space="preserve">吉林省信创项目(安可项目)
</v>
      </c>
      <c r="D17" s="87" t="str">
        <f>VLOOKUP(A17,[97]FY20商机汇总表!$A:$O,15,0)</f>
        <v>三类商机（SI业务）</v>
      </c>
      <c r="E17" s="43" t="str">
        <f>VLOOKUP(A17,[97]FY20商机汇总表!$A:$J,10,0)</f>
        <v>1发现和评估</v>
      </c>
      <c r="F17" s="151">
        <f>VLOOKUP(A17,[97]FY20商机汇总表!$A:$K,11,0)</f>
        <v>0.1</v>
      </c>
      <c r="G17" s="154" t="str">
        <f>VLOOKUP(A17,[97]FY20商机汇总表!$A:$L,12,0)</f>
        <v>跟进中</v>
      </c>
      <c r="H17" s="147"/>
      <c r="I17" s="147"/>
      <c r="J17" s="293">
        <f ca="1">SUMPRODUCT(SUMIF(INDIRECT({"赖辉","李文东","李鹏博","曾志坚","苏广","马锐","鲍晓宇","靳茜","王金星","高海涛","曾怀勋","梁铮","吴海波","张慧敏","刘振官","陈克"}&amp;"!b3:b34"),$A17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7" s="293"/>
      <c r="L17" s="293">
        <f ca="1">SUMPRODUCT(SUMIF(INDIRECT({"赖辉","李文东","李鹏博","曾志坚","苏广","马锐","鲍晓宇","靳茜","王金星","高海涛","曾怀勋","梁铮","吴海波","张慧敏","刘振官","陈克"}&amp;"!b3:b34"),$A17,OFFSET(INDIRECT({"赖辉","李文东","李鹏博","曾志坚","苏广","马锐","鲍晓宇","靳茜","王金星","高海涛","曾怀勋","梁铮","吴海波","张慧敏","刘振官","陈克"}&amp;"!a3"),,ROW(INDIRECT(MATCH('2、汇总分析二项目维度'!$L$2,INDIRECT("赖辉"&amp;"!2:2"),)&amp;":"&amp;MATCH('2、汇总分析二项目维度'!$M$2,INDIRECT("赖辉"&amp;"!2:2"),)))-1,)))</f>
        <v>29</v>
      </c>
      <c r="M17" s="293"/>
      <c r="N17" s="180">
        <f t="shared" ref="N17:N19" ca="1" si="3">L17/8</f>
        <v>3.625</v>
      </c>
      <c r="O17" s="202"/>
      <c r="P17" s="226"/>
    </row>
    <row r="18" spans="1:16" s="181" customFormat="1" ht="15.95" customHeight="1" x14ac:dyDescent="0.15">
      <c r="A18" s="71" t="s">
        <v>1705</v>
      </c>
      <c r="B18" s="71" t="s">
        <v>1650</v>
      </c>
      <c r="C18" s="43" t="str">
        <f>VLOOKUP(A18,事项列表范围!A:C,3,0)</f>
        <v>吉林省商务厅外贸商务平台项目</v>
      </c>
      <c r="D18" s="87" t="str">
        <f>VLOOKUP(A18,[97]FY20商机汇总表!$A:$O,15,0)</f>
        <v>三类商机（SI业务）</v>
      </c>
      <c r="E18" s="43" t="s">
        <v>1908</v>
      </c>
      <c r="F18" s="262">
        <v>0.25</v>
      </c>
      <c r="G18" s="154" t="str">
        <f>VLOOKUP(A18,[97]FY20商机汇总表!$A:$L,12,0)</f>
        <v>跟进中</v>
      </c>
      <c r="H18" s="147">
        <f>VLOOKUP(A18,[97]FY20商机汇总表!$A:$T,20,0)</f>
        <v>2000</v>
      </c>
      <c r="I18" s="147">
        <f t="shared" si="0"/>
        <v>500</v>
      </c>
      <c r="J18" s="293">
        <f ca="1">SUMPRODUCT(SUMIF(INDIRECT({"赖辉","李文东","李鹏博","曾志坚","苏广","马锐","鲍晓宇","靳茜","王金星","高海涛","曾怀勋","梁铮","吴海波","张慧敏","刘振官","陈克"}&amp;"!b3:b34"),$A18,OFFSET(INDIRECT({"赖辉","李文东","李鹏博","曾志坚","苏广","马锐","鲍晓宇","靳茜","王金星","高海涛","曾怀勋","梁铮","吴海波","张慧敏","刘振官","陈克"}&amp;"!a3"),,ROW(INDIRECT(MATCH('2、汇总分析二项目维度'!$J$2,INDIRECT("赖辉"&amp;"!2:2"),)&amp;":"&amp;MATCH('2、汇总分析二项目维度'!$K$2,INDIRECT("赖辉"&amp;"!2:2"),)))-1,)))</f>
        <v>22</v>
      </c>
      <c r="K18" s="293"/>
      <c r="L18" s="293">
        <f ca="1">SUMPRODUCT(SUMIF(INDIRECT({"赖辉","李文东","李鹏博","曾志坚","苏广","马锐","鲍晓宇","靳茜","王金星","高海涛","曾怀勋","梁铮","吴海波","张慧敏","刘振官","陈克"}&amp;"!b3:b34"),$A18,OFFSET(INDIRECT({"赖辉","李文东","李鹏博","曾志坚","苏广","马锐","鲍晓宇","靳茜","王金星","高海涛","曾怀勋","梁铮","吴海波","张慧敏","刘振官","陈克"}&amp;"!a3"),,ROW(INDIRECT(MATCH('2、汇总分析二项目维度'!$L$2,INDIRECT("赖辉"&amp;"!2:2"),)&amp;":"&amp;MATCH('2、汇总分析二项目维度'!$M$2,INDIRECT("赖辉"&amp;"!2:2"),)))-1,)))</f>
        <v>141</v>
      </c>
      <c r="M18" s="293"/>
      <c r="N18" s="183"/>
      <c r="O18" s="259"/>
      <c r="P18" s="226"/>
    </row>
    <row r="19" spans="1:16" s="181" customFormat="1" ht="15.95" customHeight="1" x14ac:dyDescent="0.15">
      <c r="A19" s="71" t="s">
        <v>1707</v>
      </c>
      <c r="B19" s="71" t="s">
        <v>1650</v>
      </c>
      <c r="C19" s="43" t="str">
        <f>VLOOKUP(A19,事项列表范围!A:C,3,0)</f>
        <v>红旗智慧新城</v>
      </c>
      <c r="D19" s="87" t="str">
        <f>VLOOKUP(A19,[97]FY20商机汇总表!$A:$O,15,0)</f>
        <v>二类商机（自有方案业务）</v>
      </c>
      <c r="E19" s="43" t="str">
        <f>VLOOKUP(A19,[97]FY20商机汇总表!$A:$J,10,0)</f>
        <v>1发现和评估</v>
      </c>
      <c r="F19" s="151">
        <f>VLOOKUP(A19,[97]FY20商机汇总表!$A:$K,11,0)</f>
        <v>0.1</v>
      </c>
      <c r="G19" s="154" t="str">
        <f>VLOOKUP(A19,[97]FY20商机汇总表!$A:$L,12,0)</f>
        <v>跟进中</v>
      </c>
      <c r="H19" s="147">
        <f>VLOOKUP(A19,[97]FY20商机汇总表!$A:$T,20,0)</f>
        <v>500</v>
      </c>
      <c r="I19" s="147">
        <f t="shared" si="0"/>
        <v>50</v>
      </c>
      <c r="J19" s="293">
        <f ca="1">SUMPRODUCT(SUMIF(INDIRECT({"赖辉","李文东","李鹏博","曾志坚","苏广","马锐","鲍晓宇","靳茜","王金星","高海涛","曾怀勋","梁铮","吴海波","张慧敏","刘振官","陈克"}&amp;"!b3:b34"),$A19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9" s="293"/>
      <c r="L19" s="293">
        <f ca="1">SUMPRODUCT(SUMIF(INDIRECT({"赖辉","李文东","李鹏博","曾志坚","苏广","马锐","鲍晓宇","靳茜","王金星","高海涛","曾怀勋","梁铮","吴海波","张慧敏","刘振官","陈克"}&amp;"!b3:b34"),$A19,OFFSET(INDIRECT({"赖辉","李文东","李鹏博","曾志坚","苏广","马锐","鲍晓宇","靳茜","王金星","高海涛","曾怀勋","梁铮","吴海波","张慧敏","刘振官","陈克"}&amp;"!a3"),,ROW(INDIRECT(MATCH('2、汇总分析二项目维度'!$L$2,INDIRECT("赖辉"&amp;"!2:2"),)&amp;":"&amp;MATCH('2、汇总分析二项目维度'!$M$2,INDIRECT("赖辉"&amp;"!2:2"),)))-1,)))</f>
        <v>4</v>
      </c>
      <c r="M19" s="293"/>
      <c r="N19" s="180">
        <f t="shared" ca="1" si="3"/>
        <v>0.5</v>
      </c>
      <c r="O19" s="202"/>
      <c r="P19" s="226"/>
    </row>
    <row r="20" spans="1:16" s="181" customFormat="1" ht="15.95" customHeight="1" x14ac:dyDescent="0.15">
      <c r="A20" s="71" t="s">
        <v>1709</v>
      </c>
      <c r="B20" s="71" t="s">
        <v>1650</v>
      </c>
      <c r="C20" s="43" t="str">
        <f>VLOOKUP(A20,事项列表范围!A:C,3,0)</f>
        <v>祥云大数据平台（三期）</v>
      </c>
      <c r="D20" s="87" t="str">
        <f>VLOOKUP(A20,[97]FY20商机汇总表!$A:$O,15,0)</f>
        <v>三类商机（SI业务）</v>
      </c>
      <c r="E20" s="43" t="s">
        <v>1908</v>
      </c>
      <c r="F20" s="262">
        <v>0.25</v>
      </c>
      <c r="G20" s="154" t="str">
        <f>VLOOKUP(A20,[97]FY20商机汇总表!$A:$L,12,0)</f>
        <v>跟进中</v>
      </c>
      <c r="H20" s="147">
        <f>VLOOKUP(A20,[97]FY20商机汇总表!$A:$T,20,0)</f>
        <v>7000</v>
      </c>
      <c r="I20" s="147">
        <f t="shared" si="0"/>
        <v>1750</v>
      </c>
      <c r="J20" s="293">
        <f ca="1">SUMPRODUCT(SUMIF(INDIRECT({"赖辉","李文东","李鹏博","曾志坚","苏广","马锐","鲍晓宇","靳茜","王金星","高海涛","曾怀勋","梁铮","吴海波","张慧敏","刘振官","陈克"}&amp;"!b3:b34"),$A20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0" s="293"/>
      <c r="L20" s="293">
        <f ca="1">SUMPRODUCT(SUMIF(INDIRECT({"赖辉","李文东","李鹏博","曾志坚","苏广","马锐","鲍晓宇","靳茜","王金星","高海涛","曾怀勋","梁铮","吴海波","张慧敏","刘振官","陈克"}&amp;"!b3:b34"),$A20,OFFSET(INDIRECT({"赖辉","李文东","李鹏博","曾志坚","苏广","马锐","鲍晓宇","靳茜","王金星","高海涛","曾怀勋","梁铮","吴海波","张慧敏","刘振官","陈克"}&amp;"!a3"),,ROW(INDIRECT(MATCH('2、汇总分析二项目维度'!$L$2,INDIRECT("赖辉"&amp;"!2:2"),)&amp;":"&amp;MATCH('2、汇总分析二项目维度'!$M$2,INDIRECT("赖辉"&amp;"!2:2"),)))-1,)))</f>
        <v>64</v>
      </c>
      <c r="M20" s="293"/>
      <c r="N20" s="180"/>
      <c r="O20" s="211"/>
      <c r="P20" s="226"/>
    </row>
    <row r="21" spans="1:16" s="181" customFormat="1" ht="15.95" customHeight="1" x14ac:dyDescent="0.15">
      <c r="A21" s="155" t="s">
        <v>294</v>
      </c>
      <c r="B21" s="71" t="s">
        <v>1775</v>
      </c>
      <c r="C21" s="43" t="str">
        <f>VLOOKUP(A21,事项列表范围!A:C,3,0)</f>
        <v>吉林祥云大数据平台建设二期供货</v>
      </c>
      <c r="D21" s="87" t="str">
        <f>VLOOKUP(A21,'[97]8-已签约清单'!$A:$O,15,0)</f>
        <v>三类商机（SI业务）</v>
      </c>
      <c r="E21" s="43" t="str">
        <f>VLOOKUP(A21,'[97]8-已签约清单'!$A:$J,10,0)</f>
        <v>5合同谈判</v>
      </c>
      <c r="F21" s="151">
        <f>VLOOKUP(A21,'[97]8-已签约清单'!$A:$K,11,0)</f>
        <v>0.9</v>
      </c>
      <c r="G21" s="154" t="str">
        <f>VLOOKUP(A21,'[97]8-已签约清单'!$A:$L,12,0)</f>
        <v>已签约</v>
      </c>
      <c r="H21" s="147">
        <f>VLOOKUP(A21,'[97]8-已签约清单'!$A:$T,20,0)</f>
        <v>6300</v>
      </c>
      <c r="I21" s="147">
        <f t="shared" si="0"/>
        <v>5670</v>
      </c>
      <c r="J21" s="293">
        <f ca="1">SUMPRODUCT(SUMIF(INDIRECT({"赖辉","李文东","李鹏博","曾志坚","苏广","马锐","鲍晓宇","靳茜","王金星","高海涛","曾怀勋","梁铮","吴海波","张慧敏","刘振官","陈克"}&amp;"!b3:b34"),$A21,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1" s="293"/>
      <c r="L21" s="293">
        <f ca="1">SUMPRODUCT(SUMIF(INDIRECT({"赖辉","李文东","李鹏博","曾志坚","苏广","马锐","鲍晓宇","靳茜","王金星","高海涛","曾怀勋","梁铮","吴海波","张慧敏","刘振官","陈克"}&amp;"!b3:b34"),$A21,OFFSET(INDIRECT({"赖辉","李文东","李鹏博","曾志坚","苏广","马锐","鲍晓宇","靳茜","王金星","高海涛","曾怀勋","梁铮","吴海波","张慧敏","刘振官","陈克"}&amp;"!a3"),,ROW(INDIRECT(MATCH('2、汇总分析二项目维度'!$L$2,INDIRECT("赖辉"&amp;"!2:2"),)&amp;":"&amp;MATCH('2、汇总分析二项目维度'!$M$2,INDIRECT("赖辉"&amp;"!2:2"),)))-1,)))</f>
        <v>12</v>
      </c>
      <c r="M21" s="293"/>
      <c r="N21" s="182"/>
      <c r="O21" s="202"/>
      <c r="P21" s="226"/>
    </row>
    <row r="22" spans="1:16" s="181" customFormat="1" ht="15.95" customHeight="1" x14ac:dyDescent="0.15">
      <c r="A22" s="155" t="s">
        <v>1763</v>
      </c>
      <c r="B22" s="71" t="s">
        <v>1650</v>
      </c>
      <c r="C22" s="43" t="str">
        <f>VLOOKUP(A22,事项列表范围!A:C,3,0)</f>
        <v>筑民生二期</v>
      </c>
      <c r="D22" s="87" t="str">
        <f>VLOOKUP(A22,[97]FY20商机汇总表!$A:$O,15,0)</f>
        <v>二类商机（自有方案业务）</v>
      </c>
      <c r="E22" s="43" t="str">
        <f>VLOOKUP(A22,[97]FY20商机汇总表!$A:$J,10,0)</f>
        <v>1发现和评估</v>
      </c>
      <c r="F22" s="151">
        <f>VLOOKUP(A22,[97]FY20商机汇总表!$A:$K,11,0)</f>
        <v>0.1</v>
      </c>
      <c r="G22" s="154" t="str">
        <f>VLOOKUP(A22,[97]FY20商机汇总表!$A:$L,12,0)</f>
        <v>跟进中</v>
      </c>
      <c r="H22" s="147">
        <f>VLOOKUP(A22,[97]FY20商机汇总表!$A:$T,20,0)</f>
        <v>900</v>
      </c>
      <c r="I22" s="147">
        <f t="shared" si="0"/>
        <v>90</v>
      </c>
      <c r="J22" s="293">
        <f ca="1">SUMPRODUCT(SUMIF(INDIRECT({"赖辉","李文东","李鹏博","曾志坚","苏广","马锐","鲍晓宇","靳茜","王金星","高海涛","曾怀勋","梁铮","吴海波","张慧敏","刘振官","陈克"}&amp;"!b3:b34"),$A22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2" s="293"/>
      <c r="L22" s="293">
        <f ca="1">SUMPRODUCT(SUMIF(INDIRECT({"赖辉","李文东","李鹏博","曾志坚","苏广","马锐","鲍晓宇","靳茜","王金星","高海涛","曾怀勋","梁铮","吴海波","张慧敏","刘振官","陈克"}&amp;"!b3:b34"),$A22,OFFSET(INDIRECT({"赖辉","李文东","李鹏博","曾志坚","苏广","马锐","鲍晓宇","靳茜","王金星","高海涛","曾怀勋","梁铮","吴海波","张慧敏","刘振官","陈克"}&amp;"!a3"),,ROW(INDIRECT(MATCH('2、汇总分析二项目维度'!$L$2,INDIRECT("赖辉"&amp;"!2:2"),)&amp;":"&amp;MATCH('2、汇总分析二项目维度'!$M$2,INDIRECT("赖辉"&amp;"!2:2"),)))-1,)))</f>
        <v>0.5</v>
      </c>
      <c r="M22" s="293"/>
      <c r="N22" s="180">
        <f t="shared" ref="N22" ca="1" si="4">L22/8</f>
        <v>6.25E-2</v>
      </c>
      <c r="O22" s="202"/>
      <c r="P22" s="226"/>
    </row>
    <row r="23" spans="1:16" s="181" customFormat="1" ht="15.95" customHeight="1" x14ac:dyDescent="0.15">
      <c r="A23" s="155" t="s">
        <v>470</v>
      </c>
      <c r="B23" s="71" t="s">
        <v>1650</v>
      </c>
      <c r="C23" s="43" t="str">
        <f>VLOOKUP(A23,事项列表范围!A:C,3,0)</f>
        <v>智能机器人项目</v>
      </c>
      <c r="D23" s="87" t="str">
        <f>VLOOKUP(A23,'[97]8-已签约清单'!$A:$O,15,0)</f>
        <v>二类商机（自有方案业务）</v>
      </c>
      <c r="E23" s="43" t="str">
        <f>VLOOKUP(A23,'[97]8-已签约清单'!$A:$J,10,0)</f>
        <v>5合同谈判</v>
      </c>
      <c r="F23" s="151">
        <f>VLOOKUP(A23,'[97]8-已签约清单'!$A:$K,11,0)</f>
        <v>0.9</v>
      </c>
      <c r="G23" s="154" t="str">
        <f>VLOOKUP(A23,'[97]8-已签约清单'!$A:$L,12,0)</f>
        <v>已签约</v>
      </c>
      <c r="H23" s="147">
        <f>VLOOKUP(A23,'[97]8-已签约清单'!$A:$T,20,0)</f>
        <v>150</v>
      </c>
      <c r="I23" s="147">
        <f t="shared" si="0"/>
        <v>135</v>
      </c>
      <c r="J23" s="293">
        <f ca="1">SUMPRODUCT(SUMIF(INDIRECT({"赖辉","李文东","李鹏博","曾志坚","苏广","马锐","鲍晓宇","靳茜","王金星","高海涛","曾怀勋","梁铮","吴海波","张慧敏","刘振官","陈克"}&amp;"!b3:b34"),$A23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3" s="293"/>
      <c r="L23" s="293">
        <f ca="1">SUMPRODUCT(SUMIF(INDIRECT({"赖辉","李文东","李鹏博","曾志坚","苏广","马锐","鲍晓宇","靳茜","王金星","高海涛","曾怀勋","梁铮","吴海波","张慧敏","刘振官","陈克"}&amp;"!b3:b34"),$A23,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23" s="293"/>
      <c r="N23" s="182"/>
      <c r="O23" s="202"/>
      <c r="P23" s="226"/>
    </row>
    <row r="24" spans="1:16" s="181" customFormat="1" ht="15.95" customHeight="1" x14ac:dyDescent="0.15">
      <c r="A24" s="155" t="s">
        <v>1721</v>
      </c>
      <c r="B24" s="71" t="s">
        <v>1783</v>
      </c>
      <c r="C24" s="43" t="str">
        <f>VLOOKUP(A24,事项列表范围!A:C,3,0)</f>
        <v>赛迪时代智慧城市IOC项目</v>
      </c>
      <c r="D24" s="87" t="str">
        <f>VLOOKUP(A24,[97]FY20商机汇总表!$A:$O,15,0)</f>
        <v>二类商机（自有方案业务）</v>
      </c>
      <c r="E24" s="43" t="str">
        <f>VLOOKUP(A24,[97]FY20商机汇总表!$A:$J,10,0)</f>
        <v>1发现和评估</v>
      </c>
      <c r="F24" s="151">
        <f>VLOOKUP(A24,[97]FY20商机汇总表!$A:$K,11,0)</f>
        <v>0.1</v>
      </c>
      <c r="G24" s="154" t="str">
        <f>VLOOKUP(A24,[97]FY20商机汇总表!$A:$L,12,0)</f>
        <v>跟进中</v>
      </c>
      <c r="H24" s="147">
        <f>VLOOKUP(A24,[97]FY20商机汇总表!$A:$T,20,0)</f>
        <v>500</v>
      </c>
      <c r="I24" s="147">
        <f t="shared" si="0"/>
        <v>50</v>
      </c>
      <c r="J24" s="293">
        <f ca="1">SUMPRODUCT(SUMIF(INDIRECT({"赖辉","李文东","李鹏博","曾志坚","苏广","马锐","鲍晓宇","靳茜","王金星","高海涛","曾怀勋","梁铮","吴海波","张慧敏","刘振官","陈克"}&amp;"!b3:b34"),$A24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4" s="293"/>
      <c r="L24" s="293">
        <f ca="1">SUMPRODUCT(SUMIF(INDIRECT({"赖辉","李文东","李鹏博","曾志坚","苏广","马锐","鲍晓宇","靳茜","王金星","高海涛","曾怀勋","梁铮","吴海波","张慧敏","刘振官","陈克"}&amp;"!b3:b34"),$A24,OFFSET(INDIRECT({"赖辉","李文东","李鹏博","曾志坚","苏广","马锐","鲍晓宇","靳茜","王金星","高海涛","曾怀勋","梁铮","吴海波","张慧敏","刘振官","陈克"}&amp;"!a3"),,ROW(INDIRECT(MATCH('2、汇总分析二项目维度'!$L$2,INDIRECT("赖辉"&amp;"!2:2"),)&amp;":"&amp;MATCH('2、汇总分析二项目维度'!$M$2,INDIRECT("赖辉"&amp;"!2:2"),)))-1,)))</f>
        <v>8</v>
      </c>
      <c r="M24" s="293"/>
      <c r="N24" s="180">
        <f t="shared" ref="N24:N25" ca="1" si="5">L24/8</f>
        <v>1</v>
      </c>
      <c r="O24" s="202"/>
      <c r="P24" s="226"/>
    </row>
    <row r="25" spans="1:16" s="181" customFormat="1" ht="15.95" customHeight="1" x14ac:dyDescent="0.15">
      <c r="A25" s="155" t="s">
        <v>1735</v>
      </c>
      <c r="B25" s="71" t="s">
        <v>1775</v>
      </c>
      <c r="C25" s="43" t="str">
        <f>VLOOKUP(A25,事项列表范围!A:C,3,0)</f>
        <v>北京海淀区IOC燕云daas项目</v>
      </c>
      <c r="D25" s="87" t="str">
        <f>VLOOKUP(A25,[97]FY20商机汇总表!$A:$O,15,0)</f>
        <v>二类商机（自有方案业务）</v>
      </c>
      <c r="E25" s="43" t="str">
        <f>VLOOKUP(A25,[97]FY20商机汇总表!$A:$J,10,0)</f>
        <v>1发现和评估</v>
      </c>
      <c r="F25" s="151">
        <f>VLOOKUP(A25,[97]FY20商机汇总表!$A:$K,11,0)</f>
        <v>0.1</v>
      </c>
      <c r="G25" s="154" t="str">
        <f>VLOOKUP(A25,[97]FY20商机汇总表!$A:$L,12,0)</f>
        <v>跟进中</v>
      </c>
      <c r="H25" s="147">
        <f>VLOOKUP(A25,[97]FY20商机汇总表!$A:$T,20,0)</f>
        <v>300</v>
      </c>
      <c r="I25" s="147">
        <f t="shared" si="0"/>
        <v>30</v>
      </c>
      <c r="J25" s="293">
        <f ca="1">SUMPRODUCT(SUMIF(INDIRECT({"赖辉","李文东","李鹏博","曾志坚","苏广","马锐","鲍晓宇","靳茜","王金星","高海涛","曾怀勋","梁铮","吴海波","张慧敏","刘振官","陈克"}&amp;"!b3:b34"),$A25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5" s="293"/>
      <c r="L25" s="293">
        <f ca="1">SUMPRODUCT(SUMIF(INDIRECT({"赖辉","李文东","李鹏博","曾志坚","苏广","马锐","鲍晓宇","靳茜","王金星","高海涛","曾怀勋","梁铮","吴海波","张慧敏","刘振官","陈克"}&amp;"!b3:b34"),$A25,OFFSET(INDIRECT({"赖辉","李文东","李鹏博","曾志坚","苏广","马锐","鲍晓宇","靳茜","王金星","高海涛","曾怀勋","梁铮","吴海波","张慧敏","刘振官","陈克"}&amp;"!a3"),,ROW(INDIRECT(MATCH('2、汇总分析二项目维度'!$L$2,INDIRECT("赖辉"&amp;"!2:2"),)&amp;":"&amp;MATCH('2、汇总分析二项目维度'!$M$2,INDIRECT("赖辉"&amp;"!2:2"),)))-1,)))</f>
        <v>4</v>
      </c>
      <c r="M25" s="293"/>
      <c r="N25" s="180">
        <f t="shared" ca="1" si="5"/>
        <v>0.5</v>
      </c>
      <c r="O25" s="202"/>
      <c r="P25" s="226"/>
    </row>
    <row r="26" spans="1:16" s="181" customFormat="1" ht="15.95" customHeight="1" x14ac:dyDescent="0.15">
      <c r="A26" s="155" t="s">
        <v>1764</v>
      </c>
      <c r="B26" s="71" t="s">
        <v>1769</v>
      </c>
      <c r="C26" s="43" t="str">
        <f>VLOOKUP(A26,事项列表范围!A:C,3,0)</f>
        <v>FY20唐山市综合窗口平台运维服务收益期项目</v>
      </c>
      <c r="D26" s="87" t="str">
        <f>VLOOKUP(A26,[97]FY20商机汇总表!$A:$O,15,0)</f>
        <v>其他</v>
      </c>
      <c r="E26" s="43" t="str">
        <f>VLOOKUP(A26,[97]FY20商机汇总表!$A:$J,10,0)</f>
        <v>2顶设和策划</v>
      </c>
      <c r="F26" s="151">
        <f>VLOOKUP(A26,[97]FY20商机汇总表!$A:$K,11,0)</f>
        <v>0.25</v>
      </c>
      <c r="G26" s="154" t="str">
        <f>VLOOKUP(A26,[97]FY20商机汇总表!$A:$L,12,0)</f>
        <v>跟进中</v>
      </c>
      <c r="H26" s="147">
        <f>VLOOKUP(A26,[97]FY20商机汇总表!$A:$T,20,0)</f>
        <v>7.12</v>
      </c>
      <c r="I26" s="147">
        <f t="shared" si="0"/>
        <v>1.78</v>
      </c>
      <c r="J26" s="293">
        <f ca="1">SUMPRODUCT(SUMIF(INDIRECT({"赖辉","李文东","李鹏博","曾志坚","苏广","马锐","鲍晓宇","靳茜","王金星","高海涛","曾怀勋","梁铮","吴海波","张慧敏","刘振官","陈克"}&amp;"!b3:b34"),$A26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6" s="293"/>
      <c r="L26" s="293">
        <f ca="1">SUMPRODUCT(SUMIF(INDIRECT({"赖辉","李文东","李鹏博","曾志坚","苏广","马锐","鲍晓宇","靳茜","王金星","高海涛","曾怀勋","梁铮","吴海波","张慧敏","刘振官","陈克"}&amp;"!b3:b34"),$A26,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26" s="293"/>
      <c r="N26" s="180"/>
      <c r="O26" s="202"/>
      <c r="P26" s="226"/>
    </row>
    <row r="27" spans="1:16" s="181" customFormat="1" ht="15.95" customHeight="1" x14ac:dyDescent="0.15">
      <c r="A27" s="43" t="s">
        <v>1563</v>
      </c>
      <c r="B27" s="71" t="s">
        <v>1833</v>
      </c>
      <c r="C27" s="43" t="str">
        <f>VLOOKUP(A27,事项列表范围!A:C,3,0)</f>
        <v>威海应急调度指挥中心项目</v>
      </c>
      <c r="D27" s="87" t="str">
        <f>VLOOKUP(A27,[97]FY20商机汇总表!$A:$O,15,0)</f>
        <v>二类商机（自有方案业务）</v>
      </c>
      <c r="E27" s="43" t="str">
        <f>VLOOKUP(A27,[97]FY20商机汇总表!$A:$J,10,0)</f>
        <v>2顶设和策划</v>
      </c>
      <c r="F27" s="151">
        <f>VLOOKUP(A27,[97]FY20商机汇总表!$A:$K,11,0)</f>
        <v>0.25</v>
      </c>
      <c r="G27" s="154" t="str">
        <f>VLOOKUP(A27,[97]FY20商机汇总表!$A:$L,12,0)</f>
        <v>跟进中</v>
      </c>
      <c r="H27" s="147">
        <f>VLOOKUP(A27,[97]FY20商机汇总表!$A:$T,20,0)</f>
        <v>500</v>
      </c>
      <c r="I27" s="147">
        <f t="shared" si="0"/>
        <v>125</v>
      </c>
      <c r="J27" s="293">
        <f ca="1">SUMPRODUCT(SUMIF(INDIRECT({"赖辉","李文东","李鹏博","曾志坚","苏广","马锐","鲍晓宇","靳茜","王金星","高海涛","曾怀勋","梁铮","吴海波","张慧敏","刘振官","陈克"}&amp;"!b3:b34"),$A27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7" s="293"/>
      <c r="L27" s="293">
        <f ca="1">SUMPRODUCT(SUMIF(INDIRECT({"赖辉","李文东","李鹏博","曾志坚","苏广","马锐","鲍晓宇","靳茜","王金星","高海涛","曾怀勋","梁铮","吴海波","张慧敏","刘振官","陈克"}&amp;"!b3:b34"),$A27,OFFSET(INDIRECT({"赖辉","李文东","李鹏博","曾志坚","苏广","马锐","鲍晓宇","靳茜","王金星","高海涛","曾怀勋","梁铮","吴海波","张慧敏","刘振官","陈克"}&amp;"!a3"),,ROW(INDIRECT(MATCH('2、汇总分析二项目维度'!$L$2,INDIRECT("赖辉"&amp;"!2:2"),)&amp;":"&amp;MATCH('2、汇总分析二项目维度'!$M$2,INDIRECT("赖辉"&amp;"!2:2"),)))-1,)))</f>
        <v>3</v>
      </c>
      <c r="M27" s="293"/>
      <c r="N27" s="182"/>
      <c r="O27" s="202"/>
      <c r="P27" s="226"/>
    </row>
    <row r="28" spans="1:16" s="181" customFormat="1" ht="15.95" customHeight="1" x14ac:dyDescent="0.15">
      <c r="A28" s="43" t="s">
        <v>1577</v>
      </c>
      <c r="B28" s="71" t="s">
        <v>1650</v>
      </c>
      <c r="C28" s="43" t="str">
        <f>VLOOKUP(A28,事项列表范围!A:C,3,0)</f>
        <v>聊城城市大脑项目</v>
      </c>
      <c r="D28" s="87" t="str">
        <f>VLOOKUP(A28,[97]FY20商机汇总表!$A:$O,15,0)</f>
        <v>二类商机（自有方案业务）</v>
      </c>
      <c r="E28" s="43" t="str">
        <f>VLOOKUP(A28,[97]FY20商机汇总表!$A:$J,10,0)</f>
        <v>1发现和评估</v>
      </c>
      <c r="F28" s="151">
        <f>VLOOKUP(A28,[97]FY20商机汇总表!$A:$K,11,0)</f>
        <v>0.1</v>
      </c>
      <c r="G28" s="154" t="str">
        <f>VLOOKUP(A28,[97]FY20商机汇总表!$A:$L,12,0)</f>
        <v>跟进中</v>
      </c>
      <c r="H28" s="147">
        <f>VLOOKUP(A28,[97]FY20商机汇总表!$A:$T,20,0)</f>
        <v>5000</v>
      </c>
      <c r="I28" s="147">
        <f t="shared" si="0"/>
        <v>500</v>
      </c>
      <c r="J28" s="293">
        <f ca="1">SUMPRODUCT(SUMIF(INDIRECT({"赖辉","李文东","李鹏博","曾志坚","苏广","马锐","鲍晓宇","靳茜","王金星","高海涛","曾怀勋","梁铮","吴海波","张慧敏","刘振官","陈克"}&amp;"!b3:b34"),$A28,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8" s="293"/>
      <c r="L28" s="293">
        <f ca="1">SUMPRODUCT(SUMIF(INDIRECT({"赖辉","李文东","李鹏博","曾志坚","苏广","马锐","鲍晓宇","靳茜","王金星","高海涛","曾怀勋","梁铮","吴海波","张慧敏","刘振官","陈克"}&amp;"!b3:b34"),$A28,OFFSET(INDIRECT({"赖辉","李文东","李鹏博","曾志坚","苏广","马锐","鲍晓宇","靳茜","王金星","高海涛","曾怀勋","梁铮","吴海波","张慧敏","刘振官","陈克"}&amp;"!a3"),,ROW(INDIRECT(MATCH('2、汇总分析二项目维度'!$L$2,INDIRECT("赖辉"&amp;"!2:2"),)&amp;":"&amp;MATCH('2、汇总分析二项目维度'!$M$2,INDIRECT("赖辉"&amp;"!2:2"),)))-1,)))</f>
        <v>2</v>
      </c>
      <c r="M28" s="293"/>
      <c r="N28" s="180">
        <f t="shared" ref="N28:N29" ca="1" si="6">L28/8</f>
        <v>0.25</v>
      </c>
      <c r="O28" s="202"/>
      <c r="P28" s="226"/>
    </row>
    <row r="29" spans="1:16" s="181" customFormat="1" ht="15.95" customHeight="1" x14ac:dyDescent="0.15">
      <c r="A29" s="114" t="s">
        <v>1808</v>
      </c>
      <c r="B29" s="71" t="s">
        <v>1831</v>
      </c>
      <c r="C29" s="43" t="str">
        <f>VLOOKUP(A29,事项列表范围!A:C,3,0)</f>
        <v>抚顺市智慧城市融合服务平台项目（城市APP）</v>
      </c>
      <c r="D29" s="87" t="str">
        <f>VLOOKUP(A29,[97]FY20商机汇总表!$A:$O,15,0)</f>
        <v>二类商机（自有方案业务）</v>
      </c>
      <c r="E29" s="43" t="str">
        <f>VLOOKUP(A29,[97]FY20商机汇总表!$A:$J,10,0)</f>
        <v>1发现和评估</v>
      </c>
      <c r="F29" s="151">
        <f>VLOOKUP(A29,[97]FY20商机汇总表!$A:$K,11,0)</f>
        <v>0.1</v>
      </c>
      <c r="G29" s="154" t="str">
        <f>VLOOKUP(A29,[97]FY20商机汇总表!$A:$L,12,0)</f>
        <v>跟进中</v>
      </c>
      <c r="H29" s="147">
        <f>VLOOKUP(A29,[97]FY20商机汇总表!$A:$T,20,0)</f>
        <v>200</v>
      </c>
      <c r="I29" s="147">
        <f t="shared" si="0"/>
        <v>20</v>
      </c>
      <c r="J29" s="293">
        <f ca="1">SUMPRODUCT(SUMIF(INDIRECT({"赖辉","李文东","李鹏博","曾志坚","苏广","马锐","鲍晓宇","靳茜","王金星","高海涛","曾怀勋","梁铮","吴海波","张慧敏","刘振官","陈克"}&amp;"!b3:b34"),$A29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29" s="293"/>
      <c r="L29" s="293">
        <f ca="1">SUMPRODUCT(SUMIF(INDIRECT({"赖辉","李文东","李鹏博","曾志坚","苏广","马锐","鲍晓宇","靳茜","王金星","高海涛","曾怀勋","梁铮","吴海波","张慧敏","刘振官","陈克"}&amp;"!b3:b34"),$A29,OFFSET(INDIRECT({"赖辉","李文东","李鹏博","曾志坚","苏广","马锐","鲍晓宇","靳茜","王金星","高海涛","曾怀勋","梁铮","吴海波","张慧敏","刘振官","陈克"}&amp;"!a3"),,ROW(INDIRECT(MATCH('2、汇总分析二项目维度'!$L$2,INDIRECT("赖辉"&amp;"!2:2"),)&amp;":"&amp;MATCH('2、汇总分析二项目维度'!$M$2,INDIRECT("赖辉"&amp;"!2:2"),)))-1,)))</f>
        <v>16</v>
      </c>
      <c r="M29" s="293"/>
      <c r="N29" s="180">
        <f t="shared" ca="1" si="6"/>
        <v>2</v>
      </c>
      <c r="O29" s="202"/>
      <c r="P29" s="226"/>
    </row>
    <row r="30" spans="1:16" s="181" customFormat="1" ht="15.95" customHeight="1" x14ac:dyDescent="0.15">
      <c r="A30" s="114" t="s">
        <v>1809</v>
      </c>
      <c r="B30" s="71" t="s">
        <v>1831</v>
      </c>
      <c r="C30" s="43" t="str">
        <f>VLOOKUP(A30,事项列表范围!A:C,3,0)</f>
        <v>数字曲靖数据中台软件开发</v>
      </c>
      <c r="D30" s="87" t="str">
        <f>VLOOKUP(A30,[97]FY20商机汇总表!$A:$O,15,0)</f>
        <v>二类商机（自有方案业务）</v>
      </c>
      <c r="E30" s="87" t="s">
        <v>2228</v>
      </c>
      <c r="F30" s="263">
        <v>0.5</v>
      </c>
      <c r="G30" s="154" t="str">
        <f>VLOOKUP(A30,[97]FY20商机汇总表!$A:$L,12,0)</f>
        <v>跟进中</v>
      </c>
      <c r="H30" s="147">
        <f>VLOOKUP(A30,[97]FY20商机汇总表!$A:$T,20,0)</f>
        <v>1200</v>
      </c>
      <c r="I30" s="147">
        <f t="shared" si="0"/>
        <v>600</v>
      </c>
      <c r="J30" s="293">
        <f ca="1">SUMPRODUCT(SUMIF(INDIRECT({"赖辉","李文东","李鹏博","曾志坚","苏广","马锐","鲍晓宇","靳茜","王金星","高海涛","曾怀勋","梁铮","吴海波","张慧敏","刘振官","陈克"}&amp;"!b3:b34"),$A30,OFFSET(INDIRECT({"赖辉","李文东","李鹏博","曾志坚","苏广","马锐","鲍晓宇","靳茜","王金星","高海涛","曾怀勋","梁铮","吴海波","张慧敏","刘振官","陈克"}&amp;"!a3"),,ROW(INDIRECT(MATCH('2、汇总分析二项目维度'!$J$2,INDIRECT("赖辉"&amp;"!2:2"),)&amp;":"&amp;MATCH('2、汇总分析二项目维度'!$K$2,INDIRECT("赖辉"&amp;"!2:2"),)))-1,)))</f>
        <v>11</v>
      </c>
      <c r="K30" s="293"/>
      <c r="L30" s="293">
        <f ca="1">SUMPRODUCT(SUMIF(INDIRECT({"赖辉","李文东","李鹏博","曾志坚","苏广","马锐","鲍晓宇","靳茜","王金星","高海涛","曾怀勋","梁铮","吴海波","张慧敏","刘振官","陈克"}&amp;"!b3:b34"),$A30,OFFSET(INDIRECT({"赖辉","李文东","李鹏博","曾志坚","苏广","马锐","鲍晓宇","靳茜","王金星","高海涛","曾怀勋","梁铮","吴海波","张慧敏","刘振官","陈克"}&amp;"!a3"),,ROW(INDIRECT(MATCH('2、汇总分析二项目维度'!$L$2,INDIRECT("赖辉"&amp;"!2:2"),)&amp;":"&amp;MATCH('2、汇总分析二项目维度'!$M$2,INDIRECT("赖辉"&amp;"!2:2"),)))-1,)))</f>
        <v>228</v>
      </c>
      <c r="M30" s="293"/>
      <c r="N30" s="182"/>
      <c r="O30" s="202"/>
      <c r="P30" s="226"/>
    </row>
    <row r="31" spans="1:16" s="181" customFormat="1" ht="15.95" customHeight="1" x14ac:dyDescent="0.15">
      <c r="A31" s="114" t="s">
        <v>1810</v>
      </c>
      <c r="B31" s="71" t="s">
        <v>1831</v>
      </c>
      <c r="C31" s="43" t="str">
        <f>VLOOKUP(A31,事项列表范围!A:C,3,0)</f>
        <v>数字曲靖城市运行管理平台软件开发项目</v>
      </c>
      <c r="D31" s="87" t="str">
        <f>VLOOKUP(A31,[97]FY20商机汇总表!$A:$O,15,0)</f>
        <v>二类商机（自有方案业务）</v>
      </c>
      <c r="E31" s="87" t="s">
        <v>2228</v>
      </c>
      <c r="F31" s="263">
        <v>0.5</v>
      </c>
      <c r="G31" s="154" t="str">
        <f>VLOOKUP(A31,[97]FY20商机汇总表!$A:$L,12,0)</f>
        <v>跟进中</v>
      </c>
      <c r="H31" s="147">
        <f>VLOOKUP(A31,[97]FY20商机汇总表!$A:$T,20,0)</f>
        <v>800</v>
      </c>
      <c r="I31" s="147">
        <f t="shared" si="0"/>
        <v>400</v>
      </c>
      <c r="J31" s="293">
        <f ca="1">SUMPRODUCT(SUMIF(INDIRECT({"赖辉","李文东","李鹏博","曾志坚","苏广","马锐","鲍晓宇","靳茜","王金星","高海涛","曾怀勋","梁铮","吴海波","张慧敏","刘振官","陈克"}&amp;"!b3:b34"),$A31,OFFSET(INDIRECT({"赖辉","李文东","李鹏博","曾志坚","苏广","马锐","鲍晓宇","靳茜","王金星","高海涛","曾怀勋","梁铮","吴海波","张慧敏","刘振官","陈克"}&amp;"!a3"),,ROW(INDIRECT(MATCH('2、汇总分析二项目维度'!$J$2,INDIRECT("赖辉"&amp;"!2:2"),)&amp;":"&amp;MATCH('2、汇总分析二项目维度'!$K$2,INDIRECT("赖辉"&amp;"!2:2"),)))-1,)))</f>
        <v>15</v>
      </c>
      <c r="K31" s="293"/>
      <c r="L31" s="293">
        <f ca="1">SUMPRODUCT(SUMIF(INDIRECT({"赖辉","李文东","李鹏博","曾志坚","苏广","马锐","鲍晓宇","靳茜","王金星","高海涛","曾怀勋","梁铮","吴海波","张慧敏","刘振官","陈克"}&amp;"!b3:b34"),$A31,OFFSET(INDIRECT({"赖辉","李文东","李鹏博","曾志坚","苏广","马锐","鲍晓宇","靳茜","王金星","高海涛","曾怀勋","梁铮","吴海波","张慧敏","刘振官","陈克"}&amp;"!a3"),,ROW(INDIRECT(MATCH('2、汇总分析二项目维度'!$L$2,INDIRECT("赖辉"&amp;"!2:2"),)&amp;":"&amp;MATCH('2、汇总分析二项目维度'!$M$2,INDIRECT("赖辉"&amp;"!2:2"),)))-1,)))</f>
        <v>163</v>
      </c>
      <c r="M31" s="293"/>
      <c r="N31" s="180"/>
      <c r="O31" s="202"/>
      <c r="P31" s="226"/>
    </row>
    <row r="32" spans="1:16" s="181" customFormat="1" ht="15.95" customHeight="1" x14ac:dyDescent="0.15">
      <c r="A32" s="114" t="s">
        <v>1811</v>
      </c>
      <c r="B32" s="71" t="s">
        <v>1831</v>
      </c>
      <c r="C32" s="43" t="str">
        <f>VLOOKUP(A32,事项列表范围!A:C,3,0)</f>
        <v>数字曲靖市民服务平台软件开发项目</v>
      </c>
      <c r="D32" s="87" t="str">
        <f>VLOOKUP(A32,[97]FY20商机汇总表!$A:$O,15,0)</f>
        <v>二类商机（自有方案业务）</v>
      </c>
      <c r="E32" s="87" t="s">
        <v>2228</v>
      </c>
      <c r="F32" s="263">
        <v>0.5</v>
      </c>
      <c r="G32" s="154" t="str">
        <f>VLOOKUP(A32,[97]FY20商机汇总表!$A:$L,12,0)</f>
        <v>跟进中</v>
      </c>
      <c r="H32" s="147">
        <f>VLOOKUP(A32,[97]FY20商机汇总表!$A:$T,20,0)</f>
        <v>1000</v>
      </c>
      <c r="I32" s="147">
        <f t="shared" si="0"/>
        <v>500</v>
      </c>
      <c r="J32" s="293">
        <f ca="1">SUMPRODUCT(SUMIF(INDIRECT({"赖辉","李文东","李鹏博","曾志坚","苏广","马锐","鲍晓宇","靳茜","王金星","高海涛","曾怀勋","梁铮","吴海波","张慧敏","刘振官","陈克"}&amp;"!b3:b34"),$A32,OFFSET(INDIRECT({"赖辉","李文东","李鹏博","曾志坚","苏广","马锐","鲍晓宇","靳茜","王金星","高海涛","曾怀勋","梁铮","吴海波","张慧敏","刘振官","陈克"}&amp;"!a3"),,ROW(INDIRECT(MATCH('2、汇总分析二项目维度'!$J$2,INDIRECT("赖辉"&amp;"!2:2"),)&amp;":"&amp;MATCH('2、汇总分析二项目维度'!$K$2,INDIRECT("赖辉"&amp;"!2:2"),)))-1,)))</f>
        <v>8</v>
      </c>
      <c r="K32" s="293"/>
      <c r="L32" s="293">
        <f ca="1">SUMPRODUCT(SUMIF(INDIRECT({"赖辉","李文东","李鹏博","曾志坚","苏广","马锐","鲍晓宇","靳茜","王金星","高海涛","曾怀勋","梁铮","吴海波","张慧敏","刘振官","陈克"}&amp;"!b3:b34"),$A32,OFFSET(INDIRECT({"赖辉","李文东","李鹏博","曾志坚","苏广","马锐","鲍晓宇","靳茜","王金星","高海涛","曾怀勋","梁铮","吴海波","张慧敏","刘振官","陈克"}&amp;"!a3"),,ROW(INDIRECT(MATCH('2、汇总分析二项目维度'!$L$2,INDIRECT("赖辉"&amp;"!2:2"),)&amp;":"&amp;MATCH('2、汇总分析二项目维度'!$M$2,INDIRECT("赖辉"&amp;"!2:2"),)))-1,)))</f>
        <v>94</v>
      </c>
      <c r="M32" s="293"/>
      <c r="N32" s="180"/>
      <c r="O32" s="202"/>
      <c r="P32" s="226"/>
    </row>
    <row r="33" spans="1:17" s="181" customFormat="1" ht="15.95" customHeight="1" x14ac:dyDescent="0.15">
      <c r="A33" s="114" t="s">
        <v>1900</v>
      </c>
      <c r="B33" s="114" t="s">
        <v>1901</v>
      </c>
      <c r="C33" s="43" t="str">
        <f>VLOOKUP(A33,事项列表范围!A:C,3,0)</f>
        <v>北京市综合服务融通平台</v>
      </c>
      <c r="D33" s="87"/>
      <c r="E33" s="43" t="str">
        <f>VLOOKUP(A33,[97]FY20商机汇总表!$A:$J,10,0)</f>
        <v>1发现和评估</v>
      </c>
      <c r="F33" s="151">
        <f>VLOOKUP(A33,[97]FY20商机汇总表!$A:$K,11,0)</f>
        <v>0.1</v>
      </c>
      <c r="G33" s="154" t="str">
        <f>VLOOKUP(A33,[97]FY20商机汇总表!$A:$L,12,0)</f>
        <v>跟进中</v>
      </c>
      <c r="H33" s="147"/>
      <c r="I33" s="147"/>
      <c r="J33" s="293">
        <f ca="1">SUMPRODUCT(SUMIF(INDIRECT({"赖辉","李文东","李鹏博","曾志坚","苏广","马锐","鲍晓宇","靳茜","王金星","高海涛","曾怀勋","梁铮","吴海波","张慧敏","刘振官","陈克"}&amp;"!b3:b34"),$A33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33" s="293"/>
      <c r="L33" s="293">
        <f ca="1">SUMPRODUCT(SUMIF(INDIRECT({"赖辉","李文东","李鹏博","曾志坚","苏广","马锐","鲍晓宇","靳茜","王金星","高海涛","曾怀勋","梁铮","吴海波","张慧敏","刘振官","陈克"}&amp;"!b3:b34"),$A33,OFFSET(INDIRECT({"赖辉","李文东","李鹏博","曾志坚","苏广","马锐","鲍晓宇","靳茜","王金星","高海涛","曾怀勋","梁铮","吴海波","张慧敏","刘振官","陈克"}&amp;"!a3"),,ROW(INDIRECT(MATCH('2、汇总分析二项目维度'!$L$2,INDIRECT("赖辉"&amp;"!2:2"),)&amp;":"&amp;MATCH('2、汇总分析二项目维度'!$M$2,INDIRECT("赖辉"&amp;"!2:2"),)))-1,)))</f>
        <v>30.5</v>
      </c>
      <c r="M33" s="293"/>
      <c r="N33" s="180">
        <f t="shared" ref="N33" ca="1" si="7">L33/8</f>
        <v>3.8125</v>
      </c>
      <c r="O33" s="202"/>
      <c r="P33" s="226"/>
    </row>
    <row r="34" spans="1:17" s="181" customFormat="1" ht="15.95" customHeight="1" x14ac:dyDescent="0.15">
      <c r="A34" s="114" t="s">
        <v>1903</v>
      </c>
      <c r="B34" s="114" t="s">
        <v>1904</v>
      </c>
      <c r="C34" s="43" t="str">
        <f>VLOOKUP(A34,事项列表范围!A:C,3,0)</f>
        <v>南开区统一身份认证系统软件开发项目</v>
      </c>
      <c r="D34" s="87" t="str">
        <f>VLOOKUP(A34,[97]FY20商机汇总表!$A:$O,15,0)</f>
        <v>二类商机（自有方案业务）</v>
      </c>
      <c r="E34" s="43" t="str">
        <f>VLOOKUP(A34,[97]FY20商机汇总表!$A:$J,10,0)</f>
        <v>2顶设和策划</v>
      </c>
      <c r="F34" s="151">
        <f>VLOOKUP(A34,[97]FY20商机汇总表!$A:$K,11,0)</f>
        <v>0.25</v>
      </c>
      <c r="G34" s="154" t="str">
        <f>VLOOKUP(A34,[97]FY20商机汇总表!$A:$L,12,0)</f>
        <v>跟进中</v>
      </c>
      <c r="H34" s="147">
        <f>VLOOKUP(A34,[97]FY20商机汇总表!$A:$T,20,0)</f>
        <v>200</v>
      </c>
      <c r="I34" s="147">
        <f t="shared" si="0"/>
        <v>50</v>
      </c>
      <c r="J34" s="293">
        <f ca="1">SUMPRODUCT(SUMIF(INDIRECT({"赖辉","李文东","李鹏博","曾志坚","苏广","马锐","鲍晓宇","靳茜","王金星","高海涛","曾怀勋","梁铮","吴海波","张慧敏","刘振官","陈克"}&amp;"!b3:b34"),$A34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34" s="293"/>
      <c r="L34" s="293">
        <f ca="1">SUMPRODUCT(SUMIF(INDIRECT({"赖辉","李文东","李鹏博","曾志坚","苏广","马锐","鲍晓宇","靳茜","王金星","高海涛","曾怀勋","梁铮","吴海波","张慧敏","刘振官","陈克"}&amp;"!b3:b34"),$A34,OFFSET(INDIRECT({"赖辉","李文东","李鹏博","曾志坚","苏广","马锐","鲍晓宇","靳茜","王金星","高海涛","曾怀勋","梁铮","吴海波","张慧敏","刘振官","陈克"}&amp;"!a3"),,ROW(INDIRECT(MATCH('2、汇总分析二项目维度'!$L$2,INDIRECT("赖辉"&amp;"!2:2"),)&amp;":"&amp;MATCH('2、汇总分析二项目维度'!$M$2,INDIRECT("赖辉"&amp;"!2:2"),)))-1,)))</f>
        <v>19</v>
      </c>
      <c r="M34" s="293"/>
      <c r="N34" s="180"/>
      <c r="O34" s="202"/>
      <c r="P34" s="226"/>
    </row>
    <row r="35" spans="1:17" s="181" customFormat="1" ht="15.95" customHeight="1" x14ac:dyDescent="0.15">
      <c r="A35" s="114" t="s">
        <v>1912</v>
      </c>
      <c r="B35" s="71" t="s">
        <v>1650</v>
      </c>
      <c r="C35" s="43" t="str">
        <f>VLOOKUP(A35,事项列表范围!A:C,3,0)</f>
        <v>数字曲靖智慧医疗软件开发项目</v>
      </c>
      <c r="D35" s="87" t="str">
        <f>VLOOKUP(A35,[97]FY20商机汇总表!$A:$O,15,0)</f>
        <v>二类商机（自有方案业务）</v>
      </c>
      <c r="E35" s="43" t="str">
        <f>VLOOKUP(A35,[97]FY20商机汇总表!$A:$J,10,0)</f>
        <v>2顶设和策划</v>
      </c>
      <c r="F35" s="151">
        <f>VLOOKUP(A35,[97]FY20商机汇总表!$A:$K,11,0)</f>
        <v>0.25</v>
      </c>
      <c r="G35" s="154" t="str">
        <f>VLOOKUP(A35,[97]FY20商机汇总表!$A:$L,12,0)</f>
        <v>跟进中</v>
      </c>
      <c r="H35" s="147">
        <f>VLOOKUP(A35,[97]FY20商机汇总表!$A:$T,20,0)</f>
        <v>5000</v>
      </c>
      <c r="I35" s="147">
        <f t="shared" si="0"/>
        <v>1250</v>
      </c>
      <c r="J35" s="293">
        <f ca="1">SUMPRODUCT(SUMIF(INDIRECT({"赖辉","李文东","李鹏博","曾志坚","苏广","马锐","鲍晓宇","靳茜","王金星","高海涛","曾怀勋","梁铮","吴海波","张慧敏","刘振官","陈克"}&amp;"!b3:b34"),$A35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35" s="293"/>
      <c r="L35" s="293">
        <f ca="1">SUMPRODUCT(SUMIF(INDIRECT({"赖辉","李文东","李鹏博","曾志坚","苏广","马锐","鲍晓宇","靳茜","王金星","高海涛","曾怀勋","梁铮","吴海波","张慧敏","刘振官","陈克"}&amp;"!b3:b34"),$A35,OFFSET(INDIRECT({"赖辉","李文东","李鹏博","曾志坚","苏广","马锐","鲍晓宇","靳茜","王金星","高海涛","曾怀勋","梁铮","吴海波","张慧敏","刘振官","陈克"}&amp;"!a3"),,ROW(INDIRECT(MATCH('2、汇总分析二项目维度'!$L$2,INDIRECT("赖辉"&amp;"!2:2"),)&amp;":"&amp;MATCH('2、汇总分析二项目维度'!$M$2,INDIRECT("赖辉"&amp;"!2:2"),)))-1,)))</f>
        <v>31</v>
      </c>
      <c r="M35" s="293"/>
      <c r="N35" s="183"/>
      <c r="O35" s="202"/>
      <c r="P35" s="226"/>
    </row>
    <row r="36" spans="1:17" s="181" customFormat="1" ht="15.95" customHeight="1" x14ac:dyDescent="0.15">
      <c r="A36" s="114" t="s">
        <v>1918</v>
      </c>
      <c r="B36" s="71" t="s">
        <v>1939</v>
      </c>
      <c r="C36" s="43" t="str">
        <f>VLOOKUP(A36,事项列表范围!A:C,3,0)</f>
        <v>唐山市旅游票务分销系统软件开发项目</v>
      </c>
      <c r="D36" s="87" t="str">
        <f>VLOOKUP(A36,[97]FY20商机汇总表!$A:$O,15,0)</f>
        <v>三类商机（SI业务）</v>
      </c>
      <c r="E36" s="43" t="str">
        <f>VLOOKUP(A36,[97]FY20商机汇总表!$A:$J,10,0)</f>
        <v>2顶设和策划</v>
      </c>
      <c r="F36" s="151">
        <f>VLOOKUP(A36,[97]FY20商机汇总表!$A:$K,11,0)</f>
        <v>0.25</v>
      </c>
      <c r="G36" s="154" t="str">
        <f>VLOOKUP(A36,[97]FY20商机汇总表!$A:$L,12,0)</f>
        <v>跟进中</v>
      </c>
      <c r="H36" s="147">
        <f>VLOOKUP(A36,[97]FY20商机汇总表!$A:$T,20,0)</f>
        <v>97</v>
      </c>
      <c r="I36" s="147">
        <f t="shared" si="0"/>
        <v>24.25</v>
      </c>
      <c r="J36" s="293">
        <f ca="1">SUMPRODUCT(SUMIF(INDIRECT({"赖辉","李文东","李鹏博","曾志坚","苏广","马锐","鲍晓宇","靳茜","王金星","高海涛","曾怀勋","梁铮","吴海波","张慧敏","刘振官","陈克"}&amp;"!b3:b34"),$A36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36" s="293"/>
      <c r="L36" s="293">
        <f ca="1">SUMPRODUCT(SUMIF(INDIRECT({"赖辉","李文东","李鹏博","曾志坚","苏广","马锐","鲍晓宇","靳茜","王金星","高海涛","曾怀勋","梁铮","吴海波","张慧敏","刘振官","陈克"}&amp;"!b3:b34"),$A36,OFFSET(INDIRECT({"赖辉","李文东","李鹏博","曾志坚","苏广","马锐","鲍晓宇","靳茜","王金星","高海涛","曾怀勋","梁铮","吴海波","张慧敏","刘振官","陈克"}&amp;"!a3"),,ROW(INDIRECT(MATCH('2、汇总分析二项目维度'!$L$2,INDIRECT("赖辉"&amp;"!2:2"),)&amp;":"&amp;MATCH('2、汇总分析二项目维度'!$M$2,INDIRECT("赖辉"&amp;"!2:2"),)))-1,)))</f>
        <v>8</v>
      </c>
      <c r="M36" s="293"/>
      <c r="N36" s="180"/>
      <c r="O36" s="202"/>
      <c r="P36" s="226"/>
    </row>
    <row r="37" spans="1:17" s="181" customFormat="1" ht="15.95" customHeight="1" x14ac:dyDescent="0.15">
      <c r="A37" s="71" t="s">
        <v>1821</v>
      </c>
      <c r="B37" s="71" t="s">
        <v>1650</v>
      </c>
      <c r="C37" s="43" t="str">
        <f>VLOOKUP(A37,事项列表范围!A:C,3,0)</f>
        <v>“数字曲靖”顶层设计项目</v>
      </c>
      <c r="D37" s="87" t="str">
        <f>VLOOKUP(A37,[97]FY20商机汇总表!$A:$O,15,0)</f>
        <v>二类商机（自有方案业务）</v>
      </c>
      <c r="E37" s="43" t="str">
        <f>VLOOKUP(A37,[97]FY20商机汇总表!$A:$J,10,0)</f>
        <v>3详细设计</v>
      </c>
      <c r="F37" s="151">
        <f>VLOOKUP(A37,[97]FY20商机汇总表!$A:$K,11,0)</f>
        <v>0.5</v>
      </c>
      <c r="G37" s="154" t="str">
        <f>VLOOKUP(A37,[97]FY20商机汇总表!$A:$L,12,0)</f>
        <v>跟进中</v>
      </c>
      <c r="H37" s="147">
        <f>VLOOKUP(A37,[97]FY20商机汇总表!$A:$T,20,0)</f>
        <v>100</v>
      </c>
      <c r="I37" s="147">
        <f t="shared" si="0"/>
        <v>50</v>
      </c>
      <c r="J37" s="293">
        <f ca="1">SUMPRODUCT(SUMIF(INDIRECT({"赖辉","李文东","李鹏博","曾志坚","苏广","马锐","鲍晓宇","靳茜","王金星","高海涛","曾怀勋","梁铮","吴海波","张慧敏","刘振官","陈克"}&amp;"!b3:b34"),$A37,OFFSET(INDIRECT({"赖辉","李文东","李鹏博","曾志坚","苏广","马锐","鲍晓宇","靳茜","王金星","高海涛","曾怀勋","梁铮","吴海波","张慧敏","刘振官","陈克"}&amp;"!a3"),,ROW(INDIRECT(MATCH('2、汇总分析二项目维度'!$J$2,INDIRECT("赖辉"&amp;"!2:2"),)&amp;":"&amp;MATCH('2、汇总分析二项目维度'!$K$2,INDIRECT("赖辉"&amp;"!2:2"),)))-1,)))</f>
        <v>12</v>
      </c>
      <c r="K37" s="293"/>
      <c r="L37" s="293">
        <f ca="1">SUMPRODUCT(SUMIF(INDIRECT({"赖辉","李文东","李鹏博","曾志坚","苏广","马锐","鲍晓宇","靳茜","王金星","高海涛","曾怀勋","梁铮","吴海波","张慧敏","刘振官","陈克"}&amp;"!b3:b34"),$A37,OFFSET(INDIRECT({"赖辉","李文东","李鹏博","曾志坚","苏广","马锐","鲍晓宇","靳茜","王金星","高海涛","曾怀勋","梁铮","吴海波","张慧敏","刘振官","陈克"}&amp;"!a3"),,ROW(INDIRECT(MATCH('2、汇总分析二项目维度'!$L$2,INDIRECT("赖辉"&amp;"!2:2"),)&amp;":"&amp;MATCH('2、汇总分析二项目维度'!$M$2,INDIRECT("赖辉"&amp;"!2:2"),)))-1,)))</f>
        <v>89</v>
      </c>
      <c r="M37" s="293"/>
      <c r="N37" s="182"/>
      <c r="O37" s="202"/>
      <c r="P37" s="226"/>
    </row>
    <row r="38" spans="1:17" s="181" customFormat="1" ht="15.95" customHeight="1" x14ac:dyDescent="0.15">
      <c r="A38" s="247" t="s">
        <v>2053</v>
      </c>
      <c r="B38" s="247" t="s">
        <v>1872</v>
      </c>
      <c r="C38" s="235" t="s">
        <v>2054</v>
      </c>
      <c r="D38" s="249" t="s">
        <v>1905</v>
      </c>
      <c r="E38" s="43" t="s">
        <v>1906</v>
      </c>
      <c r="F38" s="151">
        <v>0.1</v>
      </c>
      <c r="G38" s="154" t="s">
        <v>2095</v>
      </c>
      <c r="H38" s="147">
        <v>1000</v>
      </c>
      <c r="I38" s="147"/>
      <c r="J38" s="293">
        <f ca="1">SUMPRODUCT(SUMIF(INDIRECT({"赖辉","李文东","李鹏博","曾志坚","苏广","马锐","鲍晓宇","靳茜","王金星","高海涛","曾怀勋","梁铮","吴海波","张慧敏","刘振官","陈克"}&amp;"!b3:b34"),$A38,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38" s="293"/>
      <c r="L38" s="293">
        <f ca="1">SUMPRODUCT(SUMIF(INDIRECT({"赖辉","李文东","李鹏博","曾志坚","苏广","马锐","鲍晓宇","靳茜","王金星","高海涛","曾怀勋","梁铮","吴海波","张慧敏","刘振官","陈克"}&amp;"!b3:b34"),$A38,OFFSET(INDIRECT({"赖辉","李文东","李鹏博","曾志坚","苏广","马锐","鲍晓宇","靳茜","王金星","高海涛","曾怀勋","梁铮","吴海波","张慧敏","刘振官","陈克"}&amp;"!a3"),,ROW(INDIRECT(MATCH('2、汇总分析二项目维度'!$L$2,INDIRECT("赖辉"&amp;"!2:2"),)&amp;":"&amp;MATCH('2、汇总分析二项目维度'!$M$2,INDIRECT("赖辉"&amp;"!2:2"),)))-1,)))</f>
        <v>2</v>
      </c>
      <c r="M38" s="293"/>
      <c r="N38" s="183">
        <f ca="1">L38/8</f>
        <v>0.25</v>
      </c>
      <c r="O38" s="244"/>
      <c r="P38" s="226"/>
    </row>
    <row r="39" spans="1:17" s="181" customFormat="1" ht="15.95" customHeight="1" x14ac:dyDescent="0.15">
      <c r="A39" s="114" t="s">
        <v>2218</v>
      </c>
      <c r="B39" s="114" t="s">
        <v>2219</v>
      </c>
      <c r="C39" s="251" t="s">
        <v>2220</v>
      </c>
      <c r="D39" s="249"/>
      <c r="E39" s="43" t="s">
        <v>1906</v>
      </c>
      <c r="F39" s="151">
        <v>0.1</v>
      </c>
      <c r="G39" s="154" t="s">
        <v>2095</v>
      </c>
      <c r="H39" s="147"/>
      <c r="I39" s="147"/>
      <c r="J39" s="293">
        <f ca="1">SUMPRODUCT(SUMIF(INDIRECT({"赖辉","李文东","李鹏博","曾志坚","苏广","马锐","鲍晓宇","靳茜","王金星","高海涛","曾怀勋","梁铮","吴海波","张慧敏","刘振官","陈克"}&amp;"!b3:b34"),$A39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39" s="293"/>
      <c r="L39" s="293">
        <f ca="1">SUMPRODUCT(SUMIF(INDIRECT({"赖辉","李文东","李鹏博","曾志坚","苏广","马锐","鲍晓宇","靳茜","王金星","高海涛","曾怀勋","梁铮","吴海波","张慧敏","刘振官","陈克"}&amp;"!b3:b34"),$A39,OFFSET(INDIRECT({"赖辉","李文东","李鹏博","曾志坚","苏广","马锐","鲍晓宇","靳茜","王金星","高海涛","曾怀勋","梁铮","吴海波","张慧敏","刘振官","陈克"}&amp;"!a3"),,ROW(INDIRECT(MATCH('2、汇总分析二项目维度'!$L$2,INDIRECT("赖辉"&amp;"!2:2"),)&amp;":"&amp;MATCH('2、汇总分析二项目维度'!$M$2,INDIRECT("赖辉"&amp;"!2:2"),)))-1,)))</f>
        <v>10</v>
      </c>
      <c r="M39" s="293"/>
      <c r="N39" s="183">
        <f t="shared" ref="N39:N41" ca="1" si="8">L39/8</f>
        <v>1.25</v>
      </c>
      <c r="O39" s="255"/>
      <c r="P39" s="226"/>
    </row>
    <row r="40" spans="1:17" s="181" customFormat="1" ht="15.95" customHeight="1" x14ac:dyDescent="0.15">
      <c r="A40" s="114" t="s">
        <v>2221</v>
      </c>
      <c r="B40" s="114" t="s">
        <v>2219</v>
      </c>
      <c r="C40" s="251" t="s">
        <v>2222</v>
      </c>
      <c r="D40" s="249"/>
      <c r="E40" s="43" t="s">
        <v>1906</v>
      </c>
      <c r="F40" s="151">
        <v>0.1</v>
      </c>
      <c r="G40" s="154" t="s">
        <v>2095</v>
      </c>
      <c r="H40" s="147"/>
      <c r="I40" s="147"/>
      <c r="J40" s="293">
        <f ca="1">SUMPRODUCT(SUMIF(INDIRECT({"赖辉","李文东","李鹏博","曾志坚","苏广","马锐","鲍晓宇","靳茜","王金星","高海涛","曾怀勋","梁铮","吴海波","张慧敏","刘振官","陈克"}&amp;"!b3:b34"),$A40,OFFSET(INDIRECT({"赖辉","李文东","李鹏博","曾志坚","苏广","马锐","鲍晓宇","靳茜","王金星","高海涛","曾怀勋","梁铮","吴海波","张慧敏","刘振官","陈克"}&amp;"!a3"),,ROW(INDIRECT(MATCH('2、汇总分析二项目维度'!$J$2,INDIRECT("赖辉"&amp;"!2:2"),)&amp;":"&amp;MATCH('2、汇总分析二项目维度'!$K$2,INDIRECT("赖辉"&amp;"!2:2"),)))-1,)))</f>
        <v>11</v>
      </c>
      <c r="K40" s="293"/>
      <c r="L40" s="293">
        <f ca="1">SUMPRODUCT(SUMIF(INDIRECT({"赖辉","李文东","李鹏博","曾志坚","苏广","马锐","鲍晓宇","靳茜","王金星","高海涛","曾怀勋","梁铮","吴海波","张慧敏","刘振官","陈克"}&amp;"!b3:b34"),$A40,OFFSET(INDIRECT({"赖辉","李文东","李鹏博","曾志坚","苏广","马锐","鲍晓宇","靳茜","王金星","高海涛","曾怀勋","梁铮","吴海波","张慧敏","刘振官","陈克"}&amp;"!a3"),,ROW(INDIRECT(MATCH('2、汇总分析二项目维度'!$L$2,INDIRECT("赖辉"&amp;"!2:2"),)&amp;":"&amp;MATCH('2、汇总分析二项目维度'!$M$2,INDIRECT("赖辉"&amp;"!2:2"),)))-1,)))</f>
        <v>33</v>
      </c>
      <c r="M40" s="293"/>
      <c r="N40" s="183">
        <f t="shared" ca="1" si="8"/>
        <v>4.125</v>
      </c>
      <c r="O40" s="255"/>
      <c r="P40" s="226"/>
    </row>
    <row r="41" spans="1:17" s="181" customFormat="1" ht="15.75" customHeight="1" x14ac:dyDescent="0.15">
      <c r="A41" s="49" t="s">
        <v>449</v>
      </c>
      <c r="B41" s="11" t="s">
        <v>1831</v>
      </c>
      <c r="C41" s="103" t="s">
        <v>1438</v>
      </c>
      <c r="D41" s="273" t="s">
        <v>1905</v>
      </c>
      <c r="E41" s="274" t="s">
        <v>1906</v>
      </c>
      <c r="F41" s="263">
        <v>0.1</v>
      </c>
      <c r="G41" s="276" t="s">
        <v>2095</v>
      </c>
      <c r="H41" s="147">
        <v>1000</v>
      </c>
      <c r="I41" s="147"/>
      <c r="J41" s="293">
        <f ca="1">SUMPRODUCT(SUMIF(INDIRECT({"赖辉","李文东","李鹏博","曾志坚","苏广","马锐","鲍晓宇","靳茜","王金星","高海涛","曾怀勋","梁铮","吴海波","张慧敏","刘振官","陈克"}&amp;"!b3:b34"),$A41,OFFSET(INDIRECT({"赖辉","李文东","李鹏博","曾志坚","苏广","马锐","鲍晓宇","靳茜","王金星","高海涛","曾怀勋","梁铮","吴海波","张慧敏","刘振官","陈克"}&amp;"!a3"),,ROW(INDIRECT(MATCH('2、汇总分析二项目维度'!$J$2,INDIRECT("赖辉"&amp;"!2:2"),)&amp;":"&amp;MATCH('2、汇总分析二项目维度'!$K$2,INDIRECT("赖辉"&amp;"!2:2"),)))-1,)))</f>
        <v>2</v>
      </c>
      <c r="K41" s="293"/>
      <c r="L41" s="293">
        <f ca="1">SUMPRODUCT(SUMIF(INDIRECT({"赖辉","李文东","李鹏博","曾志坚","苏广","马锐","鲍晓宇","靳茜","王金星","高海涛","曾怀勋","梁铮","吴海波","张慧敏","刘振官","陈克"}&amp;"!b3:b34"),$A41,OFFSET(INDIRECT({"赖辉","李文东","李鹏博","曾志坚","苏广","马锐","鲍晓宇","靳茜","王金星","高海涛","曾怀勋","梁铮","吴海波","张慧敏","刘振官","陈克"}&amp;"!a3"),,ROW(INDIRECT(MATCH('2、汇总分析二项目维度'!$L$2,INDIRECT("赖辉"&amp;"!2:2"),)&amp;":"&amp;MATCH('2、汇总分析二项目维度'!$M$2,INDIRECT("赖辉"&amp;"!2:2"),)))-1,)))</f>
        <v>2</v>
      </c>
      <c r="M41" s="293"/>
      <c r="N41" s="183">
        <f t="shared" ca="1" si="8"/>
        <v>0.25</v>
      </c>
      <c r="O41" s="270"/>
      <c r="P41" s="226"/>
    </row>
    <row r="42" spans="1:17" s="181" customFormat="1" ht="15.95" customHeight="1" x14ac:dyDescent="0.15">
      <c r="A42" s="114" t="s">
        <v>1803</v>
      </c>
      <c r="B42" s="71" t="s">
        <v>1830</v>
      </c>
      <c r="C42" s="43" t="str">
        <f>VLOOKUP(A42,事项列表范围!A:C,3,0)</f>
        <v>宜昌人兴发集团厂区信息化总集</v>
      </c>
      <c r="D42" s="87" t="str">
        <f>VLOOKUP(A42,[98]FY20商机汇总表!$A:$P,16,0)</f>
        <v>三类商机（SI业务）</v>
      </c>
      <c r="E42" s="43" t="str">
        <f>VLOOKUP(A42,[98]FY20商机汇总表!$A:$K,11,0)</f>
        <v>1发现和评估</v>
      </c>
      <c r="F42" s="151">
        <f>VLOOKUP(A42,[98]FY20商机汇总表!$A:$L,12,0)</f>
        <v>0.1</v>
      </c>
      <c r="G42" s="154" t="str">
        <f>VLOOKUP(A42,[98]FY20商机汇总表!$A:$M,13,0)</f>
        <v>跟进中</v>
      </c>
      <c r="H42" s="147">
        <f>VLOOKUP(A42,[98]FY20商机汇总表!$A:$U,21,0)</f>
        <v>300</v>
      </c>
      <c r="I42" s="147">
        <f t="shared" si="0"/>
        <v>30</v>
      </c>
      <c r="J42" s="293">
        <f ca="1">SUMPRODUCT(SUMIF(INDIRECT({"赖辉","李文东","李鹏博","曾志坚","苏广","马锐","鲍晓宇","靳茜","王金星","高海涛","曾怀勋","梁铮","吴海波","张慧敏","刘振官","陈克"}&amp;"!b3:b34"),$A42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42" s="293"/>
      <c r="L42" s="293">
        <f ca="1">SUMPRODUCT(SUMIF(INDIRECT({"赖辉","李文东","李鹏博","曾志坚","苏广","马锐","鲍晓宇","靳茜","王金星","高海涛","曾怀勋","梁铮","吴海波","张慧敏","刘振官","陈克"}&amp;"!b3:b34"),$A42,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42" s="293"/>
      <c r="N42" s="180">
        <f t="shared" ref="N42:N46" ca="1" si="9">L42/8</f>
        <v>0</v>
      </c>
      <c r="O42" s="202"/>
      <c r="P42" s="226"/>
    </row>
    <row r="43" spans="1:17" s="181" customFormat="1" ht="15.95" customHeight="1" x14ac:dyDescent="0.15">
      <c r="A43" s="114" t="s">
        <v>1804</v>
      </c>
      <c r="B43" s="71" t="s">
        <v>1830</v>
      </c>
      <c r="C43" s="43" t="str">
        <f>VLOOKUP(A43,事项列表范围!A:C,3,0)</f>
        <v>宜昌市公安局信息系统集成项目</v>
      </c>
      <c r="D43" s="87" t="str">
        <f>VLOOKUP(A43,[98]FY20商机汇总表!$A:$P,16,0)</f>
        <v>一类商机（因特睿产品）</v>
      </c>
      <c r="E43" s="43" t="str">
        <f>VLOOKUP(A43,[98]FY20商机汇总表!$A:$K,11,0)</f>
        <v>1发现和评估</v>
      </c>
      <c r="F43" s="151">
        <f>VLOOKUP(A43,[98]FY20商机汇总表!$A:$L,12,0)</f>
        <v>0.1</v>
      </c>
      <c r="G43" s="154" t="str">
        <f>VLOOKUP(A43,[98]FY20商机汇总表!$A:$M,13,0)</f>
        <v>跟进中</v>
      </c>
      <c r="H43" s="147">
        <f>VLOOKUP(A43,[98]FY20商机汇总表!$A:$U,21,0)</f>
        <v>200</v>
      </c>
      <c r="I43" s="147">
        <f t="shared" si="0"/>
        <v>20</v>
      </c>
      <c r="J43" s="293">
        <f ca="1">SUMPRODUCT(SUMIF(INDIRECT({"赖辉","李文东","李鹏博","曾志坚","苏广","马锐","鲍晓宇","靳茜","王金星","高海涛","曾怀勋","梁铮","吴海波","张慧敏","刘振官","陈克"}&amp;"!b3:b34"),$A43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43" s="293"/>
      <c r="L43" s="293">
        <f ca="1">SUMPRODUCT(SUMIF(INDIRECT({"赖辉","李文东","李鹏博","曾志坚","苏广","马锐","鲍晓宇","靳茜","王金星","高海涛","曾怀勋","梁铮","吴海波","张慧敏","刘振官","陈克"}&amp;"!b3:b34"),$A43,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43" s="293"/>
      <c r="N43" s="180">
        <f t="shared" ca="1" si="9"/>
        <v>0</v>
      </c>
      <c r="O43" s="202"/>
      <c r="P43" s="226"/>
    </row>
    <row r="44" spans="1:17" s="181" customFormat="1" ht="15.95" customHeight="1" x14ac:dyDescent="0.15">
      <c r="A44" s="114" t="s">
        <v>1805</v>
      </c>
      <c r="B44" s="71" t="s">
        <v>1830</v>
      </c>
      <c r="C44" s="43" t="str">
        <f>VLOOKUP(A44,事项列表范围!A:C,3,0)</f>
        <v>宜昌市人社局信息系统集成项目</v>
      </c>
      <c r="D44" s="87" t="str">
        <f>VLOOKUP(A44,[98]FY20商机汇总表!$A:$P,16,0)</f>
        <v>一类商机（因特睿产品）</v>
      </c>
      <c r="E44" s="43" t="str">
        <f>VLOOKUP(A44,[98]FY20商机汇总表!$A:$K,11,0)</f>
        <v>1发现和评估</v>
      </c>
      <c r="F44" s="151">
        <f>VLOOKUP(A44,[98]FY20商机汇总表!$A:$L,12,0)</f>
        <v>0.1</v>
      </c>
      <c r="G44" s="154" t="str">
        <f>VLOOKUP(A44,[98]FY20商机汇总表!$A:$M,13,0)</f>
        <v>跟进中</v>
      </c>
      <c r="H44" s="147">
        <f>VLOOKUP(A44,[98]FY20商机汇总表!$A:$U,21,0)</f>
        <v>200</v>
      </c>
      <c r="I44" s="147">
        <f t="shared" si="0"/>
        <v>20</v>
      </c>
      <c r="J44" s="293">
        <f ca="1">SUMPRODUCT(SUMIF(INDIRECT({"赖辉","李文东","李鹏博","曾志坚","苏广","马锐","鲍晓宇","靳茜","王金星","高海涛","曾怀勋","梁铮","吴海波","张慧敏","刘振官","陈克"}&amp;"!b3:b34"),$A44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44" s="293"/>
      <c r="L44" s="293">
        <f ca="1">SUMPRODUCT(SUMIF(INDIRECT({"赖辉","李文东","李鹏博","曾志坚","苏广","马锐","鲍晓宇","靳茜","王金星","高海涛","曾怀勋","梁铮","吴海波","张慧敏","刘振官","陈克"}&amp;"!b3:b34"),$A44,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44" s="293"/>
      <c r="N44" s="180">
        <f t="shared" ca="1" si="9"/>
        <v>0</v>
      </c>
      <c r="O44" s="202"/>
      <c r="P44" s="226"/>
    </row>
    <row r="45" spans="1:17" s="181" customFormat="1" ht="15.95" customHeight="1" x14ac:dyDescent="0.15">
      <c r="A45" s="114" t="s">
        <v>1806</v>
      </c>
      <c r="B45" s="71" t="s">
        <v>1830</v>
      </c>
      <c r="C45" s="43" t="str">
        <f>VLOOKUP(A45,事项列表范围!A:C,3,0)</f>
        <v>恩施市智慧城市指挥中心项目</v>
      </c>
      <c r="D45" s="87" t="str">
        <f>VLOOKUP(A45,[98]FY20商机汇总表!$A:$P,16,0)</f>
        <v>二类商机（自有方案业务）</v>
      </c>
      <c r="E45" s="43" t="str">
        <f>VLOOKUP(A45,[98]FY20商机汇总表!$A:$K,11,0)</f>
        <v>1发现和评估</v>
      </c>
      <c r="F45" s="151">
        <f>VLOOKUP(A45,[98]FY20商机汇总表!$A:$L,12,0)</f>
        <v>0.1</v>
      </c>
      <c r="G45" s="154" t="str">
        <f>VLOOKUP(A45,[98]FY20商机汇总表!$A:$M,13,0)</f>
        <v>跟进中</v>
      </c>
      <c r="H45" s="147">
        <f>VLOOKUP(A45,[98]FY20商机汇总表!$A:$U,21,0)</f>
        <v>200</v>
      </c>
      <c r="I45" s="147">
        <f t="shared" si="0"/>
        <v>20</v>
      </c>
      <c r="J45" s="293">
        <f ca="1">SUMPRODUCT(SUMIF(INDIRECT({"赖辉","李文东","李鹏博","曾志坚","苏广","马锐","鲍晓宇","靳茜","王金星","高海涛","曾怀勋","梁铮","吴海波","张慧敏","刘振官","陈克"}&amp;"!b3:b34"),$A45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45" s="293"/>
      <c r="L45" s="293">
        <f ca="1">SUMPRODUCT(SUMIF(INDIRECT({"赖辉","李文东","李鹏博","曾志坚","苏广","马锐","鲍晓宇","靳茜","王金星","高海涛","曾怀勋","梁铮","吴海波","张慧敏","刘振官","陈克"}&amp;"!b3:b34"),$A45,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45" s="293"/>
      <c r="N45" s="180">
        <f t="shared" ca="1" si="9"/>
        <v>0</v>
      </c>
      <c r="O45" s="202"/>
      <c r="P45" s="226"/>
    </row>
    <row r="46" spans="1:17" s="181" customFormat="1" ht="15.95" customHeight="1" x14ac:dyDescent="0.15">
      <c r="A46" s="114" t="s">
        <v>1807</v>
      </c>
      <c r="B46" s="71" t="s">
        <v>1830</v>
      </c>
      <c r="C46" s="43" t="str">
        <f>VLOOKUP(A46,事项列表范围!A:C,3,0)</f>
        <v>宜昌市大数据产业合作政府采购项目</v>
      </c>
      <c r="D46" s="87" t="str">
        <f>VLOOKUP(A46,[98]FY20商机汇总表!$A:$P,16,0)</f>
        <v>三类商机（SI业务）</v>
      </c>
      <c r="E46" s="43" t="str">
        <f>VLOOKUP(A46,[98]FY20商机汇总表!$A:$K,11,0)</f>
        <v>1发现和评估</v>
      </c>
      <c r="F46" s="151">
        <f>VLOOKUP(A46,[98]FY20商机汇总表!$A:$L,12,0)</f>
        <v>0.1</v>
      </c>
      <c r="G46" s="154" t="str">
        <f>VLOOKUP(A46,[98]FY20商机汇总表!$A:$M,13,0)</f>
        <v>跟进中</v>
      </c>
      <c r="H46" s="147">
        <f>VLOOKUP(A46,[98]FY20商机汇总表!$A:$U,21,0)</f>
        <v>500</v>
      </c>
      <c r="I46" s="147">
        <f t="shared" si="0"/>
        <v>50</v>
      </c>
      <c r="J46" s="293">
        <f ca="1">SUMPRODUCT(SUMIF(INDIRECT({"赖辉","李文东","李鹏博","曾志坚","苏广","马锐","鲍晓宇","靳茜","王金星","高海涛","曾怀勋","梁铮","吴海波","张慧敏","刘振官","陈克"}&amp;"!b3:b34"),$A46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46" s="293"/>
      <c r="L46" s="293">
        <f ca="1">SUMPRODUCT(SUMIF(INDIRECT({"赖辉","李文东","李鹏博","曾志坚","苏广","马锐","鲍晓宇","靳茜","王金星","高海涛","曾怀勋","梁铮","吴海波","张慧敏","刘振官","陈克"}&amp;"!b3:b34"),$A46,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46" s="293"/>
      <c r="N46" s="180">
        <f t="shared" ca="1" si="9"/>
        <v>0</v>
      </c>
      <c r="O46" s="202"/>
      <c r="P46" s="226"/>
    </row>
    <row r="47" spans="1:17" s="181" customFormat="1" ht="15.95" customHeight="1" x14ac:dyDescent="0.15">
      <c r="A47" s="114" t="s">
        <v>1812</v>
      </c>
      <c r="B47" s="71" t="s">
        <v>1830</v>
      </c>
      <c r="C47" s="43" t="str">
        <f>VLOOKUP(A47,事项列表范围!A:C,3,0)</f>
        <v>苏州农商银行个人消费贷政府数据支撑服务阶段证明项目</v>
      </c>
      <c r="D47" s="87" t="str">
        <f>VLOOKUP(A47,[98]FY20商机汇总表!$A:$P,16,0)</f>
        <v>二类商机（自有方案业务）</v>
      </c>
      <c r="E47" s="43" t="str">
        <f>VLOOKUP(A47,[98]FY20商机汇总表!$A:$K,11,0)</f>
        <v>4投标准备</v>
      </c>
      <c r="F47" s="151">
        <f>VLOOKUP(A47,[98]FY20商机汇总表!$A:$L,12,0)</f>
        <v>0.75</v>
      </c>
      <c r="G47" s="154" t="str">
        <f>VLOOKUP(A47,[98]FY20商机汇总表!$A:$M,13,0)</f>
        <v>跟进中</v>
      </c>
      <c r="H47" s="147">
        <f>VLOOKUP(A47,[98]FY20商机汇总表!$A:$U,21,0)</f>
        <v>21</v>
      </c>
      <c r="I47" s="147">
        <f t="shared" si="0"/>
        <v>15.75</v>
      </c>
      <c r="J47" s="293">
        <f ca="1">SUMPRODUCT(SUMIF(INDIRECT({"赖辉","李文东","李鹏博","曾志坚","苏广","马锐","鲍晓宇","靳茜","王金星","高海涛","曾怀勋","梁铮","吴海波","张慧敏","刘振官","陈克"}&amp;"!b3:b34"),$A47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47" s="293"/>
      <c r="L47" s="293">
        <f ca="1">SUMPRODUCT(SUMIF(INDIRECT({"赖辉","李文东","李鹏博","曾志坚","苏广","马锐","鲍晓宇","靳茜","王金星","高海涛","曾怀勋","梁铮","吴海波","张慧敏","刘振官","陈克"}&amp;"!b3:b34"),$A47,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47" s="293"/>
      <c r="N47" s="180"/>
      <c r="O47" s="202"/>
      <c r="P47" s="226"/>
    </row>
    <row r="48" spans="1:17" s="179" customFormat="1" ht="15.75" customHeight="1" x14ac:dyDescent="0.15">
      <c r="A48" s="72" t="s">
        <v>473</v>
      </c>
      <c r="B48" s="44" t="s">
        <v>1778</v>
      </c>
      <c r="C48" s="43" t="str">
        <f>VLOOKUP(A48,事项列表范围!A:C,3,0)</f>
        <v>江苏省应急厅智慧应急</v>
      </c>
      <c r="D48" s="87" t="str">
        <f>VLOOKUP(A48,[98]FY20商机汇总表!$A:$P,16,0)</f>
        <v>二类商机（自有方案业务）</v>
      </c>
      <c r="E48" s="43" t="str">
        <f>VLOOKUP(A48,[98]FY20商机汇总表!$A:$K,11,0)</f>
        <v>1发现和评估</v>
      </c>
      <c r="F48" s="151">
        <f>VLOOKUP(A48,[98]FY20商机汇总表!$A:$L,12,0)</f>
        <v>0.1</v>
      </c>
      <c r="G48" s="154" t="str">
        <f>VLOOKUP(A48,[98]FY20商机汇总表!$A:$M,13,0)</f>
        <v>跟进中</v>
      </c>
      <c r="H48" s="147">
        <f>VLOOKUP(A48,[98]FY20商机汇总表!$A:$U,21,0)</f>
        <v>600</v>
      </c>
      <c r="I48" s="147">
        <f t="shared" si="0"/>
        <v>60</v>
      </c>
      <c r="J48" s="293">
        <f ca="1">SUMPRODUCT(SUMIF(INDIRECT({"赖辉","李文东","李鹏博","曾志坚","苏广","马锐","鲍晓宇","靳茜","王金星","高海涛","曾怀勋","梁铮","吴海波","张慧敏","刘振官","陈克"}&amp;"!b3:b34"),$A48,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48" s="293"/>
      <c r="L48" s="293">
        <f ca="1">SUMPRODUCT(SUMIF(INDIRECT({"赖辉","李文东","李鹏博","曾志坚","苏广","马锐","鲍晓宇","靳茜","王金星","高海涛","曾怀勋","梁铮","吴海波","张慧敏","刘振官","陈克"}&amp;"!b3:b34"),$A48,OFFSET(INDIRECT({"赖辉","李文东","李鹏博","曾志坚","苏广","马锐","鲍晓宇","靳茜","王金星","高海涛","曾怀勋","梁铮","吴海波","张慧敏","刘振官","陈克"}&amp;"!a3"),,ROW(INDIRECT(MATCH('2、汇总分析二项目维度'!$L$2,INDIRECT("赖辉"&amp;"!2:2"),)&amp;":"&amp;MATCH('2、汇总分析二项目维度'!$M$2,INDIRECT("赖辉"&amp;"!2:2"),)))-1,)))</f>
        <v>41.5</v>
      </c>
      <c r="M48" s="293"/>
      <c r="N48" s="180">
        <f t="shared" ref="N48:N50" ca="1" si="10">L48/8</f>
        <v>5.1875</v>
      </c>
      <c r="O48" s="211" t="s">
        <v>1978</v>
      </c>
      <c r="P48" s="227"/>
      <c r="Q48" s="181"/>
    </row>
    <row r="49" spans="1:17" s="179" customFormat="1" ht="15.95" customHeight="1" x14ac:dyDescent="0.15">
      <c r="A49" s="11" t="s">
        <v>458</v>
      </c>
      <c r="B49" s="11" t="s">
        <v>1778</v>
      </c>
      <c r="C49" s="43" t="str">
        <f>VLOOKUP(A49,事项列表范围!A:C,3,0)</f>
        <v>马鞍山市基层政务系统整合项目</v>
      </c>
      <c r="D49" s="87" t="str">
        <f>VLOOKUP(A49,[98]FY20商机汇总表!$A:$P,16,0)</f>
        <v>一类商机（因特睿产品）</v>
      </c>
      <c r="E49" s="43" t="str">
        <f>VLOOKUP(A49,[98]FY20商机汇总表!$A:$K,11,0)</f>
        <v>1发现和评估</v>
      </c>
      <c r="F49" s="151">
        <f>VLOOKUP(A49,[98]FY20商机汇总表!$A:$L,12,0)</f>
        <v>0.1</v>
      </c>
      <c r="G49" s="154" t="str">
        <f>VLOOKUP(A49,[98]FY20商机汇总表!$A:$M,13,0)</f>
        <v>跟进中</v>
      </c>
      <c r="H49" s="147">
        <f>VLOOKUP(A49,[98]FY20商机汇总表!$A:$U,21,0)</f>
        <v>500</v>
      </c>
      <c r="I49" s="147">
        <f t="shared" si="0"/>
        <v>50</v>
      </c>
      <c r="J49" s="293">
        <f ca="1">SUMPRODUCT(SUMIF(INDIRECT({"赖辉","李文东","李鹏博","曾志坚","苏广","马锐","鲍晓宇","靳茜","王金星","高海涛","曾怀勋","梁铮","吴海波","张慧敏","刘振官","陈克"}&amp;"!b3:b34"),$A49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49" s="293"/>
      <c r="L49" s="293">
        <f ca="1">SUMPRODUCT(SUMIF(INDIRECT({"赖辉","李文东","李鹏博","曾志坚","苏广","马锐","鲍晓宇","靳茜","王金星","高海涛","曾怀勋","梁铮","吴海波","张慧敏","刘振官","陈克"}&amp;"!b3:b34"),$A49,OFFSET(INDIRECT({"赖辉","李文东","李鹏博","曾志坚","苏广","马锐","鲍晓宇","靳茜","王金星","高海涛","曾怀勋","梁铮","吴海波","张慧敏","刘振官","陈克"}&amp;"!a3"),,ROW(INDIRECT(MATCH('2、汇总分析二项目维度'!$L$2,INDIRECT("赖辉"&amp;"!2:2"),)&amp;":"&amp;MATCH('2、汇总分析二项目维度'!$M$2,INDIRECT("赖辉"&amp;"!2:2"),)))-1,)))</f>
        <v>57</v>
      </c>
      <c r="M49" s="293"/>
      <c r="N49" s="180">
        <f t="shared" ca="1" si="10"/>
        <v>7.125</v>
      </c>
      <c r="O49" s="211" t="s">
        <v>1978</v>
      </c>
      <c r="P49" s="227"/>
      <c r="Q49" s="181"/>
    </row>
    <row r="50" spans="1:17" s="181" customFormat="1" ht="15.95" customHeight="1" x14ac:dyDescent="0.15">
      <c r="A50" s="71" t="s">
        <v>1718</v>
      </c>
      <c r="B50" s="11" t="s">
        <v>1778</v>
      </c>
      <c r="C50" s="43" t="str">
        <f>VLOOKUP(A50,事项列表范围!A:C,3,0)</f>
        <v>南京市智慧社区项目</v>
      </c>
      <c r="D50" s="87" t="str">
        <f>VLOOKUP(A50,[98]FY20商机汇总表!$A:$P,16,0)</f>
        <v>一类商机（因特睿产品）</v>
      </c>
      <c r="E50" s="43" t="str">
        <f>VLOOKUP(A50,[98]FY20商机汇总表!$A:$K,11,0)</f>
        <v>1发现和评估</v>
      </c>
      <c r="F50" s="151">
        <f>VLOOKUP(A50,[98]FY20商机汇总表!$A:$L,12,0)</f>
        <v>0.1</v>
      </c>
      <c r="G50" s="154" t="str">
        <f>VLOOKUP(A50,[98]FY20商机汇总表!$A:$M,13,0)</f>
        <v>跟进中</v>
      </c>
      <c r="H50" s="147">
        <f>VLOOKUP(A50,[98]FY20商机汇总表!$A:$U,21,0)</f>
        <v>200</v>
      </c>
      <c r="I50" s="147"/>
      <c r="J50" s="293">
        <f ca="1">SUMPRODUCT(SUMIF(INDIRECT({"赖辉","李文东","李鹏博","曾志坚","苏广","马锐","鲍晓宇","靳茜","王金星","高海涛","曾怀勋","梁铮","吴海波","张慧敏","刘振官","陈克"}&amp;"!b3:b34"),$A50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50" s="293"/>
      <c r="L50" s="293">
        <f ca="1">SUMPRODUCT(SUMIF(INDIRECT({"赖辉","李文东","李鹏博","曾志坚","苏广","马锐","鲍晓宇","靳茜","王金星","高海涛","曾怀勋","梁铮","吴海波","张慧敏","刘振官","陈克"}&amp;"!b3:b34"),$A50,OFFSET(INDIRECT({"赖辉","李文东","李鹏博","曾志坚","苏广","马锐","鲍晓宇","靳茜","王金星","高海涛","曾怀勋","梁铮","吴海波","张慧敏","刘振官","陈克"}&amp;"!a3"),,ROW(INDIRECT(MATCH('2、汇总分析二项目维度'!$L$2,INDIRECT("赖辉"&amp;"!2:2"),)&amp;":"&amp;MATCH('2、汇总分析二项目维度'!$M$2,INDIRECT("赖辉"&amp;"!2:2"),)))-1,)))</f>
        <v>3</v>
      </c>
      <c r="M50" s="293"/>
      <c r="N50" s="180">
        <f t="shared" ca="1" si="10"/>
        <v>0.375</v>
      </c>
      <c r="O50" s="202"/>
      <c r="P50" s="226"/>
    </row>
    <row r="51" spans="1:17" s="181" customFormat="1" ht="15.95" customHeight="1" x14ac:dyDescent="0.15">
      <c r="A51" s="155" t="s">
        <v>450</v>
      </c>
      <c r="B51" s="71" t="s">
        <v>1768</v>
      </c>
      <c r="C51" s="43" t="str">
        <f>VLOOKUP(A51,事项列表范围!A:C,3,0)</f>
        <v>江苏省公安厅因特睿试点场景技术验证软件开发</v>
      </c>
      <c r="D51" s="87" t="str">
        <f>VLOOKUP(A51,[98]FY20商机汇总表!$A:$P,16,0)</f>
        <v>一类商机（因特睿产品）</v>
      </c>
      <c r="E51" s="43" t="str">
        <f>VLOOKUP(A51,[98]FY20商机汇总表!$A:$K,11,0)</f>
        <v>2顶设和策划</v>
      </c>
      <c r="F51" s="151">
        <f>VLOOKUP(A51,[98]FY20商机汇总表!$A:$L,12,0)</f>
        <v>0.25</v>
      </c>
      <c r="G51" s="154" t="str">
        <f>VLOOKUP(A51,[98]FY20商机汇总表!$A:$M,13,0)</f>
        <v>跟进中</v>
      </c>
      <c r="H51" s="147">
        <f>VLOOKUP(A51,[98]FY20商机汇总表!$A:$U,21,0)</f>
        <v>200</v>
      </c>
      <c r="I51" s="147">
        <f t="shared" si="0"/>
        <v>50</v>
      </c>
      <c r="J51" s="293">
        <f ca="1">SUMPRODUCT(SUMIF(INDIRECT({"赖辉","李文东","李鹏博","曾志坚","苏广","马锐","鲍晓宇","靳茜","王金星","高海涛","曾怀勋","梁铮","吴海波","张慧敏","刘振官","陈克"}&amp;"!b3:b34"),$A51,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51" s="293"/>
      <c r="L51" s="293">
        <f ca="1">SUMPRODUCT(SUMIF(INDIRECT({"赖辉","李文东","李鹏博","曾志坚","苏广","马锐","鲍晓宇","靳茜","王金星","高海涛","曾怀勋","梁铮","吴海波","张慧敏","刘振官","陈克"}&amp;"!b3:b34"),$A51,OFFSET(INDIRECT({"赖辉","李文东","李鹏博","曾志坚","苏广","马锐","鲍晓宇","靳茜","王金星","高海涛","曾怀勋","梁铮","吴海波","张慧敏","刘振官","陈克"}&amp;"!a3"),,ROW(INDIRECT(MATCH('2、汇总分析二项目维度'!$L$2,INDIRECT("赖辉"&amp;"!2:2"),)&amp;":"&amp;MATCH('2、汇总分析二项目维度'!$M$2,INDIRECT("赖辉"&amp;"!2:2"),)))-1,)))</f>
        <v>6</v>
      </c>
      <c r="M51" s="293"/>
      <c r="N51" s="182"/>
      <c r="O51" s="202"/>
      <c r="P51" s="226"/>
    </row>
    <row r="52" spans="1:17" s="181" customFormat="1" ht="15.95" customHeight="1" x14ac:dyDescent="0.15">
      <c r="A52" s="155" t="s">
        <v>466</v>
      </c>
      <c r="B52" s="71" t="s">
        <v>1778</v>
      </c>
      <c r="C52" s="43" t="str">
        <f>VLOOKUP(A52,事项列表范围!A:C,3,0)</f>
        <v>南京市公安局交管6合1系统整合项目</v>
      </c>
      <c r="D52" s="87" t="str">
        <f>VLOOKUP(A52,[98]FY20商机汇总表!$A:$P,16,0)</f>
        <v>一类商机（因特睿产品）</v>
      </c>
      <c r="E52" s="43" t="str">
        <f>VLOOKUP(A52,[98]FY20商机汇总表!$A:$K,11,0)</f>
        <v>1发现和评估</v>
      </c>
      <c r="F52" s="151">
        <f>VLOOKUP(A52,[98]FY20商机汇总表!$A:$L,12,0)</f>
        <v>0.1</v>
      </c>
      <c r="G52" s="154" t="str">
        <f>VLOOKUP(A52,[98]FY20商机汇总表!$A:$M,13,0)</f>
        <v>跟进中</v>
      </c>
      <c r="H52" s="147">
        <f>VLOOKUP(A52,[98]FY20商机汇总表!$A:$U,21,0)</f>
        <v>100</v>
      </c>
      <c r="I52" s="147">
        <f t="shared" si="0"/>
        <v>10</v>
      </c>
      <c r="J52" s="293">
        <f ca="1">SUMPRODUCT(SUMIF(INDIRECT({"赖辉","李文东","李鹏博","曾志坚","苏广","马锐","鲍晓宇","靳茜","王金星","高海涛","曾怀勋","梁铮","吴海波","张慧敏","刘振官","陈克"}&amp;"!b3:b34"),$A52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52" s="293"/>
      <c r="L52" s="293">
        <f ca="1">SUMPRODUCT(SUMIF(INDIRECT({"赖辉","李文东","李鹏博","曾志坚","苏广","马锐","鲍晓宇","靳茜","王金星","高海涛","曾怀勋","梁铮","吴海波","张慧敏","刘振官","陈克"}&amp;"!b3:b34"),$A52,OFFSET(INDIRECT({"赖辉","李文东","李鹏博","曾志坚","苏广","马锐","鲍晓宇","靳茜","王金星","高海涛","曾怀勋","梁铮","吴海波","张慧敏","刘振官","陈克"}&amp;"!a3"),,ROW(INDIRECT(MATCH('2、汇总分析二项目维度'!$L$2,INDIRECT("赖辉"&amp;"!2:2"),)&amp;":"&amp;MATCH('2、汇总分析二项目维度'!$M$2,INDIRECT("赖辉"&amp;"!2:2"),)))-1,)))</f>
        <v>46.5</v>
      </c>
      <c r="M52" s="293"/>
      <c r="N52" s="180">
        <f t="shared" ref="N52:N55" ca="1" si="11">L52/8</f>
        <v>5.8125</v>
      </c>
      <c r="O52" s="211" t="s">
        <v>1978</v>
      </c>
      <c r="P52" s="226"/>
    </row>
    <row r="53" spans="1:17" s="181" customFormat="1" ht="15.95" customHeight="1" x14ac:dyDescent="0.15">
      <c r="A53" s="114" t="s">
        <v>1916</v>
      </c>
      <c r="B53" s="71" t="s">
        <v>1925</v>
      </c>
      <c r="C53" s="43" t="str">
        <f>VLOOKUP(A53,事项列表范围!A:C,3,0)</f>
        <v>智慧徐州信息资源枢纽工程稳定运行及应用拓展服务阶段证明</v>
      </c>
      <c r="D53" s="87" t="str">
        <f>VLOOKUP(A53,[98]FY20商机汇总表!$A:$P,16,0)</f>
        <v>二类商机（自有方案业务）</v>
      </c>
      <c r="E53" s="87" t="s">
        <v>2227</v>
      </c>
      <c r="F53" s="151">
        <v>0.75</v>
      </c>
      <c r="G53" s="154" t="str">
        <f>VLOOKUP(A53,[98]FY20商机汇总表!$A:$M,13,0)</f>
        <v>跟进中</v>
      </c>
      <c r="H53" s="147">
        <f>VLOOKUP(A53,[98]FY20商机汇总表!$A:$U,21,0)</f>
        <v>350</v>
      </c>
      <c r="I53" s="147">
        <f t="shared" si="0"/>
        <v>262.5</v>
      </c>
      <c r="J53" s="293">
        <f ca="1">SUMPRODUCT(SUMIF(INDIRECT({"赖辉","李文东","李鹏博","曾志坚","苏广","马锐","鲍晓宇","靳茜","王金星","高海涛","曾怀勋","梁铮","吴海波","张慧敏","刘振官","陈克"}&amp;"!b3:b34"),$A53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53" s="293"/>
      <c r="L53" s="293">
        <f ca="1">SUMPRODUCT(SUMIF(INDIRECT({"赖辉","李文东","李鹏博","曾志坚","苏广","马锐","鲍晓宇","靳茜","王金星","高海涛","曾怀勋","梁铮","吴海波","张慧敏","刘振官","陈克"}&amp;"!b3:b34"),$A53,OFFSET(INDIRECT({"赖辉","李文东","李鹏博","曾志坚","苏广","马锐","鲍晓宇","靳茜","王金星","高海涛","曾怀勋","梁铮","吴海波","张慧敏","刘振官","陈克"}&amp;"!a3"),,ROW(INDIRECT(MATCH('2、汇总分析二项目维度'!$L$2,INDIRECT("赖辉"&amp;"!2:2"),)&amp;":"&amp;MATCH('2、汇总分析二项目维度'!$M$2,INDIRECT("赖辉"&amp;"!2:2"),)))-1,)))</f>
        <v>28</v>
      </c>
      <c r="M53" s="293"/>
      <c r="N53" s="180"/>
      <c r="O53" s="202"/>
      <c r="P53" s="226"/>
    </row>
    <row r="54" spans="1:17" s="181" customFormat="1" ht="15.95" customHeight="1" x14ac:dyDescent="0.15">
      <c r="A54" s="114" t="s">
        <v>2011</v>
      </c>
      <c r="B54" s="87" t="s">
        <v>1765</v>
      </c>
      <c r="C54" s="87" t="s">
        <v>2012</v>
      </c>
      <c r="D54" s="87"/>
      <c r="E54" s="43" t="s">
        <v>1906</v>
      </c>
      <c r="F54" s="151">
        <v>0.1</v>
      </c>
      <c r="G54" s="154" t="s">
        <v>2095</v>
      </c>
      <c r="H54" s="147"/>
      <c r="I54" s="147"/>
      <c r="J54" s="293">
        <f ca="1">SUMPRODUCT(SUMIF(INDIRECT({"赖辉","李文东","李鹏博","曾志坚","苏广","马锐","鲍晓宇","靳茜","王金星","高海涛","曾怀勋","梁铮","吴海波","张慧敏","刘振官","陈克"}&amp;"!b3:b34"),$A54,OFFSET(INDIRECT({"赖辉","李文东","李鹏博","曾志坚","苏广","马锐","鲍晓宇","靳茜","王金星","高海涛","曾怀勋","梁铮","吴海波","张慧敏","刘振官","陈克"}&amp;"!a3"),,ROW(INDIRECT(MATCH('2、汇总分析二项目维度'!$J$2,INDIRECT("赖辉"&amp;"!2:2"),)&amp;":"&amp;MATCH('2、汇总分析二项目维度'!$K$2,INDIRECT("赖辉"&amp;"!2:2"),)))-1,)))</f>
        <v>15</v>
      </c>
      <c r="K54" s="293"/>
      <c r="L54" s="293">
        <f ca="1">SUMPRODUCT(SUMIF(INDIRECT({"赖辉","李文东","李鹏博","曾志坚","苏广","马锐","鲍晓宇","靳茜","王金星","高海涛","曾怀勋","梁铮","吴海波","张慧敏","刘振官","陈克"}&amp;"!b3:b34"),$A54,OFFSET(INDIRECT({"赖辉","李文东","李鹏博","曾志坚","苏广","马锐","鲍晓宇","靳茜","王金星","高海涛","曾怀勋","梁铮","吴海波","张慧敏","刘振官","陈克"}&amp;"!a3"),,ROW(INDIRECT(MATCH('2、汇总分析二项目维度'!$L$2,INDIRECT("赖辉"&amp;"!2:2"),)&amp;":"&amp;MATCH('2、汇总分析二项目维度'!$M$2,INDIRECT("赖辉"&amp;"!2:2"),)))-1,)))</f>
        <v>45</v>
      </c>
      <c r="M54" s="293"/>
      <c r="N54" s="183">
        <f t="shared" ca="1" si="11"/>
        <v>5.625</v>
      </c>
      <c r="O54" s="211" t="s">
        <v>1978</v>
      </c>
      <c r="P54" s="226"/>
    </row>
    <row r="55" spans="1:17" s="181" customFormat="1" ht="15.95" customHeight="1" x14ac:dyDescent="0.15">
      <c r="A55" s="114" t="s">
        <v>2015</v>
      </c>
      <c r="B55" s="87" t="s">
        <v>1765</v>
      </c>
      <c r="C55" s="87" t="s">
        <v>2229</v>
      </c>
      <c r="D55" s="87"/>
      <c r="E55" s="43" t="s">
        <v>1906</v>
      </c>
      <c r="F55" s="151">
        <v>0.1</v>
      </c>
      <c r="G55" s="154" t="s">
        <v>2095</v>
      </c>
      <c r="H55" s="147"/>
      <c r="I55" s="147"/>
      <c r="J55" s="293">
        <f ca="1">SUMPRODUCT(SUMIF(INDIRECT({"赖辉","李文东","李鹏博","曾志坚","苏广","马锐","鲍晓宇","靳茜","王金星","高海涛","曾怀勋","梁铮","吴海波","张慧敏","刘振官","陈克"}&amp;"!b3:b34"),$A55,OFFSET(INDIRECT({"赖辉","李文东","李鹏博","曾志坚","苏广","马锐","鲍晓宇","靳茜","王金星","高海涛","曾怀勋","梁铮","吴海波","张慧敏","刘振官","陈克"}&amp;"!a3"),,ROW(INDIRECT(MATCH('2、汇总分析二项目维度'!$J$2,INDIRECT("赖辉"&amp;"!2:2"),)&amp;":"&amp;MATCH('2、汇总分析二项目维度'!$K$2,INDIRECT("赖辉"&amp;"!2:2"),)))-1,)))</f>
        <v>10</v>
      </c>
      <c r="K55" s="293"/>
      <c r="L55" s="293">
        <f ca="1">SUMPRODUCT(SUMIF(INDIRECT({"赖辉","李文东","李鹏博","曾志坚","苏广","马锐","鲍晓宇","靳茜","王金星","高海涛","曾怀勋","梁铮","吴海波","张慧敏","刘振官","陈克"}&amp;"!b3:b34"),$A55,OFFSET(INDIRECT({"赖辉","李文东","李鹏博","曾志坚","苏广","马锐","鲍晓宇","靳茜","王金星","高海涛","曾怀勋","梁铮","吴海波","张慧敏","刘振官","陈克"}&amp;"!a3"),,ROW(INDIRECT(MATCH('2、汇总分析二项目维度'!$L$2,INDIRECT("赖辉"&amp;"!2:2"),)&amp;":"&amp;MATCH('2、汇总分析二项目维度'!$M$2,INDIRECT("赖辉"&amp;"!2:2"),)))-1,)))</f>
        <v>18</v>
      </c>
      <c r="M55" s="293"/>
      <c r="N55" s="183">
        <f t="shared" ca="1" si="11"/>
        <v>2.25</v>
      </c>
      <c r="O55" s="255"/>
      <c r="P55" s="226"/>
    </row>
    <row r="56" spans="1:17" s="181" customFormat="1" ht="15.95" customHeight="1" x14ac:dyDescent="0.15">
      <c r="A56" s="155" t="s">
        <v>1732</v>
      </c>
      <c r="B56" s="71" t="s">
        <v>1779</v>
      </c>
      <c r="C56" s="43" t="str">
        <f>VLOOKUP(A56,事项列表范围!A:C,3,0)</f>
        <v>佛山市政府政务云机房集成项目设备供货</v>
      </c>
      <c r="D56" s="87" t="str">
        <f>VLOOKUP(A56,'[97]8-已签约清单'!$A:$O,15,0)</f>
        <v>三类商机（SI业务）</v>
      </c>
      <c r="E56" s="43" t="str">
        <f>VLOOKUP(A56,'[97]8-已签约清单'!$A:$J,10,0)</f>
        <v>5合同谈判</v>
      </c>
      <c r="F56" s="151">
        <f>VLOOKUP(A56,'[97]8-已签约清单'!$A:$K,11,0)</f>
        <v>0.9</v>
      </c>
      <c r="G56" s="154" t="str">
        <f>VLOOKUP(A56,'[97]8-已签约清单'!$A:$L,12,0)</f>
        <v>已签约</v>
      </c>
      <c r="H56" s="147">
        <f>VLOOKUP(A56,'[97]8-已签约清单'!$A:$T,20,0)</f>
        <v>950</v>
      </c>
      <c r="I56" s="147">
        <f t="shared" si="0"/>
        <v>855</v>
      </c>
      <c r="J56" s="293">
        <f ca="1">SUMPRODUCT(SUMIF(INDIRECT({"赖辉","李文东","李鹏博","曾志坚","苏广","马锐","鲍晓宇","靳茜","王金星","高海涛","曾怀勋","梁铮","吴海波","张慧敏","刘振官","陈克"}&amp;"!b3:b34"),$A56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56" s="293"/>
      <c r="L56" s="293">
        <f ca="1">SUMPRODUCT(SUMIF(INDIRECT({"赖辉","李文东","李鹏博","曾志坚","苏广","马锐","鲍晓宇","靳茜","王金星","高海涛","曾怀勋","梁铮","吴海波","张慧敏","刘振官","陈克"}&amp;"!b3:b34"),$A56,OFFSET(INDIRECT({"赖辉","李文东","李鹏博","曾志坚","苏广","马锐","鲍晓宇","靳茜","王金星","高海涛","曾怀勋","梁铮","吴海波","张慧敏","刘振官","陈克"}&amp;"!a3"),,ROW(INDIRECT(MATCH('2、汇总分析二项目维度'!$L$2,INDIRECT("赖辉"&amp;"!2:2"),)&amp;":"&amp;MATCH('2、汇总分析二项目维度'!$M$2,INDIRECT("赖辉"&amp;"!2:2"),)))-1,)))</f>
        <v>16</v>
      </c>
      <c r="M56" s="293"/>
      <c r="N56" s="182"/>
      <c r="O56" s="202"/>
      <c r="P56" s="226"/>
    </row>
    <row r="57" spans="1:17" s="179" customFormat="1" ht="15.95" customHeight="1" x14ac:dyDescent="0.15">
      <c r="A57" s="110" t="s">
        <v>461</v>
      </c>
      <c r="B57" s="71" t="s">
        <v>1774</v>
      </c>
      <c r="C57" s="43" t="str">
        <f>VLOOKUP(A57,事项列表范围!A:C,3,0)</f>
        <v>漳州市住建局大数据可视化项目</v>
      </c>
      <c r="D57" s="87" t="str">
        <f>VLOOKUP(A57,[97]FY20商机汇总表!$A:$O,15,0)</f>
        <v>二类商机（自有方案业务）</v>
      </c>
      <c r="E57" s="43" t="str">
        <f>VLOOKUP(A57,[97]FY20商机汇总表!$A:$J,10,0)</f>
        <v>1发现和评估</v>
      </c>
      <c r="F57" s="151">
        <f>VLOOKUP(A57,[97]FY20商机汇总表!$A:$K,11,0)</f>
        <v>0.1</v>
      </c>
      <c r="G57" s="154" t="str">
        <f>VLOOKUP(A57,[97]FY20商机汇总表!$A:$L,12,0)</f>
        <v>跟进中</v>
      </c>
      <c r="H57" s="147">
        <f>VLOOKUP(A57,[97]FY20商机汇总表!$A:$T,20,0)</f>
        <v>150</v>
      </c>
      <c r="I57" s="147">
        <f t="shared" si="0"/>
        <v>15</v>
      </c>
      <c r="J57" s="293">
        <f ca="1">SUMPRODUCT(SUMIF(INDIRECT({"赖辉","李文东","李鹏博","曾志坚","苏广","马锐","鲍晓宇","靳茜","王金星","高海涛","曾怀勋","梁铮","吴海波","张慧敏","刘振官","陈克"}&amp;"!b3:b34"),$A57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57" s="293"/>
      <c r="L57" s="293">
        <f ca="1">SUMPRODUCT(SUMIF(INDIRECT({"赖辉","李文东","李鹏博","曾志坚","苏广","马锐","鲍晓宇","靳茜","王金星","高海涛","曾怀勋","梁铮","吴海波","张慧敏","刘振官","陈克"}&amp;"!b3:b34"),$A57,OFFSET(INDIRECT({"赖辉","李文东","李鹏博","曾志坚","苏广","马锐","鲍晓宇","靳茜","王金星","高海涛","曾怀勋","梁铮","吴海波","张慧敏","刘振官","陈克"}&amp;"!a3"),,ROW(INDIRECT(MATCH('2、汇总分析二项目维度'!$L$2,INDIRECT("赖辉"&amp;"!2:2"),)&amp;":"&amp;MATCH('2、汇总分析二项目维度'!$M$2,INDIRECT("赖辉"&amp;"!2:2"),)))-1,)))</f>
        <v>24</v>
      </c>
      <c r="M57" s="293"/>
      <c r="N57" s="180">
        <f t="shared" ref="N57:N59" ca="1" si="12">L57/8</f>
        <v>3</v>
      </c>
      <c r="O57" s="211"/>
      <c r="P57" s="227"/>
      <c r="Q57" s="181"/>
    </row>
    <row r="58" spans="1:17" s="181" customFormat="1" ht="15.95" customHeight="1" x14ac:dyDescent="0.15">
      <c r="A58" s="110" t="s">
        <v>1598</v>
      </c>
      <c r="B58" s="71" t="s">
        <v>1773</v>
      </c>
      <c r="C58" s="71" t="str">
        <f>VLOOKUP(A58,事项列表范围!A:C,3,0)</f>
        <v>三明市积分入学项目</v>
      </c>
      <c r="D58" s="87" t="str">
        <f>VLOOKUP(A58,[97]FY20商机汇总表!$A:$O,15,0)</f>
        <v>二类商机（自有方案业务）</v>
      </c>
      <c r="E58" s="43" t="s">
        <v>1908</v>
      </c>
      <c r="F58" s="151">
        <v>0.25</v>
      </c>
      <c r="G58" s="154" t="str">
        <f>VLOOKUP(A58,[97]FY20商机汇总表!$A:$L,12,0)</f>
        <v>跟进中</v>
      </c>
      <c r="H58" s="147">
        <f>VLOOKUP(A58,[97]FY20商机汇总表!$A:$T,20,0)</f>
        <v>200</v>
      </c>
      <c r="I58" s="147">
        <f t="shared" si="0"/>
        <v>50</v>
      </c>
      <c r="J58" s="293">
        <f ca="1">SUMPRODUCT(SUMIF(INDIRECT({"赖辉","李文东","李鹏博","曾志坚","苏广","马锐","鲍晓宇","靳茜","王金星","高海涛","曾怀勋","梁铮","吴海波","张慧敏","刘振官","陈克"}&amp;"!b3:b34"),$A58,OFFSET(INDIRECT({"赖辉","李文东","李鹏博","曾志坚","苏广","马锐","鲍晓宇","靳茜","王金星","高海涛","曾怀勋","梁铮","吴海波","张慧敏","刘振官","陈克"}&amp;"!a3"),,ROW(INDIRECT(MATCH('2、汇总分析二项目维度'!$J$2,INDIRECT("赖辉"&amp;"!2:2"),)&amp;":"&amp;MATCH('2、汇总分析二项目维度'!$K$2,INDIRECT("赖辉"&amp;"!2:2"),)))-1,)))</f>
        <v>50</v>
      </c>
      <c r="K58" s="293"/>
      <c r="L58" s="293">
        <f ca="1">SUMPRODUCT(SUMIF(INDIRECT({"赖辉","李文东","李鹏博","曾志坚","苏广","马锐","鲍晓宇","靳茜","王金星","高海涛","曾怀勋","梁铮","吴海波","张慧敏","刘振官","陈克"}&amp;"!b3:b34"),$A58,OFFSET(INDIRECT({"赖辉","李文东","李鹏博","曾志坚","苏广","马锐","鲍晓宇","靳茜","王金星","高海涛","曾怀勋","梁铮","吴海波","张慧敏","刘振官","陈克"}&amp;"!a3"),,ROW(INDIRECT(MATCH('2、汇总分析二项目维度'!$L$2,INDIRECT("赖辉"&amp;"!2:2"),)&amp;":"&amp;MATCH('2、汇总分析二项目维度'!$M$2,INDIRECT("赖辉"&amp;"!2:2"),)))-1,)))</f>
        <v>271</v>
      </c>
      <c r="M58" s="293"/>
      <c r="N58" s="183"/>
      <c r="O58" s="259"/>
      <c r="P58" s="226"/>
    </row>
    <row r="59" spans="1:17" s="179" customFormat="1" ht="15.95" customHeight="1" x14ac:dyDescent="0.15">
      <c r="A59" s="11" t="s">
        <v>1648</v>
      </c>
      <c r="B59" s="71" t="s">
        <v>1773</v>
      </c>
      <c r="C59" s="43" t="str">
        <f>VLOOKUP(A59,事项列表范围!A:C,3,0)</f>
        <v>泉州通网上公共服务平台项目</v>
      </c>
      <c r="D59" s="87" t="str">
        <f>VLOOKUP(A59,[97]FY20商机汇总表!$A:$O,15,0)</f>
        <v>二类商机（自有方案业务）</v>
      </c>
      <c r="E59" s="43" t="str">
        <f>VLOOKUP(A59,[97]FY20商机汇总表!$A:$J,10,0)</f>
        <v>1发现和评估</v>
      </c>
      <c r="F59" s="151">
        <f>VLOOKUP(A59,[97]FY20商机汇总表!$A:$K,11,0)</f>
        <v>0.1</v>
      </c>
      <c r="G59" s="154" t="str">
        <f>VLOOKUP(A59,[97]FY20商机汇总表!$A:$L,12,0)</f>
        <v>跟进中</v>
      </c>
      <c r="H59" s="147">
        <f>VLOOKUP(A59,[97]FY20商机汇总表!$A:$T,20,0)</f>
        <v>1500</v>
      </c>
      <c r="I59" s="147">
        <f t="shared" si="0"/>
        <v>150</v>
      </c>
      <c r="J59" s="293">
        <f ca="1">SUMPRODUCT(SUMIF(INDIRECT({"赖辉","李文东","李鹏博","曾志坚","苏广","马锐","鲍晓宇","靳茜","王金星","高海涛","曾怀勋","梁铮","吴海波","张慧敏","刘振官","陈克"}&amp;"!b3:b34"),$A59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59" s="293"/>
      <c r="L59" s="293">
        <f ca="1">SUMPRODUCT(SUMIF(INDIRECT({"赖辉","李文东","李鹏博","曾志坚","苏广","马锐","鲍晓宇","靳茜","王金星","高海涛","曾怀勋","梁铮","吴海波","张慧敏","刘振官","陈克"}&amp;"!b3:b34"),$A59,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59" s="293"/>
      <c r="N59" s="180">
        <f t="shared" ca="1" si="12"/>
        <v>0</v>
      </c>
      <c r="O59" s="211"/>
      <c r="P59" s="227"/>
      <c r="Q59" s="181"/>
    </row>
    <row r="60" spans="1:17" s="179" customFormat="1" ht="15.95" customHeight="1" x14ac:dyDescent="0.15">
      <c r="A60" s="11" t="s">
        <v>1631</v>
      </c>
      <c r="B60" s="71" t="s">
        <v>1773</v>
      </c>
      <c r="C60" s="43" t="str">
        <f>VLOOKUP(A60,事项列表范围!A:C,3,0)</f>
        <v>龙岩市教育信息化服务阶段证明项目</v>
      </c>
      <c r="D60" s="87" t="str">
        <f>VLOOKUP(A60,[97]FY20商机汇总表!$A:$O,15,0)</f>
        <v>三类商机（SI业务）</v>
      </c>
      <c r="E60" s="43" t="str">
        <f>VLOOKUP(A60,[97]FY20商机汇总表!$A:$J,10,0)</f>
        <v>2顶设和策划</v>
      </c>
      <c r="F60" s="151">
        <f>VLOOKUP(A60,[97]FY20商机汇总表!$A:$K,11,0)</f>
        <v>0.25</v>
      </c>
      <c r="G60" s="154" t="str">
        <f>VLOOKUP(A60,[97]FY20商机汇总表!$A:$L,12,0)</f>
        <v>跟进中</v>
      </c>
      <c r="H60" s="147">
        <f>VLOOKUP(A60,[97]FY20商机汇总表!$A:$T,20,0)</f>
        <v>1818</v>
      </c>
      <c r="I60" s="147">
        <f t="shared" si="0"/>
        <v>454.5</v>
      </c>
      <c r="J60" s="293">
        <f ca="1">SUMPRODUCT(SUMIF(INDIRECT({"赖辉","李文东","李鹏博","曾志坚","苏广","马锐","鲍晓宇","靳茜","王金星","高海涛","曾怀勋","梁铮","吴海波","张慧敏","刘振官","陈克"}&amp;"!b3:b34"),$A60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0" s="293"/>
      <c r="L60" s="293">
        <f ca="1">SUMPRODUCT(SUMIF(INDIRECT({"赖辉","李文东","李鹏博","曾志坚","苏广","马锐","鲍晓宇","靳茜","王金星","高海涛","曾怀勋","梁铮","吴海波","张慧敏","刘振官","陈克"}&amp;"!b3:b34"),$A60,OFFSET(INDIRECT({"赖辉","李文东","李鹏博","曾志坚","苏广","马锐","鲍晓宇","靳茜","王金星","高海涛","曾怀勋","梁铮","吴海波","张慧敏","刘振官","陈克"}&amp;"!a3"),,ROW(INDIRECT(MATCH('2、汇总分析二项目维度'!$L$2,INDIRECT("赖辉"&amp;"!2:2"),)&amp;":"&amp;MATCH('2、汇总分析二项目维度'!$M$2,INDIRECT("赖辉"&amp;"!2:2"),)))-1,)))</f>
        <v>76.5</v>
      </c>
      <c r="M60" s="293"/>
      <c r="N60" s="180"/>
      <c r="O60" s="211"/>
      <c r="P60" s="227"/>
      <c r="Q60" s="181"/>
    </row>
    <row r="61" spans="1:17" s="181" customFormat="1" ht="15.95" customHeight="1" x14ac:dyDescent="0.15">
      <c r="A61" s="11" t="s">
        <v>1628</v>
      </c>
      <c r="B61" s="71" t="s">
        <v>1774</v>
      </c>
      <c r="C61" s="43" t="str">
        <f>VLOOKUP(A61,事项列表范围!A:C,3,0)</f>
        <v>龙岩应急指挥平台</v>
      </c>
      <c r="D61" s="87" t="str">
        <f>VLOOKUP(A61,[97]FY20商机汇总表!$A:$O,15,0)</f>
        <v>二类商机（自有方案业务）</v>
      </c>
      <c r="E61" s="43" t="str">
        <f>VLOOKUP(A61,[97]FY20商机汇总表!$A:$J,10,0)</f>
        <v>1发现和评估</v>
      </c>
      <c r="F61" s="151">
        <f>VLOOKUP(A61,[97]FY20商机汇总表!$A:$K,11,0)</f>
        <v>0.1</v>
      </c>
      <c r="G61" s="154" t="str">
        <f>VLOOKUP(A61,[97]FY20商机汇总表!$A:$L,12,0)</f>
        <v>跟进中</v>
      </c>
      <c r="H61" s="147">
        <f>VLOOKUP(A61,[97]FY20商机汇总表!$A:$T,20,0)</f>
        <v>4000</v>
      </c>
      <c r="I61" s="147">
        <f t="shared" si="0"/>
        <v>400</v>
      </c>
      <c r="J61" s="293">
        <f ca="1">SUMPRODUCT(SUMIF(INDIRECT({"赖辉","李文东","李鹏博","曾志坚","苏广","马锐","鲍晓宇","靳茜","王金星","高海涛","曾怀勋","梁铮","吴海波","张慧敏","刘振官","陈克"}&amp;"!b3:b34"),$A61,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1" s="293"/>
      <c r="L61" s="293">
        <f ca="1">SUMPRODUCT(SUMIF(INDIRECT({"赖辉","李文东","李鹏博","曾志坚","苏广","马锐","鲍晓宇","靳茜","王金星","高海涛","曾怀勋","梁铮","吴海波","张慧敏","刘振官","陈克"}&amp;"!b3:b34"),$A61,OFFSET(INDIRECT({"赖辉","李文东","李鹏博","曾志坚","苏广","马锐","鲍晓宇","靳茜","王金星","高海涛","曾怀勋","梁铮","吴海波","张慧敏","刘振官","陈克"}&amp;"!a3"),,ROW(INDIRECT(MATCH('2、汇总分析二项目维度'!$L$2,INDIRECT("赖辉"&amp;"!2:2"),)&amp;":"&amp;MATCH('2、汇总分析二项目维度'!$M$2,INDIRECT("赖辉"&amp;"!2:2"),)))-1,)))</f>
        <v>58</v>
      </c>
      <c r="M61" s="293"/>
      <c r="N61" s="180">
        <f t="shared" ref="N61:N62" ca="1" si="13">L61/8</f>
        <v>7.25</v>
      </c>
      <c r="O61" s="211" t="s">
        <v>1978</v>
      </c>
      <c r="P61" s="226"/>
    </row>
    <row r="62" spans="1:17" s="179" customFormat="1" ht="15.95" customHeight="1" x14ac:dyDescent="0.15">
      <c r="A62" s="11" t="s">
        <v>1633</v>
      </c>
      <c r="B62" s="71" t="s">
        <v>1773</v>
      </c>
      <c r="C62" s="43" t="str">
        <f>VLOOKUP(A62,事项列表范围!A:C,3,0)</f>
        <v>三明应急指挥平台</v>
      </c>
      <c r="D62" s="87" t="str">
        <f>VLOOKUP(A62,[97]FY20商机汇总表!$A:$O,15,0)</f>
        <v>二类商机（自有方案业务）</v>
      </c>
      <c r="E62" s="43" t="str">
        <f>VLOOKUP(A62,[97]FY20商机汇总表!$A:$J,10,0)</f>
        <v>1发现和评估</v>
      </c>
      <c r="F62" s="151">
        <f>VLOOKUP(A62,[97]FY20商机汇总表!$A:$K,11,0)</f>
        <v>0.1</v>
      </c>
      <c r="G62" s="154" t="str">
        <f>VLOOKUP(A62,[97]FY20商机汇总表!$A:$L,12,0)</f>
        <v>跟进中</v>
      </c>
      <c r="H62" s="147">
        <f>VLOOKUP(A62,[97]FY20商机汇总表!$A:$T,20,0)</f>
        <v>3000</v>
      </c>
      <c r="I62" s="147">
        <f t="shared" si="0"/>
        <v>300</v>
      </c>
      <c r="J62" s="293">
        <f ca="1">SUMPRODUCT(SUMIF(INDIRECT({"赖辉","李文东","李鹏博","曾志坚","苏广","马锐","鲍晓宇","靳茜","王金星","高海涛","曾怀勋","梁铮","吴海波","张慧敏","刘振官","陈克"}&amp;"!b3:b34"),$A62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2" s="293"/>
      <c r="L62" s="293">
        <f ca="1">SUMPRODUCT(SUMIF(INDIRECT({"赖辉","李文东","李鹏博","曾志坚","苏广","马锐","鲍晓宇","靳茜","王金星","高海涛","曾怀勋","梁铮","吴海波","张慧敏","刘振官","陈克"}&amp;"!b3:b34"),$A62,OFFSET(INDIRECT({"赖辉","李文东","李鹏博","曾志坚","苏广","马锐","鲍晓宇","靳茜","王金星","高海涛","曾怀勋","梁铮","吴海波","张慧敏","刘振官","陈克"}&amp;"!a3"),,ROW(INDIRECT(MATCH('2、汇总分析二项目维度'!$L$2,INDIRECT("赖辉"&amp;"!2:2"),)&amp;":"&amp;MATCH('2、汇总分析二项目维度'!$M$2,INDIRECT("赖辉"&amp;"!2:2"),)))-1,)))</f>
        <v>57</v>
      </c>
      <c r="M62" s="293"/>
      <c r="N62" s="180">
        <f t="shared" ca="1" si="13"/>
        <v>7.125</v>
      </c>
      <c r="O62" s="211" t="s">
        <v>1978</v>
      </c>
      <c r="P62" s="227"/>
      <c r="Q62" s="181"/>
    </row>
    <row r="63" spans="1:17" s="179" customFormat="1" ht="15.95" customHeight="1" x14ac:dyDescent="0.15">
      <c r="A63" s="11" t="s">
        <v>1635</v>
      </c>
      <c r="B63" s="71" t="s">
        <v>1773</v>
      </c>
      <c r="C63" s="43" t="str">
        <f>VLOOKUP(A63,事项列表范围!A:C,3,0)</f>
        <v>龙岩市网上公共服务平台e龙岩服务阶段证明</v>
      </c>
      <c r="D63" s="87" t="str">
        <f>VLOOKUP(A63,[97]FY20商机汇总表!$A:$O,15,0)</f>
        <v>二类商机（自有方案业务）</v>
      </c>
      <c r="E63" s="43" t="str">
        <f>VLOOKUP(A63,[97]FY20商机汇总表!$A:$J,10,0)</f>
        <v>2顶设和策划</v>
      </c>
      <c r="F63" s="151">
        <f>VLOOKUP(A63,[97]FY20商机汇总表!$A:$K,11,0)</f>
        <v>0.25</v>
      </c>
      <c r="G63" s="154" t="str">
        <f>VLOOKUP(A63,[97]FY20商机汇总表!$A:$L,12,0)</f>
        <v>跟进中</v>
      </c>
      <c r="H63" s="147">
        <f>VLOOKUP(A63,[97]FY20商机汇总表!$A:$T,20,0)</f>
        <v>92</v>
      </c>
      <c r="I63" s="147">
        <f t="shared" ref="I63:I123" si="14">F63*H63</f>
        <v>23</v>
      </c>
      <c r="J63" s="293">
        <f ca="1">SUMPRODUCT(SUMIF(INDIRECT({"赖辉","李文东","李鹏博","曾志坚","苏广","马锐","鲍晓宇","靳茜","王金星","高海涛","曾怀勋","梁铮","吴海波","张慧敏","刘振官","陈克"}&amp;"!b3:b34"),$A63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3" s="293"/>
      <c r="L63" s="293">
        <f ca="1">SUMPRODUCT(SUMIF(INDIRECT({"赖辉","李文东","李鹏博","曾志坚","苏广","马锐","鲍晓宇","靳茜","王金星","高海涛","曾怀勋","梁铮","吴海波","张慧敏","刘振官","陈克"}&amp;"!b3:b34"),$A63,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63" s="293"/>
      <c r="N63" s="180"/>
      <c r="O63" s="211"/>
      <c r="P63" s="227"/>
      <c r="Q63" s="181"/>
    </row>
    <row r="64" spans="1:17" s="179" customFormat="1" ht="15.95" customHeight="1" x14ac:dyDescent="0.15">
      <c r="A64" s="11" t="s">
        <v>1638</v>
      </c>
      <c r="B64" s="71" t="s">
        <v>1773</v>
      </c>
      <c r="C64" s="43" t="str">
        <f>VLOOKUP(A64,事项列表范围!A:C,3,0)</f>
        <v>龙岩市两单管理信息平台软件开发</v>
      </c>
      <c r="D64" s="87" t="str">
        <f>VLOOKUP(A64,[97]FY20商机汇总表!$A:$O,15,0)</f>
        <v>二类商机（自有方案业务）</v>
      </c>
      <c r="E64" s="43" t="str">
        <f>VLOOKUP(A64,[97]FY20商机汇总表!$A:$J,10,0)</f>
        <v>2顶设和策划</v>
      </c>
      <c r="F64" s="151">
        <f>VLOOKUP(A64,[97]FY20商机汇总表!$A:$K,11,0)</f>
        <v>0.25</v>
      </c>
      <c r="G64" s="154" t="str">
        <f>VLOOKUP(A64,[97]FY20商机汇总表!$A:$L,12,0)</f>
        <v>跟进中</v>
      </c>
      <c r="H64" s="147">
        <f>VLOOKUP(A64,[97]FY20商机汇总表!$A:$T,20,0)</f>
        <v>95</v>
      </c>
      <c r="I64" s="147">
        <f t="shared" si="14"/>
        <v>23.75</v>
      </c>
      <c r="J64" s="293">
        <f ca="1">SUMPRODUCT(SUMIF(INDIRECT({"赖辉","李文东","李鹏博","曾志坚","苏广","马锐","鲍晓宇","靳茜","王金星","高海涛","曾怀勋","梁铮","吴海波","张慧敏","刘振官","陈克"}&amp;"!b3:b34"),$A64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4" s="293"/>
      <c r="L64" s="293">
        <f ca="1">SUMPRODUCT(SUMIF(INDIRECT({"赖辉","李文东","李鹏博","曾志坚","苏广","马锐","鲍晓宇","靳茜","王金星","高海涛","曾怀勋","梁铮","吴海波","张慧敏","刘振官","陈克"}&amp;"!b3:b34"),$A64,OFFSET(INDIRECT({"赖辉","李文东","李鹏博","曾志坚","苏广","马锐","鲍晓宇","靳茜","王金星","高海涛","曾怀勋","梁铮","吴海波","张慧敏","刘振官","陈克"}&amp;"!a3"),,ROW(INDIRECT(MATCH('2、汇总分析二项目维度'!$L$2,INDIRECT("赖辉"&amp;"!2:2"),)&amp;":"&amp;MATCH('2、汇总分析二项目维度'!$M$2,INDIRECT("赖辉"&amp;"!2:2"),)))-1,)))</f>
        <v>16</v>
      </c>
      <c r="M64" s="293"/>
      <c r="N64" s="180"/>
      <c r="O64" s="211"/>
      <c r="P64" s="227"/>
      <c r="Q64" s="181"/>
    </row>
    <row r="65" spans="1:17" s="179" customFormat="1" ht="15.95" customHeight="1" x14ac:dyDescent="0.15">
      <c r="A65" s="114" t="s">
        <v>1654</v>
      </c>
      <c r="B65" s="71" t="s">
        <v>1773</v>
      </c>
      <c r="C65" s="43" t="str">
        <f>VLOOKUP(A65,事项列表范围!A:C,3,0)</f>
        <v>龙岩市数字经济产业园（企业平台）</v>
      </c>
      <c r="D65" s="87" t="str">
        <f>VLOOKUP(A65,[97]FY20商机汇总表!$A:$O,15,0)</f>
        <v>二类商机（自有方案业务）</v>
      </c>
      <c r="E65" s="43" t="str">
        <f>VLOOKUP(A65,[97]FY20商机汇总表!$A:$J,10,0)</f>
        <v>2顶设和策划</v>
      </c>
      <c r="F65" s="151">
        <f>VLOOKUP(A65,[97]FY20商机汇总表!$A:$K,11,0)</f>
        <v>0.25</v>
      </c>
      <c r="G65" s="154" t="str">
        <f>VLOOKUP(A65,[97]FY20商机汇总表!$A:$L,12,0)</f>
        <v>跟进中</v>
      </c>
      <c r="H65" s="147">
        <f>VLOOKUP(A65,[97]FY20商机汇总表!$A:$T,20,0)</f>
        <v>3000</v>
      </c>
      <c r="I65" s="147">
        <f t="shared" si="14"/>
        <v>750</v>
      </c>
      <c r="J65" s="293">
        <f ca="1">SUMPRODUCT(SUMIF(INDIRECT({"赖辉","李文东","李鹏博","曾志坚","苏广","马锐","鲍晓宇","靳茜","王金星","高海涛","曾怀勋","梁铮","吴海波","张慧敏","刘振官","陈克"}&amp;"!b3:b34"),$A65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5" s="293"/>
      <c r="L65" s="293">
        <f ca="1">SUMPRODUCT(SUMIF(INDIRECT({"赖辉","李文东","李鹏博","曾志坚","苏广","马锐","鲍晓宇","靳茜","王金星","高海涛","曾怀勋","梁铮","吴海波","张慧敏","刘振官","陈克"}&amp;"!b3:b34"),$A65,OFFSET(INDIRECT({"赖辉","李文东","李鹏博","曾志坚","苏广","马锐","鲍晓宇","靳茜","王金星","高海涛","曾怀勋","梁铮","吴海波","张慧敏","刘振官","陈克"}&amp;"!a3"),,ROW(INDIRECT(MATCH('2、汇总分析二项目维度'!$L$2,INDIRECT("赖辉"&amp;"!2:2"),)&amp;":"&amp;MATCH('2、汇总分析二项目维度'!$M$2,INDIRECT("赖辉"&amp;"!2:2"),)))-1,)))</f>
        <v>1</v>
      </c>
      <c r="M65" s="293"/>
      <c r="N65" s="178"/>
      <c r="O65" s="211"/>
      <c r="P65" s="227"/>
      <c r="Q65" s="181"/>
    </row>
    <row r="66" spans="1:17" s="181" customFormat="1" ht="15.95" customHeight="1" x14ac:dyDescent="0.15">
      <c r="A66" s="114" t="s">
        <v>1969</v>
      </c>
      <c r="B66" s="71" t="s">
        <v>1773</v>
      </c>
      <c r="C66" s="43" t="str">
        <f>VLOOKUP(A66,事项列表范围!A:C,3,0)</f>
        <v>上杭县综治网格化项目</v>
      </c>
      <c r="D66" s="87"/>
      <c r="E66" s="43"/>
      <c r="F66" s="151"/>
      <c r="G66" s="233" t="s">
        <v>2031</v>
      </c>
      <c r="H66" s="147">
        <v>78</v>
      </c>
      <c r="I66" s="147"/>
      <c r="J66" s="293">
        <f ca="1">SUMPRODUCT(SUMIF(INDIRECT({"赖辉","李文东","李鹏博","曾志坚","苏广","马锐","鲍晓宇","靳茜","王金星","高海涛","曾怀勋","梁铮","吴海波","张慧敏","刘振官","陈克"}&amp;"!b3:b34"),$A66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6" s="293"/>
      <c r="L66" s="293">
        <f ca="1">SUMPRODUCT(SUMIF(INDIRECT({"赖辉","李文东","李鹏博","曾志坚","苏广","马锐","鲍晓宇","靳茜","王金星","高海涛","曾怀勋","梁铮","吴海波","张慧敏","刘振官","陈克"}&amp;"!b3:b34"),$A66,OFFSET(INDIRECT({"赖辉","李文东","李鹏博","曾志坚","苏广","马锐","鲍晓宇","靳茜","王金星","高海涛","曾怀勋","梁铮","吴海波","张慧敏","刘振官","陈克"}&amp;"!a3"),,ROW(INDIRECT(MATCH('2、汇总分析二项目维度'!$L$2,INDIRECT("赖辉"&amp;"!2:2"),)&amp;":"&amp;MATCH('2、汇总分析二项目维度'!$M$2,INDIRECT("赖辉"&amp;"!2:2"),)))-1,)))</f>
        <v>19</v>
      </c>
      <c r="M66" s="293"/>
      <c r="N66" s="182"/>
      <c r="O66" s="230"/>
      <c r="P66" s="10" t="s">
        <v>2032</v>
      </c>
    </row>
    <row r="67" spans="1:17" s="181" customFormat="1" ht="15.95" customHeight="1" x14ac:dyDescent="0.15">
      <c r="A67" s="71" t="s">
        <v>1698</v>
      </c>
      <c r="B67" s="71" t="s">
        <v>1714</v>
      </c>
      <c r="C67" s="43" t="str">
        <f>VLOOKUP(A67,事项列表范围!A:C,3,0)</f>
        <v>龙岩智慧旅游平台服务阶段证明</v>
      </c>
      <c r="D67" s="87" t="str">
        <f>VLOOKUP(A67,[97]FY20商机汇总表!$A:$O,15,0)</f>
        <v>三类商机（SI业务）</v>
      </c>
      <c r="E67" s="43" t="str">
        <f>VLOOKUP(A67,[97]FY20商机汇总表!$A:$J,10,0)</f>
        <v>2顶设和策划</v>
      </c>
      <c r="F67" s="151">
        <f>VLOOKUP(A67,[97]FY20商机汇总表!$A:$K,11,0)</f>
        <v>0.25</v>
      </c>
      <c r="G67" s="154" t="str">
        <f>VLOOKUP(A67,[97]FY20商机汇总表!$A:$L,12,0)</f>
        <v>跟进中</v>
      </c>
      <c r="H67" s="147">
        <f>VLOOKUP(A67,[97]FY20商机汇总表!$A:$T,20,0)</f>
        <v>761</v>
      </c>
      <c r="I67" s="147">
        <f t="shared" si="14"/>
        <v>190.25</v>
      </c>
      <c r="J67" s="293">
        <f ca="1">SUMPRODUCT(SUMIF(INDIRECT({"赖辉","李文东","李鹏博","曾志坚","苏广","马锐","鲍晓宇","靳茜","王金星","高海涛","曾怀勋","梁铮","吴海波","张慧敏","刘振官","陈克"}&amp;"!b3:b34"),$A67,OFFSET(INDIRECT({"赖辉","李文东","李鹏博","曾志坚","苏广","马锐","鲍晓宇","靳茜","王金星","高海涛","曾怀勋","梁铮","吴海波","张慧敏","刘振官","陈克"}&amp;"!a3"),,ROW(INDIRECT(MATCH('2、汇总分析二项目维度'!$J$2,INDIRECT("赖辉"&amp;"!2:2"),)&amp;":"&amp;MATCH('2、汇总分析二项目维度'!$K$2,INDIRECT("赖辉"&amp;"!2:2"),)))-1,)))</f>
        <v>2</v>
      </c>
      <c r="K67" s="293"/>
      <c r="L67" s="293">
        <f ca="1">SUMPRODUCT(SUMIF(INDIRECT({"赖辉","李文东","李鹏博","曾志坚","苏广","马锐","鲍晓宇","靳茜","王金星","高海涛","曾怀勋","梁铮","吴海波","张慧敏","刘振官","陈克"}&amp;"!b3:b34"),$A67,OFFSET(INDIRECT({"赖辉","李文东","李鹏博","曾志坚","苏广","马锐","鲍晓宇","靳茜","王金星","高海涛","曾怀勋","梁铮","吴海波","张慧敏","刘振官","陈克"}&amp;"!a3"),,ROW(INDIRECT(MATCH('2、汇总分析二项目维度'!$L$2,INDIRECT("赖辉"&amp;"!2:2"),)&amp;":"&amp;MATCH('2、汇总分析二项目维度'!$M$2,INDIRECT("赖辉"&amp;"!2:2"),)))-1,)))</f>
        <v>99</v>
      </c>
      <c r="M67" s="293"/>
      <c r="N67" s="180"/>
      <c r="O67" s="202"/>
      <c r="P67" s="226"/>
    </row>
    <row r="68" spans="1:17" s="181" customFormat="1" ht="15.95" customHeight="1" x14ac:dyDescent="0.15">
      <c r="A68" s="155" t="s">
        <v>454</v>
      </c>
      <c r="B68" s="71" t="s">
        <v>1782</v>
      </c>
      <c r="C68" s="43" t="str">
        <f>VLOOKUP(A68,事项列表范围!A:C,3,0)</f>
        <v>三明市行政审批及网上办事大厅项目</v>
      </c>
      <c r="D68" s="87" t="str">
        <f>VLOOKUP(A68,[97]FY20商机汇总表!$A:$O,15,0)</f>
        <v>三类商机（SI业务）</v>
      </c>
      <c r="E68" s="43" t="str">
        <f>VLOOKUP(A68,[97]FY20商机汇总表!$A:$J,10,0)</f>
        <v>5合同谈判</v>
      </c>
      <c r="F68" s="151">
        <f>VLOOKUP(A68,[97]FY20商机汇总表!$A:$K,11,0)</f>
        <v>0.9</v>
      </c>
      <c r="G68" s="154" t="s">
        <v>2210</v>
      </c>
      <c r="H68" s="147">
        <v>770</v>
      </c>
      <c r="I68" s="147">
        <f t="shared" si="14"/>
        <v>693</v>
      </c>
      <c r="J68" s="293">
        <f ca="1">SUMPRODUCT(SUMIF(INDIRECT({"赖辉","李文东","李鹏博","曾志坚","苏广","马锐","鲍晓宇","靳茜","王金星","高海涛","曾怀勋","梁铮","吴海波","张慧敏","刘振官","陈克"}&amp;"!b3:b34"),$A68,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8" s="293"/>
      <c r="L68" s="293">
        <f ca="1">SUMPRODUCT(SUMIF(INDIRECT({"赖辉","李文东","李鹏博","曾志坚","苏广","马锐","鲍晓宇","靳茜","王金星","高海涛","曾怀勋","梁铮","吴海波","张慧敏","刘振官","陈克"}&amp;"!b3:b34"),$A68,OFFSET(INDIRECT({"赖辉","李文东","李鹏博","曾志坚","苏广","马锐","鲍晓宇","靳茜","王金星","高海涛","曾怀勋","梁铮","吴海波","张慧敏","刘振官","陈克"}&amp;"!a3"),,ROW(INDIRECT(MATCH('2、汇总分析二项目维度'!$L$2,INDIRECT("赖辉"&amp;"!2:2"),)&amp;":"&amp;MATCH('2、汇总分析二项目维度'!$M$2,INDIRECT("赖辉"&amp;"!2:2"),)))-1,)))</f>
        <v>128</v>
      </c>
      <c r="M68" s="293"/>
      <c r="N68" s="182"/>
      <c r="O68" s="202"/>
      <c r="P68" s="226"/>
    </row>
    <row r="69" spans="1:17" s="181" customFormat="1" ht="15.95" customHeight="1" x14ac:dyDescent="0.15">
      <c r="A69" s="11" t="s">
        <v>463</v>
      </c>
      <c r="B69" s="71" t="s">
        <v>1832</v>
      </c>
      <c r="C69" s="43" t="str">
        <f>VLOOKUP(A69,事项列表范围!A:C,3,0)</f>
        <v>漳州市12345项目</v>
      </c>
      <c r="D69" s="87" t="str">
        <f>VLOOKUP(A69,[97]FY20商机汇总表!$A:$O,15,0)</f>
        <v>二类商机（自有方案业务）</v>
      </c>
      <c r="E69" s="87" t="s">
        <v>1908</v>
      </c>
      <c r="F69" s="277">
        <v>0.25</v>
      </c>
      <c r="G69" s="154" t="str">
        <f>VLOOKUP(A69,[97]FY20商机汇总表!$A:$L,12,0)</f>
        <v>跟进中</v>
      </c>
      <c r="H69" s="147">
        <f>VLOOKUP(A69,[97]FY20商机汇总表!$A:$T,20,0)</f>
        <v>200</v>
      </c>
      <c r="I69" s="147">
        <f t="shared" si="14"/>
        <v>50</v>
      </c>
      <c r="J69" s="293">
        <f ca="1">SUMPRODUCT(SUMIF(INDIRECT({"赖辉","李文东","李鹏博","曾志坚","苏广","马锐","鲍晓宇","靳茜","王金星","高海涛","曾怀勋","梁铮","吴海波","张慧敏","刘振官","陈克"}&amp;"!b3:b34"),$A69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69" s="293"/>
      <c r="L69" s="293">
        <f ca="1">SUMPRODUCT(SUMIF(INDIRECT({"赖辉","李文东","李鹏博","曾志坚","苏广","马锐","鲍晓宇","靳茜","王金星","高海涛","曾怀勋","梁铮","吴海波","张慧敏","刘振官","陈克"}&amp;"!b3:b34"),$A69,OFFSET(INDIRECT({"赖辉","李文东","李鹏博","曾志坚","苏广","马锐","鲍晓宇","靳茜","王金星","高海涛","曾怀勋","梁铮","吴海波","张慧敏","刘振官","陈克"}&amp;"!a3"),,ROW(INDIRECT(MATCH('2、汇总分析二项目维度'!$L$2,INDIRECT("赖辉"&amp;"!2:2"),)&amp;":"&amp;MATCH('2、汇总分析二项目维度'!$M$2,INDIRECT("赖辉"&amp;"!2:2"),)))-1,)))</f>
        <v>65</v>
      </c>
      <c r="M69" s="293"/>
      <c r="N69" s="180"/>
      <c r="O69" s="211"/>
      <c r="P69" s="226"/>
    </row>
    <row r="70" spans="1:17" s="181" customFormat="1" ht="15.95" customHeight="1" x14ac:dyDescent="0.15">
      <c r="A70" s="11" t="s">
        <v>1954</v>
      </c>
      <c r="B70" s="11" t="s">
        <v>1714</v>
      </c>
      <c r="C70" s="43" t="str">
        <f>VLOOKUP(A70,事项列表范围!A:C,3,0)</f>
        <v>龙岩市公共服务统一支付平台服务阶段证</v>
      </c>
      <c r="D70" s="87"/>
      <c r="E70" s="43"/>
      <c r="F70" s="151"/>
      <c r="G70" s="233" t="s">
        <v>2031</v>
      </c>
      <c r="H70" s="147">
        <v>74</v>
      </c>
      <c r="I70" s="147"/>
      <c r="J70" s="293">
        <f ca="1">SUMPRODUCT(SUMIF(INDIRECT({"赖辉","李文东","李鹏博","曾志坚","苏广","马锐","鲍晓宇","靳茜","王金星","高海涛","曾怀勋","梁铮","吴海波","张慧敏","刘振官","陈克"}&amp;"!b3:b34"),$A70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70" s="293"/>
      <c r="L70" s="293">
        <f ca="1">SUMPRODUCT(SUMIF(INDIRECT({"赖辉","李文东","李鹏博","曾志坚","苏广","马锐","鲍晓宇","靳茜","王金星","高海涛","曾怀勋","梁铮","吴海波","张慧敏","刘振官","陈克"}&amp;"!b3:b34"),$A70,OFFSET(INDIRECT({"赖辉","李文东","李鹏博","曾志坚","苏广","马锐","鲍晓宇","靳茜","王金星","高海涛","曾怀勋","梁铮","吴海波","张慧敏","刘振官","陈克"}&amp;"!a3"),,ROW(INDIRECT(MATCH('2、汇总分析二项目维度'!$L$2,INDIRECT("赖辉"&amp;"!2:2"),)&amp;":"&amp;MATCH('2、汇总分析二项目维度'!$M$2,INDIRECT("赖辉"&amp;"!2:2"),)))-1,)))</f>
        <v>6</v>
      </c>
      <c r="M70" s="293"/>
      <c r="N70" s="183"/>
      <c r="O70" s="230"/>
      <c r="P70" s="10" t="s">
        <v>2033</v>
      </c>
    </row>
    <row r="71" spans="1:17" s="181" customFormat="1" ht="15.95" customHeight="1" x14ac:dyDescent="0.15">
      <c r="A71" s="114" t="s">
        <v>1947</v>
      </c>
      <c r="B71" s="114" t="s">
        <v>1714</v>
      </c>
      <c r="C71" s="43" t="str">
        <f>VLOOKUP(A71,事项列表范围!A:C,3,0)</f>
        <v>E三明运营及推广服务阶段证明项目</v>
      </c>
      <c r="D71" s="87" t="str">
        <f>VLOOKUP(A71,[97]FY20商机汇总表!$A:$O,15,0)</f>
        <v>二类商机（自有方案业务）</v>
      </c>
      <c r="E71" s="43" t="str">
        <f>VLOOKUP(A71,[97]FY20商机汇总表!$A:$J,10,0)</f>
        <v>2顶设和策划</v>
      </c>
      <c r="F71" s="151">
        <f>VLOOKUP(A71,[97]FY20商机汇总表!$A:$K,11,0)</f>
        <v>0.25</v>
      </c>
      <c r="G71" s="154" t="str">
        <f>VLOOKUP(A71,[97]FY20商机汇总表!$A:$L,12,0)</f>
        <v>跟进中</v>
      </c>
      <c r="H71" s="147">
        <f>VLOOKUP(A71,[97]FY20商机汇总表!$A:$T,20,0)</f>
        <v>60</v>
      </c>
      <c r="I71" s="147">
        <f>F71*H71</f>
        <v>15</v>
      </c>
      <c r="J71" s="293">
        <f ca="1">SUMPRODUCT(SUMIF(INDIRECT({"赖辉","李文东","李鹏博","曾志坚","苏广","马锐","鲍晓宇","靳茜","王金星","高海涛","曾怀勋","梁铮","吴海波","张慧敏","刘振官","陈克"}&amp;"!b3:b34"),$A71,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71" s="293"/>
      <c r="L71" s="293">
        <f ca="1">SUMPRODUCT(SUMIF(INDIRECT({"赖辉","李文东","李鹏博","曾志坚","苏广","马锐","鲍晓宇","靳茜","王金星","高海涛","曾怀勋","梁铮","吴海波","张慧敏","刘振官","陈克"}&amp;"!b3:b34"),$A71,OFFSET(INDIRECT({"赖辉","李文东","李鹏博","曾志坚","苏广","马锐","鲍晓宇","靳茜","王金星","高海涛","曾怀勋","梁铮","吴海波","张慧敏","刘振官","陈克"}&amp;"!a3"),,ROW(INDIRECT(MATCH('2、汇总分析二项目维度'!$L$2,INDIRECT("赖辉"&amp;"!2:2"),)&amp;":"&amp;MATCH('2、汇总分析二项目维度'!$M$2,INDIRECT("赖辉"&amp;"!2:2"),)))-1,)))</f>
        <v>29</v>
      </c>
      <c r="M71" s="293"/>
      <c r="N71" s="180"/>
      <c r="O71" s="202"/>
      <c r="P71" s="226"/>
    </row>
    <row r="72" spans="1:17" s="181" customFormat="1" ht="15.95" customHeight="1" x14ac:dyDescent="0.15">
      <c r="A72" s="11" t="s">
        <v>910</v>
      </c>
      <c r="B72" s="11" t="s">
        <v>1714</v>
      </c>
      <c r="C72" s="43" t="str">
        <f>VLOOKUP(A72,事项列表范围!A:C,3,0)</f>
        <v>龙岩市中国工商银行统一支付平台项目</v>
      </c>
      <c r="D72" s="87"/>
      <c r="E72" s="43"/>
      <c r="F72" s="151"/>
      <c r="G72" s="233" t="s">
        <v>2031</v>
      </c>
      <c r="H72" s="147">
        <v>863</v>
      </c>
      <c r="I72" s="147"/>
      <c r="J72" s="293">
        <f ca="1">SUMPRODUCT(SUMIF(INDIRECT({"赖辉","李文东","李鹏博","曾志坚","苏广","马锐","鲍晓宇","靳茜","王金星","高海涛","曾怀勋","梁铮","吴海波","张慧敏","刘振官","陈克"}&amp;"!b3:b34"),$A72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72" s="293"/>
      <c r="L72" s="293">
        <f ca="1">SUMPRODUCT(SUMIF(INDIRECT({"赖辉","李文东","李鹏博","曾志坚","苏广","马锐","鲍晓宇","靳茜","王金星","高海涛","曾怀勋","梁铮","吴海波","张慧敏","刘振官","陈克"}&amp;"!b3:b34"),$A72,OFFSET(INDIRECT({"赖辉","李文东","李鹏博","曾志坚","苏广","马锐","鲍晓宇","靳茜","王金星","高海涛","曾怀勋","梁铮","吴海波","张慧敏","刘振官","陈克"}&amp;"!a3"),,ROW(INDIRECT(MATCH('2、汇总分析二项目维度'!$L$2,INDIRECT("赖辉"&amp;"!2:2"),)&amp;":"&amp;MATCH('2、汇总分析二项目维度'!$M$2,INDIRECT("赖辉"&amp;"!2:2"),)))-1,)))</f>
        <v>16</v>
      </c>
      <c r="M72" s="293"/>
      <c r="N72" s="182"/>
      <c r="O72" s="230"/>
      <c r="P72" s="10" t="s">
        <v>2033</v>
      </c>
    </row>
    <row r="73" spans="1:17" s="181" customFormat="1" ht="15.95" customHeight="1" x14ac:dyDescent="0.15">
      <c r="A73" s="114" t="s">
        <v>1655</v>
      </c>
      <c r="B73" s="71" t="s">
        <v>1780</v>
      </c>
      <c r="C73" s="43" t="str">
        <f>VLOOKUP(A73,事项列表范围!A:C,3,0)</f>
        <v>国家广电总局政务一体化项目</v>
      </c>
      <c r="D73" s="87" t="str">
        <f>VLOOKUP(A73,[97]FY20商机汇总表!$A:$O,15,0)</f>
        <v>二类商机（自有方案业务）</v>
      </c>
      <c r="E73" s="43" t="s">
        <v>1908</v>
      </c>
      <c r="F73" s="263">
        <v>0.25</v>
      </c>
      <c r="G73" s="154" t="str">
        <f>VLOOKUP(A73,[97]FY20商机汇总表!$A:$L,12,0)</f>
        <v>跟进中</v>
      </c>
      <c r="H73" s="147">
        <v>1500</v>
      </c>
      <c r="I73" s="147">
        <f t="shared" si="14"/>
        <v>375</v>
      </c>
      <c r="J73" s="293">
        <f ca="1">SUMPRODUCT(SUMIF(INDIRECT({"赖辉","李文东","李鹏博","曾志坚","苏广","马锐","鲍晓宇","靳茜","王金星","高海涛","曾怀勋","梁铮","吴海波","张慧敏","刘振官","陈克"}&amp;"!b3:b34"),$A73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73" s="293"/>
      <c r="L73" s="293">
        <f ca="1">SUMPRODUCT(SUMIF(INDIRECT({"赖辉","李文东","李鹏博","曾志坚","苏广","马锐","鲍晓宇","靳茜","王金星","高海涛","曾怀勋","梁铮","吴海波","张慧敏","刘振官","陈克"}&amp;"!b3:b34"),$A73,OFFSET(INDIRECT({"赖辉","李文东","李鹏博","曾志坚","苏广","马锐","鲍晓宇","靳茜","王金星","高海涛","曾怀勋","梁铮","吴海波","张慧敏","刘振官","陈克"}&amp;"!a3"),,ROW(INDIRECT(MATCH('2、汇总分析二项目维度'!$L$2,INDIRECT("赖辉"&amp;"!2:2"),)&amp;":"&amp;MATCH('2、汇总分析二项目维度'!$M$2,INDIRECT("赖辉"&amp;"!2:2"),)))-1,)))</f>
        <v>38</v>
      </c>
      <c r="M73" s="293"/>
      <c r="N73" s="180"/>
      <c r="O73" s="202"/>
      <c r="P73" s="226"/>
    </row>
    <row r="74" spans="1:17" s="181" customFormat="1" ht="15.95" customHeight="1" x14ac:dyDescent="0.15">
      <c r="A74" s="114" t="s">
        <v>1691</v>
      </c>
      <c r="B74" s="71" t="s">
        <v>1780</v>
      </c>
      <c r="C74" s="43" t="str">
        <f>VLOOKUP(A74,事项列表范围!A:C,3,0)</f>
        <v>延庆区安全可靠项目</v>
      </c>
      <c r="D74" s="87" t="str">
        <f>VLOOKUP(A74,[97]FY20商机汇总表!$A:$O,15,0)</f>
        <v>三类商机（SI业务）</v>
      </c>
      <c r="E74" s="43" t="str">
        <f>VLOOKUP(A74,[97]FY20商机汇总表!$A:$J,10,0)</f>
        <v>1发现和评估</v>
      </c>
      <c r="F74" s="151">
        <f>VLOOKUP(A74,[97]FY20商机汇总表!$A:$K,11,0)</f>
        <v>0.1</v>
      </c>
      <c r="G74" s="154" t="str">
        <f>VLOOKUP(A74,[97]FY20商机汇总表!$A:$L,12,0)</f>
        <v>跟进中</v>
      </c>
      <c r="H74" s="147">
        <f>VLOOKUP(A74,[97]FY20商机汇总表!$A:$T,20,0)</f>
        <v>6500</v>
      </c>
      <c r="I74" s="147">
        <f t="shared" si="14"/>
        <v>650</v>
      </c>
      <c r="J74" s="293">
        <f ca="1">SUMPRODUCT(SUMIF(INDIRECT({"赖辉","李文东","李鹏博","曾志坚","苏广","马锐","鲍晓宇","靳茜","王金星","高海涛","曾怀勋","梁铮","吴海波","张慧敏","刘振官","陈克"}&amp;"!b3:b34"),$A74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74" s="293"/>
      <c r="L74" s="293">
        <f ca="1">SUMPRODUCT(SUMIF(INDIRECT({"赖辉","李文东","李鹏博","曾志坚","苏广","马锐","鲍晓宇","靳茜","王金星","高海涛","曾怀勋","梁铮","吴海波","张慧敏","刘振官","陈克"}&amp;"!b3:b34"),$A74,OFFSET(INDIRECT({"赖辉","李文东","李鹏博","曾志坚","苏广","马锐","鲍晓宇","靳茜","王金星","高海涛","曾怀勋","梁铮","吴海波","张慧敏","刘振官","陈克"}&amp;"!a3"),,ROW(INDIRECT(MATCH('2、汇总分析二项目维度'!$L$2,INDIRECT("赖辉"&amp;"!2:2"),)&amp;":"&amp;MATCH('2、汇总分析二项目维度'!$M$2,INDIRECT("赖辉"&amp;"!2:2"),)))-1,)))</f>
        <v>19</v>
      </c>
      <c r="M74" s="293"/>
      <c r="N74" s="180">
        <f t="shared" ref="N74:N78" ca="1" si="15">L74/8</f>
        <v>2.375</v>
      </c>
      <c r="O74" s="202"/>
      <c r="P74" s="226"/>
    </row>
    <row r="75" spans="1:17" s="179" customFormat="1" ht="15.95" customHeight="1" x14ac:dyDescent="0.15">
      <c r="A75" s="114" t="s">
        <v>1681</v>
      </c>
      <c r="B75" s="71" t="s">
        <v>1649</v>
      </c>
      <c r="C75" s="43" t="str">
        <f>VLOOKUP(A75,事项列表范围!A:C,3,0)</f>
        <v>延庆疫情防控系统</v>
      </c>
      <c r="D75" s="87" t="str">
        <f>VLOOKUP(A75,[97]FY20商机汇总表!$A:$O,15,0)</f>
        <v>二类商机（自有方案业务）</v>
      </c>
      <c r="E75" s="43" t="str">
        <f>VLOOKUP(A75,[97]FY20商机汇总表!$A:$J,10,0)</f>
        <v>1发现和评估</v>
      </c>
      <c r="F75" s="151">
        <f>VLOOKUP(A75,[97]FY20商机汇总表!$A:$K,11,0)</f>
        <v>0.1</v>
      </c>
      <c r="G75" s="154" t="str">
        <f>VLOOKUP(A75,[97]FY20商机汇总表!$A:$L,12,0)</f>
        <v>跟进中</v>
      </c>
      <c r="H75" s="147">
        <f>VLOOKUP(A75,[97]FY20商机汇总表!$A:$T,20,0)</f>
        <v>200</v>
      </c>
      <c r="I75" s="147">
        <f t="shared" si="14"/>
        <v>20</v>
      </c>
      <c r="J75" s="293">
        <f ca="1">SUMPRODUCT(SUMIF(INDIRECT({"赖辉","李文东","李鹏博","曾志坚","苏广","马锐","鲍晓宇","靳茜","王金星","高海涛","曾怀勋","梁铮","吴海波","张慧敏","刘振官","陈克"}&amp;"!b3:b34"),$A75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75" s="293"/>
      <c r="L75" s="293">
        <f ca="1">SUMPRODUCT(SUMIF(INDIRECT({"赖辉","李文东","李鹏博","曾志坚","苏广","马锐","鲍晓宇","靳茜","王金星","高海涛","曾怀勋","梁铮","吴海波","张慧敏","刘振官","陈克"}&amp;"!b3:b34"),$A75,OFFSET(INDIRECT({"赖辉","李文东","李鹏博","曾志坚","苏广","马锐","鲍晓宇","靳茜","王金星","高海涛","曾怀勋","梁铮","吴海波","张慧敏","刘振官","陈克"}&amp;"!a3"),,ROW(INDIRECT(MATCH('2、汇总分析二项目维度'!$L$2,INDIRECT("赖辉"&amp;"!2:2"),)&amp;":"&amp;MATCH('2、汇总分析二项目维度'!$M$2,INDIRECT("赖辉"&amp;"!2:2"),)))-1,)))</f>
        <v>21</v>
      </c>
      <c r="M75" s="293"/>
      <c r="N75" s="180">
        <f t="shared" ca="1" si="15"/>
        <v>2.625</v>
      </c>
      <c r="O75" s="211"/>
      <c r="P75" s="227"/>
      <c r="Q75" s="181"/>
    </row>
    <row r="76" spans="1:17" s="181" customFormat="1" ht="15.95" customHeight="1" x14ac:dyDescent="0.15">
      <c r="A76" s="155" t="s">
        <v>274</v>
      </c>
      <c r="B76" s="71" t="s">
        <v>1649</v>
      </c>
      <c r="C76" s="43" t="str">
        <f>VLOOKUP(A76,事项列表范围!A:C,3,0)</f>
        <v>北京市延庆区智慧社区项目</v>
      </c>
      <c r="D76" s="87" t="str">
        <f>VLOOKUP(A76,[97]FY20商机汇总表!$A:$O,15,0)</f>
        <v>二类商机（自有方案业务）</v>
      </c>
      <c r="E76" s="43" t="str">
        <f>VLOOKUP(A76,[97]FY20商机汇总表!$A:$J,10,0)</f>
        <v>2顶设和策划</v>
      </c>
      <c r="F76" s="151">
        <f>VLOOKUP(A76,[97]FY20商机汇总表!$A:$K,11,0)</f>
        <v>0.25</v>
      </c>
      <c r="G76" s="154" t="str">
        <f>VLOOKUP(A76,[97]FY20商机汇总表!$A:$L,12,0)</f>
        <v>跟进中</v>
      </c>
      <c r="H76" s="147">
        <f>VLOOKUP(A76,[97]FY20商机汇总表!$A:$T,20,0)</f>
        <v>600</v>
      </c>
      <c r="I76" s="147">
        <f t="shared" si="14"/>
        <v>150</v>
      </c>
      <c r="J76" s="293">
        <f ca="1">SUMPRODUCT(SUMIF(INDIRECT({"赖辉","李文东","李鹏博","曾志坚","苏广","马锐","鲍晓宇","靳茜","王金星","高海涛","曾怀勋","梁铮","吴海波","张慧敏","刘振官","陈克"}&amp;"!b3:b34"),$A76,OFFSET(INDIRECT({"赖辉","李文东","李鹏博","曾志坚","苏广","马锐","鲍晓宇","靳茜","王金星","高海涛","曾怀勋","梁铮","吴海波","张慧敏","刘振官","陈克"}&amp;"!a3"),,ROW(INDIRECT(MATCH('2、汇总分析二项目维度'!$J$2,INDIRECT("赖辉"&amp;"!2:2"),)&amp;":"&amp;MATCH('2、汇总分析二项目维度'!$K$2,INDIRECT("赖辉"&amp;"!2:2"),)))-1,)))</f>
        <v>4</v>
      </c>
      <c r="K76" s="293"/>
      <c r="L76" s="293">
        <f ca="1">SUMPRODUCT(SUMIF(INDIRECT({"赖辉","李文东","李鹏博","曾志坚","苏广","马锐","鲍晓宇","靳茜","王金星","高海涛","曾怀勋","梁铮","吴海波","张慧敏","刘振官","陈克"}&amp;"!b3:b34"),$A76,OFFSET(INDIRECT({"赖辉","李文东","李鹏博","曾志坚","苏广","马锐","鲍晓宇","靳茜","王金星","高海涛","曾怀勋","梁铮","吴海波","张慧敏","刘振官","陈克"}&amp;"!a3"),,ROW(INDIRECT(MATCH('2、汇总分析二项目维度'!$L$2,INDIRECT("赖辉"&amp;"!2:2"),)&amp;":"&amp;MATCH('2、汇总分析二项目维度'!$M$2,INDIRECT("赖辉"&amp;"!2:2"),)))-1,)))</f>
        <v>6</v>
      </c>
      <c r="M76" s="293"/>
      <c r="N76" s="180"/>
      <c r="O76" s="202"/>
      <c r="P76" s="226"/>
    </row>
    <row r="77" spans="1:17" s="181" customFormat="1" ht="15.95" customHeight="1" x14ac:dyDescent="0.15">
      <c r="A77" s="11" t="s">
        <v>1555</v>
      </c>
      <c r="B77" s="11" t="s">
        <v>1868</v>
      </c>
      <c r="C77" s="11" t="s">
        <v>1556</v>
      </c>
      <c r="D77" s="72" t="s">
        <v>1905</v>
      </c>
      <c r="E77" s="43" t="s">
        <v>1908</v>
      </c>
      <c r="F77" s="263">
        <v>0.25</v>
      </c>
      <c r="G77" s="154" t="s">
        <v>2161</v>
      </c>
      <c r="H77" s="147">
        <v>700</v>
      </c>
      <c r="I77" s="147">
        <f t="shared" si="14"/>
        <v>175</v>
      </c>
      <c r="J77" s="293">
        <f ca="1">SUMPRODUCT(SUMIF(INDIRECT({"赖辉","李文东","李鹏博","曾志坚","苏广","马锐","鲍晓宇","靳茜","王金星","高海涛","曾怀勋","梁铮","吴海波","张慧敏","刘振官","陈克"}&amp;"!b3:b34"),$A77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77" s="293"/>
      <c r="L77" s="293">
        <f ca="1">SUMPRODUCT(SUMIF(INDIRECT({"赖辉","李文东","李鹏博","曾志坚","苏广","马锐","鲍晓宇","靳茜","王金星","高海涛","曾怀勋","梁铮","吴海波","张慧敏","刘振官","陈克"}&amp;"!b3:b34"),$A77,OFFSET(INDIRECT({"赖辉","李文东","李鹏博","曾志坚","苏广","马锐","鲍晓宇","靳茜","王金星","高海涛","曾怀勋","梁铮","吴海波","张慧敏","刘振官","陈克"}&amp;"!a3"),,ROW(INDIRECT(MATCH('2、汇总分析二项目维度'!$L$2,INDIRECT("赖辉"&amp;"!2:2"),)&amp;":"&amp;MATCH('2、汇总分析二项目维度'!$M$2,INDIRECT("赖辉"&amp;"!2:2"),)))-1,)))</f>
        <v>2</v>
      </c>
      <c r="M77" s="293"/>
      <c r="N77" s="180"/>
      <c r="O77" s="240"/>
      <c r="P77" s="226"/>
    </row>
    <row r="78" spans="1:17" s="181" customFormat="1" ht="15.95" customHeight="1" x14ac:dyDescent="0.15">
      <c r="A78" s="11" t="s">
        <v>2226</v>
      </c>
      <c r="B78" s="11" t="s">
        <v>1868</v>
      </c>
      <c r="C78" s="87" t="s">
        <v>200</v>
      </c>
      <c r="D78" s="72" t="s">
        <v>1907</v>
      </c>
      <c r="E78" s="43" t="s">
        <v>1906</v>
      </c>
      <c r="F78" s="151">
        <v>0.1</v>
      </c>
      <c r="G78" s="154" t="s">
        <v>2095</v>
      </c>
      <c r="H78" s="147">
        <v>300</v>
      </c>
      <c r="I78" s="147">
        <f t="shared" si="14"/>
        <v>30</v>
      </c>
      <c r="J78" s="293">
        <f ca="1">SUMPRODUCT(SUMIF(INDIRECT({"赖辉","李文东","李鹏博","曾志坚","苏广","马锐","鲍晓宇","靳茜","王金星","高海涛","曾怀勋","梁铮","吴海波","张慧敏","刘振官","陈克"}&amp;"!b3:b34"),$A78,OFFSET(INDIRECT({"赖辉","李文东","李鹏博","曾志坚","苏广","马锐","鲍晓宇","靳茜","王金星","高海涛","曾怀勋","梁铮","吴海波","张慧敏","刘振官","陈克"}&amp;"!a3"),,ROW(INDIRECT(MATCH('2、汇总分析二项目维度'!$J$2,INDIRECT("赖辉"&amp;"!2:2"),)&amp;":"&amp;MATCH('2、汇总分析二项目维度'!$K$2,INDIRECT("赖辉"&amp;"!2:2"),)))-1,)))</f>
        <v>14</v>
      </c>
      <c r="K78" s="293"/>
      <c r="L78" s="293">
        <f ca="1">SUMPRODUCT(SUMIF(INDIRECT({"赖辉","李文东","李鹏博","曾志坚","苏广","马锐","鲍晓宇","靳茜","王金星","高海涛","曾怀勋","梁铮","吴海波","张慧敏","刘振官","陈克"}&amp;"!b3:b34"),$A78,OFFSET(INDIRECT({"赖辉","李文东","李鹏博","曾志坚","苏广","马锐","鲍晓宇","靳茜","王金星","高海涛","曾怀勋","梁铮","吴海波","张慧敏","刘振官","陈克"}&amp;"!a3"),,ROW(INDIRECT(MATCH('2、汇总分析二项目维度'!$L$2,INDIRECT("赖辉"&amp;"!2:2"),)&amp;":"&amp;MATCH('2、汇总分析二项目维度'!$M$2,INDIRECT("赖辉"&amp;"!2:2"),)))-1,)))</f>
        <v>17</v>
      </c>
      <c r="M78" s="293"/>
      <c r="N78" s="183">
        <f t="shared" ca="1" si="15"/>
        <v>2.125</v>
      </c>
      <c r="O78" s="255"/>
      <c r="P78" s="226"/>
    </row>
    <row r="79" spans="1:17" s="181" customFormat="1" ht="15.95" customHeight="1" x14ac:dyDescent="0.15">
      <c r="A79" s="155" t="s">
        <v>1938</v>
      </c>
      <c r="B79" s="71" t="s">
        <v>1941</v>
      </c>
      <c r="C79" s="43" t="str">
        <f>VLOOKUP(A79,事项列表范围!A:C,3,0)</f>
        <v xml:space="preserve">四川省天府新区政务中心燕云项目
</v>
      </c>
      <c r="D79" s="87"/>
      <c r="E79" s="43" t="str">
        <f>VLOOKUP(A79,[97]FY20商机汇总表!$A:$J,10,0)</f>
        <v>1发现和评估</v>
      </c>
      <c r="F79" s="151">
        <f>VLOOKUP(A79,[97]FY20商机汇总表!$A:$K,11,0)</f>
        <v>0.1</v>
      </c>
      <c r="G79" s="154" t="str">
        <f>VLOOKUP(A79,[97]FY20商机汇总表!$A:$L,12,0)</f>
        <v>跟进中</v>
      </c>
      <c r="H79" s="147"/>
      <c r="I79" s="147"/>
      <c r="J79" s="293">
        <f ca="1">SUMPRODUCT(SUMIF(INDIRECT({"赖辉","李文东","李鹏博","曾志坚","苏广","马锐","鲍晓宇","靳茜","王金星","高海涛","曾怀勋","梁铮","吴海波","张慧敏","刘振官","陈克"}&amp;"!b3:b34"),$A79,OFFSET(INDIRECT({"赖辉","李文东","李鹏博","曾志坚","苏广","马锐","鲍晓宇","靳茜","王金星","高海涛","曾怀勋","梁铮","吴海波","张慧敏","刘振官","陈克"}&amp;"!a3"),,ROW(INDIRECT(MATCH('2、汇总分析二项目维度'!$J$2,INDIRECT("赖辉"&amp;"!2:2"),)&amp;":"&amp;MATCH('2、汇总分析二项目维度'!$K$2,INDIRECT("赖辉"&amp;"!2:2"),)))-1,)))</f>
        <v>14</v>
      </c>
      <c r="K79" s="293"/>
      <c r="L79" s="293">
        <f ca="1">SUMPRODUCT(SUMIF(INDIRECT({"赖辉","李文东","李鹏博","曾志坚","苏广","马锐","鲍晓宇","靳茜","王金星","高海涛","曾怀勋","梁铮","吴海波","张慧敏","刘振官","陈克"}&amp;"!b3:b34"),$A79,OFFSET(INDIRECT({"赖辉","李文东","李鹏博","曾志坚","苏广","马锐","鲍晓宇","靳茜","王金星","高海涛","曾怀勋","梁铮","吴海波","张慧敏","刘振官","陈克"}&amp;"!a3"),,ROW(INDIRECT(MATCH('2、汇总分析二项目维度'!$L$2,INDIRECT("赖辉"&amp;"!2:2"),)&amp;":"&amp;MATCH('2、汇总分析二项目维度'!$M$2,INDIRECT("赖辉"&amp;"!2:2"),)))-1,)))</f>
        <v>20</v>
      </c>
      <c r="M79" s="293"/>
      <c r="N79" s="180">
        <f t="shared" ref="N79" ca="1" si="16">L79/8</f>
        <v>2.5</v>
      </c>
      <c r="O79" s="202"/>
      <c r="P79" s="226"/>
    </row>
    <row r="80" spans="1:17" s="181" customFormat="1" ht="15.95" customHeight="1" x14ac:dyDescent="0.15">
      <c r="A80" s="11" t="s">
        <v>1328</v>
      </c>
      <c r="B80" s="11" t="s">
        <v>1859</v>
      </c>
      <c r="C80" s="43" t="str">
        <f>VLOOKUP(A80,事项列表范围!A:C,3,0)</f>
        <v>长沙岳麓山智慧景区项目</v>
      </c>
      <c r="D80" s="87" t="str">
        <f>VLOOKUP(A80,[97]FY20商机汇总表!$A:$O,15,0)</f>
        <v>三类商机（SI业务）</v>
      </c>
      <c r="E80" s="43" t="str">
        <f>VLOOKUP(A80,[97]FY20商机汇总表!$A:$J,10,0)</f>
        <v>2顶设和策划</v>
      </c>
      <c r="F80" s="151">
        <f>VLOOKUP(A80,[97]FY20商机汇总表!$A:$K,11,0)</f>
        <v>0.25</v>
      </c>
      <c r="G80" s="154" t="str">
        <f>VLOOKUP(A80,[97]FY20商机汇总表!$A:$L,12,0)</f>
        <v>跟进中</v>
      </c>
      <c r="H80" s="147">
        <f>VLOOKUP(A80,[97]FY20商机汇总表!$A:$T,20,0)</f>
        <v>2000</v>
      </c>
      <c r="I80" s="147">
        <f t="shared" si="14"/>
        <v>500</v>
      </c>
      <c r="J80" s="293">
        <f ca="1">SUMPRODUCT(SUMIF(INDIRECT({"赖辉","李文东","李鹏博","曾志坚","苏广","马锐","鲍晓宇","靳茜","王金星","高海涛","曾怀勋","梁铮","吴海波","张慧敏","刘振官","陈克"}&amp;"!b3:b34"),$A80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80" s="293"/>
      <c r="L80" s="293">
        <f ca="1">SUMPRODUCT(SUMIF(INDIRECT({"赖辉","李文东","李鹏博","曾志坚","苏广","马锐","鲍晓宇","靳茜","王金星","高海涛","曾怀勋","梁铮","吴海波","张慧敏","刘振官","陈克"}&amp;"!b3:b34"),$A80,OFFSET(INDIRECT({"赖辉","李文东","李鹏博","曾志坚","苏广","马锐","鲍晓宇","靳茜","王金星","高海涛","曾怀勋","梁铮","吴海波","张慧敏","刘振官","陈克"}&amp;"!a3"),,ROW(INDIRECT(MATCH('2、汇总分析二项目维度'!$L$2,INDIRECT("赖辉"&amp;"!2:2"),)&amp;":"&amp;MATCH('2、汇总分析二项目维度'!$M$2,INDIRECT("赖辉"&amp;"!2:2"),)))-1,)))</f>
        <v>11</v>
      </c>
      <c r="M80" s="293"/>
      <c r="N80" s="180"/>
      <c r="O80" s="202"/>
      <c r="P80" s="226"/>
    </row>
    <row r="81" spans="1:17" s="181" customFormat="1" ht="15.95" customHeight="1" x14ac:dyDescent="0.15">
      <c r="A81" s="11" t="s">
        <v>1463</v>
      </c>
      <c r="B81" s="11" t="s">
        <v>1859</v>
      </c>
      <c r="C81" s="11" t="s">
        <v>1464</v>
      </c>
      <c r="D81" s="174" t="s">
        <v>2208</v>
      </c>
      <c r="E81" s="87" t="s">
        <v>1908</v>
      </c>
      <c r="F81" s="263">
        <v>0.25</v>
      </c>
      <c r="G81" s="154" t="s">
        <v>2095</v>
      </c>
      <c r="H81" s="147">
        <v>180</v>
      </c>
      <c r="I81" s="147"/>
      <c r="J81" s="293">
        <f ca="1">SUMPRODUCT(SUMIF(INDIRECT({"赖辉","李文东","李鹏博","曾志坚","苏广","马锐","鲍晓宇","靳茜","王金星","高海涛","曾怀勋","梁铮","吴海波","张慧敏","刘振官","陈克"}&amp;"!b3:b34"),$A81,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81" s="293"/>
      <c r="L81" s="293">
        <f ca="1">SUMPRODUCT(SUMIF(INDIRECT({"赖辉","李文东","李鹏博","曾志坚","苏广","马锐","鲍晓宇","靳茜","王金星","高海涛","曾怀勋","梁铮","吴海波","张慧敏","刘振官","陈克"}&amp;"!b3:b34"),$A81,OFFSET(INDIRECT({"赖辉","李文东","李鹏博","曾志坚","苏广","马锐","鲍晓宇","靳茜","王金星","高海涛","曾怀勋","梁铮","吴海波","张慧敏","刘振官","陈克"}&amp;"!a3"),,ROW(INDIRECT(MATCH('2、汇总分析二项目维度'!$L$2,INDIRECT("赖辉"&amp;"!2:2"),)&amp;":"&amp;MATCH('2、汇总分析二项目维度'!$M$2,INDIRECT("赖辉"&amp;"!2:2"),)))-1,)))</f>
        <v>22</v>
      </c>
      <c r="M81" s="293"/>
      <c r="N81" s="183"/>
      <c r="O81" s="244"/>
      <c r="P81" s="226"/>
    </row>
    <row r="82" spans="1:17" s="181" customFormat="1" ht="15.95" customHeight="1" x14ac:dyDescent="0.15">
      <c r="A82" s="114" t="s">
        <v>2166</v>
      </c>
      <c r="B82" s="114" t="s">
        <v>1883</v>
      </c>
      <c r="C82" s="250" t="s">
        <v>2167</v>
      </c>
      <c r="D82" s="174" t="s">
        <v>1907</v>
      </c>
      <c r="E82" s="43" t="s">
        <v>1906</v>
      </c>
      <c r="F82" s="151">
        <v>0.1</v>
      </c>
      <c r="G82" s="154" t="s">
        <v>2095</v>
      </c>
      <c r="H82" s="147">
        <v>500</v>
      </c>
      <c r="I82" s="147"/>
      <c r="J82" s="293">
        <f ca="1">SUMPRODUCT(SUMIF(INDIRECT({"赖辉","李文东","李鹏博","曾志坚","苏广","马锐","鲍晓宇","靳茜","王金星","高海涛","曾怀勋","梁铮","吴海波","张慧敏","刘振官","陈克"}&amp;"!b3:b34"),$A82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82" s="293"/>
      <c r="L82" s="293">
        <f ca="1">SUMPRODUCT(SUMIF(INDIRECT({"赖辉","李文东","李鹏博","曾志坚","苏广","马锐","鲍晓宇","靳茜","王金星","高海涛","曾怀勋","梁铮","吴海波","张慧敏","刘振官","陈克"}&amp;"!b3:b34"),$A82,OFFSET(INDIRECT({"赖辉","李文东","李鹏博","曾志坚","苏广","马锐","鲍晓宇","靳茜","王金星","高海涛","曾怀勋","梁铮","吴海波","张慧敏","刘振官","陈克"}&amp;"!a3"),,ROW(INDIRECT(MATCH('2、汇总分析二项目维度'!$L$2,INDIRECT("赖辉"&amp;"!2:2"),)&amp;":"&amp;MATCH('2、汇总分析二项目维度'!$M$2,INDIRECT("赖辉"&amp;"!2:2"),)))-1,)))</f>
        <v>7</v>
      </c>
      <c r="M82" s="293"/>
      <c r="N82" s="183">
        <f ca="1">L82/8</f>
        <v>0.875</v>
      </c>
      <c r="O82" s="244"/>
      <c r="P82" s="226"/>
    </row>
    <row r="83" spans="1:17" s="181" customFormat="1" ht="15.95" customHeight="1" x14ac:dyDescent="0.3">
      <c r="A83" s="114" t="s">
        <v>2247</v>
      </c>
      <c r="B83" s="114" t="s">
        <v>2233</v>
      </c>
      <c r="C83" s="251" t="s">
        <v>2234</v>
      </c>
      <c r="D83" s="87"/>
      <c r="E83" s="247" t="s">
        <v>1906</v>
      </c>
      <c r="F83" s="275">
        <v>0.1</v>
      </c>
      <c r="G83" s="276" t="s">
        <v>2095</v>
      </c>
      <c r="H83" s="186">
        <v>550</v>
      </c>
      <c r="I83" s="147"/>
      <c r="J83" s="293">
        <f ca="1">SUMPRODUCT(SUMIF(INDIRECT({"赖辉","李文东","李鹏博","曾志坚","苏广","马锐","鲍晓宇","靳茜","王金星","高海涛","曾怀勋","梁铮","吴海波","张慧敏","刘振官","陈克"}&amp;"!b3:b34"),$A83,OFFSET(INDIRECT({"赖辉","李文东","李鹏博","曾志坚","苏广","马锐","鲍晓宇","靳茜","王金星","高海涛","曾怀勋","梁铮","吴海波","张慧敏","刘振官","陈克"}&amp;"!a3"),,ROW(INDIRECT(MATCH('2、汇总分析二项目维度'!$J$2,INDIRECT("赖辉"&amp;"!2:2"),)&amp;":"&amp;MATCH('2、汇总分析二项目维度'!$K$2,INDIRECT("赖辉"&amp;"!2:2"),)))-1,)))</f>
        <v>60</v>
      </c>
      <c r="K83" s="293"/>
      <c r="L83" s="293">
        <f ca="1">SUMPRODUCT(SUMIF(INDIRECT({"赖辉","李文东","李鹏博","曾志坚","苏广","马锐","鲍晓宇","靳茜","王金星","高海涛","曾怀勋","梁铮","吴海波","张慧敏","刘振官","陈克"}&amp;"!b3:b34"),$A83,OFFSET(INDIRECT({"赖辉","李文东","李鹏博","曾志坚","苏广","马锐","鲍晓宇","靳茜","王金星","高海涛","曾怀勋","梁铮","吴海波","张慧敏","刘振官","陈克"}&amp;"!a3"),,ROW(INDIRECT(MATCH('2、汇总分析二项目维度'!$L$2,INDIRECT("赖辉"&amp;"!2:2"),)&amp;":"&amp;MATCH('2、汇总分析二项目维度'!$M$2,INDIRECT("赖辉"&amp;"!2:2"),)))-1,)))</f>
        <v>60</v>
      </c>
      <c r="M83" s="293"/>
      <c r="N83" s="183">
        <f ca="1">L83/8</f>
        <v>7.5</v>
      </c>
      <c r="O83" s="211" t="s">
        <v>1978</v>
      </c>
      <c r="P83" s="226"/>
    </row>
    <row r="84" spans="1:17" s="181" customFormat="1" ht="15.95" customHeight="1" x14ac:dyDescent="0.15">
      <c r="A84" s="43" t="s">
        <v>1585</v>
      </c>
      <c r="B84" s="11" t="s">
        <v>1831</v>
      </c>
      <c r="C84" s="43" t="str">
        <f>VLOOKUP(A84,事项列表范围!A:C,3,0)</f>
        <v>FY20秦皇岛市公共信息服务平台运营运维二期</v>
      </c>
      <c r="D84" s="87" t="str">
        <f>VLOOKUP(A84,[97]FY20商机汇总表!$A:$O,15,0)</f>
        <v>二类商机（自有方案业务）</v>
      </c>
      <c r="E84" s="43" t="str">
        <f>VLOOKUP(A84,[97]FY20商机汇总表!$A:$J,10,0)</f>
        <v>2顶设和策划</v>
      </c>
      <c r="F84" s="151">
        <f>VLOOKUP(A84,[97]FY20商机汇总表!$A:$K,11,0)</f>
        <v>0.25</v>
      </c>
      <c r="G84" s="154" t="str">
        <f>VLOOKUP(A84,[97]FY20商机汇总表!$A:$L,12,0)</f>
        <v>跟进中</v>
      </c>
      <c r="H84" s="147">
        <f>VLOOKUP(A84,[97]FY20商机汇总表!$A:$T,20,0)</f>
        <v>520</v>
      </c>
      <c r="I84" s="147">
        <f t="shared" si="14"/>
        <v>130</v>
      </c>
      <c r="J84" s="293">
        <f ca="1">SUMPRODUCT(SUMIF(INDIRECT({"赖辉","李文东","李鹏博","曾志坚","苏广","马锐","鲍晓宇","靳茜","王金星","高海涛","曾怀勋","梁铮","吴海波","张慧敏","刘振官","陈克"}&amp;"!b3:b34"),$A84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84" s="293"/>
      <c r="L84" s="293">
        <f ca="1">SUMPRODUCT(SUMIF(INDIRECT({"赖辉","李文东","李鹏博","曾志坚","苏广","马锐","鲍晓宇","靳茜","王金星","高海涛","曾怀勋","梁铮","吴海波","张慧敏","刘振官","陈克"}&amp;"!b3:b34"),$A84,OFFSET(INDIRECT({"赖辉","李文东","李鹏博","曾志坚","苏广","马锐","鲍晓宇","靳茜","王金星","高海涛","曾怀勋","梁铮","吴海波","张慧敏","刘振官","陈克"}&amp;"!a3"),,ROW(INDIRECT(MATCH('2、汇总分析二项目维度'!$L$2,INDIRECT("赖辉"&amp;"!2:2"),)&amp;":"&amp;MATCH('2、汇总分析二项目维度'!$M$2,INDIRECT("赖辉"&amp;"!2:2"),)))-1,)))</f>
        <v>5</v>
      </c>
      <c r="M84" s="293"/>
      <c r="N84" s="180"/>
      <c r="O84" s="202"/>
      <c r="P84" s="226"/>
    </row>
    <row r="85" spans="1:17" s="181" customFormat="1" ht="15.95" customHeight="1" x14ac:dyDescent="0.15">
      <c r="A85" s="11" t="s">
        <v>1586</v>
      </c>
      <c r="B85" s="11" t="s">
        <v>1831</v>
      </c>
      <c r="C85" s="43" t="str">
        <f>VLOOKUP(A85,事项列表范围!A:C,3,0)</f>
        <v>达州市数字乡村平台项目</v>
      </c>
      <c r="D85" s="87" t="str">
        <f>VLOOKUP(A85,[97]FY20商机汇总表!$A:$O,15,0)</f>
        <v>三类商机（SI业务）</v>
      </c>
      <c r="E85" s="43" t="str">
        <f>VLOOKUP(A85,[97]FY20商机汇总表!$A:$J,10,0)</f>
        <v>1发现和评估</v>
      </c>
      <c r="F85" s="151">
        <f>VLOOKUP(A85,[97]FY20商机汇总表!$A:$K,11,0)</f>
        <v>0.1</v>
      </c>
      <c r="G85" s="154" t="str">
        <f>VLOOKUP(A85,[97]FY20商机汇总表!$A:$L,12,0)</f>
        <v>跟进中</v>
      </c>
      <c r="H85" s="147">
        <f>VLOOKUP(A85,[97]FY20商机汇总表!$A:$T,20,0)</f>
        <v>1600</v>
      </c>
      <c r="I85" s="147">
        <f t="shared" si="14"/>
        <v>160</v>
      </c>
      <c r="J85" s="293">
        <f ca="1">SUMPRODUCT(SUMIF(INDIRECT({"赖辉","李文东","李鹏博","曾志坚","苏广","马锐","鲍晓宇","靳茜","王金星","高海涛","曾怀勋","梁铮","吴海波","张慧敏","刘振官","陈克"}&amp;"!b3:b34"),$A85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85" s="293"/>
      <c r="L85" s="293">
        <f ca="1">SUMPRODUCT(SUMIF(INDIRECT({"赖辉","李文东","李鹏博","曾志坚","苏广","马锐","鲍晓宇","靳茜","王金星","高海涛","曾怀勋","梁铮","吴海波","张慧敏","刘振官","陈克"}&amp;"!b3:b34"),$A85,OFFSET(INDIRECT({"赖辉","李文东","李鹏博","曾志坚","苏广","马锐","鲍晓宇","靳茜","王金星","高海涛","曾怀勋","梁铮","吴海波","张慧敏","刘振官","陈克"}&amp;"!a3"),,ROW(INDIRECT(MATCH('2、汇总分析二项目维度'!$L$2,INDIRECT("赖辉"&amp;"!2:2"),)&amp;":"&amp;MATCH('2、汇总分析二项目维度'!$M$2,INDIRECT("赖辉"&amp;"!2:2"),)))-1,)))</f>
        <v>22.5</v>
      </c>
      <c r="M85" s="293"/>
      <c r="N85" s="180">
        <f t="shared" ref="N85" ca="1" si="17">L85/8</f>
        <v>2.8125</v>
      </c>
      <c r="O85" s="202"/>
      <c r="P85" s="226"/>
    </row>
    <row r="86" spans="1:17" s="181" customFormat="1" ht="15.95" customHeight="1" x14ac:dyDescent="0.15">
      <c r="A86" s="114" t="s">
        <v>1917</v>
      </c>
      <c r="B86" s="114" t="s">
        <v>1650</v>
      </c>
      <c r="C86" s="43" t="str">
        <f>VLOOKUP(A86,事项列表范围!A:C,3,0)</f>
        <v>唐山智慧社区试点软件开发项目</v>
      </c>
      <c r="D86" s="87" t="str">
        <f>VLOOKUP(A86,[97]FY20商机汇总表!$A:$O,15,0)</f>
        <v>二类商机（自有方案业务）</v>
      </c>
      <c r="E86" s="43" t="str">
        <f>VLOOKUP(A86,[97]FY20商机汇总表!$A:$J,10,0)</f>
        <v>2顶设和策划</v>
      </c>
      <c r="F86" s="151">
        <f>VLOOKUP(A86,[97]FY20商机汇总表!$A:$K,11,0)</f>
        <v>0.25</v>
      </c>
      <c r="G86" s="154" t="str">
        <f>VLOOKUP(A86,[97]FY20商机汇总表!$A:$L,12,0)</f>
        <v>跟进中</v>
      </c>
      <c r="H86" s="147">
        <f>VLOOKUP(A86,[97]FY20商机汇总表!$A:$T,20,0)</f>
        <v>30</v>
      </c>
      <c r="I86" s="147">
        <f t="shared" si="14"/>
        <v>7.5</v>
      </c>
      <c r="J86" s="293">
        <f ca="1">SUMPRODUCT(SUMIF(INDIRECT({"赖辉","李文东","李鹏博","曾志坚","苏广","马锐","鲍晓宇","靳茜","王金星","高海涛","曾怀勋","梁铮","吴海波","张慧敏","刘振官","陈克"}&amp;"!b3:b34"),$A86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86" s="293"/>
      <c r="L86" s="293">
        <f ca="1">SUMPRODUCT(SUMIF(INDIRECT({"赖辉","李文东","李鹏博","曾志坚","苏广","马锐","鲍晓宇","靳茜","王金星","高海涛","曾怀勋","梁铮","吴海波","张慧敏","刘振官","陈克"}&amp;"!b3:b34"),$A86,OFFSET(INDIRECT({"赖辉","李文东","李鹏博","曾志坚","苏广","马锐","鲍晓宇","靳茜","王金星","高海涛","曾怀勋","梁铮","吴海波","张慧敏","刘振官","陈克"}&amp;"!a3"),,ROW(INDIRECT(MATCH('2、汇总分析二项目维度'!$L$2,INDIRECT("赖辉"&amp;"!2:2"),)&amp;":"&amp;MATCH('2、汇总分析二项目维度'!$M$2,INDIRECT("赖辉"&amp;"!2:2"),)))-1,)))</f>
        <v>10</v>
      </c>
      <c r="M86" s="293"/>
      <c r="N86" s="180"/>
      <c r="O86" s="202"/>
      <c r="P86" s="226"/>
    </row>
    <row r="87" spans="1:17" s="181" customFormat="1" ht="15.95" customHeight="1" x14ac:dyDescent="0.15">
      <c r="A87" s="114" t="s">
        <v>1949</v>
      </c>
      <c r="B87" s="114" t="s">
        <v>1765</v>
      </c>
      <c r="C87" s="43" t="str">
        <f>VLOOKUP(A87,事项列表范围!A:C,3,0)</f>
        <v>徐州国投合作</v>
      </c>
      <c r="D87" s="87" t="str">
        <f>VLOOKUP(A87,[98]FY20商机汇总表!$A:$P,16,0)</f>
        <v>三类商机（SI业务）</v>
      </c>
      <c r="E87" s="43" t="str">
        <f>VLOOKUP(A87,[98]FY20商机汇总表!$A:$K,11,0)</f>
        <v>1发现和评估</v>
      </c>
      <c r="F87" s="151">
        <f>VLOOKUP(A87,[98]FY20商机汇总表!$A:$L,12,0)</f>
        <v>0.1</v>
      </c>
      <c r="G87" s="154" t="str">
        <f>VLOOKUP(A87,[98]FY20商机汇总表!$A:$M,13,0)</f>
        <v>跟进中</v>
      </c>
      <c r="H87" s="147">
        <f>VLOOKUP(A87,[98]FY20商机汇总表!$A:$U,21,0)</f>
        <v>100</v>
      </c>
      <c r="I87" s="147">
        <f t="shared" si="14"/>
        <v>10</v>
      </c>
      <c r="J87" s="293">
        <f ca="1">SUMPRODUCT(SUMIF(INDIRECT({"赖辉","李文东","李鹏博","曾志坚","苏广","马锐","鲍晓宇","靳茜","王金星","高海涛","曾怀勋","梁铮","吴海波","张慧敏","刘振官","陈克"}&amp;"!b3:b34"),$A87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87" s="293"/>
      <c r="L87" s="293">
        <f ca="1">SUMPRODUCT(SUMIF(INDIRECT({"赖辉","李文东","李鹏博","曾志坚","苏广","马锐","鲍晓宇","靳茜","王金星","高海涛","曾怀勋","梁铮","吴海波","张慧敏","刘振官","陈克"}&amp;"!b3:b34"),$A87,OFFSET(INDIRECT({"赖辉","李文东","李鹏博","曾志坚","苏广","马锐","鲍晓宇","靳茜","王金星","高海涛","曾怀勋","梁铮","吴海波","张慧敏","刘振官","陈克"}&amp;"!a3"),,ROW(INDIRECT(MATCH('2、汇总分析二项目维度'!$L$2,INDIRECT("赖辉"&amp;"!2:2"),)&amp;":"&amp;MATCH('2、汇总分析二项目维度'!$M$2,INDIRECT("赖辉"&amp;"!2:2"),)))-1,)))</f>
        <v>22</v>
      </c>
      <c r="M87" s="293"/>
      <c r="N87" s="180">
        <f t="shared" ref="N87:N88" ca="1" si="18">L87/8</f>
        <v>2.75</v>
      </c>
      <c r="O87" s="202"/>
      <c r="P87" s="226"/>
    </row>
    <row r="88" spans="1:17" s="181" customFormat="1" ht="15.95" customHeight="1" x14ac:dyDescent="0.15">
      <c r="A88" s="11" t="s">
        <v>2248</v>
      </c>
      <c r="B88" s="11" t="s">
        <v>1880</v>
      </c>
      <c r="C88" s="91" t="s">
        <v>1472</v>
      </c>
      <c r="D88" s="87"/>
      <c r="E88" s="247" t="s">
        <v>1906</v>
      </c>
      <c r="F88" s="275">
        <v>0.1</v>
      </c>
      <c r="G88" s="276" t="s">
        <v>2095</v>
      </c>
      <c r="H88" s="147"/>
      <c r="I88" s="147"/>
      <c r="J88" s="293">
        <f ca="1">SUMPRODUCT(SUMIF(INDIRECT({"赖辉","李文东","李鹏博","曾志坚","苏广","马锐","鲍晓宇","靳茜","王金星","高海涛","曾怀勋","梁铮","吴海波","张慧敏","刘振官","陈克"}&amp;"!b3:b34"),$A88,OFFSET(INDIRECT({"赖辉","李文东","李鹏博","曾志坚","苏广","马锐","鲍晓宇","靳茜","王金星","高海涛","曾怀勋","梁铮","吴海波","张慧敏","刘振官","陈克"}&amp;"!a3"),,ROW(INDIRECT(MATCH('2、汇总分析二项目维度'!$J$2,INDIRECT("赖辉"&amp;"!2:2"),)&amp;":"&amp;MATCH('2、汇总分析二项目维度'!$K$2,INDIRECT("赖辉"&amp;"!2:2"),)))-1,)))</f>
        <v>32</v>
      </c>
      <c r="K88" s="293"/>
      <c r="L88" s="293">
        <f ca="1">SUMPRODUCT(SUMIF(INDIRECT({"赖辉","李文东","李鹏博","曾志坚","苏广","马锐","鲍晓宇","靳茜","王金星","高海涛","曾怀勋","梁铮","吴海波","张慧敏","刘振官","陈克"}&amp;"!b3:b34"),$A88,OFFSET(INDIRECT({"赖辉","李文东","李鹏博","曾志坚","苏广","马锐","鲍晓宇","靳茜","王金星","高海涛","曾怀勋","梁铮","吴海波","张慧敏","刘振官","陈克"}&amp;"!a3"),,ROW(INDIRECT(MATCH('2、汇总分析二项目维度'!$L$2,INDIRECT("赖辉"&amp;"!2:2"),)&amp;":"&amp;MATCH('2、汇总分析二项目维度'!$M$2,INDIRECT("赖辉"&amp;"!2:2"),)))-1,)))</f>
        <v>32</v>
      </c>
      <c r="M88" s="293"/>
      <c r="N88" s="180">
        <f t="shared" ca="1" si="18"/>
        <v>4</v>
      </c>
      <c r="O88" s="270"/>
      <c r="P88" s="226"/>
    </row>
    <row r="89" spans="1:17" s="181" customFormat="1" ht="15.95" customHeight="1" x14ac:dyDescent="0.15">
      <c r="A89" s="44" t="s">
        <v>849</v>
      </c>
      <c r="B89" s="11" t="s">
        <v>1831</v>
      </c>
      <c r="C89" s="43" t="str">
        <f>VLOOKUP(A89,事项列表范围!A:C,3,0)</f>
        <v>国家电网永川分公司泛在物联网项目（燕云DASS）</v>
      </c>
      <c r="D89" s="87" t="str">
        <f>VLOOKUP(A89,[97]FY20商机汇总表!$A:$O,15,0)</f>
        <v>一类商机（因特睿产品）</v>
      </c>
      <c r="E89" s="43" t="str">
        <f>VLOOKUP(A89,[97]FY20商机汇总表!$A:$J,10,0)</f>
        <v>4投标准备</v>
      </c>
      <c r="F89" s="151">
        <f>VLOOKUP(A89,[97]FY20商机汇总表!$A:$K,11,0)</f>
        <v>0.75</v>
      </c>
      <c r="G89" s="154" t="str">
        <f>VLOOKUP(A89,[97]FY20商机汇总表!$A:$L,12,0)</f>
        <v>直接签约</v>
      </c>
      <c r="H89" s="147">
        <f>VLOOKUP(A89,[97]FY20商机汇总表!$A:$T,20,0)</f>
        <v>200</v>
      </c>
      <c r="I89" s="147">
        <f t="shared" si="14"/>
        <v>150</v>
      </c>
      <c r="J89" s="293">
        <f ca="1">SUMPRODUCT(SUMIF(INDIRECT({"赖辉","李文东","李鹏博","曾志坚","苏广","马锐","鲍晓宇","靳茜","王金星","高海涛","曾怀勋","梁铮","吴海波","张慧敏","刘振官","陈克"}&amp;"!b3:b34"),$A89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89" s="293"/>
      <c r="L89" s="293">
        <f ca="1">SUMPRODUCT(SUMIF(INDIRECT({"赖辉","李文东","李鹏博","曾志坚","苏广","马锐","鲍晓宇","靳茜","王金星","高海涛","曾怀勋","梁铮","吴海波","张慧敏","刘振官","陈克"}&amp;"!b3:b34"),$A89,OFFSET(INDIRECT({"赖辉","李文东","李鹏博","曾志坚","苏广","马锐","鲍晓宇","靳茜","王金星","高海涛","曾怀勋","梁铮","吴海波","张慧敏","刘振官","陈克"}&amp;"!a3"),,ROW(INDIRECT(MATCH('2、汇总分析二项目维度'!$L$2,INDIRECT("赖辉"&amp;"!2:2"),)&amp;":"&amp;MATCH('2、汇总分析二项目维度'!$M$2,INDIRECT("赖辉"&amp;"!2:2"),)))-1,)))</f>
        <v>0.5</v>
      </c>
      <c r="M89" s="293"/>
      <c r="N89" s="182"/>
      <c r="O89" s="224"/>
      <c r="P89" s="226"/>
    </row>
    <row r="90" spans="1:17" s="181" customFormat="1" ht="15.95" customHeight="1" x14ac:dyDescent="0.15">
      <c r="A90" s="114" t="s">
        <v>1914</v>
      </c>
      <c r="B90" s="114" t="s">
        <v>1650</v>
      </c>
      <c r="C90" s="43" t="str">
        <f>VLOOKUP(A90,事项列表范围!A:C,3,0)</f>
        <v>“数字曲靖”溯源食品工业互联网项目</v>
      </c>
      <c r="D90" s="87" t="str">
        <f>VLOOKUP(A90,[97]FY20商机汇总表!$A:$O,15,0)</f>
        <v>二类商机（自有方案业务）</v>
      </c>
      <c r="E90" s="43" t="str">
        <f>VLOOKUP(A90,[97]FY20商机汇总表!$A:$J,10,0)</f>
        <v>1发现和评估</v>
      </c>
      <c r="F90" s="151">
        <f>VLOOKUP(A90,[97]FY20商机汇总表!$A:$K,11,0)</f>
        <v>0.1</v>
      </c>
      <c r="G90" s="154" t="str">
        <f>VLOOKUP(A90,[97]FY20商机汇总表!$A:$L,12,0)</f>
        <v>跟进中</v>
      </c>
      <c r="H90" s="147">
        <f>VLOOKUP(A90,[97]FY20商机汇总表!$A:$T,20,0)</f>
        <v>2000</v>
      </c>
      <c r="I90" s="147">
        <f t="shared" si="14"/>
        <v>200</v>
      </c>
      <c r="J90" s="293">
        <f ca="1">SUMPRODUCT(SUMIF(INDIRECT({"赖辉","李文东","李鹏博","曾志坚","苏广","马锐","鲍晓宇","靳茜","王金星","高海涛","曾怀勋","梁铮","吴海波","张慧敏","刘振官","陈克"}&amp;"!b3:b34"),$A90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0" s="293"/>
      <c r="L90" s="293">
        <f ca="1">SUMPRODUCT(SUMIF(INDIRECT({"赖辉","李文东","李鹏博","曾志坚","苏广","马锐","鲍晓宇","靳茜","王金星","高海涛","曾怀勋","梁铮","吴海波","张慧敏","刘振官","陈克"}&amp;"!b3:b34"),$A90,OFFSET(INDIRECT({"赖辉","李文东","李鹏博","曾志坚","苏广","马锐","鲍晓宇","靳茜","王金星","高海涛","曾怀勋","梁铮","吴海波","张慧敏","刘振官","陈克"}&amp;"!a3"),,ROW(INDIRECT(MATCH('2、汇总分析二项目维度'!$L$2,INDIRECT("赖辉"&amp;"!2:2"),)&amp;":"&amp;MATCH('2、汇总分析二项目维度'!$M$2,INDIRECT("赖辉"&amp;"!2:2"),)))-1,)))</f>
        <v>4</v>
      </c>
      <c r="M90" s="293"/>
      <c r="N90" s="180">
        <f t="shared" ref="N90:N93" ca="1" si="19">L90/8</f>
        <v>0.5</v>
      </c>
      <c r="O90" s="224"/>
      <c r="P90" s="226"/>
    </row>
    <row r="91" spans="1:17" s="181" customFormat="1" ht="15.95" customHeight="1" x14ac:dyDescent="0.15">
      <c r="A91" s="114" t="s">
        <v>1953</v>
      </c>
      <c r="B91" s="114" t="s">
        <v>1650</v>
      </c>
      <c r="C91" s="43" t="str">
        <f>VLOOKUP(A91,事项列表范围!A:C,3,0)</f>
        <v>吉林省延边州智慧龙井项目</v>
      </c>
      <c r="D91" s="87"/>
      <c r="E91" s="43" t="str">
        <f>VLOOKUP(A91,[97]FY20商机汇总表!$A:$J,10,0)</f>
        <v>1发现和评估</v>
      </c>
      <c r="F91" s="151">
        <f>VLOOKUP(A91,[97]FY20商机汇总表!$A:$K,11,0)</f>
        <v>0.1</v>
      </c>
      <c r="G91" s="154" t="str">
        <f>VLOOKUP(A91,[97]FY20商机汇总表!$A:$L,12,0)</f>
        <v>跟进中</v>
      </c>
      <c r="H91" s="147"/>
      <c r="I91" s="147"/>
      <c r="J91" s="293">
        <f ca="1">SUMPRODUCT(SUMIF(INDIRECT({"赖辉","李文东","李鹏博","曾志坚","苏广","马锐","鲍晓宇","靳茜","王金星","高海涛","曾怀勋","梁铮","吴海波","张慧敏","刘振官","陈克"}&amp;"!b3:b34"),$A91,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1" s="293"/>
      <c r="L91" s="293">
        <f ca="1">SUMPRODUCT(SUMIF(INDIRECT({"赖辉","李文东","李鹏博","曾志坚","苏广","马锐","鲍晓宇","靳茜","王金星","高海涛","曾怀勋","梁铮","吴海波","张慧敏","刘振官","陈克"}&amp;"!b3:b34"),$A91,OFFSET(INDIRECT({"赖辉","李文东","李鹏博","曾志坚","苏广","马锐","鲍晓宇","靳茜","王金星","高海涛","曾怀勋","梁铮","吴海波","张慧敏","刘振官","陈克"}&amp;"!a3"),,ROW(INDIRECT(MATCH('2、汇总分析二项目维度'!$L$2,INDIRECT("赖辉"&amp;"!2:2"),)&amp;":"&amp;MATCH('2、汇总分析二项目维度'!$M$2,INDIRECT("赖辉"&amp;"!2:2"),)))-1,)))</f>
        <v>76</v>
      </c>
      <c r="M91" s="293"/>
      <c r="N91" s="180">
        <f t="shared" ca="1" si="19"/>
        <v>9.5</v>
      </c>
      <c r="O91" s="211" t="s">
        <v>1978</v>
      </c>
      <c r="P91" s="226"/>
    </row>
    <row r="92" spans="1:17" s="181" customFormat="1" ht="15.95" customHeight="1" x14ac:dyDescent="0.15">
      <c r="A92" s="114" t="s">
        <v>1985</v>
      </c>
      <c r="B92" s="114" t="s">
        <v>1650</v>
      </c>
      <c r="C92" s="43" t="str">
        <f>VLOOKUP(A92,事项列表范围!A:C,3,0)</f>
        <v>沈阳市沈河区云平台项目</v>
      </c>
      <c r="D92" s="87"/>
      <c r="E92" s="43" t="str">
        <f>VLOOKUP(A92,[97]FY20商机汇总表!$A:$J,10,0)</f>
        <v>1发现和评估</v>
      </c>
      <c r="F92" s="151">
        <f>VLOOKUP(A92,[97]FY20商机汇总表!$A:$K,11,0)</f>
        <v>0.1</v>
      </c>
      <c r="G92" s="154" t="str">
        <f>VLOOKUP(A92,[97]FY20商机汇总表!$A:$L,12,0)</f>
        <v>跟进中</v>
      </c>
      <c r="H92" s="147">
        <f>VLOOKUP(A92,[97]FY20商机汇总表!$A:$T,20,0)</f>
        <v>500</v>
      </c>
      <c r="I92" s="147">
        <f t="shared" si="14"/>
        <v>50</v>
      </c>
      <c r="J92" s="293">
        <f ca="1">SUMPRODUCT(SUMIF(INDIRECT({"赖辉","李文东","李鹏博","曾志坚","苏广","马锐","鲍晓宇","靳茜","王金星","高海涛","曾怀勋","梁铮","吴海波","张慧敏","刘振官","陈克"}&amp;"!b3:b34"),$A92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2" s="293"/>
      <c r="L92" s="293">
        <f ca="1">SUMPRODUCT(SUMIF(INDIRECT({"赖辉","李文东","李鹏博","曾志坚","苏广","马锐","鲍晓宇","靳茜","王金星","高海涛","曾怀勋","梁铮","吴海波","张慧敏","刘振官","陈克"}&amp;"!b3:b34"),$A92,OFFSET(INDIRECT({"赖辉","李文东","李鹏博","曾志坚","苏广","马锐","鲍晓宇","靳茜","王金星","高海涛","曾怀勋","梁铮","吴海波","张慧敏","刘振官","陈克"}&amp;"!a3"),,ROW(INDIRECT(MATCH('2、汇总分析二项目维度'!$L$2,INDIRECT("赖辉"&amp;"!2:2"),)&amp;":"&amp;MATCH('2、汇总分析二项目维度'!$M$2,INDIRECT("赖辉"&amp;"!2:2"),)))-1,)))</f>
        <v>16</v>
      </c>
      <c r="M92" s="293"/>
      <c r="N92" s="180">
        <f t="shared" ca="1" si="19"/>
        <v>2</v>
      </c>
      <c r="O92" s="224"/>
      <c r="P92" s="226"/>
    </row>
    <row r="93" spans="1:17" s="181" customFormat="1" ht="15.95" customHeight="1" x14ac:dyDescent="0.15">
      <c r="A93" s="264" t="s">
        <v>2040</v>
      </c>
      <c r="B93" s="264" t="s">
        <v>1650</v>
      </c>
      <c r="C93" s="215" t="str">
        <f>VLOOKUP(A93,事项列表范围!A:C,3,0)</f>
        <v>数字延吉项目</v>
      </c>
      <c r="D93" s="214"/>
      <c r="E93" s="215" t="s">
        <v>1906</v>
      </c>
      <c r="F93" s="216">
        <v>0.1</v>
      </c>
      <c r="G93" s="219" t="s">
        <v>2095</v>
      </c>
      <c r="H93" s="217"/>
      <c r="I93" s="217"/>
      <c r="J93" s="296">
        <f ca="1">SUMPRODUCT(SUMIF(INDIRECT({"赖辉","李文东","李鹏博","曾志坚","苏广","马锐","鲍晓宇","靳茜","王金星","高海涛","曾怀勋","梁铮","吴海波","张慧敏","刘振官","陈克"}&amp;"!b3:b34"),$A93,OFFSET(INDIRECT({"赖辉","李文东","李鹏博","曾志坚","苏广","马锐","鲍晓宇","靳茜","王金星","高海涛","曾怀勋","梁铮","吴海波","张慧敏","刘振官","陈克"}&amp;"!a3"),,ROW(INDIRECT(MATCH('2、汇总分析二项目维度'!$J$2,INDIRECT("赖辉"&amp;"!2:2"),)&amp;":"&amp;MATCH('2、汇总分析二项目维度'!$K$2,INDIRECT("赖辉"&amp;"!2:2"),)))-1,)))</f>
        <v>5</v>
      </c>
      <c r="K93" s="296"/>
      <c r="L93" s="296">
        <f ca="1">SUMPRODUCT(SUMIF(INDIRECT({"赖辉","李文东","李鹏博","曾志坚","苏广","马锐","鲍晓宇","靳茜","王金星","高海涛","曾怀勋","梁铮","吴海波","张慧敏","刘振官","陈克"}&amp;"!b3:b34"),$A93,OFFSET(INDIRECT({"赖辉","李文东","李鹏博","曾志坚","苏广","马锐","鲍晓宇","靳茜","王金星","高海涛","曾怀勋","梁铮","吴海波","张慧敏","刘振官","陈克"}&amp;"!a3"),,ROW(INDIRECT(MATCH('2、汇总分析二项目维度'!$L$2,INDIRECT("赖辉"&amp;"!2:2"),)&amp;":"&amp;MATCH('2、汇总分析二项目维度'!$M$2,INDIRECT("赖辉"&amp;"!2:2"),)))-1,)))</f>
        <v>85</v>
      </c>
      <c r="M93" s="296"/>
      <c r="N93" s="218">
        <f t="shared" ca="1" si="19"/>
        <v>10.625</v>
      </c>
      <c r="O93" s="260" t="s">
        <v>1979</v>
      </c>
      <c r="P93" s="228"/>
    </row>
    <row r="94" spans="1:17" s="179" customFormat="1" ht="15.95" customHeight="1" x14ac:dyDescent="0.15">
      <c r="A94" s="144" t="s">
        <v>1657</v>
      </c>
      <c r="B94" s="145" t="s">
        <v>1650</v>
      </c>
      <c r="C94" s="148" t="str">
        <f>VLOOKUP(A94,事项列表范围!A:C,3,0)</f>
        <v>唐山企业复工平台</v>
      </c>
      <c r="D94" s="205" t="s">
        <v>1907</v>
      </c>
      <c r="E94" s="148" t="s">
        <v>1906</v>
      </c>
      <c r="F94" s="152">
        <v>0.1</v>
      </c>
      <c r="G94" s="203" t="str">
        <f>VLOOKUP(A94,[99]Sheet1!$A:$J,10,0)</f>
        <v>放弃</v>
      </c>
      <c r="H94" s="161"/>
      <c r="I94" s="153"/>
      <c r="J94" s="295">
        <f ca="1">SUMPRODUCT(SUMIF(INDIRECT({"赖辉","李文东","李鹏博","曾志坚","苏广","马锐","鲍晓宇","靳茜","王金星","高海涛","曾怀勋","梁铮","吴海波","张慧敏","刘振官","陈克"}&amp;"!b3:b34"),$A94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4" s="295"/>
      <c r="L94" s="295">
        <f ca="1">SUMPRODUCT(SUMIF(INDIRECT({"赖辉","李文东","李鹏博","曾志坚","苏广","马锐","鲍晓宇","靳茜","王金星","高海涛","曾怀勋","梁铮","吴海波","张慧敏","刘振官","陈克"}&amp;"!b3:b34"),$A94,OFFSET(INDIRECT({"赖辉","李文东","李鹏博","曾志坚","苏广","马锐","鲍晓宇","靳茜","王金星","高海涛","曾怀勋","梁铮","吴海波","张慧敏","刘振官","陈克"}&amp;"!a3"),,ROW(INDIRECT(MATCH('2、汇总分析二项目维度'!$L$2,INDIRECT("赖辉"&amp;"!2:2"),)&amp;":"&amp;MATCH('2、汇总分析二项目维度'!$M$2,INDIRECT("赖辉"&amp;"!2:2"),)))-1,)))</f>
        <v>2</v>
      </c>
      <c r="M94" s="295"/>
      <c r="N94" s="184">
        <f ca="1">L94/8</f>
        <v>0.25</v>
      </c>
      <c r="O94" s="225"/>
      <c r="P94" s="209"/>
      <c r="Q94" s="181"/>
    </row>
    <row r="95" spans="1:17" s="179" customFormat="1" ht="15.95" customHeight="1" x14ac:dyDescent="0.15">
      <c r="A95" s="144" t="s">
        <v>1660</v>
      </c>
      <c r="B95" s="145" t="s">
        <v>1652</v>
      </c>
      <c r="C95" s="148" t="str">
        <f>VLOOKUP(A95,事项列表范围!A:C,3,0)</f>
        <v>沧州疫情防控系统</v>
      </c>
      <c r="D95" s="205" t="s">
        <v>1907</v>
      </c>
      <c r="E95" s="148" t="s">
        <v>1906</v>
      </c>
      <c r="F95" s="152">
        <v>0.1</v>
      </c>
      <c r="G95" s="203" t="str">
        <f>VLOOKUP(A95,[99]Sheet1!$A:$J,10,0)</f>
        <v>放弃</v>
      </c>
      <c r="H95" s="161"/>
      <c r="I95" s="153"/>
      <c r="J95" s="295">
        <f ca="1">SUMPRODUCT(SUMIF(INDIRECT({"赖辉","李文东","李鹏博","曾志坚","苏广","马锐","鲍晓宇","靳茜","王金星","高海涛","曾怀勋","梁铮","吴海波","张慧敏","刘振官","陈克"}&amp;"!b3:b34"),$A95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5" s="295"/>
      <c r="L95" s="295">
        <f ca="1">SUMPRODUCT(SUMIF(INDIRECT({"赖辉","李文东","李鹏博","曾志坚","苏广","马锐","鲍晓宇","靳茜","王金星","高海涛","曾怀勋","梁铮","吴海波","张慧敏","刘振官","陈克"}&amp;"!b3:b34"),$A95,OFFSET(INDIRECT({"赖辉","李文东","李鹏博","曾志坚","苏广","马锐","鲍晓宇","靳茜","王金星","高海涛","曾怀勋","梁铮","吴海波","张慧敏","刘振官","陈克"}&amp;"!a3"),,ROW(INDIRECT(MATCH('2、汇总分析二项目维度'!$L$2,INDIRECT("赖辉"&amp;"!2:2"),)&amp;":"&amp;MATCH('2、汇总分析二项目维度'!$M$2,INDIRECT("赖辉"&amp;"!2:2"),)))-1,)))</f>
        <v>6</v>
      </c>
      <c r="M95" s="295"/>
      <c r="N95" s="184">
        <f ca="1">L95/8</f>
        <v>0.75</v>
      </c>
      <c r="O95" s="225"/>
      <c r="P95" s="209"/>
      <c r="Q95" s="181"/>
    </row>
    <row r="96" spans="1:17" s="181" customFormat="1" ht="15.95" customHeight="1" x14ac:dyDescent="0.15">
      <c r="A96" s="144" t="s">
        <v>1672</v>
      </c>
      <c r="B96" s="145" t="s">
        <v>1651</v>
      </c>
      <c r="C96" s="148" t="str">
        <f>VLOOKUP(A96,事项列表范围!A:C,3,0)</f>
        <v>长春疫情防控系统</v>
      </c>
      <c r="D96" s="205" t="s">
        <v>1907</v>
      </c>
      <c r="E96" s="148" t="s">
        <v>1906</v>
      </c>
      <c r="F96" s="152">
        <v>0.1</v>
      </c>
      <c r="G96" s="203" t="str">
        <f>VLOOKUP(A96,[99]Sheet1!$A:$J,10,0)</f>
        <v>放弃</v>
      </c>
      <c r="H96" s="161"/>
      <c r="I96" s="153"/>
      <c r="J96" s="295">
        <f ca="1">SUMPRODUCT(SUMIF(INDIRECT({"赖辉","李文东","李鹏博","曾志坚","苏广","马锐","鲍晓宇","靳茜","王金星","高海涛","曾怀勋","梁铮","吴海波","张慧敏","刘振官","陈克"}&amp;"!b3:b34"),$A96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6" s="295"/>
      <c r="L96" s="295">
        <f ca="1">SUMPRODUCT(SUMIF(INDIRECT({"赖辉","李文东","李鹏博","曾志坚","苏广","马锐","鲍晓宇","靳茜","王金星","高海涛","曾怀勋","梁铮","吴海波","张慧敏","刘振官","陈克"}&amp;"!b3:b34"),$A96,OFFSET(INDIRECT({"赖辉","李文东","李鹏博","曾志坚","苏广","马锐","鲍晓宇","靳茜","王金星","高海涛","曾怀勋","梁铮","吴海波","张慧敏","刘振官","陈克"}&amp;"!a3"),,ROW(INDIRECT(MATCH('2、汇总分析二项目维度'!$L$2,INDIRECT("赖辉"&amp;"!2:2"),)&amp;":"&amp;MATCH('2、汇总分析二项目维度'!$M$2,INDIRECT("赖辉"&amp;"!2:2"),)))-1,)))</f>
        <v>43</v>
      </c>
      <c r="M96" s="295"/>
      <c r="N96" s="184">
        <f ca="1">L96/8</f>
        <v>5.375</v>
      </c>
      <c r="O96" s="225"/>
      <c r="P96" s="209"/>
    </row>
    <row r="97" spans="1:17" s="181" customFormat="1" ht="15.95" customHeight="1" x14ac:dyDescent="0.15">
      <c r="A97" s="145" t="s">
        <v>1702</v>
      </c>
      <c r="B97" s="145" t="s">
        <v>1650</v>
      </c>
      <c r="C97" s="148" t="str">
        <f>VLOOKUP(A97,事项列表范围!A:C,3,0)</f>
        <v>吉林省延吉市餐饮行业复工防疫系统项目</v>
      </c>
      <c r="D97" s="205" t="s">
        <v>1907</v>
      </c>
      <c r="E97" s="148" t="s">
        <v>1906</v>
      </c>
      <c r="F97" s="152">
        <v>0.1</v>
      </c>
      <c r="G97" s="203" t="str">
        <f>VLOOKUP(A97,[99]Sheet1!$A:$J,10,0)</f>
        <v>放弃</v>
      </c>
      <c r="H97" s="161"/>
      <c r="I97" s="153"/>
      <c r="J97" s="295">
        <f ca="1">SUMPRODUCT(SUMIF(INDIRECT({"赖辉","李文东","李鹏博","曾志坚","苏广","马锐","鲍晓宇","靳茜","王金星","高海涛","曾怀勋","梁铮","吴海波","张慧敏","刘振官","陈克"}&amp;"!b3:b34"),$A97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7" s="295"/>
      <c r="L97" s="295">
        <f ca="1">SUMPRODUCT(SUMIF(INDIRECT({"赖辉","李文东","李鹏博","曾志坚","苏广","马锐","鲍晓宇","靳茜","王金星","高海涛","曾怀勋","梁铮","吴海波","张慧敏","刘振官","陈克"}&amp;"!b3:b34"),$A97,OFFSET(INDIRECT({"赖辉","李文东","李鹏博","曾志坚","苏广","马锐","鲍晓宇","靳茜","王金星","高海涛","曾怀勋","梁铮","吴海波","张慧敏","刘振官","陈克"}&amp;"!a3"),,ROW(INDIRECT(MATCH('2、汇总分析二项目维度'!$L$2,INDIRECT("赖辉"&amp;"!2:2"),)&amp;":"&amp;MATCH('2、汇总分析二项目维度'!$M$2,INDIRECT("赖辉"&amp;"!2:2"),)))-1,)))</f>
        <v>43</v>
      </c>
      <c r="M97" s="295"/>
      <c r="N97" s="184">
        <f ca="1">L97/8</f>
        <v>5.375</v>
      </c>
      <c r="O97" s="225"/>
      <c r="P97" s="209"/>
    </row>
    <row r="98" spans="1:17" s="181" customFormat="1" ht="15.95" customHeight="1" x14ac:dyDescent="0.15">
      <c r="A98" s="146" t="s">
        <v>719</v>
      </c>
      <c r="B98" s="145" t="s">
        <v>1775</v>
      </c>
      <c r="C98" s="148" t="str">
        <f>VLOOKUP(A98,事项列表范围!A:C,3,0)</f>
        <v>邯郸市成安县智慧城市</v>
      </c>
      <c r="D98" s="205" t="s">
        <v>1905</v>
      </c>
      <c r="E98" s="148" t="s">
        <v>1908</v>
      </c>
      <c r="F98" s="152">
        <v>0.25</v>
      </c>
      <c r="G98" s="203" t="str">
        <f>VLOOKUP(A98,[99]Sheet1!$A:$J,10,0)</f>
        <v>放弃</v>
      </c>
      <c r="H98" s="153">
        <v>1000</v>
      </c>
      <c r="I98" s="153">
        <f t="shared" si="14"/>
        <v>250</v>
      </c>
      <c r="J98" s="295">
        <f ca="1">SUMPRODUCT(SUMIF(INDIRECT({"赖辉","李文东","李鹏博","曾志坚","苏广","马锐","鲍晓宇","靳茜","王金星","高海涛","曾怀勋","梁铮","吴海波","张慧敏","刘振官","陈克"}&amp;"!b3:b34"),$A98,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8" s="295"/>
      <c r="L98" s="295">
        <f ca="1">SUMPRODUCT(SUMIF(INDIRECT({"赖辉","李文东","李鹏博","曾志坚","苏广","马锐","鲍晓宇","靳茜","王金星","高海涛","曾怀勋","梁铮","吴海波","张慧敏","刘振官","陈克"}&amp;"!b3:b34"),$A98,OFFSET(INDIRECT({"赖辉","李文东","李鹏博","曾志坚","苏广","马锐","鲍晓宇","靳茜","王金星","高海涛","曾怀勋","梁铮","吴海波","张慧敏","刘振官","陈克"}&amp;"!a3"),,ROW(INDIRECT(MATCH('2、汇总分析二项目维度'!$L$2,INDIRECT("赖辉"&amp;"!2:2"),)&amp;":"&amp;MATCH('2、汇总分析二项目维度'!$M$2,INDIRECT("赖辉"&amp;"!2:2"),)))-1,)))</f>
        <v>4</v>
      </c>
      <c r="M98" s="295"/>
      <c r="N98" s="185"/>
      <c r="O98" s="225"/>
      <c r="P98" s="209"/>
    </row>
    <row r="99" spans="1:17" s="179" customFormat="1" ht="15.95" customHeight="1" x14ac:dyDescent="0.15">
      <c r="A99" s="204" t="s">
        <v>468</v>
      </c>
      <c r="B99" s="204" t="s">
        <v>1775</v>
      </c>
      <c r="C99" s="148" t="str">
        <f>VLOOKUP(A99,事项列表范围!A:C,3,0)</f>
        <v>云南曲靖智慧城市项目</v>
      </c>
      <c r="D99" s="205" t="str">
        <f>VLOOKUP(A99,'[100]9-暂停商机清单'!$A:$K,11,0)</f>
        <v>二类商机（自有方案业务）</v>
      </c>
      <c r="E99" s="148" t="str">
        <f>VLOOKUP(A99,'[100]9-暂停商机清单'!$A:$H,8,0)</f>
        <v>1发现和评估</v>
      </c>
      <c r="F99" s="152">
        <v>0.1</v>
      </c>
      <c r="G99" s="203" t="str">
        <f>VLOOKUP(A99,'[100]9-暂停商机清单'!$A:$J,10,0)</f>
        <v>暂停</v>
      </c>
      <c r="H99" s="153">
        <v>3000</v>
      </c>
      <c r="I99" s="153">
        <f t="shared" si="14"/>
        <v>300</v>
      </c>
      <c r="J99" s="295">
        <f ca="1">SUMPRODUCT(SUMIF(INDIRECT({"赖辉","李文东","李鹏博","曾志坚","苏广","马锐","鲍晓宇","靳茜","王金星","高海涛","曾怀勋","梁铮","吴海波","张慧敏","刘振官","陈克"}&amp;"!b3:b34"),$A99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99" s="295"/>
      <c r="L99" s="295">
        <f ca="1">SUMPRODUCT(SUMIF(INDIRECT({"赖辉","李文东","李鹏博","曾志坚","苏广","马锐","鲍晓宇","靳茜","王金星","高海涛","曾怀勋","梁铮","吴海波","张慧敏","刘振官","陈克"}&amp;"!b3:b34"),$A99,OFFSET(INDIRECT({"赖辉","李文东","李鹏博","曾志坚","苏广","马锐","鲍晓宇","靳茜","王金星","高海涛","曾怀勋","梁铮","吴海波","张慧敏","刘振官","陈克"}&amp;"!a3"),,ROW(INDIRECT(MATCH('2、汇总分析二项目维度'!$L$2,INDIRECT("赖辉"&amp;"!2:2"),)&amp;":"&amp;MATCH('2、汇总分析二项目维度'!$M$2,INDIRECT("赖辉"&amp;"!2:2"),)))-1,)))</f>
        <v>903</v>
      </c>
      <c r="M99" s="295"/>
      <c r="N99" s="184">
        <f t="shared" ref="N99" ca="1" si="20">L99/8</f>
        <v>112.875</v>
      </c>
      <c r="O99" s="225"/>
      <c r="P99" s="209"/>
      <c r="Q99" s="181"/>
    </row>
    <row r="100" spans="1:17" s="181" customFormat="1" ht="15.95" customHeight="1" x14ac:dyDescent="0.15">
      <c r="A100" s="146" t="s">
        <v>1964</v>
      </c>
      <c r="B100" s="145" t="s">
        <v>1766</v>
      </c>
      <c r="C100" s="148" t="str">
        <f>VLOOKUP(A100,事项列表范围!A:C,3,0)</f>
        <v>邯郸市鸡泽县智慧物流</v>
      </c>
      <c r="D100" s="205"/>
      <c r="E100" s="209"/>
      <c r="F100" s="152"/>
      <c r="G100" s="158" t="s">
        <v>1962</v>
      </c>
      <c r="H100" s="153"/>
      <c r="I100" s="153"/>
      <c r="J100" s="295">
        <f ca="1">SUMPRODUCT(SUMIF(INDIRECT({"赖辉","李文东","李鹏博","曾志坚","苏广","马锐","鲍晓宇","靳茜","王金星","高海涛","曾怀勋","梁铮","吴海波","张慧敏","刘振官","陈克"}&amp;"!b3:b34"),$A100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0" s="295"/>
      <c r="L100" s="295">
        <f ca="1">SUMPRODUCT(SUMIF(INDIRECT({"赖辉","李文东","李鹏博","曾志坚","苏广","马锐","鲍晓宇","靳茜","王金星","高海涛","曾怀勋","梁铮","吴海波","张慧敏","刘振官","陈克"}&amp;"!b3:b34"),$A100,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100" s="295"/>
      <c r="N100" s="185"/>
      <c r="O100" s="225"/>
      <c r="P100" s="209"/>
    </row>
    <row r="101" spans="1:17" s="181" customFormat="1" ht="15.95" customHeight="1" x14ac:dyDescent="0.15">
      <c r="A101" s="146" t="s">
        <v>1965</v>
      </c>
      <c r="B101" s="145" t="s">
        <v>1650</v>
      </c>
      <c r="C101" s="148" t="str">
        <f>VLOOKUP(A101,事项列表范围!A:C,3,0)</f>
        <v>智慧金秀一期</v>
      </c>
      <c r="D101" s="205"/>
      <c r="E101" s="210"/>
      <c r="F101" s="152"/>
      <c r="G101" s="158" t="s">
        <v>1966</v>
      </c>
      <c r="H101" s="153"/>
      <c r="I101" s="153"/>
      <c r="J101" s="295">
        <f ca="1">SUMPRODUCT(SUMIF(INDIRECT({"赖辉","李文东","李鹏博","曾志坚","苏广","马锐","鲍晓宇","靳茜","王金星","高海涛","曾怀勋","梁铮","吴海波","张慧敏","刘振官","陈克"}&amp;"!b3:b34"),$A101,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1" s="295"/>
      <c r="L101" s="295">
        <f ca="1">SUMPRODUCT(SUMIF(INDIRECT({"赖辉","李文东","李鹏博","曾志坚","苏广","马锐","鲍晓宇","靳茜","王金星","高海涛","曾怀勋","梁铮","吴海波","张慧敏","刘振官","陈克"}&amp;"!b3:b34"),$A101,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101" s="295"/>
      <c r="N101" s="185"/>
      <c r="O101" s="225"/>
      <c r="P101" s="209"/>
    </row>
    <row r="102" spans="1:17" s="179" customFormat="1" ht="15.95" customHeight="1" x14ac:dyDescent="0.15">
      <c r="A102" s="208" t="s">
        <v>479</v>
      </c>
      <c r="B102" s="204" t="s">
        <v>1777</v>
      </c>
      <c r="C102" s="148" t="str">
        <f>VLOOKUP(A102,事项列表范围!A:C,3,0)</f>
        <v>长春红旗小镇项目</v>
      </c>
      <c r="D102" s="205"/>
      <c r="E102" s="209"/>
      <c r="F102" s="152"/>
      <c r="G102" s="158" t="s">
        <v>1963</v>
      </c>
      <c r="H102" s="153"/>
      <c r="I102" s="153"/>
      <c r="J102" s="295">
        <f ca="1">SUMPRODUCT(SUMIF(INDIRECT({"赖辉","李文东","李鹏博","曾志坚","苏广","马锐","鲍晓宇","靳茜","王金星","高海涛","曾怀勋","梁铮","吴海波","张慧敏","刘振官","陈克"}&amp;"!b3:b34"),$A102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2" s="295"/>
      <c r="L102" s="295">
        <f ca="1">SUMPRODUCT(SUMIF(INDIRECT({"赖辉","李文东","李鹏博","曾志坚","苏广","马锐","鲍晓宇","靳茜","王金星","高海涛","曾怀勋","梁铮","吴海波","张慧敏","刘振官","陈克"}&amp;"!b3:b34"),$A102,OFFSET(INDIRECT({"赖辉","李文东","李鹏博","曾志坚","苏广","马锐","鲍晓宇","靳茜","王金星","高海涛","曾怀勋","梁铮","吴海波","张慧敏","刘振官","陈克"}&amp;"!a3"),,ROW(INDIRECT(MATCH('2、汇总分析二项目维度'!$L$2,INDIRECT("赖辉"&amp;"!2:2"),)&amp;":"&amp;MATCH('2、汇总分析二项目维度'!$M$2,INDIRECT("赖辉"&amp;"!2:2"),)))-1,)))</f>
        <v>23</v>
      </c>
      <c r="M102" s="295"/>
      <c r="N102" s="185"/>
      <c r="O102" s="225"/>
      <c r="P102" s="209"/>
      <c r="Q102" s="181"/>
    </row>
    <row r="103" spans="1:17" s="179" customFormat="1" ht="15.95" customHeight="1" x14ac:dyDescent="0.15">
      <c r="A103" s="204" t="s">
        <v>290</v>
      </c>
      <c r="B103" s="204" t="s">
        <v>1775</v>
      </c>
      <c r="C103" s="148" t="str">
        <f>VLOOKUP(A103,事项列表范围!A:C,3,0)</f>
        <v>抚顺市应急指挥平台</v>
      </c>
      <c r="D103" s="205" t="str">
        <f>VLOOKUP(A103,'[97]9-暂停商机清单'!$A:$O,15,0)</f>
        <v>二类商机（自有方案业务）</v>
      </c>
      <c r="E103" s="148" t="str">
        <f>VLOOKUP(A103,'[97]9-暂停商机清单'!$A:$J,10,0)</f>
        <v>1发现和评估</v>
      </c>
      <c r="F103" s="152">
        <f>VLOOKUP(A103,'[97]9-暂停商机清单'!$A:$K,11,0)</f>
        <v>0.1</v>
      </c>
      <c r="G103" s="158" t="str">
        <f>VLOOKUP(A103,'[97]9-暂停商机清单'!$A:$L,12,0)</f>
        <v>暂停</v>
      </c>
      <c r="H103" s="153">
        <f>VLOOKUP(A103,'[97]9-暂停商机清单'!$A:$T,20,0)</f>
        <v>300</v>
      </c>
      <c r="I103" s="153">
        <f t="shared" si="14"/>
        <v>30</v>
      </c>
      <c r="J103" s="295">
        <f ca="1">SUMPRODUCT(SUMIF(INDIRECT({"赖辉","李文东","李鹏博","曾志坚","苏广","马锐","鲍晓宇","靳茜","王金星","高海涛","曾怀勋","梁铮","吴海波","张慧敏","刘振官","陈克"}&amp;"!b3:b34"),$A103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3" s="295"/>
      <c r="L103" s="295">
        <f ca="1">SUMPRODUCT(SUMIF(INDIRECT({"赖辉","李文东","李鹏博","曾志坚","苏广","马锐","鲍晓宇","靳茜","王金星","高海涛","曾怀勋","梁铮","吴海波","张慧敏","刘振官","陈克"}&amp;"!b3:b34"),$A103,OFFSET(INDIRECT({"赖辉","李文东","李鹏博","曾志坚","苏广","马锐","鲍晓宇","靳茜","王金星","高海涛","曾怀勋","梁铮","吴海波","张慧敏","刘振官","陈克"}&amp;"!a3"),,ROW(INDIRECT(MATCH('2、汇总分析二项目维度'!$L$2,INDIRECT("赖辉"&amp;"!2:2"),)&amp;":"&amp;MATCH('2、汇总分析二项目维度'!$M$2,INDIRECT("赖辉"&amp;"!2:2"),)))-1,)))</f>
        <v>56</v>
      </c>
      <c r="M103" s="295"/>
      <c r="N103" s="184">
        <f t="shared" ref="N103:N110" ca="1" si="21">L103/8</f>
        <v>7</v>
      </c>
      <c r="O103" s="225"/>
      <c r="P103" s="209"/>
      <c r="Q103" s="181"/>
    </row>
    <row r="104" spans="1:17" s="179" customFormat="1" ht="15.95" customHeight="1" x14ac:dyDescent="0.15">
      <c r="A104" s="208" t="s">
        <v>1611</v>
      </c>
      <c r="B104" s="204" t="s">
        <v>1776</v>
      </c>
      <c r="C104" s="148" t="str">
        <f>VLOOKUP(A104,事项列表范围!A:C,3,0)</f>
        <v>抚顺智慧社区</v>
      </c>
      <c r="D104" s="205" t="str">
        <f>VLOOKUP(A104,'[97]9-暂停商机清单'!$A:$O,15,0)</f>
        <v>二类商机（自有方案业务）</v>
      </c>
      <c r="E104" s="148" t="str">
        <f>VLOOKUP(A104,'[97]9-暂停商机清单'!$A:$J,10,0)</f>
        <v>1发现和评估</v>
      </c>
      <c r="F104" s="152">
        <f>VLOOKUP(A104,'[97]9-暂停商机清单'!$A:$K,11,0)</f>
        <v>0.1</v>
      </c>
      <c r="G104" s="158" t="str">
        <f>VLOOKUP(A104,'[97]9-暂停商机清单'!$A:$L,12,0)</f>
        <v>暂停</v>
      </c>
      <c r="H104" s="153">
        <f>VLOOKUP(A104,'[97]9-暂停商机清单'!$A:$T,20,0)</f>
        <v>500</v>
      </c>
      <c r="I104" s="153">
        <f t="shared" si="14"/>
        <v>50</v>
      </c>
      <c r="J104" s="295">
        <f ca="1">SUMPRODUCT(SUMIF(INDIRECT({"赖辉","李文东","李鹏博","曾志坚","苏广","马锐","鲍晓宇","靳茜","王金星","高海涛","曾怀勋","梁铮","吴海波","张慧敏","刘振官","陈克"}&amp;"!b3:b34"),$A104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4" s="295"/>
      <c r="L104" s="295">
        <f ca="1">SUMPRODUCT(SUMIF(INDIRECT({"赖辉","李文东","李鹏博","曾志坚","苏广","马锐","鲍晓宇","靳茜","王金星","高海涛","曾怀勋","梁铮","吴海波","张慧敏","刘振官","陈克"}&amp;"!b3:b34"),$A104,OFFSET(INDIRECT({"赖辉","李文东","李鹏博","曾志坚","苏广","马锐","鲍晓宇","靳茜","王金星","高海涛","曾怀勋","梁铮","吴海波","张慧敏","刘振官","陈克"}&amp;"!a3"),,ROW(INDIRECT(MATCH('2、汇总分析二项目维度'!$L$2,INDIRECT("赖辉"&amp;"!2:2"),)&amp;":"&amp;MATCH('2、汇总分析二项目维度'!$M$2,INDIRECT("赖辉"&amp;"!2:2"),)))-1,)))</f>
        <v>6</v>
      </c>
      <c r="M104" s="295"/>
      <c r="N104" s="184">
        <f t="shared" ca="1" si="21"/>
        <v>0.75</v>
      </c>
      <c r="O104" s="225"/>
      <c r="P104" s="209"/>
      <c r="Q104" s="181"/>
    </row>
    <row r="105" spans="1:17" s="181" customFormat="1" ht="15.95" customHeight="1" x14ac:dyDescent="0.15">
      <c r="A105" s="146" t="s">
        <v>122</v>
      </c>
      <c r="B105" s="145" t="s">
        <v>1775</v>
      </c>
      <c r="C105" s="148" t="str">
        <f>VLOOKUP(A105,事项列表范围!A:C,3,0)</f>
        <v>吉林省溯源食品工业互联网项目（咨询）</v>
      </c>
      <c r="D105" s="205" t="str">
        <f>VLOOKUP(A105,[101]Sheet1!$A:$O,15,0)</f>
        <v>二类商机（自有方案业务）</v>
      </c>
      <c r="E105" s="148" t="str">
        <f>VLOOKUP(A105,[101]Sheet1!$A:$O,10,0)</f>
        <v>1发现和评估</v>
      </c>
      <c r="F105" s="152">
        <f>VLOOKUP(A105,[101]Sheet1!$A:$K,11,0)</f>
        <v>0.1</v>
      </c>
      <c r="G105" s="158" t="str">
        <f>VLOOKUP(A105,[101]Sheet1!$A:$L,12,0)</f>
        <v>放弃</v>
      </c>
      <c r="H105" s="153">
        <f>VLOOKUP(A105,[101]Sheet1!$A:$T,20,0)</f>
        <v>150</v>
      </c>
      <c r="I105" s="153">
        <f t="shared" si="14"/>
        <v>15</v>
      </c>
      <c r="J105" s="295">
        <f ca="1">SUMPRODUCT(SUMIF(INDIRECT({"赖辉","李文东","李鹏博","曾志坚","苏广","马锐","鲍晓宇","靳茜","王金星","高海涛","曾怀勋","梁铮","吴海波","张慧敏","刘振官","陈克"}&amp;"!b3:b34"),$A105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5" s="295"/>
      <c r="L105" s="295">
        <f ca="1">SUMPRODUCT(SUMIF(INDIRECT({"赖辉","李文东","李鹏博","曾志坚","苏广","马锐","鲍晓宇","靳茜","王金星","高海涛","曾怀勋","梁铮","吴海波","张慧敏","刘振官","陈克"}&amp;"!b3:b34"),$A105,OFFSET(INDIRECT({"赖辉","李文东","李鹏博","曾志坚","苏广","马锐","鲍晓宇","靳茜","王金星","高海涛","曾怀勋","梁铮","吴海波","张慧敏","刘振官","陈克"}&amp;"!a3"),,ROW(INDIRECT(MATCH('2、汇总分析二项目维度'!$L$2,INDIRECT("赖辉"&amp;"!2:2"),)&amp;":"&amp;MATCH('2、汇总分析二项目维度'!$M$2,INDIRECT("赖辉"&amp;"!2:2"),)))-1,)))</f>
        <v>27</v>
      </c>
      <c r="M105" s="295"/>
      <c r="N105" s="184">
        <f t="shared" ca="1" si="21"/>
        <v>3.375</v>
      </c>
      <c r="O105" s="225"/>
      <c r="P105" s="209"/>
    </row>
    <row r="106" spans="1:17" s="181" customFormat="1" ht="15.95" customHeight="1" x14ac:dyDescent="0.15">
      <c r="A106" s="146" t="s">
        <v>1741</v>
      </c>
      <c r="B106" s="145" t="s">
        <v>1775</v>
      </c>
      <c r="C106" s="148" t="str">
        <f>VLOOKUP(A106,事项列表范围!A:C,3,0)</f>
        <v>东北亚5000万数据中心</v>
      </c>
      <c r="D106" s="205" t="str">
        <f>VLOOKUP(A106,[101]Sheet1!$A:$O,15,0)</f>
        <v>三类商机（SI业务）</v>
      </c>
      <c r="E106" s="148" t="str">
        <f>VLOOKUP(A106,[101]Sheet1!$A:$O,10,0)</f>
        <v>1发现和评估</v>
      </c>
      <c r="F106" s="152">
        <f>VLOOKUP(A106,[101]Sheet1!$A:$K,11,0)</f>
        <v>0.1</v>
      </c>
      <c r="G106" s="158" t="str">
        <f>VLOOKUP(A106,[101]Sheet1!$A:$L,12,0)</f>
        <v>放弃</v>
      </c>
      <c r="H106" s="153">
        <f>VLOOKUP(A106,[101]Sheet1!$A:$T,20,0)</f>
        <v>1700</v>
      </c>
      <c r="I106" s="153">
        <f t="shared" si="14"/>
        <v>170</v>
      </c>
      <c r="J106" s="295">
        <f ca="1">SUMPRODUCT(SUMIF(INDIRECT({"赖辉","李文东","李鹏博","曾志坚","苏广","马锐","鲍晓宇","靳茜","王金星","高海涛","曾怀勋","梁铮","吴海波","张慧敏","刘振官","陈克"}&amp;"!b3:b34"),$A106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6" s="295"/>
      <c r="L106" s="295">
        <f ca="1">SUMPRODUCT(SUMIF(INDIRECT({"赖辉","李文东","李鹏博","曾志坚","苏广","马锐","鲍晓宇","靳茜","王金星","高海涛","曾怀勋","梁铮","吴海波","张慧敏","刘振官","陈克"}&amp;"!b3:b34"),$A106,OFFSET(INDIRECT({"赖辉","李文东","李鹏博","曾志坚","苏广","马锐","鲍晓宇","靳茜","王金星","高海涛","曾怀勋","梁铮","吴海波","张慧敏","刘振官","陈克"}&amp;"!a3"),,ROW(INDIRECT(MATCH('2、汇总分析二项目维度'!$L$2,INDIRECT("赖辉"&amp;"!2:2"),)&amp;":"&amp;MATCH('2、汇总分析二项目维度'!$M$2,INDIRECT("赖辉"&amp;"!2:2"),)))-1,)))</f>
        <v>10</v>
      </c>
      <c r="M106" s="295"/>
      <c r="N106" s="184">
        <f t="shared" ca="1" si="21"/>
        <v>1.25</v>
      </c>
      <c r="O106" s="225"/>
      <c r="P106" s="209"/>
    </row>
    <row r="107" spans="1:17" s="181" customFormat="1" ht="15.95" customHeight="1" x14ac:dyDescent="0.15">
      <c r="A107" s="145" t="s">
        <v>1715</v>
      </c>
      <c r="B107" s="204" t="s">
        <v>1775</v>
      </c>
      <c r="C107" s="148" t="str">
        <f>VLOOKUP(A107,事项列表范围!A:C,3,0)</f>
        <v>长春市物联网产业发展咨询规划服务阶段证明项目</v>
      </c>
      <c r="D107" s="205" t="str">
        <f>VLOOKUP(A107,[97]FY20商机汇总表!$A:$O,15,0)</f>
        <v>二类商机（自有方案业务）</v>
      </c>
      <c r="E107" s="148" t="str">
        <f>VLOOKUP(A107,[97]FY20商机汇总表!$A:$J,10,0)</f>
        <v>3详细设计</v>
      </c>
      <c r="F107" s="152">
        <f>VLOOKUP(A107,[97]FY20商机汇总表!$A:$K,11,0)</f>
        <v>0.5</v>
      </c>
      <c r="G107" s="158" t="s">
        <v>1966</v>
      </c>
      <c r="H107" s="153">
        <f>VLOOKUP(A107,[97]FY20商机汇总表!$A:$T,20,0)</f>
        <v>150</v>
      </c>
      <c r="I107" s="153">
        <f>F107*H107</f>
        <v>75</v>
      </c>
      <c r="J107" s="295">
        <f ca="1">SUMPRODUCT(SUMIF(INDIRECT({"赖辉","李文东","李鹏博","曾志坚","苏广","马锐","鲍晓宇","靳茜","王金星","高海涛","曾怀勋","梁铮","吴海波","张慧敏","刘振官","陈克"}&amp;"!b3:b34"),$A107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7" s="295"/>
      <c r="L107" s="295">
        <f ca="1">SUMPRODUCT(SUMIF(INDIRECT({"赖辉","李文东","李鹏博","曾志坚","苏广","马锐","鲍晓宇","靳茜","王金星","高海涛","曾怀勋","梁铮","吴海波","张慧敏","刘振官","陈克"}&amp;"!b3:b34"),$A107,OFFSET(INDIRECT({"赖辉","李文东","李鹏博","曾志坚","苏广","马锐","鲍晓宇","靳茜","王金星","高海涛","曾怀勋","梁铮","吴海波","张慧敏","刘振官","陈克"}&amp;"!a3"),,ROW(INDIRECT(MATCH('2、汇总分析二项目维度'!$L$2,INDIRECT("赖辉"&amp;"!2:2"),)&amp;":"&amp;MATCH('2、汇总分析二项目维度'!$M$2,INDIRECT("赖辉"&amp;"!2:2"),)))-1,)))</f>
        <v>41</v>
      </c>
      <c r="M107" s="295"/>
      <c r="N107" s="184"/>
      <c r="O107" s="271"/>
      <c r="P107" s="209"/>
    </row>
    <row r="108" spans="1:17" s="181" customFormat="1" ht="15.95" customHeight="1" x14ac:dyDescent="0.15">
      <c r="A108" s="144" t="s">
        <v>1802</v>
      </c>
      <c r="B108" s="145" t="s">
        <v>1830</v>
      </c>
      <c r="C108" s="148" t="str">
        <f>VLOOKUP(A108,事项列表范围!A:C,3,0)</f>
        <v xml:space="preserve">人民数据(中卫)大数据中心建设项目
</v>
      </c>
      <c r="D108" s="205" t="str">
        <f>VLOOKUP(A108,[101]Sheet1!$A:$O,15,0)</f>
        <v>二类商机（自有方案业务）</v>
      </c>
      <c r="E108" s="148" t="str">
        <f>VLOOKUP(A108,[101]Sheet1!$A:$O,10,0)</f>
        <v>1发现和评估</v>
      </c>
      <c r="F108" s="152">
        <f>VLOOKUP(A108,[101]Sheet1!$A:$K,11,0)</f>
        <v>0.1</v>
      </c>
      <c r="G108" s="158" t="str">
        <f>VLOOKUP(A108,[101]Sheet1!$A:$L,12,0)</f>
        <v>放弃</v>
      </c>
      <c r="H108" s="153"/>
      <c r="I108" s="153"/>
      <c r="J108" s="295">
        <f ca="1">SUMPRODUCT(SUMIF(INDIRECT({"赖辉","李文东","李鹏博","曾志坚","苏广","马锐","鲍晓宇","靳茜","王金星","高海涛","曾怀勋","梁铮","吴海波","张慧敏","刘振官","陈克"}&amp;"!b3:b34"),$A108,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8" s="295"/>
      <c r="L108" s="295">
        <f ca="1">SUMPRODUCT(SUMIF(INDIRECT({"赖辉","李文东","李鹏博","曾志坚","苏广","马锐","鲍晓宇","靳茜","王金星","高海涛","曾怀勋","梁铮","吴海波","张慧敏","刘振官","陈克"}&amp;"!b3:b34"),$A108,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108" s="295"/>
      <c r="N108" s="184">
        <f t="shared" ca="1" si="21"/>
        <v>0</v>
      </c>
      <c r="O108" s="225"/>
      <c r="P108" s="209"/>
    </row>
    <row r="109" spans="1:17" s="179" customFormat="1" ht="15.95" customHeight="1" x14ac:dyDescent="0.15">
      <c r="A109" s="204" t="s">
        <v>474</v>
      </c>
      <c r="B109" s="204" t="s">
        <v>1778</v>
      </c>
      <c r="C109" s="148" t="str">
        <f>VLOOKUP(A109,事项列表范围!A:C,3,0)</f>
        <v>江苏省消防总队感知网络建设</v>
      </c>
      <c r="D109" s="205" t="str">
        <f>VLOOKUP(A109,[101]Sheet1!$A:$O,15,0)</f>
        <v>三类商机（SI业务）</v>
      </c>
      <c r="E109" s="148" t="str">
        <f>VLOOKUP(A109,[101]Sheet1!$A:$O,10,0)</f>
        <v>1发现和评估</v>
      </c>
      <c r="F109" s="152">
        <f>VLOOKUP(A109,[101]Sheet1!$A:$K,11,0)</f>
        <v>0.1</v>
      </c>
      <c r="G109" s="158" t="str">
        <f>VLOOKUP(A109,[101]Sheet1!$A:$L,12,0)</f>
        <v>放弃</v>
      </c>
      <c r="H109" s="153">
        <f>VLOOKUP(A109,[101]Sheet1!$A:$T,20,0)</f>
        <v>800</v>
      </c>
      <c r="I109" s="153">
        <f t="shared" si="14"/>
        <v>80</v>
      </c>
      <c r="J109" s="295">
        <f ca="1">SUMPRODUCT(SUMIF(INDIRECT({"赖辉","李文东","李鹏博","曾志坚","苏广","马锐","鲍晓宇","靳茜","王金星","高海涛","曾怀勋","梁铮","吴海波","张慧敏","刘振官","陈克"}&amp;"!b3:b34"),$A109,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09" s="295"/>
      <c r="L109" s="295">
        <f ca="1">SUMPRODUCT(SUMIF(INDIRECT({"赖辉","李文东","李鹏博","曾志坚","苏广","马锐","鲍晓宇","靳茜","王金星","高海涛","曾怀勋","梁铮","吴海波","张慧敏","刘振官","陈克"}&amp;"!b3:b34"),$A109,OFFSET(INDIRECT({"赖辉","李文东","李鹏博","曾志坚","苏广","马锐","鲍晓宇","靳茜","王金星","高海涛","曾怀勋","梁铮","吴海波","张慧敏","刘振官","陈克"}&amp;"!a3"),,ROW(INDIRECT(MATCH('2、汇总分析二项目维度'!$L$2,INDIRECT("赖辉"&amp;"!2:2"),)&amp;":"&amp;MATCH('2、汇总分析二项目维度'!$M$2,INDIRECT("赖辉"&amp;"!2:2"),)))-1,)))</f>
        <v>27</v>
      </c>
      <c r="M109" s="295"/>
      <c r="N109" s="184">
        <f t="shared" ca="1" si="21"/>
        <v>3.375</v>
      </c>
      <c r="O109" s="225"/>
      <c r="P109" s="209"/>
      <c r="Q109" s="181"/>
    </row>
    <row r="110" spans="1:17" s="181" customFormat="1" ht="15.95" customHeight="1" x14ac:dyDescent="0.15">
      <c r="A110" s="146" t="s">
        <v>478</v>
      </c>
      <c r="B110" s="145" t="s">
        <v>1778</v>
      </c>
      <c r="C110" s="148" t="str">
        <f>VLOOKUP(A110,事项列表范围!A:C,3,0)</f>
        <v>合肥智慧水务河长制信息化集成项目</v>
      </c>
      <c r="D110" s="205" t="str">
        <f>VLOOKUP(A110,'[97]9-暂停商机清单'!$A:$O,15,0)</f>
        <v>三类商机（SI业务）</v>
      </c>
      <c r="E110" s="148" t="str">
        <f>VLOOKUP(A110,'[97]9-暂停商机清单'!$A:$J,10,0)</f>
        <v>1发现和评估</v>
      </c>
      <c r="F110" s="152">
        <f>VLOOKUP(A110,'[97]9-暂停商机清单'!$A:$K,11,0)</f>
        <v>0.1</v>
      </c>
      <c r="G110" s="158" t="str">
        <f>VLOOKUP(A110,'[97]9-暂停商机清单'!$A:$L,12,0)</f>
        <v>暂停</v>
      </c>
      <c r="H110" s="153">
        <f>VLOOKUP(A110,'[97]9-暂停商机清单'!$A:$T,20,0)</f>
        <v>2500</v>
      </c>
      <c r="I110" s="153">
        <f t="shared" si="14"/>
        <v>250</v>
      </c>
      <c r="J110" s="295">
        <f ca="1">SUMPRODUCT(SUMIF(INDIRECT({"赖辉","李文东","李鹏博","曾志坚","苏广","马锐","鲍晓宇","靳茜","王金星","高海涛","曾怀勋","梁铮","吴海波","张慧敏","刘振官","陈克"}&amp;"!b3:b34"),$A110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10" s="295"/>
      <c r="L110" s="295">
        <f ca="1">SUMPRODUCT(SUMIF(INDIRECT({"赖辉","李文东","李鹏博","曾志坚","苏广","马锐","鲍晓宇","靳茜","王金星","高海涛","曾怀勋","梁铮","吴海波","张慧敏","刘振官","陈克"}&amp;"!b3:b34"),$A110,OFFSET(INDIRECT({"赖辉","李文东","李鹏博","曾志坚","苏广","马锐","鲍晓宇","靳茜","王金星","高海涛","曾怀勋","梁铮","吴海波","张慧敏","刘振官","陈克"}&amp;"!a3"),,ROW(INDIRECT(MATCH('2、汇总分析二项目维度'!$L$2,INDIRECT("赖辉"&amp;"!2:2"),)&amp;":"&amp;MATCH('2、汇总分析二项目维度'!$M$2,INDIRECT("赖辉"&amp;"!2:2"),)))-1,)))</f>
        <v>8</v>
      </c>
      <c r="M110" s="295"/>
      <c r="N110" s="184">
        <f t="shared" ca="1" si="21"/>
        <v>1</v>
      </c>
      <c r="O110" s="225"/>
      <c r="P110" s="209"/>
    </row>
    <row r="111" spans="1:17" s="181" customFormat="1" ht="15.95" customHeight="1" x14ac:dyDescent="0.15">
      <c r="A111" s="144" t="s">
        <v>1800</v>
      </c>
      <c r="B111" s="145" t="s">
        <v>1830</v>
      </c>
      <c r="C111" s="148" t="str">
        <f>VLOOKUP(A111,事项列表范围!A:C,3,0)</f>
        <v>银川金凤区防疫测温安检门捐赠采购供货</v>
      </c>
      <c r="D111" s="205" t="s">
        <v>1905</v>
      </c>
      <c r="E111" s="205" t="s">
        <v>1908</v>
      </c>
      <c r="F111" s="152">
        <v>0.25</v>
      </c>
      <c r="G111" s="203" t="str">
        <f>VLOOKUP(A111,[99]Sheet1!$A:$J,10,0)</f>
        <v>放弃</v>
      </c>
      <c r="H111" s="153">
        <v>1000</v>
      </c>
      <c r="I111" s="153">
        <f t="shared" si="14"/>
        <v>250</v>
      </c>
      <c r="J111" s="295">
        <f ca="1">SUMPRODUCT(SUMIF(INDIRECT({"赖辉","李文东","李鹏博","曾志坚","苏广","马锐","鲍晓宇","靳茜","王金星","高海涛","曾怀勋","梁铮","吴海波","张慧敏","刘振官","陈克"}&amp;"!b3:b34"),$A111,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11" s="295"/>
      <c r="L111" s="295">
        <f ca="1">SUMPRODUCT(SUMIF(INDIRECT({"赖辉","李文东","李鹏博","曾志坚","苏广","马锐","鲍晓宇","靳茜","王金星","高海涛","曾怀勋","梁铮","吴海波","张慧敏","刘振官","陈克"}&amp;"!b3:b34"),$A111,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111" s="295"/>
      <c r="N111" s="185"/>
      <c r="O111" s="225"/>
      <c r="P111" s="209"/>
    </row>
    <row r="112" spans="1:17" s="181" customFormat="1" ht="15.95" customHeight="1" x14ac:dyDescent="0.15">
      <c r="A112" s="146" t="s">
        <v>1967</v>
      </c>
      <c r="B112" s="145" t="s">
        <v>1765</v>
      </c>
      <c r="C112" s="148" t="str">
        <f>VLOOKUP(A112,事项列表范围!A:C,3,0)</f>
        <v>武汉理工大学智慧校园项目</v>
      </c>
      <c r="D112" s="205"/>
      <c r="E112" s="209"/>
      <c r="F112" s="152"/>
      <c r="G112" s="158" t="s">
        <v>1962</v>
      </c>
      <c r="H112" s="153"/>
      <c r="I112" s="153"/>
      <c r="J112" s="295">
        <f ca="1">SUMPRODUCT(SUMIF(INDIRECT({"赖辉","李文东","李鹏博","曾志坚","苏广","马锐","鲍晓宇","靳茜","王金星","高海涛","曾怀勋","梁铮","吴海波","张慧敏","刘振官","陈克"}&amp;"!b3:b34"),$A112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12" s="295"/>
      <c r="L112" s="295">
        <f ca="1">SUMPRODUCT(SUMIF(INDIRECT({"赖辉","李文东","李鹏博","曾志坚","苏广","马锐","鲍晓宇","靳茜","王金星","高海涛","曾怀勋","梁铮","吴海波","张慧敏","刘振官","陈克"}&amp;"!b3:b34"),$A112,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112" s="295"/>
      <c r="N112" s="185"/>
      <c r="O112" s="225"/>
      <c r="P112" s="209"/>
    </row>
    <row r="113" spans="1:17" s="181" customFormat="1" ht="15.95" customHeight="1" x14ac:dyDescent="0.15">
      <c r="A113" s="146" t="s">
        <v>332</v>
      </c>
      <c r="B113" s="145" t="s">
        <v>1767</v>
      </c>
      <c r="C113" s="148" t="str">
        <f>VLOOKUP(A113,事项列表范围!A:C,3,0)</f>
        <v>宜昌市三峡大数据产业园展厅</v>
      </c>
      <c r="D113" s="205" t="s">
        <v>1905</v>
      </c>
      <c r="E113" s="148" t="s">
        <v>1906</v>
      </c>
      <c r="F113" s="152">
        <v>0.1</v>
      </c>
      <c r="G113" s="203" t="str">
        <f>VLOOKUP(A113,[99]Sheet1!$A:$J,10,0)</f>
        <v>放弃</v>
      </c>
      <c r="H113" s="153">
        <v>1000</v>
      </c>
      <c r="I113" s="153">
        <f t="shared" si="14"/>
        <v>100</v>
      </c>
      <c r="J113" s="295">
        <f ca="1">SUMPRODUCT(SUMIF(INDIRECT({"赖辉","李文东","李鹏博","曾志坚","苏广","马锐","鲍晓宇","靳茜","王金星","高海涛","曾怀勋","梁铮","吴海波","张慧敏","刘振官","陈克"}&amp;"!b3:b34"),$A113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13" s="295"/>
      <c r="L113" s="295">
        <f ca="1">SUMPRODUCT(SUMIF(INDIRECT({"赖辉","李文东","李鹏博","曾志坚","苏广","马锐","鲍晓宇","靳茜","王金星","高海涛","曾怀勋","梁铮","吴海波","张慧敏","刘振官","陈克"}&amp;"!b3:b34"),$A113,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113" s="295"/>
      <c r="N113" s="184">
        <f t="shared" ref="N113:N114" ca="1" si="22">L113/8</f>
        <v>0</v>
      </c>
      <c r="O113" s="225"/>
      <c r="P113" s="209"/>
    </row>
    <row r="114" spans="1:17" s="181" customFormat="1" ht="15.95" customHeight="1" x14ac:dyDescent="0.15">
      <c r="A114" s="204" t="s">
        <v>1434</v>
      </c>
      <c r="B114" s="204" t="s">
        <v>1830</v>
      </c>
      <c r="C114" s="148" t="str">
        <f>VLOOKUP(A114,事项列表范围!A:C,3,0)</f>
        <v>徐州经开区燕云项目</v>
      </c>
      <c r="D114" s="205" t="str">
        <f>VLOOKUP(A114,[101]Sheet1!$A:$O,15,0)</f>
        <v>一类商机（因特睿产品）</v>
      </c>
      <c r="E114" s="148" t="str">
        <f>VLOOKUP(A114,[101]Sheet1!$A:$O,10,0)</f>
        <v>1发现和评估</v>
      </c>
      <c r="F114" s="152">
        <f>VLOOKUP(A114,[101]Sheet1!$A:$K,11,0)</f>
        <v>0.1</v>
      </c>
      <c r="G114" s="158" t="str">
        <f>VLOOKUP(A114,[101]Sheet1!$A:$L,12,0)</f>
        <v>放弃</v>
      </c>
      <c r="H114" s="153"/>
      <c r="I114" s="153"/>
      <c r="J114" s="295">
        <f ca="1">SUMPRODUCT(SUMIF(INDIRECT({"赖辉","李文东","李鹏博","曾志坚","苏广","马锐","鲍晓宇","靳茜","王金星","高海涛","曾怀勋","梁铮","吴海波","张慧敏","刘振官","陈克"}&amp;"!b3:b34"),$A114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14" s="295"/>
      <c r="L114" s="295">
        <f ca="1">SUMPRODUCT(SUMIF(INDIRECT({"赖辉","李文东","李鹏博","曾志坚","苏广","马锐","鲍晓宇","靳茜","王金星","高海涛","曾怀勋","梁铮","吴海波","张慧敏","刘振官","陈克"}&amp;"!b3:b34"),$A114,OFFSET(INDIRECT({"赖辉","李文东","李鹏博","曾志坚","苏广","马锐","鲍晓宇","靳茜","王金星","高海涛","曾怀勋","梁铮","吴海波","张慧敏","刘振官","陈克"}&amp;"!a3"),,ROW(INDIRECT(MATCH('2、汇总分析二项目维度'!$L$2,INDIRECT("赖辉"&amp;"!2:2"),)&amp;":"&amp;MATCH('2、汇总分析二项目维度'!$M$2,INDIRECT("赖辉"&amp;"!2:2"),)))-1,)))</f>
        <v>5.5</v>
      </c>
      <c r="M114" s="295"/>
      <c r="N114" s="184">
        <f t="shared" ca="1" si="22"/>
        <v>0.6875</v>
      </c>
      <c r="O114" s="225"/>
      <c r="P114" s="209"/>
    </row>
    <row r="115" spans="1:17" s="181" customFormat="1" ht="15.95" customHeight="1" x14ac:dyDescent="0.15">
      <c r="A115" s="144" t="s">
        <v>1801</v>
      </c>
      <c r="B115" s="145" t="s">
        <v>1830</v>
      </c>
      <c r="C115" s="148" t="str">
        <f>VLOOKUP(A115,事项列表范围!A:C,3,0)</f>
        <v>上海市档案局数据中心升级项目</v>
      </c>
      <c r="D115" s="205" t="str">
        <f>VLOOKUP(A115,[102]Sheet1!$A:$P,16,0)</f>
        <v>三类商机（SI业务）</v>
      </c>
      <c r="E115" s="148" t="str">
        <f>VLOOKUP(A115,[102]Sheet1!$A:$K,11,0)</f>
        <v>1发现和评估</v>
      </c>
      <c r="F115" s="152">
        <f>VLOOKUP(A115,[102]Sheet1!$A:$L,12,0)</f>
        <v>0.1</v>
      </c>
      <c r="G115" s="158" t="str">
        <f>VLOOKUP(A115,[102]Sheet1!$A:$M,13,0)</f>
        <v>放弃</v>
      </c>
      <c r="H115" s="153">
        <f>VLOOKUP(A115,[102]Sheet1!$A:$U,21,0)</f>
        <v>1500</v>
      </c>
      <c r="I115" s="153">
        <f>F115*H115</f>
        <v>150</v>
      </c>
      <c r="J115" s="295">
        <f ca="1">SUMPRODUCT(SUMIF(INDIRECT({"赖辉","李文东","李鹏博","曾志坚","苏广","马锐","鲍晓宇","靳茜","王金星","高海涛","曾怀勋","梁铮","吴海波","张慧敏","刘振官","陈克"}&amp;"!b3:b34"),$A115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15" s="295"/>
      <c r="L115" s="295">
        <f ca="1">SUMPRODUCT(SUMIF(INDIRECT({"赖辉","李文东","李鹏博","曾志坚","苏广","马锐","鲍晓宇","靳茜","王金星","高海涛","曾怀勋","梁铮","吴海波","张慧敏","刘振官","陈克"}&amp;"!b3:b34"),$A115,OFFSET(INDIRECT({"赖辉","李文东","李鹏博","曾志坚","苏广","马锐","鲍晓宇","靳茜","王金星","高海涛","曾怀勋","梁铮","吴海波","张慧敏","刘振官","陈克"}&amp;"!a3"),,ROW(INDIRECT(MATCH('2、汇总分析二项目维度'!$L$2,INDIRECT("赖辉"&amp;"!2:2"),)&amp;":"&amp;MATCH('2、汇总分析二项目维度'!$M$2,INDIRECT("赖辉"&amp;"!2:2"),)))-1,)))</f>
        <v>0</v>
      </c>
      <c r="M115" s="295"/>
      <c r="N115" s="184">
        <f ca="1">L115/8</f>
        <v>0</v>
      </c>
      <c r="O115" s="231"/>
      <c r="P115" s="209"/>
    </row>
    <row r="116" spans="1:17" s="181" customFormat="1" ht="15.95" customHeight="1" x14ac:dyDescent="0.15">
      <c r="A116" s="204" t="s">
        <v>460</v>
      </c>
      <c r="B116" s="204" t="s">
        <v>1778</v>
      </c>
      <c r="C116" s="148" t="str">
        <f>VLOOKUP(A116,事项列表范围!A:C,3,0)</f>
        <v>江苏省公安厅大数据局网格化建设</v>
      </c>
      <c r="D116" s="205" t="str">
        <f>VLOOKUP(A116,'[98]9-暂停商机清单'!$A:$P,16,0)</f>
        <v>一类商机（因特睿产品）</v>
      </c>
      <c r="E116" s="148" t="str">
        <f>VLOOKUP(A116,'[98]9-暂停商机清单'!$A:$K,11,0)</f>
        <v>1发现和评估</v>
      </c>
      <c r="F116" s="152">
        <f>VLOOKUP(A116,'[98]9-暂停商机清单'!$A:$M,12,0)</f>
        <v>0.1</v>
      </c>
      <c r="G116" s="158" t="str">
        <f>VLOOKUP(A116,'[98]9-暂停商机清单'!$A:$M,13,0)</f>
        <v>暂停</v>
      </c>
      <c r="H116" s="153">
        <f>VLOOKUP(A116,'[98]9-暂停商机清单'!$A:$U,21,0)</f>
        <v>600</v>
      </c>
      <c r="I116" s="153">
        <f>F116*H116</f>
        <v>60</v>
      </c>
      <c r="J116" s="295">
        <f ca="1">SUMPRODUCT(SUMIF(INDIRECT({"赖辉","李文东","李鹏博","曾志坚","苏广","马锐","鲍晓宇","靳茜","王金星","高海涛","曾怀勋","梁铮","吴海波","张慧敏","刘振官","陈克"}&amp;"!b3:b34"),$A116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16" s="295"/>
      <c r="L116" s="295">
        <f ca="1">SUMPRODUCT(SUMIF(INDIRECT({"赖辉","李文东","李鹏博","曾志坚","苏广","马锐","鲍晓宇","靳茜","王金星","高海涛","曾怀勋","梁铮","吴海波","张慧敏","刘振官","陈克"}&amp;"!b3:b34"),$A116,OFFSET(INDIRECT({"赖辉","李文东","李鹏博","曾志坚","苏广","马锐","鲍晓宇","靳茜","王金星","高海涛","曾怀勋","梁铮","吴海波","张慧敏","刘振官","陈克"}&amp;"!a3"),,ROW(INDIRECT(MATCH('2、汇总分析二项目维度'!$L$2,INDIRECT("赖辉"&amp;"!2:2"),)&amp;":"&amp;MATCH('2、汇总分析二项目维度'!$M$2,INDIRECT("赖辉"&amp;"!2:2"),)))-1,)))</f>
        <v>123</v>
      </c>
      <c r="M116" s="295"/>
      <c r="N116" s="184">
        <f ca="1">L116/8</f>
        <v>15.375</v>
      </c>
      <c r="O116" s="231"/>
      <c r="P116" s="209"/>
    </row>
    <row r="117" spans="1:17" s="181" customFormat="1" ht="15.95" customHeight="1" x14ac:dyDescent="0.15">
      <c r="A117" s="146" t="s">
        <v>65</v>
      </c>
      <c r="B117" s="145" t="s">
        <v>1781</v>
      </c>
      <c r="C117" s="148" t="str">
        <f>VLOOKUP(A117,事项列表范围!A:C,3,0)</f>
        <v>江苏省信用平台二期建设项目</v>
      </c>
      <c r="D117" s="205" t="str">
        <f>VLOOKUP(A117,[102]Sheet1!$A:$P,16,0)</f>
        <v>二类商机（自有方案业务）</v>
      </c>
      <c r="E117" s="148" t="str">
        <f>VLOOKUP(A117,[102]Sheet1!$A:$K,11,0)</f>
        <v>2顶设和策划</v>
      </c>
      <c r="F117" s="152">
        <f>VLOOKUP(A117,[102]Sheet1!$A:$L,12,0)</f>
        <v>0.25</v>
      </c>
      <c r="G117" s="158" t="str">
        <f>VLOOKUP(A117,[102]Sheet1!$A:$M,13,0)</f>
        <v>放弃</v>
      </c>
      <c r="H117" s="153">
        <f>VLOOKUP(A117,[102]Sheet1!$A:$U,21,0)</f>
        <v>250</v>
      </c>
      <c r="I117" s="153"/>
      <c r="J117" s="295">
        <f ca="1">SUMPRODUCT(SUMIF(INDIRECT({"赖辉","李文东","李鹏博","曾志坚","苏广","马锐","鲍晓宇","靳茜","王金星","高海涛","曾怀勋","梁铮","吴海波","张慧敏","刘振官","陈克"}&amp;"!b3:b34"),$A117,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17" s="295"/>
      <c r="L117" s="295">
        <f ca="1">SUMPRODUCT(SUMIF(INDIRECT({"赖辉","李文东","李鹏博","曾志坚","苏广","马锐","鲍晓宇","靳茜","王金星","高海涛","曾怀勋","梁铮","吴海波","张慧敏","刘振官","陈克"}&amp;"!b3:b34"),$A117,OFFSET(INDIRECT({"赖辉","李文东","李鹏博","曾志坚","苏广","马锐","鲍晓宇","靳茜","王金星","高海涛","曾怀勋","梁铮","吴海波","张慧敏","刘振官","陈克"}&amp;"!a3"),,ROW(INDIRECT(MATCH('2、汇总分析二项目维度'!$L$2,INDIRECT("赖辉"&amp;"!2:2"),)&amp;":"&amp;MATCH('2、汇总分析二项目维度'!$M$2,INDIRECT("赖辉"&amp;"!2:2"),)))-1,)))</f>
        <v>1</v>
      </c>
      <c r="M117" s="295"/>
      <c r="N117" s="185"/>
      <c r="O117" s="231"/>
      <c r="P117" s="209"/>
    </row>
    <row r="118" spans="1:17" s="181" customFormat="1" ht="15.95" customHeight="1" x14ac:dyDescent="0.15">
      <c r="A118" s="232" t="s">
        <v>1381</v>
      </c>
      <c r="B118" s="204" t="s">
        <v>1830</v>
      </c>
      <c r="C118" s="148" t="str">
        <f>VLOOKUP(A118,事项列表范围!A:C,3,0)</f>
        <v>秦淮区智慧垃圾管理平台</v>
      </c>
      <c r="D118" s="205" t="str">
        <f>VLOOKUP(A118,[102]Sheet1!$A:$P,16,0)</f>
        <v>二类商机（自有方案业务）</v>
      </c>
      <c r="E118" s="148" t="str">
        <f>VLOOKUP(A118,[102]Sheet1!$A:$K,11,0)</f>
        <v>1发现和评估</v>
      </c>
      <c r="F118" s="152">
        <f>VLOOKUP(A118,[102]Sheet1!$A:$L,12,0)</f>
        <v>0.1</v>
      </c>
      <c r="G118" s="158" t="str">
        <f>VLOOKUP(A118,[102]Sheet1!$A:$M,13,0)</f>
        <v>放弃</v>
      </c>
      <c r="H118" s="153">
        <f>VLOOKUP(A118,[102]Sheet1!$A:$U,21,0)</f>
        <v>150</v>
      </c>
      <c r="I118" s="153">
        <f>F118*H118</f>
        <v>15</v>
      </c>
      <c r="J118" s="295">
        <f ca="1">SUMPRODUCT(SUMIF(INDIRECT({"赖辉","李文东","李鹏博","曾志坚","苏广","马锐","鲍晓宇","靳茜","王金星","高海涛","曾怀勋","梁铮","吴海波","张慧敏","刘振官","陈克"}&amp;"!b3:b34"),$A118,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18" s="295"/>
      <c r="L118" s="295">
        <f ca="1">SUMPRODUCT(SUMIF(INDIRECT({"赖辉","李文东","李鹏博","曾志坚","苏广","马锐","鲍晓宇","靳茜","王金星","高海涛","曾怀勋","梁铮","吴海波","张慧敏","刘振官","陈克"}&amp;"!b3:b34"),$A118,OFFSET(INDIRECT({"赖辉","李文东","李鹏博","曾志坚","苏广","马锐","鲍晓宇","靳茜","王金星","高海涛","曾怀勋","梁铮","吴海波","张慧敏","刘振官","陈克"}&amp;"!a3"),,ROW(INDIRECT(MATCH('2、汇总分析二项目维度'!$L$2,INDIRECT("赖辉"&amp;"!2:2"),)&amp;":"&amp;MATCH('2、汇总分析二项目维度'!$M$2,INDIRECT("赖辉"&amp;"!2:2"),)))-1,)))</f>
        <v>19</v>
      </c>
      <c r="M118" s="295"/>
      <c r="N118" s="184">
        <f ca="1">L118/8</f>
        <v>2.375</v>
      </c>
      <c r="O118" s="231"/>
      <c r="P118" s="209"/>
    </row>
    <row r="119" spans="1:17" s="181" customFormat="1" ht="15.95" customHeight="1" x14ac:dyDescent="0.15">
      <c r="A119" s="144" t="s">
        <v>1942</v>
      </c>
      <c r="B119" s="144" t="s">
        <v>1765</v>
      </c>
      <c r="C119" s="148" t="str">
        <f>VLOOKUP(A119,事项列表范围!A:C,3,0)</f>
        <v>徐州信息资源枢纽燕云项目</v>
      </c>
      <c r="D119" s="205" t="str">
        <f>VLOOKUP(A119,[102]Sheet1!$A:$P,16,0)</f>
        <v>二类商机（自有方案业务）</v>
      </c>
      <c r="E119" s="148" t="str">
        <f>VLOOKUP(A119,[102]Sheet1!$A:$K,11,0)</f>
        <v>1发现和评估</v>
      </c>
      <c r="F119" s="152">
        <f>VLOOKUP(A119,[102]Sheet1!$A:$L,12,0)</f>
        <v>0.1</v>
      </c>
      <c r="G119" s="158" t="str">
        <f>VLOOKUP(A119,[102]Sheet1!$A:$M,13,0)</f>
        <v>放弃</v>
      </c>
      <c r="H119" s="153">
        <f>VLOOKUP(A119,[102]Sheet1!$A:$U,21,0)</f>
        <v>150</v>
      </c>
      <c r="I119" s="153">
        <f>F119*H119</f>
        <v>15</v>
      </c>
      <c r="J119" s="295">
        <f ca="1">SUMPRODUCT(SUMIF(INDIRECT({"赖辉","李文东","李鹏博","曾志坚","苏广","马锐","鲍晓宇","靳茜","王金星","高海涛","曾怀勋","梁铮","吴海波","张慧敏","刘振官","陈克"}&amp;"!b3:b34"),$A119,OFFSET(INDIRECT({"赖辉","李文东","李鹏博","曾志坚","苏广","马锐","鲍晓宇","靳茜","王金星","高海涛","曾怀勋","梁铮","吴海波","张慧敏","刘振官","陈克"}&amp;"!a3"),,ROW(INDIRECT(MATCH('2、汇总分析二项目维度'!$J$2,INDIRECT("赖辉"&amp;"!2:2"),)&amp;":"&amp;MATCH('2、汇总分析二项目维度'!$K$2,INDIRECT("赖辉"&amp;"!2:2"),)))-1,)))</f>
        <v>3</v>
      </c>
      <c r="K119" s="295"/>
      <c r="L119" s="295">
        <f ca="1">SUMPRODUCT(SUMIF(INDIRECT({"赖辉","李文东","李鹏博","曾志坚","苏广","马锐","鲍晓宇","靳茜","王金星","高海涛","曾怀勋","梁铮","吴海波","张慧敏","刘振官","陈克"}&amp;"!b3:b34"),$A119,OFFSET(INDIRECT({"赖辉","李文东","李鹏博","曾志坚","苏广","马锐","鲍晓宇","靳茜","王金星","高海涛","曾怀勋","梁铮","吴海波","张慧敏","刘振官","陈克"}&amp;"!a3"),,ROW(INDIRECT(MATCH('2、汇总分析二项目维度'!$L$2,INDIRECT("赖辉"&amp;"!2:2"),)&amp;":"&amp;MATCH('2、汇总分析二项目维度'!$M$2,INDIRECT("赖辉"&amp;"!2:2"),)))-1,)))</f>
        <v>35.5</v>
      </c>
      <c r="M119" s="295"/>
      <c r="N119" s="184">
        <f ca="1">L119/8</f>
        <v>4.4375</v>
      </c>
      <c r="O119" s="231"/>
      <c r="P119" s="209"/>
    </row>
    <row r="120" spans="1:17" s="181" customFormat="1" ht="15.95" customHeight="1" x14ac:dyDescent="0.15">
      <c r="A120" s="144" t="s">
        <v>1951</v>
      </c>
      <c r="B120" s="144" t="s">
        <v>1765</v>
      </c>
      <c r="C120" s="148" t="str">
        <f>VLOOKUP(A120,事项列表范围!A:C,3,0)</f>
        <v>审批服务综合执法一体化平台项目</v>
      </c>
      <c r="D120" s="205" t="str">
        <f>VLOOKUP(A120,[98]FY20商机汇总表!$A:$P,16,0)</f>
        <v>二类商机（自有方案业务）</v>
      </c>
      <c r="E120" s="148" t="str">
        <f>VLOOKUP(A120,[98]FY20商机汇总表!$A:$K,11,0)</f>
        <v>1发现和评估</v>
      </c>
      <c r="F120" s="152">
        <f>VLOOKUP(A120,[98]FY20商机汇总表!$A:$L,12,0)</f>
        <v>0.1</v>
      </c>
      <c r="G120" s="158" t="s">
        <v>1966</v>
      </c>
      <c r="H120" s="153"/>
      <c r="I120" s="153"/>
      <c r="J120" s="295">
        <f ca="1">SUMPRODUCT(SUMIF(INDIRECT({"赖辉","李文东","李鹏博","曾志坚","苏广","马锐","鲍晓宇","靳茜","王金星","高海涛","曾怀勋","梁铮","吴海波","张慧敏","刘振官","陈克"}&amp;"!b3:b34"),$A120,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20" s="295"/>
      <c r="L120" s="295">
        <f ca="1">SUMPRODUCT(SUMIF(INDIRECT({"赖辉","李文东","李鹏博","曾志坚","苏广","马锐","鲍晓宇","靳茜","王金星","高海涛","曾怀勋","梁铮","吴海波","张慧敏","刘振官","陈克"}&amp;"!b3:b34"),$A120,OFFSET(INDIRECT({"赖辉","李文东","李鹏博","曾志坚","苏广","马锐","鲍晓宇","靳茜","王金星","高海涛","曾怀勋","梁铮","吴海波","张慧敏","刘振官","陈克"}&amp;"!a3"),,ROW(INDIRECT(MATCH('2、汇总分析二项目维度'!$L$2,INDIRECT("赖辉"&amp;"!2:2"),)&amp;":"&amp;MATCH('2、汇总分析二项目维度'!$M$2,INDIRECT("赖辉"&amp;"!2:2"),)))-1,)))</f>
        <v>26.5</v>
      </c>
      <c r="M120" s="295"/>
      <c r="N120" s="184">
        <f ca="1">L120/8</f>
        <v>3.3125</v>
      </c>
      <c r="O120" s="245"/>
      <c r="P120" s="209"/>
    </row>
    <row r="121" spans="1:17" s="179" customFormat="1" ht="15.95" customHeight="1" x14ac:dyDescent="0.15">
      <c r="A121" s="208" t="s">
        <v>1968</v>
      </c>
      <c r="B121" s="204" t="s">
        <v>1714</v>
      </c>
      <c r="C121" s="148" t="str">
        <f>VLOOKUP(A121,事项列表范围!A:C,3,0)</f>
        <v>龙岩智慧教育</v>
      </c>
      <c r="D121" s="205"/>
      <c r="E121" s="209"/>
      <c r="F121" s="152"/>
      <c r="G121" s="158" t="s">
        <v>1962</v>
      </c>
      <c r="H121" s="153"/>
      <c r="I121" s="153"/>
      <c r="J121" s="295">
        <f ca="1">SUMPRODUCT(SUMIF(INDIRECT({"赖辉","李文东","李鹏博","曾志坚","苏广","马锐","鲍晓宇","靳茜","王金星","高海涛","曾怀勋","梁铮","吴海波","张慧敏","刘振官","陈克"}&amp;"!b3:b34"),$A121,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21" s="295"/>
      <c r="L121" s="295">
        <f ca="1">SUMPRODUCT(SUMIF(INDIRECT({"赖辉","李文东","李鹏博","曾志坚","苏广","马锐","鲍晓宇","靳茜","王金星","高海涛","曾怀勋","梁铮","吴海波","张慧敏","刘振官","陈克"}&amp;"!b3:b34"),$A121,OFFSET(INDIRECT({"赖辉","李文东","李鹏博","曾志坚","苏广","马锐","鲍晓宇","靳茜","王金星","高海涛","曾怀勋","梁铮","吴海波","张慧敏","刘振官","陈克"}&amp;"!a3"),,ROW(INDIRECT(MATCH('2、汇总分析二项目维度'!$L$2,INDIRECT("赖辉"&amp;"!2:2"),)&amp;":"&amp;MATCH('2、汇总分析二项目维度'!$M$2,INDIRECT("赖辉"&amp;"!2:2"),)))-1,)))</f>
        <v>7</v>
      </c>
      <c r="M121" s="295"/>
      <c r="N121" s="184"/>
      <c r="O121" s="225"/>
      <c r="P121" s="209"/>
      <c r="Q121" s="181"/>
    </row>
    <row r="122" spans="1:17" s="179" customFormat="1" ht="15.95" customHeight="1" x14ac:dyDescent="0.15">
      <c r="A122" s="204" t="s">
        <v>1636</v>
      </c>
      <c r="B122" s="145" t="s">
        <v>1774</v>
      </c>
      <c r="C122" s="148" t="str">
        <f>VLOOKUP(A122,事项列表范围!A:C,3,0)</f>
        <v>三明市网上公共服务平台运营项目</v>
      </c>
      <c r="D122" s="205" t="str">
        <f>VLOOKUP(A122,[97]FY20商机汇总表!$A:$O,15,0)</f>
        <v>二类商机（自有方案业务）</v>
      </c>
      <c r="E122" s="148" t="str">
        <f>VLOOKUP(A122,[97]FY20商机汇总表!$A:$J,10,0)</f>
        <v>1发现和评估</v>
      </c>
      <c r="F122" s="152">
        <f>VLOOKUP(A122,[97]FY20商机汇总表!$A:$K,11,0)</f>
        <v>0.1</v>
      </c>
      <c r="G122" s="158" t="s">
        <v>1966</v>
      </c>
      <c r="H122" s="153">
        <f>VLOOKUP(A122,[97]FY20商机汇总表!$A:$T,20,0)</f>
        <v>60</v>
      </c>
      <c r="I122" s="153">
        <f>F122*H122</f>
        <v>6</v>
      </c>
      <c r="J122" s="295">
        <f ca="1">SUMPRODUCT(SUMIF(INDIRECT({"赖辉","李文东","李鹏博","曾志坚","苏广","马锐","鲍晓宇","靳茜","王金星","高海涛","曾怀勋","梁铮","吴海波","张慧敏","刘振官","陈克"}&amp;"!b3:b34"),$A122,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22" s="295"/>
      <c r="L122" s="295">
        <f ca="1">SUMPRODUCT(SUMIF(INDIRECT({"赖辉","李文东","李鹏博","曾志坚","苏广","马锐","鲍晓宇","靳茜","王金星","高海涛","曾怀勋","梁铮","吴海波","张慧敏","刘振官","陈克"}&amp;"!b3:b34"),$A122,OFFSET(INDIRECT({"赖辉","李文东","李鹏博","曾志坚","苏广","马锐","鲍晓宇","靳茜","王金星","高海涛","曾怀勋","梁铮","吴海波","张慧敏","刘振官","陈克"}&amp;"!a3"),,ROW(INDIRECT(MATCH('2、汇总分析二项目维度'!$L$2,INDIRECT("赖辉"&amp;"!2:2"),)&amp;":"&amp;MATCH('2、汇总分析二项目维度'!$M$2,INDIRECT("赖辉"&amp;"!2:2"),)))-1,)))</f>
        <v>24</v>
      </c>
      <c r="M122" s="295"/>
      <c r="N122" s="184">
        <f ca="1">L122/8</f>
        <v>3</v>
      </c>
      <c r="O122" s="245"/>
      <c r="P122" s="209"/>
      <c r="Q122" s="181"/>
    </row>
    <row r="123" spans="1:17" s="181" customFormat="1" ht="15.95" customHeight="1" x14ac:dyDescent="0.15">
      <c r="A123" s="114" t="s">
        <v>1987</v>
      </c>
      <c r="B123" s="114" t="s">
        <v>1929</v>
      </c>
      <c r="C123" s="43" t="str">
        <f>VLOOKUP(A123,事项列表范围!A:C,3,0)</f>
        <v>云南昆明市行政服务中心升级改造软件开发项目</v>
      </c>
      <c r="D123" s="87"/>
      <c r="E123" s="43" t="s">
        <v>1908</v>
      </c>
      <c r="F123" s="151">
        <v>0.25</v>
      </c>
      <c r="G123" s="154" t="s">
        <v>2095</v>
      </c>
      <c r="H123" s="147">
        <v>450</v>
      </c>
      <c r="I123" s="147">
        <f t="shared" si="14"/>
        <v>112.5</v>
      </c>
      <c r="J123" s="293">
        <f ca="1">SUMPRODUCT(SUMIF(INDIRECT({"赖辉","李文东","李鹏博","曾志坚","苏广","马锐","鲍晓宇","靳茜","王金星","高海涛","曾怀勋","梁铮","吴海波","张慧敏","刘振官","陈克"}&amp;"!b3:b34"),$A123,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23" s="293"/>
      <c r="L123" s="293">
        <f ca="1">SUMPRODUCT(SUMIF(INDIRECT({"赖辉","李文东","李鹏博","曾志坚","苏广","马锐","鲍晓宇","靳茜","王金星","高海涛","曾怀勋","梁铮","吴海波","张慧敏","刘振官","陈克"}&amp;"!b3:b34"),$A123,OFFSET(INDIRECT({"赖辉","李文东","李鹏博","曾志坚","苏广","马锐","鲍晓宇","靳茜","王金星","高海涛","曾怀勋","梁铮","吴海波","张慧敏","刘振官","陈克"}&amp;"!a3"),,ROW(INDIRECT(MATCH('2、汇总分析二项目维度'!$L$2,INDIRECT("赖辉"&amp;"!2:2"),)&amp;":"&amp;MATCH('2、汇总分析二项目维度'!$M$2,INDIRECT("赖辉"&amp;"!2:2"),)))-1,)))</f>
        <v>4</v>
      </c>
      <c r="M123" s="293"/>
      <c r="N123" s="183"/>
      <c r="O123" s="230"/>
      <c r="P123" s="226"/>
    </row>
    <row r="124" spans="1:17" s="181" customFormat="1" ht="15.95" customHeight="1" x14ac:dyDescent="0.15">
      <c r="A124" s="114" t="s">
        <v>2162</v>
      </c>
      <c r="B124" s="114" t="s">
        <v>1929</v>
      </c>
      <c r="C124" s="251" t="s">
        <v>2169</v>
      </c>
      <c r="D124" s="87"/>
      <c r="E124" s="43" t="s">
        <v>1906</v>
      </c>
      <c r="F124" s="151">
        <v>0.1</v>
      </c>
      <c r="G124" s="154" t="s">
        <v>2095</v>
      </c>
      <c r="H124" s="147"/>
      <c r="I124" s="147"/>
      <c r="J124" s="293">
        <f ca="1">SUMPRODUCT(SUMIF(INDIRECT({"赖辉","李文东","李鹏博","曾志坚","苏广","马锐","鲍晓宇","靳茜","王金星","高海涛","曾怀勋","梁铮","吴海波","张慧敏","刘振官","陈克"}&amp;"!b3:b34"),$A124,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24" s="293"/>
      <c r="L124" s="293">
        <f ca="1">SUMPRODUCT(SUMIF(INDIRECT({"赖辉","李文东","李鹏博","曾志坚","苏广","马锐","鲍晓宇","靳茜","王金星","高海涛","曾怀勋","梁铮","吴海波","张慧敏","刘振官","陈克"}&amp;"!b3:b34"),$A124,OFFSET(INDIRECT({"赖辉","李文东","李鹏博","曾志坚","苏广","马锐","鲍晓宇","靳茜","王金星","高海涛","曾怀勋","梁铮","吴海波","张慧敏","刘振官","陈克"}&amp;"!a3"),,ROW(INDIRECT(MATCH('2、汇总分析二项目维度'!$L$2,INDIRECT("赖辉"&amp;"!2:2"),)&amp;":"&amp;MATCH('2、汇总分析二项目维度'!$M$2,INDIRECT("赖辉"&amp;"!2:2"),)))-1,)))</f>
        <v>17</v>
      </c>
      <c r="M124" s="293"/>
      <c r="N124" s="183">
        <f t="shared" ref="N124" ca="1" si="23">L124/8</f>
        <v>2.125</v>
      </c>
      <c r="O124" s="244"/>
      <c r="P124" s="226"/>
    </row>
    <row r="125" spans="1:17" s="181" customFormat="1" ht="15.95" customHeight="1" x14ac:dyDescent="0.15">
      <c r="A125" s="114" t="s">
        <v>2209</v>
      </c>
      <c r="B125" s="114" t="s">
        <v>2174</v>
      </c>
      <c r="C125" s="251" t="s">
        <v>2175</v>
      </c>
      <c r="D125" s="87"/>
      <c r="E125" s="43"/>
      <c r="F125" s="151"/>
      <c r="G125" s="154"/>
      <c r="H125" s="147"/>
      <c r="I125" s="147"/>
      <c r="J125" s="293">
        <f ca="1">SUMPRODUCT(SUMIF(INDIRECT({"赖辉","李文东","李鹏博","曾志坚","苏广","马锐","鲍晓宇","靳茜","王金星","高海涛","曾怀勋","梁铮","吴海波","张慧敏","刘振官","陈克"}&amp;"!b3:b34"),$A125,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25" s="293"/>
      <c r="L125" s="293">
        <f ca="1">SUMPRODUCT(SUMIF(INDIRECT({"赖辉","李文东","李鹏博","曾志坚","苏广","马锐","鲍晓宇","靳茜","王金星","高海涛","曾怀勋","梁铮","吴海波","张慧敏","刘振官","陈克"}&amp;"!b3:b34"),$A125,OFFSET(INDIRECT({"赖辉","李文东","李鹏博","曾志坚","苏广","马锐","鲍晓宇","靳茜","王金星","高海涛","曾怀勋","梁铮","吴海波","张慧敏","刘振官","陈克"}&amp;"!a3"),,ROW(INDIRECT(MATCH('2、汇总分析二项目维度'!$L$2,INDIRECT("赖辉"&amp;"!2:2"),)&amp;":"&amp;MATCH('2、汇总分析二项目维度'!$M$2,INDIRECT("赖辉"&amp;"!2:2"),)))-1,)))</f>
        <v>30</v>
      </c>
      <c r="M125" s="293"/>
      <c r="N125" s="183"/>
      <c r="O125" s="244"/>
      <c r="P125" s="226"/>
    </row>
    <row r="126" spans="1:17" s="179" customFormat="1" ht="15.95" customHeight="1" x14ac:dyDescent="0.3">
      <c r="A126" s="110" t="s">
        <v>532</v>
      </c>
      <c r="B126" s="71" t="s">
        <v>1610</v>
      </c>
      <c r="C126" s="43" t="str">
        <f>VLOOKUP(A126,事项列表范围!A:C,3,0)</f>
        <v>2019项目方案整理</v>
      </c>
      <c r="D126" s="87" t="s">
        <v>1844</v>
      </c>
      <c r="E126" s="43"/>
      <c r="F126" s="151"/>
      <c r="G126" s="227"/>
      <c r="H126" s="186"/>
      <c r="I126" s="147"/>
      <c r="J126" s="293">
        <f ca="1">SUMPRODUCT(SUMIF(INDIRECT({"赖辉","李文东","李鹏博","曾志坚","苏广","马锐","鲍晓宇","靳茜","王金星","高海涛","曾怀勋","梁铮","吴海波","张慧敏","刘振官","陈克"}&amp;"!b3:b34"),$A126,OFFSET(INDIRECT({"赖辉","李文东","李鹏博","曾志坚","苏广","马锐","鲍晓宇","靳茜","王金星","高海涛","曾怀勋","梁铮","吴海波","张慧敏","刘振官","陈克"}&amp;"!a3"),,ROW(INDIRECT(MATCH('2、汇总分析二项目维度'!$J$2,INDIRECT("赖辉"&amp;"!2:2"),)&amp;":"&amp;MATCH('2、汇总分析二项目维度'!$K$2,INDIRECT("赖辉"&amp;"!2:2"),)))-1,)))</f>
        <v>0</v>
      </c>
      <c r="K126" s="293"/>
      <c r="L126" s="293">
        <f ca="1">SUMPRODUCT(SUMIF(INDIRECT({"赖辉","李文东","李鹏博","曾志坚","苏广","马锐","鲍晓宇","靳茜","王金星","高海涛","曾怀勋","梁铮","吴海波","张慧敏","刘振官","陈克"}&amp;"!b3:b34"),$A126,OFFSET(INDIRECT({"赖辉","李文东","李鹏博","曾志坚","苏广","马锐","鲍晓宇","靳茜","王金星","高海涛","曾怀勋","梁铮","吴海波","张慧敏","刘振官","陈克"}&amp;"!a3"),,ROW(INDIRECT(MATCH('2、汇总分析二项目维度'!$L$2,INDIRECT("赖辉"&amp;"!2:2"),)&amp;":"&amp;MATCH('2、汇总分析二项目维度'!$M$2,INDIRECT("赖辉"&amp;"!2:2"),)))-1,)))</f>
        <v>170</v>
      </c>
      <c r="M126" s="293"/>
      <c r="N126" s="178"/>
      <c r="O126" s="211"/>
      <c r="P126" s="227"/>
      <c r="Q126" s="181"/>
    </row>
    <row r="127" spans="1:17" s="179" customFormat="1" ht="15.95" customHeight="1" x14ac:dyDescent="0.3">
      <c r="A127" s="110" t="s">
        <v>533</v>
      </c>
      <c r="B127" s="71" t="s">
        <v>1610</v>
      </c>
      <c r="C127" s="43" t="str">
        <f>VLOOKUP(A127,事项列表范围!A:C,3,0)</f>
        <v>行业方案创新</v>
      </c>
      <c r="D127" s="87" t="s">
        <v>1843</v>
      </c>
      <c r="E127" s="43"/>
      <c r="F127" s="151"/>
      <c r="G127" s="154"/>
      <c r="H127" s="186"/>
      <c r="I127" s="147"/>
      <c r="J127" s="293">
        <f ca="1">SUMPRODUCT(SUMIF(INDIRECT({"赖辉","李文东","李鹏博","曾志坚","苏广","马锐","鲍晓宇","靳茜","王金星","高海涛","曾怀勋","梁铮","吴海波","张慧敏","刘振官","陈克"}&amp;"!b3:b34"),$A127,OFFSET(INDIRECT({"赖辉","李文东","李鹏博","曾志坚","苏广","马锐","鲍晓宇","靳茜","王金星","高海涛","曾怀勋","梁铮","吴海波","张慧敏","刘振官","陈克"}&amp;"!a3"),,ROW(INDIRECT(MATCH('2、汇总分析二项目维度'!$J$2,INDIRECT("赖辉"&amp;"!2:2"),)&amp;":"&amp;MATCH('2、汇总分析二项目维度'!$K$2,INDIRECT("赖辉"&amp;"!2:2"),)))-1,)))</f>
        <v>38</v>
      </c>
      <c r="K127" s="293"/>
      <c r="L127" s="293">
        <f ca="1">SUMPRODUCT(SUMIF(INDIRECT({"赖辉","李文东","李鹏博","曾志坚","苏广","马锐","鲍晓宇","靳茜","王金星","高海涛","曾怀勋","梁铮","吴海波","张慧敏","刘振官","陈克"}&amp;"!b3:b34"),$A127,OFFSET(INDIRECT({"赖辉","李文东","李鹏博","曾志坚","苏广","马锐","鲍晓宇","靳茜","王金星","高海涛","曾怀勋","梁铮","吴海波","张慧敏","刘振官","陈克"}&amp;"!a3"),,ROW(INDIRECT(MATCH('2、汇总分析二项目维度'!$L$2,INDIRECT("赖辉"&amp;"!2:2"),)&amp;":"&amp;MATCH('2、汇总分析二项目维度'!$M$2,INDIRECT("赖辉"&amp;"!2:2"),)))-1,)))</f>
        <v>1254.5</v>
      </c>
      <c r="M127" s="293"/>
      <c r="N127" s="178"/>
      <c r="O127" s="211"/>
      <c r="P127" s="227"/>
      <c r="Q127" s="181"/>
    </row>
    <row r="128" spans="1:17" s="181" customFormat="1" ht="15.95" customHeight="1" x14ac:dyDescent="0.3">
      <c r="A128" s="114" t="s">
        <v>1667</v>
      </c>
      <c r="B128" s="71" t="s">
        <v>1680</v>
      </c>
      <c r="C128" s="43" t="str">
        <f>VLOOKUP(A128,事项列表范围!A:C,3,0)</f>
        <v>因特睿产品方案梳理</v>
      </c>
      <c r="D128" s="87" t="s">
        <v>1843</v>
      </c>
      <c r="E128" s="43"/>
      <c r="F128" s="151"/>
      <c r="G128" s="154"/>
      <c r="H128" s="186"/>
      <c r="I128" s="147"/>
      <c r="J128" s="293">
        <f ca="1">SUMPRODUCT(SUMIF(INDIRECT({"赖辉","李文东","李鹏博","曾志坚","苏广","马锐","鲍晓宇","靳茜","王金星","高海涛","曾怀勋","梁铮","吴海波","张慧敏","刘振官","陈克"}&amp;"!b3:b34"),$A128,OFFSET(INDIRECT({"赖辉","李文东","李鹏博","曾志坚","苏广","马锐","鲍晓宇","靳茜","王金星","高海涛","曾怀勋","梁铮","吴海波","张慧敏","刘振官","陈克"}&amp;"!a3"),,ROW(INDIRECT(MATCH('2、汇总分析二项目维度'!$J$2,INDIRECT("赖辉"&amp;"!2:2"),)&amp;":"&amp;MATCH('2、汇总分析二项目维度'!$K$2,INDIRECT("赖辉"&amp;"!2:2"),)))-1,)))</f>
        <v>40</v>
      </c>
      <c r="K128" s="293"/>
      <c r="L128" s="293">
        <f ca="1">SUMPRODUCT(SUMIF(INDIRECT({"赖辉","李文东","李鹏博","曾志坚","苏广","马锐","鲍晓宇","靳茜","王金星","高海涛","曾怀勋","梁铮","吴海波","张慧敏","刘振官","陈克"}&amp;"!b3:b34"),$A128,OFFSET(INDIRECT({"赖辉","李文东","李鹏博","曾志坚","苏广","马锐","鲍晓宇","靳茜","王金星","高海涛","曾怀勋","梁铮","吴海波","张慧敏","刘振官","陈克"}&amp;"!a3"),,ROW(INDIRECT(MATCH('2、汇总分析二项目维度'!$L$2,INDIRECT("赖辉"&amp;"!2:2"),)&amp;":"&amp;MATCH('2、汇总分析二项目维度'!$M$2,INDIRECT("赖辉"&amp;"!2:2"),)))-1,)))</f>
        <v>391.5</v>
      </c>
      <c r="M128" s="293"/>
      <c r="N128" s="182"/>
      <c r="O128" s="202"/>
      <c r="P128" s="226"/>
    </row>
    <row r="129" spans="1:17" s="181" customFormat="1" ht="15.75" customHeight="1" x14ac:dyDescent="0.3">
      <c r="A129" s="114"/>
      <c r="B129" s="71"/>
      <c r="C129" s="43" t="s">
        <v>2206</v>
      </c>
      <c r="D129" s="87"/>
      <c r="E129" s="43"/>
      <c r="F129" s="151"/>
      <c r="G129" s="154"/>
      <c r="H129" s="186"/>
      <c r="I129" s="147"/>
      <c r="J129" s="293">
        <f ca="1">SUMPRODUCT(SUMIF(INDIRECT({"赖辉","李文东","李鹏博","曾志坚","苏广","马锐","鲍晓宇","靳茜","王金星","高海涛","曾怀勋","梁铮","吴海波","张慧敏","刘振官","陈克"}&amp;"!b3:b38"),"面向区域销售的综合支持",OFFSET(INDIRECT({"赖辉","李文东","李鹏博","曾志坚","苏广","马锐","鲍晓宇","靳茜","王金星","高海涛","曾怀勋","梁铮","吴海波","张慧敏","刘振官","陈克"}&amp;"!a3"),,ROW(INDIRECT(MATCH('2、汇总分析二项目维度'!$J$2,INDIRECT("吴海波"&amp;"!2:2"),)&amp;":"&amp;MATCH('2、汇总分析二项目维度'!$K$2,INDIRECT("吴海波"&amp;"!2:2"),)))-1,)))</f>
        <v>0</v>
      </c>
      <c r="K129" s="293"/>
      <c r="L129" s="293">
        <f ca="1">SUMPRODUCT(SUMIF(INDIRECT({"赖辉","李文东","李鹏博","曾志坚","苏广","马锐","鲍晓宇","靳茜","王金星","高海涛","曾怀勋","梁铮","吴海波","张慧敏","刘振官","陈克"}&amp;"!b3:b38"),"面向区域销售的综合支持",OFFSET(INDIRECT({"赖辉","李文东","李鹏博","曾志坚","苏广","马锐","鲍晓宇","靳茜","王金星","高海涛","曾怀勋","梁铮","吴海波","张慧敏","刘振官","陈克"}&amp;"!a3"),,ROW(INDIRECT(MATCH('2、汇总分析二项目维度'!$L$2,INDIRECT("吴海波"&amp;"!2:2"),)&amp;":"&amp;MATCH('2、汇总分析二项目维度'!$M$2,INDIRECT("吴海波"&amp;"!2:2"),)))-1,)))</f>
        <v>319.5</v>
      </c>
      <c r="M129" s="293"/>
      <c r="N129" s="182"/>
      <c r="O129" s="244"/>
      <c r="P129" s="226"/>
    </row>
    <row r="130" spans="1:17" s="181" customFormat="1" ht="15.75" customHeight="1" x14ac:dyDescent="0.3">
      <c r="A130" s="114"/>
      <c r="B130" s="71"/>
      <c r="C130" s="43" t="s">
        <v>2192</v>
      </c>
      <c r="D130" s="87"/>
      <c r="E130" s="43"/>
      <c r="F130" s="151"/>
      <c r="G130" s="154"/>
      <c r="H130" s="186"/>
      <c r="I130" s="147"/>
      <c r="J130" s="293">
        <f ca="1">SUMPRODUCT(SUMIF(INDIRECT({"赖辉","李文东","李鹏博","曾志坚","苏广","马锐","鲍晓宇","靳茜","王金星","高海涛","曾怀勋","梁铮","吴海波","张慧敏","刘振官","陈克"}&amp;"!b3:b38"),"面向北区销售的综合支持",OFFSET(INDIRECT({"赖辉","李文东","李鹏博","曾志坚","苏广","马锐","鲍晓宇","靳茜","王金星","高海涛","曾怀勋","梁铮","吴海波","张慧敏","刘振官","陈克"}&amp;"!a3"),,ROW(INDIRECT(MATCH('2、汇总分析二项目维度'!$J$2,INDIRECT("吴海波"&amp;"!2:2"),)&amp;":"&amp;MATCH('2、汇总分析二项目维度'!$K$2,INDIRECT("吴海波"&amp;"!2:2"),)))-1,)))</f>
        <v>36</v>
      </c>
      <c r="K130" s="293"/>
      <c r="L130" s="293">
        <f ca="1">SUMPRODUCT(SUMIF(INDIRECT({"赖辉","李文东","李鹏博","曾志坚","苏广","马锐","鲍晓宇","靳茜","王金星","高海涛","曾怀勋","梁铮","吴海波","张慧敏","刘振官","陈克"}&amp;"!b3:b38"),"面向北区销售的综合支持",OFFSET(INDIRECT({"赖辉","李文东","李鹏博","曾志坚","苏广","马锐","鲍晓宇","靳茜","王金星","高海涛","曾怀勋","梁铮","吴海波","张慧敏","刘振官","陈克"}&amp;"!a3"),,ROW(INDIRECT(MATCH('2、汇总分析二项目维度'!$L$2,INDIRECT("吴海波"&amp;"!2:2"),)&amp;":"&amp;MATCH('2、汇总分析二项目维度'!$M$2,INDIRECT("吴海波"&amp;"!2:2"),)))-1,)))</f>
        <v>138</v>
      </c>
      <c r="M130" s="293"/>
      <c r="N130" s="182"/>
      <c r="O130" s="244"/>
      <c r="P130" s="226"/>
    </row>
    <row r="131" spans="1:17" s="181" customFormat="1" ht="15.75" customHeight="1" x14ac:dyDescent="0.3">
      <c r="A131" s="114"/>
      <c r="B131" s="71"/>
      <c r="C131" s="43" t="s">
        <v>2180</v>
      </c>
      <c r="D131" s="87"/>
      <c r="E131" s="43"/>
      <c r="F131" s="151"/>
      <c r="G131" s="154"/>
      <c r="H131" s="186"/>
      <c r="I131" s="147"/>
      <c r="J131" s="293">
        <f ca="1">SUMPRODUCT(SUMIF(INDIRECT({"赖辉","李文东","李鹏博","曾志坚","苏广","马锐","鲍晓宇","靳茜","王金星","高海涛","曾怀勋","梁铮","吴海波","张慧敏","刘振官","陈克"}&amp;"!b3:b38"),"面向东区销售的综合支持",OFFSET(INDIRECT({"赖辉","李文东","李鹏博","曾志坚","苏广","马锐","鲍晓宇","靳茜","王金星","高海涛","曾怀勋","梁铮","吴海波","张慧敏","刘振官","陈克"}&amp;"!a3"),,ROW(INDIRECT(MATCH('2、汇总分析二项目维度'!$J$2,INDIRECT("吴海波"&amp;"!2:2"),)&amp;":"&amp;MATCH('2、汇总分析二项目维度'!$K$2,INDIRECT("吴海波"&amp;"!2:2"),)))-1,)))</f>
        <v>3</v>
      </c>
      <c r="K131" s="293"/>
      <c r="L131" s="293">
        <f ca="1">SUMPRODUCT(SUMIF(INDIRECT({"赖辉","李文东","李鹏博","曾志坚","苏广","马锐","鲍晓宇","靳茜","王金星","高海涛","曾怀勋","梁铮","吴海波","张慧敏","刘振官","陈克"}&amp;"!b3:b38"),"面向东区销售的综合支持",OFFSET(INDIRECT({"赖辉","李文东","李鹏博","曾志坚","苏广","马锐","鲍晓宇","靳茜","王金星","高海涛","曾怀勋","梁铮","吴海波","张慧敏","刘振官","陈克"}&amp;"!a3"),,ROW(INDIRECT(MATCH('2、汇总分析二项目维度'!$L$2,INDIRECT("吴海波"&amp;"!2:2"),)&amp;":"&amp;MATCH('2、汇总分析二项目维度'!$M$2,INDIRECT("吴海波"&amp;"!2:2"),)))-1,)))</f>
        <v>34.5</v>
      </c>
      <c r="M131" s="293"/>
      <c r="N131" s="182"/>
      <c r="O131" s="244"/>
      <c r="P131" s="226"/>
    </row>
    <row r="132" spans="1:17" s="181" customFormat="1" ht="15.75" customHeight="1" x14ac:dyDescent="0.3">
      <c r="A132" s="114"/>
      <c r="B132" s="71"/>
      <c r="C132" s="43" t="s">
        <v>2207</v>
      </c>
      <c r="D132" s="87"/>
      <c r="E132" s="43"/>
      <c r="F132" s="151"/>
      <c r="G132" s="154"/>
      <c r="H132" s="186"/>
      <c r="I132" s="147"/>
      <c r="J132" s="293">
        <f ca="1">SUMPRODUCT(SUMIF(INDIRECT({"赖辉","李文东","李鹏博","曾志坚","苏广","马锐","鲍晓宇","靳茜","王金星","高海涛","曾怀勋","梁铮","吴海波","张慧敏","刘振官","陈克"}&amp;"!b3:b38"),"面向南区销售的综合支持",OFFSET(INDIRECT({"赖辉","李文东","李鹏博","曾志坚","苏广","马锐","鲍晓宇","靳茜","王金星","高海涛","曾怀勋","梁铮","吴海波","张慧敏","刘振官","陈克"}&amp;"!a3"),,ROW(INDIRECT(MATCH('2、汇总分析二项目维度'!$J$2,INDIRECT("吴海波"&amp;"!2:2"),)&amp;":"&amp;MATCH('2、汇总分析二项目维度'!$K$2,INDIRECT("吴海波"&amp;"!2:2"),)))-1,)))</f>
        <v>0</v>
      </c>
      <c r="K132" s="293"/>
      <c r="L132" s="293">
        <f ca="1">SUMPRODUCT(SUMIF(INDIRECT({"赖辉","李文东","李鹏博","曾志坚","苏广","马锐","鲍晓宇","靳茜","王金星","高海涛","曾怀勋","梁铮","吴海波","张慧敏","刘振官","陈克"}&amp;"!b3:b38"),"面向南区销售的综合支持",OFFSET(INDIRECT({"赖辉","李文东","李鹏博","曾志坚","苏广","马锐","鲍晓宇","靳茜","王金星","高海涛","曾怀勋","梁铮","吴海波","张慧敏","刘振官","陈克"}&amp;"!a3"),,ROW(INDIRECT(MATCH('2、汇总分析二项目维度'!$L$2,INDIRECT("吴海波"&amp;"!2:2"),)&amp;":"&amp;MATCH('2、汇总分析二项目维度'!$M$2,INDIRECT("吴海波"&amp;"!2:2"),)))-1,)))</f>
        <v>2</v>
      </c>
      <c r="M132" s="293"/>
      <c r="N132" s="182"/>
      <c r="O132" s="244"/>
      <c r="P132" s="226"/>
    </row>
    <row r="133" spans="1:17" s="181" customFormat="1" ht="15.75" customHeight="1" x14ac:dyDescent="0.3">
      <c r="A133" s="114"/>
      <c r="B133" s="71"/>
      <c r="C133" s="43" t="s">
        <v>2191</v>
      </c>
      <c r="D133" s="87"/>
      <c r="E133" s="43"/>
      <c r="F133" s="151"/>
      <c r="G133" s="154"/>
      <c r="H133" s="186"/>
      <c r="I133" s="147"/>
      <c r="J133" s="293">
        <f ca="1">SUMPRODUCT(SUMIF(INDIRECT({"赖辉","李文东","李鹏博","曾志坚","苏广","马锐","鲍晓宇","靳茜","王金星","高海涛","曾怀勋","梁铮","吴海波","张慧敏","刘振官","陈克"}&amp;"!b3:b38"),"面向福建销售的综合支持",OFFSET(INDIRECT({"赖辉","李文东","李鹏博","曾志坚","苏广","马锐","鲍晓宇","靳茜","王金星","高海涛","曾怀勋","梁铮","吴海波","张慧敏","刘振官","陈克"}&amp;"!a3"),,ROW(INDIRECT(MATCH('2、汇总分析二项目维度'!$J$2,INDIRECT("吴海波"&amp;"!2:2"),)&amp;":"&amp;MATCH('2、汇总分析二项目维度'!$K$2,INDIRECT("吴海波"&amp;"!2:2"),)))-1,)))</f>
        <v>1</v>
      </c>
      <c r="K133" s="293"/>
      <c r="L133" s="293">
        <f ca="1">SUMPRODUCT(SUMIF(INDIRECT({"赖辉","李文东","李鹏博","曾志坚","苏广","马锐","鲍晓宇","靳茜","王金星","高海涛","曾怀勋","梁铮","吴海波","张慧敏","刘振官","陈克"}&amp;"!b3:b38"),"面向福建销售的综合支持",OFFSET(INDIRECT({"赖辉","李文东","李鹏博","曾志坚","苏广","马锐","鲍晓宇","靳茜","王金星","高海涛","曾怀勋","梁铮","吴海波","张慧敏","刘振官","陈克"}&amp;"!a3"),,ROW(INDIRECT(MATCH('2、汇总分析二项目维度'!$L$2,INDIRECT("吴海波"&amp;"!2:2"),)&amp;":"&amp;MATCH('2、汇总分析二项目维度'!$M$2,INDIRECT("吴海波"&amp;"!2:2"),)))-1,)))</f>
        <v>4</v>
      </c>
      <c r="M133" s="293"/>
      <c r="N133" s="182"/>
      <c r="O133" s="244"/>
      <c r="P133" s="226"/>
    </row>
    <row r="134" spans="1:17" s="181" customFormat="1" ht="15.75" customHeight="1" x14ac:dyDescent="0.3">
      <c r="A134" s="114"/>
      <c r="B134" s="71"/>
      <c r="C134" s="43" t="s">
        <v>2252</v>
      </c>
      <c r="D134" s="87"/>
      <c r="E134" s="43"/>
      <c r="F134" s="151"/>
      <c r="G134" s="154"/>
      <c r="H134" s="186"/>
      <c r="I134" s="147"/>
      <c r="J134" s="293">
        <f ca="1">SUMPRODUCT(SUMIF(INDIRECT({"赖辉","李文东","李鹏博","曾志坚","苏广","马锐","鲍晓宇","靳茜","王金星","高海涛","曾怀勋","梁铮","吴海波","张慧敏","刘振官","陈克"}&amp;"!b3:b38"),"面向大项目部销售的综合支持",OFFSET(INDIRECT({"赖辉","李文东","李鹏博","曾志坚","苏广","马锐","鲍晓宇","靳茜","王金星","高海涛","曾怀勋","梁铮","吴海波","张慧敏","刘振官","陈克"}&amp;"!a3"),,ROW(INDIRECT(MATCH('2、汇总分析二项目维度'!$J$2,INDIRECT("吴海波"&amp;"!2:2"),)&amp;":"&amp;MATCH('2、汇总分析二项目维度'!$K$2,INDIRECT("吴海波"&amp;"!2:2"),)))-1,)))</f>
        <v>0</v>
      </c>
      <c r="K134" s="293"/>
      <c r="L134" s="293">
        <f ca="1">SUMPRODUCT(SUMIF(INDIRECT({"赖辉","李文东","李鹏博","曾志坚","苏广","马锐","鲍晓宇","靳茜","王金星","高海涛","曾怀勋","梁铮","吴海波","张慧敏","刘振官","陈克"}&amp;"!b3:b38"),"面向大项目部销售的综合支持",OFFSET(INDIRECT({"赖辉","李文东","李鹏博","曾志坚","苏广","马锐","鲍晓宇","靳茜","王金星","高海涛","曾怀勋","梁铮","吴海波","张慧敏","刘振官","陈克"}&amp;"!a3"),,ROW(INDIRECT(MATCH('2、汇总分析二项目维度'!$L$2,INDIRECT("吴海波"&amp;"!2:2"),)&amp;":"&amp;MATCH('2、汇总分析二项目维度'!$M$2,INDIRECT("吴海波"&amp;"!2:2"),)))-1,)))</f>
        <v>0</v>
      </c>
      <c r="M134" s="293"/>
      <c r="N134" s="182"/>
      <c r="O134" s="244"/>
      <c r="P134" s="226"/>
    </row>
    <row r="135" spans="1:17" s="179" customFormat="1" ht="15.75" customHeight="1" x14ac:dyDescent="0.15">
      <c r="A135" s="303" t="s">
        <v>477</v>
      </c>
      <c r="B135" s="303"/>
      <c r="C135" s="234"/>
      <c r="D135" s="206"/>
      <c r="E135" s="187"/>
      <c r="F135" s="188"/>
      <c r="G135" s="187"/>
      <c r="H135" s="189"/>
      <c r="I135" s="189"/>
      <c r="J135" s="304">
        <f ca="1">SUM(J3:J134)</f>
        <v>529</v>
      </c>
      <c r="K135" s="304"/>
      <c r="L135" s="302"/>
      <c r="M135" s="302"/>
      <c r="N135" s="190"/>
      <c r="O135" s="213"/>
      <c r="Q135" s="181"/>
    </row>
    <row r="136" spans="1:17" ht="15.75" customHeight="1" x14ac:dyDescent="0.15">
      <c r="J136" s="301"/>
      <c r="K136" s="301"/>
      <c r="L136" s="301"/>
      <c r="M136" s="301"/>
    </row>
    <row r="137" spans="1:17" ht="15.75" customHeight="1" x14ac:dyDescent="0.15">
      <c r="J137" s="301"/>
      <c r="K137" s="301"/>
      <c r="L137" s="301"/>
      <c r="M137" s="301"/>
    </row>
    <row r="138" spans="1:17" ht="15.75" customHeight="1" x14ac:dyDescent="0.15">
      <c r="J138" s="301"/>
      <c r="K138" s="301"/>
      <c r="L138" s="301"/>
      <c r="M138" s="301"/>
    </row>
    <row r="139" spans="1:17" ht="15.75" customHeight="1" x14ac:dyDescent="0.15">
      <c r="J139" s="301"/>
      <c r="K139" s="301"/>
      <c r="L139" s="301"/>
      <c r="M139" s="301"/>
    </row>
    <row r="140" spans="1:17" ht="15.75" customHeight="1" x14ac:dyDescent="0.15">
      <c r="J140" s="301"/>
      <c r="K140" s="301"/>
      <c r="L140" s="301"/>
      <c r="M140" s="301"/>
    </row>
    <row r="141" spans="1:17" ht="15.75" customHeight="1" x14ac:dyDescent="0.15">
      <c r="H141" s="191"/>
      <c r="I141" s="191"/>
      <c r="J141" s="301"/>
      <c r="K141" s="301"/>
      <c r="L141" s="301"/>
      <c r="M141" s="301"/>
    </row>
    <row r="142" spans="1:17" ht="15.75" customHeight="1" x14ac:dyDescent="0.15">
      <c r="H142" s="191"/>
      <c r="I142" s="191"/>
      <c r="J142" s="301"/>
      <c r="K142" s="301"/>
      <c r="L142" s="301"/>
      <c r="M142" s="301"/>
    </row>
    <row r="143" spans="1:17" ht="15.75" customHeight="1" x14ac:dyDescent="0.15">
      <c r="H143" s="191" t="s">
        <v>2249</v>
      </c>
      <c r="I143" s="191"/>
      <c r="J143" s="301"/>
      <c r="K143" s="301"/>
      <c r="L143" s="301"/>
      <c r="M143" s="301"/>
    </row>
    <row r="144" spans="1:17" ht="15.75" customHeight="1" x14ac:dyDescent="0.15">
      <c r="H144" s="191"/>
      <c r="I144" s="191"/>
      <c r="J144" s="301"/>
      <c r="K144" s="301"/>
      <c r="L144" s="301"/>
      <c r="M144" s="301"/>
    </row>
    <row r="145" spans="8:13" ht="15.75" customHeight="1" x14ac:dyDescent="0.15">
      <c r="H145" s="191"/>
      <c r="I145" s="191"/>
      <c r="J145" s="301"/>
      <c r="K145" s="301"/>
      <c r="L145" s="301"/>
      <c r="M145" s="301"/>
    </row>
    <row r="146" spans="8:13" ht="15.75" customHeight="1" x14ac:dyDescent="0.15">
      <c r="H146" s="191"/>
      <c r="I146" s="191"/>
      <c r="J146" s="301"/>
      <c r="K146" s="301"/>
      <c r="L146" s="301"/>
      <c r="M146" s="301"/>
    </row>
    <row r="147" spans="8:13" ht="15.75" customHeight="1" x14ac:dyDescent="0.15">
      <c r="H147" s="191"/>
      <c r="I147" s="191"/>
      <c r="J147" s="301"/>
      <c r="K147" s="301"/>
      <c r="L147" s="301"/>
      <c r="M147" s="301"/>
    </row>
    <row r="148" spans="8:13" ht="15.75" customHeight="1" x14ac:dyDescent="0.15">
      <c r="H148" s="191"/>
      <c r="I148" s="191"/>
      <c r="J148" s="301"/>
      <c r="K148" s="301"/>
      <c r="L148" s="301"/>
      <c r="M148" s="301"/>
    </row>
    <row r="149" spans="8:13" ht="15.75" customHeight="1" x14ac:dyDescent="0.15">
      <c r="H149" s="191"/>
      <c r="I149" s="191"/>
      <c r="J149" s="301"/>
      <c r="K149" s="301"/>
      <c r="L149" s="301"/>
      <c r="M149" s="301"/>
    </row>
    <row r="150" spans="8:13" ht="15.75" customHeight="1" x14ac:dyDescent="0.15">
      <c r="H150" s="191"/>
      <c r="I150" s="191"/>
      <c r="J150" s="301"/>
      <c r="K150" s="301"/>
      <c r="L150" s="301"/>
      <c r="M150" s="301"/>
    </row>
    <row r="151" spans="8:13" ht="15.75" customHeight="1" x14ac:dyDescent="0.15">
      <c r="H151" s="191"/>
      <c r="I151" s="191"/>
      <c r="J151" s="301"/>
      <c r="K151" s="301"/>
      <c r="L151" s="301"/>
      <c r="M151" s="301"/>
    </row>
    <row r="152" spans="8:13" ht="15.75" customHeight="1" x14ac:dyDescent="0.15">
      <c r="H152" s="191"/>
      <c r="I152" s="191"/>
      <c r="J152" s="301"/>
      <c r="K152" s="301"/>
      <c r="L152" s="301"/>
      <c r="M152" s="301"/>
    </row>
    <row r="153" spans="8:13" ht="15.75" customHeight="1" x14ac:dyDescent="0.15">
      <c r="H153" s="191"/>
      <c r="I153" s="191"/>
      <c r="J153" s="301"/>
      <c r="K153" s="301"/>
      <c r="L153" s="301"/>
      <c r="M153" s="301"/>
    </row>
    <row r="154" spans="8:13" ht="15.75" customHeight="1" x14ac:dyDescent="0.15">
      <c r="H154" s="191"/>
      <c r="I154" s="191"/>
      <c r="J154" s="301"/>
      <c r="K154" s="301"/>
      <c r="L154" s="301"/>
      <c r="M154" s="301"/>
    </row>
    <row r="155" spans="8:13" ht="15.75" customHeight="1" x14ac:dyDescent="0.15">
      <c r="H155" s="191"/>
      <c r="I155" s="191"/>
      <c r="J155" s="301"/>
      <c r="K155" s="301"/>
      <c r="L155" s="301"/>
      <c r="M155" s="301"/>
    </row>
    <row r="156" spans="8:13" ht="15.75" customHeight="1" x14ac:dyDescent="0.15">
      <c r="H156" s="191"/>
      <c r="I156" s="191"/>
      <c r="J156" s="301"/>
      <c r="K156" s="301"/>
      <c r="L156" s="301"/>
      <c r="M156" s="301"/>
    </row>
    <row r="157" spans="8:13" ht="15.75" customHeight="1" x14ac:dyDescent="0.15">
      <c r="H157" s="191"/>
      <c r="I157" s="191"/>
      <c r="J157" s="301"/>
      <c r="K157" s="301"/>
      <c r="L157" s="301"/>
      <c r="M157" s="301"/>
    </row>
    <row r="158" spans="8:13" ht="15.75" customHeight="1" x14ac:dyDescent="0.15">
      <c r="H158" s="191"/>
      <c r="I158" s="191"/>
      <c r="J158" s="301"/>
      <c r="K158" s="301"/>
      <c r="L158" s="301"/>
      <c r="M158" s="301"/>
    </row>
    <row r="159" spans="8:13" ht="15.75" customHeight="1" x14ac:dyDescent="0.15">
      <c r="H159" s="191"/>
      <c r="I159" s="191"/>
      <c r="J159" s="301"/>
      <c r="K159" s="301"/>
      <c r="L159" s="301"/>
      <c r="M159" s="301"/>
    </row>
    <row r="160" spans="8:13" ht="15.75" customHeight="1" x14ac:dyDescent="0.15">
      <c r="H160" s="191"/>
      <c r="I160" s="191"/>
      <c r="J160" s="301"/>
      <c r="K160" s="301"/>
      <c r="L160" s="301"/>
      <c r="M160" s="301"/>
    </row>
    <row r="161" spans="8:13" ht="15.75" customHeight="1" x14ac:dyDescent="0.15">
      <c r="H161" s="191"/>
      <c r="I161" s="191"/>
      <c r="J161" s="301"/>
      <c r="K161" s="301"/>
      <c r="L161" s="301"/>
      <c r="M161" s="301"/>
    </row>
    <row r="162" spans="8:13" ht="15.75" customHeight="1" x14ac:dyDescent="0.15">
      <c r="H162" s="191"/>
      <c r="I162" s="191"/>
      <c r="J162" s="301"/>
      <c r="K162" s="301"/>
      <c r="L162" s="301"/>
      <c r="M162" s="301"/>
    </row>
    <row r="163" spans="8:13" ht="15.75" customHeight="1" x14ac:dyDescent="0.15">
      <c r="H163" s="191"/>
      <c r="I163" s="191"/>
      <c r="J163" s="301"/>
      <c r="K163" s="301"/>
      <c r="L163" s="301"/>
      <c r="M163" s="301"/>
    </row>
    <row r="164" spans="8:13" ht="15.75" customHeight="1" x14ac:dyDescent="0.15">
      <c r="H164" s="191"/>
      <c r="I164" s="191"/>
      <c r="J164" s="301"/>
      <c r="K164" s="301"/>
      <c r="L164" s="301"/>
      <c r="M164" s="301"/>
    </row>
    <row r="165" spans="8:13" ht="15.75" customHeight="1" x14ac:dyDescent="0.15">
      <c r="H165" s="191"/>
      <c r="I165" s="191"/>
      <c r="J165" s="301"/>
      <c r="K165" s="301"/>
      <c r="L165" s="301"/>
      <c r="M165" s="301"/>
    </row>
    <row r="166" spans="8:13" ht="15.75" customHeight="1" x14ac:dyDescent="0.15">
      <c r="H166" s="191"/>
      <c r="I166" s="191"/>
      <c r="J166" s="301"/>
      <c r="K166" s="301"/>
      <c r="L166" s="301"/>
      <c r="M166" s="301"/>
    </row>
    <row r="167" spans="8:13" ht="15.75" customHeight="1" x14ac:dyDescent="0.15">
      <c r="H167" s="191"/>
      <c r="I167" s="191"/>
      <c r="J167" s="301"/>
      <c r="K167" s="301"/>
      <c r="L167" s="301"/>
      <c r="M167" s="301"/>
    </row>
    <row r="168" spans="8:13" ht="15.75" customHeight="1" x14ac:dyDescent="0.15">
      <c r="H168" s="191"/>
      <c r="I168" s="191"/>
      <c r="J168" s="301"/>
      <c r="K168" s="301"/>
      <c r="L168" s="301"/>
      <c r="M168" s="301"/>
    </row>
    <row r="169" spans="8:13" ht="15.75" customHeight="1" x14ac:dyDescent="0.15">
      <c r="H169" s="191"/>
      <c r="I169" s="191"/>
      <c r="J169" s="301"/>
      <c r="K169" s="301"/>
      <c r="L169" s="301"/>
      <c r="M169" s="301"/>
    </row>
    <row r="170" spans="8:13" ht="15.75" customHeight="1" x14ac:dyDescent="0.15">
      <c r="H170" s="191"/>
      <c r="I170" s="191"/>
      <c r="J170" s="301"/>
      <c r="K170" s="301"/>
      <c r="L170" s="301"/>
      <c r="M170" s="301"/>
    </row>
    <row r="171" spans="8:13" ht="15.75" customHeight="1" x14ac:dyDescent="0.15">
      <c r="H171" s="191"/>
      <c r="I171" s="191"/>
      <c r="J171" s="301"/>
      <c r="K171" s="301"/>
      <c r="L171" s="301"/>
      <c r="M171" s="301"/>
    </row>
    <row r="172" spans="8:13" ht="15.75" customHeight="1" x14ac:dyDescent="0.15">
      <c r="H172" s="191"/>
      <c r="I172" s="191"/>
      <c r="J172" s="301"/>
      <c r="K172" s="301"/>
      <c r="L172" s="301"/>
      <c r="M172" s="301"/>
    </row>
    <row r="173" spans="8:13" ht="15.75" customHeight="1" x14ac:dyDescent="0.15">
      <c r="H173" s="191"/>
      <c r="I173" s="191"/>
      <c r="J173" s="301"/>
      <c r="K173" s="301"/>
      <c r="L173" s="301"/>
      <c r="M173" s="301"/>
    </row>
    <row r="174" spans="8:13" ht="15.75" customHeight="1" x14ac:dyDescent="0.15">
      <c r="H174" s="191"/>
      <c r="I174" s="191"/>
      <c r="J174" s="301"/>
      <c r="K174" s="301"/>
      <c r="L174" s="301"/>
      <c r="M174" s="301"/>
    </row>
    <row r="175" spans="8:13" ht="15.75" customHeight="1" x14ac:dyDescent="0.15">
      <c r="H175" s="191"/>
      <c r="I175" s="191"/>
      <c r="J175" s="301"/>
      <c r="K175" s="301"/>
      <c r="L175" s="301"/>
      <c r="M175" s="301"/>
    </row>
    <row r="176" spans="8:13" ht="15.75" customHeight="1" x14ac:dyDescent="0.15">
      <c r="H176" s="191"/>
      <c r="I176" s="191"/>
      <c r="J176" s="301"/>
      <c r="K176" s="301"/>
      <c r="L176" s="301"/>
      <c r="M176" s="301"/>
    </row>
    <row r="177" spans="8:13" ht="15.75" customHeight="1" x14ac:dyDescent="0.15">
      <c r="H177" s="191"/>
      <c r="I177" s="191"/>
      <c r="J177" s="301"/>
      <c r="K177" s="301"/>
      <c r="L177" s="301"/>
      <c r="M177" s="301"/>
    </row>
    <row r="178" spans="8:13" ht="15.75" customHeight="1" x14ac:dyDescent="0.15">
      <c r="H178" s="191"/>
      <c r="I178" s="191"/>
      <c r="J178" s="301"/>
      <c r="K178" s="301"/>
      <c r="L178" s="301"/>
      <c r="M178" s="301"/>
    </row>
    <row r="179" spans="8:13" ht="15.75" customHeight="1" x14ac:dyDescent="0.15">
      <c r="H179" s="191"/>
      <c r="I179" s="191"/>
      <c r="J179" s="301"/>
      <c r="K179" s="301"/>
      <c r="L179" s="301"/>
      <c r="M179" s="301"/>
    </row>
    <row r="180" spans="8:13" ht="15.75" customHeight="1" x14ac:dyDescent="0.15">
      <c r="H180" s="191"/>
      <c r="I180" s="191"/>
      <c r="J180" s="301"/>
      <c r="K180" s="301"/>
      <c r="L180" s="301"/>
      <c r="M180" s="301"/>
    </row>
    <row r="181" spans="8:13" ht="15.75" customHeight="1" x14ac:dyDescent="0.15">
      <c r="H181" s="191"/>
      <c r="I181" s="191"/>
      <c r="J181" s="301"/>
      <c r="K181" s="301"/>
      <c r="L181" s="301"/>
      <c r="M181" s="301"/>
    </row>
    <row r="182" spans="8:13" ht="15.75" customHeight="1" x14ac:dyDescent="0.15">
      <c r="H182" s="191"/>
      <c r="I182" s="191"/>
      <c r="J182" s="301"/>
      <c r="K182" s="301"/>
      <c r="L182" s="301"/>
      <c r="M182" s="301"/>
    </row>
    <row r="183" spans="8:13" ht="15.75" customHeight="1" x14ac:dyDescent="0.15">
      <c r="H183" s="191"/>
      <c r="I183" s="191"/>
      <c r="J183" s="301"/>
      <c r="K183" s="301"/>
      <c r="L183" s="301"/>
      <c r="M183" s="301"/>
    </row>
    <row r="184" spans="8:13" ht="15.75" customHeight="1" x14ac:dyDescent="0.15">
      <c r="H184" s="191"/>
      <c r="I184" s="191"/>
      <c r="J184" s="301"/>
      <c r="K184" s="301"/>
      <c r="L184" s="301"/>
      <c r="M184" s="301"/>
    </row>
    <row r="185" spans="8:13" ht="15.75" customHeight="1" x14ac:dyDescent="0.15">
      <c r="H185" s="191"/>
      <c r="I185" s="191"/>
      <c r="J185" s="301"/>
      <c r="K185" s="301"/>
      <c r="L185" s="301"/>
      <c r="M185" s="301"/>
    </row>
    <row r="186" spans="8:13" ht="15.75" customHeight="1" x14ac:dyDescent="0.15">
      <c r="H186" s="191"/>
      <c r="I186" s="191"/>
      <c r="J186" s="301"/>
      <c r="K186" s="301"/>
      <c r="L186" s="301"/>
      <c r="M186" s="301"/>
    </row>
    <row r="187" spans="8:13" ht="15.75" customHeight="1" x14ac:dyDescent="0.15">
      <c r="H187" s="191"/>
      <c r="I187" s="191"/>
      <c r="J187" s="301"/>
      <c r="K187" s="301"/>
      <c r="L187" s="301"/>
      <c r="M187" s="301"/>
    </row>
    <row r="188" spans="8:13" ht="15.75" customHeight="1" x14ac:dyDescent="0.15">
      <c r="H188" s="191"/>
      <c r="I188" s="191"/>
      <c r="J188" s="301"/>
      <c r="K188" s="301"/>
      <c r="L188" s="301"/>
      <c r="M188" s="301"/>
    </row>
    <row r="189" spans="8:13" ht="15.75" customHeight="1" x14ac:dyDescent="0.15">
      <c r="H189" s="191"/>
      <c r="I189" s="191"/>
      <c r="J189" s="301"/>
      <c r="K189" s="301"/>
      <c r="L189" s="301"/>
      <c r="M189" s="301"/>
    </row>
    <row r="190" spans="8:13" ht="15.75" customHeight="1" x14ac:dyDescent="0.15">
      <c r="H190" s="191"/>
      <c r="I190" s="191"/>
      <c r="J190" s="301"/>
      <c r="K190" s="301"/>
      <c r="L190" s="301"/>
      <c r="M190" s="301"/>
    </row>
    <row r="191" spans="8:13" ht="15.75" customHeight="1" x14ac:dyDescent="0.15">
      <c r="H191" s="191"/>
      <c r="I191" s="191"/>
      <c r="J191" s="301"/>
      <c r="K191" s="301"/>
      <c r="L191" s="301"/>
      <c r="M191" s="301"/>
    </row>
  </sheetData>
  <autoFilter ref="A1:P135">
    <filterColumn colId="9" showButton="0"/>
    <filterColumn colId="11" showButton="0"/>
  </autoFilter>
  <dataConsolidate/>
  <mergeCells count="393">
    <mergeCell ref="L88:M88"/>
    <mergeCell ref="L83:M83"/>
    <mergeCell ref="J65:K65"/>
    <mergeCell ref="J59:K59"/>
    <mergeCell ref="J60:K60"/>
    <mergeCell ref="J61:K61"/>
    <mergeCell ref="J62:K62"/>
    <mergeCell ref="J63:K63"/>
    <mergeCell ref="J69:K69"/>
    <mergeCell ref="J70:K70"/>
    <mergeCell ref="J83:K83"/>
    <mergeCell ref="J87:K87"/>
    <mergeCell ref="J79:K79"/>
    <mergeCell ref="J77:K77"/>
    <mergeCell ref="J81:K81"/>
    <mergeCell ref="L62:M62"/>
    <mergeCell ref="L63:M63"/>
    <mergeCell ref="L64:M64"/>
    <mergeCell ref="L65:M65"/>
    <mergeCell ref="A1:A2"/>
    <mergeCell ref="B1:B2"/>
    <mergeCell ref="J1:K1"/>
    <mergeCell ref="J3:K3"/>
    <mergeCell ref="L58:M58"/>
    <mergeCell ref="L59:M59"/>
    <mergeCell ref="L60:M60"/>
    <mergeCell ref="J58:K58"/>
    <mergeCell ref="J41:K41"/>
    <mergeCell ref="L41:M41"/>
    <mergeCell ref="J4:K4"/>
    <mergeCell ref="J5:K5"/>
    <mergeCell ref="J57:K57"/>
    <mergeCell ref="J33:K33"/>
    <mergeCell ref="J26:K26"/>
    <mergeCell ref="J32:K32"/>
    <mergeCell ref="J47:K47"/>
    <mergeCell ref="J48:K48"/>
    <mergeCell ref="J34:K34"/>
    <mergeCell ref="J35:K35"/>
    <mergeCell ref="J53:K53"/>
    <mergeCell ref="J36:K36"/>
    <mergeCell ref="J49:K49"/>
    <mergeCell ref="J29:K29"/>
    <mergeCell ref="J89:K89"/>
    <mergeCell ref="J72:K72"/>
    <mergeCell ref="J14:K14"/>
    <mergeCell ref="J23:K23"/>
    <mergeCell ref="J24:K24"/>
    <mergeCell ref="J25:K25"/>
    <mergeCell ref="J52:K52"/>
    <mergeCell ref="J15:K15"/>
    <mergeCell ref="J82:K82"/>
    <mergeCell ref="J50:K50"/>
    <mergeCell ref="J30:K30"/>
    <mergeCell ref="J56:K56"/>
    <mergeCell ref="J45:K45"/>
    <mergeCell ref="J46:K46"/>
    <mergeCell ref="J28:K28"/>
    <mergeCell ref="J51:K51"/>
    <mergeCell ref="J88:K88"/>
    <mergeCell ref="E1:E2"/>
    <mergeCell ref="G1:G2"/>
    <mergeCell ref="D1:D2"/>
    <mergeCell ref="H1:H2"/>
    <mergeCell ref="J76:K76"/>
    <mergeCell ref="I1:I2"/>
    <mergeCell ref="F1:F2"/>
    <mergeCell ref="J6:K6"/>
    <mergeCell ref="J31:K31"/>
    <mergeCell ref="J17:K17"/>
    <mergeCell ref="J16:K16"/>
    <mergeCell ref="J42:K42"/>
    <mergeCell ref="J43:K43"/>
    <mergeCell ref="J44:K44"/>
    <mergeCell ref="J39:K39"/>
    <mergeCell ref="J40:K40"/>
    <mergeCell ref="J54:K54"/>
    <mergeCell ref="J55:K55"/>
    <mergeCell ref="J64:K64"/>
    <mergeCell ref="J68:K68"/>
    <mergeCell ref="J67:K67"/>
    <mergeCell ref="J66:K66"/>
    <mergeCell ref="J163:K163"/>
    <mergeCell ref="J159:K159"/>
    <mergeCell ref="J160:K160"/>
    <mergeCell ref="J161:K161"/>
    <mergeCell ref="J162:K162"/>
    <mergeCell ref="A135:B135"/>
    <mergeCell ref="J135:K135"/>
    <mergeCell ref="J154:K154"/>
    <mergeCell ref="J155:K155"/>
    <mergeCell ref="J156:K156"/>
    <mergeCell ref="J157:K157"/>
    <mergeCell ref="J158:K158"/>
    <mergeCell ref="J139:K139"/>
    <mergeCell ref="J152:K152"/>
    <mergeCell ref="J153:K153"/>
    <mergeCell ref="J149:K149"/>
    <mergeCell ref="J150:K150"/>
    <mergeCell ref="J189:K189"/>
    <mergeCell ref="J190:K190"/>
    <mergeCell ref="J175:K175"/>
    <mergeCell ref="J136:K136"/>
    <mergeCell ref="J137:K137"/>
    <mergeCell ref="J138:K138"/>
    <mergeCell ref="J167:K167"/>
    <mergeCell ref="J168:K168"/>
    <mergeCell ref="J169:K169"/>
    <mergeCell ref="J170:K170"/>
    <mergeCell ref="J171:K171"/>
    <mergeCell ref="J172:K172"/>
    <mergeCell ref="J164:K164"/>
    <mergeCell ref="J165:K165"/>
    <mergeCell ref="J166:K166"/>
    <mergeCell ref="J173:K173"/>
    <mergeCell ref="J174:K174"/>
    <mergeCell ref="J188:K188"/>
    <mergeCell ref="J176:K176"/>
    <mergeCell ref="J177:K177"/>
    <mergeCell ref="J178:K178"/>
    <mergeCell ref="J179:K179"/>
    <mergeCell ref="J180:K180"/>
    <mergeCell ref="J181:K181"/>
    <mergeCell ref="J93:K93"/>
    <mergeCell ref="J73:K73"/>
    <mergeCell ref="J75:K75"/>
    <mergeCell ref="J74:K74"/>
    <mergeCell ref="J90:K90"/>
    <mergeCell ref="J191:K191"/>
    <mergeCell ref="J182:K182"/>
    <mergeCell ref="J183:K183"/>
    <mergeCell ref="J184:K184"/>
    <mergeCell ref="J185:K185"/>
    <mergeCell ref="J186:K186"/>
    <mergeCell ref="J187:K187"/>
    <mergeCell ref="J128:K128"/>
    <mergeCell ref="J151:K151"/>
    <mergeCell ref="J140:K140"/>
    <mergeCell ref="J141:K141"/>
    <mergeCell ref="J142:K142"/>
    <mergeCell ref="J143:K143"/>
    <mergeCell ref="J144:K144"/>
    <mergeCell ref="J145:K145"/>
    <mergeCell ref="J146:K146"/>
    <mergeCell ref="J147:K147"/>
    <mergeCell ref="J148:K148"/>
    <mergeCell ref="J78:K78"/>
    <mergeCell ref="J126:K126"/>
    <mergeCell ref="J111:K111"/>
    <mergeCell ref="J115:K115"/>
    <mergeCell ref="J108:K108"/>
    <mergeCell ref="J94:K94"/>
    <mergeCell ref="J116:K116"/>
    <mergeCell ref="J104:K104"/>
    <mergeCell ref="J105:K105"/>
    <mergeCell ref="J114:K114"/>
    <mergeCell ref="J123:K123"/>
    <mergeCell ref="J120:K120"/>
    <mergeCell ref="J107:K107"/>
    <mergeCell ref="J109:K109"/>
    <mergeCell ref="J97:K97"/>
    <mergeCell ref="J102:K102"/>
    <mergeCell ref="J95:K95"/>
    <mergeCell ref="J96:K96"/>
    <mergeCell ref="J99:K99"/>
    <mergeCell ref="J103:K103"/>
    <mergeCell ref="J98:K98"/>
    <mergeCell ref="J100:K100"/>
    <mergeCell ref="J101:K101"/>
    <mergeCell ref="L7:M7"/>
    <mergeCell ref="L15:M15"/>
    <mergeCell ref="L16:M16"/>
    <mergeCell ref="L17:M17"/>
    <mergeCell ref="L18:M18"/>
    <mergeCell ref="L19:M19"/>
    <mergeCell ref="L20:M20"/>
    <mergeCell ref="J38:K38"/>
    <mergeCell ref="J11:K11"/>
    <mergeCell ref="J7:K7"/>
    <mergeCell ref="J8:K8"/>
    <mergeCell ref="J9:K9"/>
    <mergeCell ref="J21:K21"/>
    <mergeCell ref="J22:K22"/>
    <mergeCell ref="J18:K18"/>
    <mergeCell ref="J19:K19"/>
    <mergeCell ref="J20:K20"/>
    <mergeCell ref="J12:K12"/>
    <mergeCell ref="J13:K13"/>
    <mergeCell ref="J37:K37"/>
    <mergeCell ref="J10:K10"/>
    <mergeCell ref="L105:M105"/>
    <mergeCell ref="L100:M100"/>
    <mergeCell ref="L8:M8"/>
    <mergeCell ref="L9:M9"/>
    <mergeCell ref="L107:M107"/>
    <mergeCell ref="L99:M99"/>
    <mergeCell ref="L10:M10"/>
    <mergeCell ref="L11:M11"/>
    <mergeCell ref="L12:M12"/>
    <mergeCell ref="L79:M79"/>
    <mergeCell ref="L52:M52"/>
    <mergeCell ref="L56:M56"/>
    <mergeCell ref="L57:M57"/>
    <mergeCell ref="L44:M44"/>
    <mergeCell ref="L45:M45"/>
    <mergeCell ref="L46:M46"/>
    <mergeCell ref="L47:M47"/>
    <mergeCell ref="L39:M39"/>
    <mergeCell ref="L40:M40"/>
    <mergeCell ref="L54:M54"/>
    <mergeCell ref="L55:M55"/>
    <mergeCell ref="L78:M78"/>
    <mergeCell ref="L72:M72"/>
    <mergeCell ref="L61:M61"/>
    <mergeCell ref="L139:M139"/>
    <mergeCell ref="L111:M111"/>
    <mergeCell ref="L120:M120"/>
    <mergeCell ref="L112:M112"/>
    <mergeCell ref="L97:M97"/>
    <mergeCell ref="L98:M98"/>
    <mergeCell ref="L13:M13"/>
    <mergeCell ref="L14:M14"/>
    <mergeCell ref="L21:M21"/>
    <mergeCell ref="L22:M22"/>
    <mergeCell ref="L101:M101"/>
    <mergeCell ref="L23:M23"/>
    <mergeCell ref="L24:M24"/>
    <mergeCell ref="L25:M25"/>
    <mergeCell ref="L26:M26"/>
    <mergeCell ref="L27:M27"/>
    <mergeCell ref="L28:M28"/>
    <mergeCell ref="L106:M106"/>
    <mergeCell ref="L37:M37"/>
    <mergeCell ref="L31:M31"/>
    <mergeCell ref="L32:M32"/>
    <mergeCell ref="L33:M33"/>
    <mergeCell ref="L34:M34"/>
    <mergeCell ref="L94:M94"/>
    <mergeCell ref="L140:M140"/>
    <mergeCell ref="L141:M141"/>
    <mergeCell ref="L66:M66"/>
    <mergeCell ref="L67:M67"/>
    <mergeCell ref="L68:M68"/>
    <mergeCell ref="L69:M69"/>
    <mergeCell ref="L73:M73"/>
    <mergeCell ref="L74:M74"/>
    <mergeCell ref="L75:M75"/>
    <mergeCell ref="L76:M76"/>
    <mergeCell ref="L126:M126"/>
    <mergeCell ref="L70:M70"/>
    <mergeCell ref="L80:M80"/>
    <mergeCell ref="L118:M118"/>
    <mergeCell ref="L84:M84"/>
    <mergeCell ref="L85:M85"/>
    <mergeCell ref="L86:M86"/>
    <mergeCell ref="L119:M119"/>
    <mergeCell ref="L71:M71"/>
    <mergeCell ref="L87:M87"/>
    <mergeCell ref="L135:M135"/>
    <mergeCell ref="L136:M136"/>
    <mergeCell ref="L137:M137"/>
    <mergeCell ref="L138:M138"/>
    <mergeCell ref="L142:M142"/>
    <mergeCell ref="L143:M143"/>
    <mergeCell ref="L144:M144"/>
    <mergeCell ref="L145:M145"/>
    <mergeCell ref="L146:M146"/>
    <mergeCell ref="L147:M147"/>
    <mergeCell ref="L148:M148"/>
    <mergeCell ref="L149:M149"/>
    <mergeCell ref="L150:M150"/>
    <mergeCell ref="L151:M151"/>
    <mergeCell ref="L152:M152"/>
    <mergeCell ref="L153:M153"/>
    <mergeCell ref="L154:M154"/>
    <mergeCell ref="L155:M155"/>
    <mergeCell ref="L156:M156"/>
    <mergeCell ref="L157:M157"/>
    <mergeCell ref="L158:M158"/>
    <mergeCell ref="L159:M159"/>
    <mergeCell ref="L160:M160"/>
    <mergeCell ref="L161:M161"/>
    <mergeCell ref="L162:M162"/>
    <mergeCell ref="L163:M163"/>
    <mergeCell ref="L164:M164"/>
    <mergeCell ref="L165:M165"/>
    <mergeCell ref="L166:M166"/>
    <mergeCell ref="L167:M167"/>
    <mergeCell ref="L168:M168"/>
    <mergeCell ref="L169:M169"/>
    <mergeCell ref="L170:M170"/>
    <mergeCell ref="L171:M171"/>
    <mergeCell ref="L172:M172"/>
    <mergeCell ref="L173:M173"/>
    <mergeCell ref="L174:M174"/>
    <mergeCell ref="L175:M175"/>
    <mergeCell ref="L176:M176"/>
    <mergeCell ref="L177:M177"/>
    <mergeCell ref="L187:M187"/>
    <mergeCell ref="L188:M188"/>
    <mergeCell ref="L189:M189"/>
    <mergeCell ref="L190:M190"/>
    <mergeCell ref="L191:M191"/>
    <mergeCell ref="L178:M178"/>
    <mergeCell ref="L179:M179"/>
    <mergeCell ref="L180:M180"/>
    <mergeCell ref="L181:M181"/>
    <mergeCell ref="L182:M182"/>
    <mergeCell ref="L183:M183"/>
    <mergeCell ref="L184:M184"/>
    <mergeCell ref="L185:M185"/>
    <mergeCell ref="L186:M186"/>
    <mergeCell ref="L129:M129"/>
    <mergeCell ref="L127:M127"/>
    <mergeCell ref="L128:M128"/>
    <mergeCell ref="L123:M123"/>
    <mergeCell ref="J124:K124"/>
    <mergeCell ref="J125:K125"/>
    <mergeCell ref="J127:K127"/>
    <mergeCell ref="L89:M89"/>
    <mergeCell ref="L114:M114"/>
    <mergeCell ref="L90:M90"/>
    <mergeCell ref="L91:M91"/>
    <mergeCell ref="L92:M92"/>
    <mergeCell ref="L104:M104"/>
    <mergeCell ref="J117:K117"/>
    <mergeCell ref="J121:K121"/>
    <mergeCell ref="J113:K113"/>
    <mergeCell ref="J106:K106"/>
    <mergeCell ref="J110:K110"/>
    <mergeCell ref="J112:K112"/>
    <mergeCell ref="L110:M110"/>
    <mergeCell ref="J122:K122"/>
    <mergeCell ref="J91:K91"/>
    <mergeCell ref="J92:K92"/>
    <mergeCell ref="L122:M122"/>
    <mergeCell ref="L113:M113"/>
    <mergeCell ref="L121:M121"/>
    <mergeCell ref="L81:M81"/>
    <mergeCell ref="C1:C2"/>
    <mergeCell ref="P1:P2"/>
    <mergeCell ref="O1:O2"/>
    <mergeCell ref="J80:K80"/>
    <mergeCell ref="J118:K118"/>
    <mergeCell ref="J84:K84"/>
    <mergeCell ref="J85:K85"/>
    <mergeCell ref="J86:K86"/>
    <mergeCell ref="J119:K119"/>
    <mergeCell ref="J71:K71"/>
    <mergeCell ref="L29:M29"/>
    <mergeCell ref="L30:M30"/>
    <mergeCell ref="L115:M115"/>
    <mergeCell ref="L42:M42"/>
    <mergeCell ref="L43:M43"/>
    <mergeCell ref="L35:M35"/>
    <mergeCell ref="L36:M36"/>
    <mergeCell ref="L1:M1"/>
    <mergeCell ref="L3:M3"/>
    <mergeCell ref="L4:M4"/>
    <mergeCell ref="L5:M5"/>
    <mergeCell ref="L6:M6"/>
    <mergeCell ref="N1:N2"/>
    <mergeCell ref="J27:K27"/>
    <mergeCell ref="L38:M38"/>
    <mergeCell ref="L82:M82"/>
    <mergeCell ref="L124:M124"/>
    <mergeCell ref="L125:M125"/>
    <mergeCell ref="J130:K130"/>
    <mergeCell ref="L48:M48"/>
    <mergeCell ref="L109:M109"/>
    <mergeCell ref="L51:M51"/>
    <mergeCell ref="L108:M108"/>
    <mergeCell ref="L50:M50"/>
    <mergeCell ref="L53:M53"/>
    <mergeCell ref="L117:M117"/>
    <mergeCell ref="L95:M95"/>
    <mergeCell ref="L96:M96"/>
    <mergeCell ref="L49:M49"/>
    <mergeCell ref="L116:M116"/>
    <mergeCell ref="L103:M103"/>
    <mergeCell ref="L102:M102"/>
    <mergeCell ref="L93:M93"/>
    <mergeCell ref="L77:M77"/>
    <mergeCell ref="J129:K129"/>
    <mergeCell ref="J131:K131"/>
    <mergeCell ref="J132:K132"/>
    <mergeCell ref="J133:K133"/>
    <mergeCell ref="J134:K134"/>
    <mergeCell ref="L130:M130"/>
    <mergeCell ref="L131:M131"/>
    <mergeCell ref="L132:M132"/>
    <mergeCell ref="L133:M133"/>
    <mergeCell ref="L134:M134"/>
  </mergeCells>
  <phoneticPr fontId="3" type="noConversion"/>
  <conditionalFormatting sqref="A135:A1048576">
    <cfRule type="duplicateValues" dxfId="464" priority="273"/>
  </conditionalFormatting>
  <conditionalFormatting sqref="A1:A2">
    <cfRule type="duplicateValues" dxfId="463" priority="237"/>
  </conditionalFormatting>
  <conditionalFormatting sqref="A1:A2">
    <cfRule type="duplicateValues" dxfId="462" priority="238"/>
    <cfRule type="duplicateValues" dxfId="461" priority="239"/>
  </conditionalFormatting>
  <conditionalFormatting sqref="A1:A2">
    <cfRule type="duplicateValues" dxfId="460" priority="235"/>
    <cfRule type="duplicateValues" dxfId="459" priority="236"/>
  </conditionalFormatting>
  <conditionalFormatting sqref="A1:A2">
    <cfRule type="duplicateValues" dxfId="458" priority="232"/>
    <cfRule type="duplicateValues" dxfId="457" priority="233"/>
    <cfRule type="duplicateValues" dxfId="456" priority="234"/>
  </conditionalFormatting>
  <conditionalFormatting sqref="A59">
    <cfRule type="duplicateValues" dxfId="455" priority="224"/>
    <cfRule type="duplicateValues" dxfId="454" priority="225"/>
    <cfRule type="duplicateValues" dxfId="453" priority="226"/>
    <cfRule type="duplicateValues" dxfId="452" priority="227"/>
  </conditionalFormatting>
  <conditionalFormatting sqref="A60">
    <cfRule type="duplicateValues" dxfId="451" priority="220"/>
    <cfRule type="duplicateValues" dxfId="450" priority="221"/>
    <cfRule type="duplicateValues" dxfId="449" priority="222"/>
    <cfRule type="duplicateValues" dxfId="448" priority="223"/>
  </conditionalFormatting>
  <conditionalFormatting sqref="A61">
    <cfRule type="duplicateValues" dxfId="447" priority="216"/>
    <cfRule type="duplicateValues" dxfId="446" priority="217"/>
    <cfRule type="duplicateValues" dxfId="445" priority="218"/>
    <cfRule type="duplicateValues" dxfId="444" priority="219"/>
  </conditionalFormatting>
  <conditionalFormatting sqref="A62">
    <cfRule type="duplicateValues" dxfId="443" priority="212"/>
    <cfRule type="duplicateValues" dxfId="442" priority="213"/>
    <cfRule type="duplicateValues" dxfId="441" priority="214"/>
    <cfRule type="duplicateValues" dxfId="440" priority="215"/>
  </conditionalFormatting>
  <conditionalFormatting sqref="A63">
    <cfRule type="duplicateValues" dxfId="439" priority="208"/>
    <cfRule type="duplicateValues" dxfId="438" priority="209"/>
    <cfRule type="duplicateValues" dxfId="437" priority="210"/>
    <cfRule type="duplicateValues" dxfId="436" priority="211"/>
  </conditionalFormatting>
  <conditionalFormatting sqref="A122">
    <cfRule type="duplicateValues" dxfId="435" priority="204"/>
    <cfRule type="duplicateValues" dxfId="434" priority="205"/>
    <cfRule type="duplicateValues" dxfId="433" priority="206"/>
    <cfRule type="duplicateValues" dxfId="432" priority="207"/>
  </conditionalFormatting>
  <conditionalFormatting sqref="A64">
    <cfRule type="duplicateValues" dxfId="431" priority="200"/>
    <cfRule type="duplicateValues" dxfId="430" priority="201"/>
    <cfRule type="duplicateValues" dxfId="429" priority="202"/>
    <cfRule type="duplicateValues" dxfId="428" priority="203"/>
  </conditionalFormatting>
  <conditionalFormatting sqref="A94">
    <cfRule type="duplicateValues" dxfId="427" priority="196"/>
    <cfRule type="duplicateValues" dxfId="426" priority="197"/>
    <cfRule type="duplicateValues" dxfId="425" priority="198"/>
    <cfRule type="duplicateValues" dxfId="424" priority="199"/>
  </conditionalFormatting>
  <conditionalFormatting sqref="A12">
    <cfRule type="duplicateValues" dxfId="423" priority="192"/>
    <cfRule type="duplicateValues" dxfId="422" priority="193"/>
    <cfRule type="duplicateValues" dxfId="421" priority="194"/>
    <cfRule type="duplicateValues" dxfId="420" priority="195"/>
  </conditionalFormatting>
  <conditionalFormatting sqref="A13">
    <cfRule type="duplicateValues" dxfId="419" priority="188"/>
    <cfRule type="duplicateValues" dxfId="418" priority="189"/>
    <cfRule type="duplicateValues" dxfId="417" priority="190"/>
    <cfRule type="duplicateValues" dxfId="416" priority="191"/>
  </conditionalFormatting>
  <conditionalFormatting sqref="A95">
    <cfRule type="duplicateValues" dxfId="415" priority="184"/>
    <cfRule type="duplicateValues" dxfId="414" priority="185"/>
    <cfRule type="duplicateValues" dxfId="413" priority="186"/>
    <cfRule type="duplicateValues" dxfId="412" priority="187"/>
  </conditionalFormatting>
  <conditionalFormatting sqref="A75">
    <cfRule type="duplicateValues" dxfId="411" priority="180"/>
    <cfRule type="duplicateValues" dxfId="410" priority="181"/>
    <cfRule type="duplicateValues" dxfId="409" priority="182"/>
    <cfRule type="duplicateValues" dxfId="408" priority="183"/>
  </conditionalFormatting>
  <conditionalFormatting sqref="A96">
    <cfRule type="duplicateValues" dxfId="407" priority="176"/>
    <cfRule type="duplicateValues" dxfId="406" priority="177"/>
    <cfRule type="duplicateValues" dxfId="405" priority="178"/>
    <cfRule type="duplicateValues" dxfId="404" priority="179"/>
  </conditionalFormatting>
  <conditionalFormatting sqref="A14">
    <cfRule type="duplicateValues" dxfId="403" priority="172"/>
    <cfRule type="duplicateValues" dxfId="402" priority="173"/>
    <cfRule type="duplicateValues" dxfId="401" priority="174"/>
    <cfRule type="duplicateValues" dxfId="400" priority="175"/>
  </conditionalFormatting>
  <conditionalFormatting sqref="A15">
    <cfRule type="duplicateValues" dxfId="399" priority="168"/>
    <cfRule type="duplicateValues" dxfId="398" priority="169"/>
    <cfRule type="duplicateValues" dxfId="397" priority="170"/>
    <cfRule type="duplicateValues" dxfId="396" priority="171"/>
  </conditionalFormatting>
  <conditionalFormatting sqref="A16">
    <cfRule type="duplicateValues" dxfId="395" priority="164"/>
    <cfRule type="duplicateValues" dxfId="394" priority="165"/>
    <cfRule type="duplicateValues" dxfId="393" priority="166"/>
    <cfRule type="duplicateValues" dxfId="392" priority="167"/>
  </conditionalFormatting>
  <conditionalFormatting sqref="A73 A65">
    <cfRule type="duplicateValues" dxfId="391" priority="301"/>
    <cfRule type="duplicateValues" dxfId="390" priority="302"/>
    <cfRule type="duplicateValues" dxfId="389" priority="303"/>
    <cfRule type="duplicateValues" dxfId="388" priority="304"/>
  </conditionalFormatting>
  <conditionalFormatting sqref="A74">
    <cfRule type="duplicateValues" dxfId="387" priority="152"/>
    <cfRule type="duplicateValues" dxfId="386" priority="153"/>
    <cfRule type="duplicateValues" dxfId="385" priority="154"/>
    <cfRule type="duplicateValues" dxfId="384" priority="155"/>
  </conditionalFormatting>
  <conditionalFormatting sqref="A17">
    <cfRule type="duplicateValues" dxfId="383" priority="316"/>
    <cfRule type="duplicateValues" dxfId="382" priority="317"/>
    <cfRule type="duplicateValues" dxfId="381" priority="318"/>
    <cfRule type="duplicateValues" dxfId="380" priority="319"/>
  </conditionalFormatting>
  <conditionalFormatting sqref="A69 A37 A27:A28">
    <cfRule type="duplicateValues" dxfId="379" priority="617"/>
    <cfRule type="duplicateValues" dxfId="378" priority="618"/>
    <cfRule type="duplicateValues" dxfId="377" priority="619"/>
    <cfRule type="duplicateValues" dxfId="376" priority="620"/>
  </conditionalFormatting>
  <conditionalFormatting sqref="N3:N34 N36:N1048576">
    <cfRule type="iconSet" priority="125">
      <iconSet iconSet="3Symbols" showValue="0" reverse="1">
        <cfvo type="percent" val="0"/>
        <cfvo type="num" val="5"/>
        <cfvo type="num" val="10"/>
      </iconSet>
    </cfRule>
    <cfRule type="iconSet" priority="126">
      <iconSet showValue="0">
        <cfvo type="percent" val="0"/>
        <cfvo type="percent" val="33"/>
        <cfvo type="percent" val="67"/>
      </iconSet>
    </cfRule>
    <cfRule type="iconSet" priority="127">
      <iconSet iconSet="3Symbols" reverse="1">
        <cfvo type="percent" val="0"/>
        <cfvo type="num" val="5"/>
        <cfvo type="num" val="10"/>
      </iconSet>
    </cfRule>
  </conditionalFormatting>
  <conditionalFormatting sqref="A33:A34">
    <cfRule type="duplicateValues" dxfId="375" priority="118"/>
    <cfRule type="duplicateValues" dxfId="374" priority="119"/>
    <cfRule type="duplicateValues" dxfId="373" priority="120"/>
    <cfRule type="duplicateValues" dxfId="372" priority="121"/>
  </conditionalFormatting>
  <conditionalFormatting sqref="A36">
    <cfRule type="duplicateValues" dxfId="371" priority="106"/>
    <cfRule type="duplicateValues" dxfId="370" priority="107"/>
    <cfRule type="duplicateValues" dxfId="369" priority="108"/>
    <cfRule type="duplicateValues" dxfId="368" priority="109"/>
  </conditionalFormatting>
  <conditionalFormatting sqref="A35">
    <cfRule type="duplicateValues" dxfId="367" priority="110"/>
    <cfRule type="duplicateValues" dxfId="366" priority="111"/>
    <cfRule type="duplicateValues" dxfId="365" priority="112"/>
    <cfRule type="duplicateValues" dxfId="364" priority="113"/>
  </conditionalFormatting>
  <conditionalFormatting sqref="A53">
    <cfRule type="duplicateValues" dxfId="363" priority="102"/>
    <cfRule type="duplicateValues" dxfId="362" priority="103"/>
    <cfRule type="duplicateValues" dxfId="361" priority="104"/>
    <cfRule type="duplicateValues" dxfId="360" priority="105"/>
  </conditionalFormatting>
  <conditionalFormatting sqref="N35">
    <cfRule type="iconSet" priority="718">
      <iconSet iconSet="3Signs" showValue="0" reverse="1">
        <cfvo type="percent" val="0"/>
        <cfvo type="num" val="5"/>
        <cfvo type="num" val="8"/>
      </iconSet>
    </cfRule>
    <cfRule type="iconSet" priority="719">
      <iconSet iconSet="3TrafficLights2" showValue="0">
        <cfvo type="percent" val="0"/>
        <cfvo type="num" val="0" gte="0"/>
        <cfvo type="num" val="0" gte="0"/>
      </iconSet>
    </cfRule>
    <cfRule type="iconSet" priority="720">
      <iconSet iconSet="3TrafficLights2">
        <cfvo type="percent" val="0"/>
        <cfvo type="percent" val="33"/>
        <cfvo type="percent" val="67"/>
      </iconSet>
    </cfRule>
    <cfRule type="iconSet" priority="721">
      <iconSet iconSet="4TrafficLights">
        <cfvo type="percent" val="0"/>
        <cfvo type="percent" val="25"/>
        <cfvo type="percent" val="50"/>
        <cfvo type="percent" val="75"/>
      </iconSet>
    </cfRule>
  </conditionalFormatting>
  <conditionalFormatting sqref="N35">
    <cfRule type="iconSet" priority="732">
      <iconSet iconSet="3Signs" showValue="0" reverse="1">
        <cfvo type="percent" val="0"/>
        <cfvo type="num" val="5"/>
        <cfvo type="num" val="8"/>
      </iconSet>
    </cfRule>
    <cfRule type="iconSet" priority="733">
      <iconSet iconSet="3Symbols" reverse="1">
        <cfvo type="percent" val="0"/>
        <cfvo type="num" val="5"/>
        <cfvo type="num" val="8"/>
      </iconSet>
    </cfRule>
  </conditionalFormatting>
  <conditionalFormatting sqref="N35">
    <cfRule type="iconSet" priority="842">
      <iconSet iconSet="3Symbols" showValue="0" reverse="1">
        <cfvo type="percent" val="0"/>
        <cfvo type="num" val="5"/>
        <cfvo type="num" val="10"/>
      </iconSet>
    </cfRule>
    <cfRule type="iconSet" priority="843">
      <iconSet showValue="0">
        <cfvo type="percent" val="0"/>
        <cfvo type="percent" val="33"/>
        <cfvo type="percent" val="67"/>
      </iconSet>
    </cfRule>
    <cfRule type="iconSet" priority="844">
      <iconSet iconSet="3Symbols" reverse="1">
        <cfvo type="percent" val="0"/>
        <cfvo type="num" val="5"/>
        <cfvo type="num" val="10"/>
      </iconSet>
    </cfRule>
  </conditionalFormatting>
  <conditionalFormatting sqref="A70">
    <cfRule type="duplicateValues" dxfId="359" priority="89"/>
    <cfRule type="duplicateValues" dxfId="358" priority="90"/>
    <cfRule type="duplicateValues" dxfId="357" priority="91"/>
    <cfRule type="duplicateValues" dxfId="356" priority="92"/>
  </conditionalFormatting>
  <conditionalFormatting sqref="A80">
    <cfRule type="duplicateValues" dxfId="355" priority="85"/>
    <cfRule type="duplicateValues" dxfId="354" priority="86"/>
    <cfRule type="duplicateValues" dxfId="353" priority="87"/>
    <cfRule type="duplicateValues" dxfId="352" priority="88"/>
  </conditionalFormatting>
  <conditionalFormatting sqref="A118">
    <cfRule type="duplicateValues" dxfId="351" priority="81"/>
    <cfRule type="duplicateValues" dxfId="350" priority="82"/>
    <cfRule type="duplicateValues" dxfId="349" priority="83"/>
    <cfRule type="duplicateValues" dxfId="348" priority="84"/>
  </conditionalFormatting>
  <conditionalFormatting sqref="A84">
    <cfRule type="duplicateValues" dxfId="347" priority="77"/>
    <cfRule type="duplicateValues" dxfId="346" priority="78"/>
    <cfRule type="duplicateValues" dxfId="345" priority="79"/>
    <cfRule type="duplicateValues" dxfId="344" priority="80"/>
  </conditionalFormatting>
  <conditionalFormatting sqref="A85">
    <cfRule type="duplicateValues" dxfId="343" priority="73"/>
    <cfRule type="duplicateValues" dxfId="342" priority="74"/>
    <cfRule type="duplicateValues" dxfId="341" priority="75"/>
    <cfRule type="duplicateValues" dxfId="340" priority="76"/>
  </conditionalFormatting>
  <conditionalFormatting sqref="A119">
    <cfRule type="duplicateValues" dxfId="339" priority="69"/>
    <cfRule type="duplicateValues" dxfId="338" priority="70"/>
    <cfRule type="duplicateValues" dxfId="337" priority="71"/>
    <cfRule type="duplicateValues" dxfId="336" priority="72"/>
  </conditionalFormatting>
  <conditionalFormatting sqref="A71">
    <cfRule type="duplicateValues" dxfId="335" priority="65"/>
    <cfRule type="duplicateValues" dxfId="334" priority="66"/>
    <cfRule type="duplicateValues" dxfId="333" priority="67"/>
    <cfRule type="duplicateValues" dxfId="332" priority="68"/>
  </conditionalFormatting>
  <conditionalFormatting sqref="A79">
    <cfRule type="duplicateValues" dxfId="331" priority="890"/>
    <cfRule type="duplicateValues" dxfId="330" priority="891"/>
    <cfRule type="duplicateValues" dxfId="329" priority="892"/>
    <cfRule type="duplicateValues" dxfId="328" priority="893"/>
  </conditionalFormatting>
  <conditionalFormatting sqref="A115 A108 A111 A42:A47 A29:A32">
    <cfRule type="duplicateValues" dxfId="327" priority="922"/>
    <cfRule type="duplicateValues" dxfId="326" priority="923"/>
    <cfRule type="duplicateValues" dxfId="325" priority="924"/>
    <cfRule type="duplicateValues" dxfId="324" priority="925"/>
  </conditionalFormatting>
  <conditionalFormatting sqref="A114 A91:A92 A89">
    <cfRule type="duplicateValues" dxfId="323" priority="57"/>
    <cfRule type="duplicateValues" dxfId="322" priority="58"/>
    <cfRule type="duplicateValues" dxfId="321" priority="59"/>
    <cfRule type="duplicateValues" dxfId="320" priority="60"/>
  </conditionalFormatting>
  <conditionalFormatting sqref="N4:N34 N36:N125">
    <cfRule type="iconSet" priority="1063">
      <iconSet iconSet="3Signs" showValue="0" reverse="1">
        <cfvo type="percent" val="0"/>
        <cfvo type="num" val="5"/>
        <cfvo type="num" val="8"/>
      </iconSet>
    </cfRule>
    <cfRule type="iconSet" priority="1064">
      <iconSet iconSet="3TrafficLights2" showValue="0">
        <cfvo type="percent" val="0"/>
        <cfvo type="num" val="0" gte="0"/>
        <cfvo type="num" val="0" gte="0"/>
      </iconSet>
    </cfRule>
    <cfRule type="iconSet" priority="1065">
      <iconSet iconSet="3TrafficLights2">
        <cfvo type="percent" val="0"/>
        <cfvo type="percent" val="33"/>
        <cfvo type="percent" val="67"/>
      </iconSet>
    </cfRule>
    <cfRule type="iconSet" priority="1066">
      <iconSet iconSet="4TrafficLights">
        <cfvo type="percent" val="0"/>
        <cfvo type="percent" val="25"/>
        <cfvo type="percent" val="50"/>
        <cfvo type="percent" val="75"/>
      </iconSet>
    </cfRule>
  </conditionalFormatting>
  <conditionalFormatting sqref="N108:N109 N112 N114:N125 N38:N51 N54:N93">
    <cfRule type="iconSet" priority="1075">
      <iconSet iconSet="3Signs" showValue="0" reverse="1">
        <cfvo type="percent" val="0"/>
        <cfvo type="num" val="5"/>
        <cfvo type="num" val="8"/>
      </iconSet>
    </cfRule>
    <cfRule type="iconSet" priority="1076">
      <iconSet iconSet="3Symbols" reverse="1">
        <cfvo type="percent" val="0"/>
        <cfvo type="num" val="5"/>
        <cfvo type="num" val="8"/>
      </iconSet>
    </cfRule>
  </conditionalFormatting>
  <conditionalFormatting sqref="A135:A1048576 A103 A3:A5">
    <cfRule type="duplicateValues" dxfId="319" priority="1101"/>
  </conditionalFormatting>
  <conditionalFormatting sqref="A135:A1048576 A103 A3:A5">
    <cfRule type="duplicateValues" dxfId="318" priority="1105"/>
    <cfRule type="duplicateValues" dxfId="317" priority="1106"/>
  </conditionalFormatting>
  <conditionalFormatting sqref="A135:A1048576 A103 A3:A5">
    <cfRule type="duplicateValues" dxfId="316" priority="1114"/>
    <cfRule type="duplicateValues" dxfId="315" priority="1115"/>
  </conditionalFormatting>
  <conditionalFormatting sqref="A135:A1048576 A103 A48 A3:A5">
    <cfRule type="duplicateValues" dxfId="314" priority="1122"/>
    <cfRule type="duplicateValues" dxfId="313" priority="1123"/>
    <cfRule type="duplicateValues" dxfId="312" priority="1124"/>
  </conditionalFormatting>
  <conditionalFormatting sqref="A123">
    <cfRule type="duplicateValues" dxfId="311" priority="53"/>
    <cfRule type="duplicateValues" dxfId="310" priority="54"/>
    <cfRule type="duplicateValues" dxfId="309" priority="55"/>
    <cfRule type="duplicateValues" dxfId="308" priority="56"/>
  </conditionalFormatting>
  <conditionalFormatting sqref="A93">
    <cfRule type="duplicateValues" dxfId="307" priority="49"/>
    <cfRule type="duplicateValues" dxfId="306" priority="50"/>
    <cfRule type="duplicateValues" dxfId="305" priority="51"/>
    <cfRule type="duplicateValues" dxfId="304" priority="52"/>
  </conditionalFormatting>
  <conditionalFormatting sqref="A77">
    <cfRule type="duplicateValues" dxfId="303" priority="1316"/>
    <cfRule type="duplicateValues" dxfId="302" priority="1317"/>
    <cfRule type="duplicateValues" dxfId="301" priority="1318"/>
    <cfRule type="duplicateValues" dxfId="300" priority="1319"/>
  </conditionalFormatting>
  <conditionalFormatting sqref="A81">
    <cfRule type="duplicateValues" dxfId="299" priority="41"/>
    <cfRule type="duplicateValues" dxfId="298" priority="42"/>
    <cfRule type="duplicateValues" dxfId="297" priority="43"/>
    <cfRule type="duplicateValues" dxfId="296" priority="44"/>
  </conditionalFormatting>
  <conditionalFormatting sqref="A38">
    <cfRule type="duplicateValues" dxfId="295" priority="37"/>
    <cfRule type="duplicateValues" dxfId="294" priority="38"/>
    <cfRule type="duplicateValues" dxfId="293" priority="39"/>
    <cfRule type="duplicateValues" dxfId="292" priority="40"/>
  </conditionalFormatting>
  <conditionalFormatting sqref="A82">
    <cfRule type="duplicateValues" dxfId="291" priority="33"/>
    <cfRule type="duplicateValues" dxfId="290" priority="34"/>
    <cfRule type="duplicateValues" dxfId="289" priority="35"/>
    <cfRule type="duplicateValues" dxfId="288" priority="36"/>
  </conditionalFormatting>
  <conditionalFormatting sqref="A124">
    <cfRule type="duplicateValues" dxfId="287" priority="29"/>
    <cfRule type="duplicateValues" dxfId="286" priority="30"/>
    <cfRule type="duplicateValues" dxfId="285" priority="31"/>
    <cfRule type="duplicateValues" dxfId="284" priority="32"/>
  </conditionalFormatting>
  <conditionalFormatting sqref="A125">
    <cfRule type="duplicateValues" dxfId="283" priority="25"/>
    <cfRule type="duplicateValues" dxfId="282" priority="26"/>
    <cfRule type="duplicateValues" dxfId="281" priority="27"/>
    <cfRule type="duplicateValues" dxfId="280" priority="28"/>
  </conditionalFormatting>
  <conditionalFormatting sqref="A120 A87">
    <cfRule type="duplicateValues" dxfId="279" priority="1393"/>
    <cfRule type="duplicateValues" dxfId="278" priority="1394"/>
    <cfRule type="duplicateValues" dxfId="277" priority="1395"/>
    <cfRule type="duplicateValues" dxfId="276" priority="1396"/>
  </conditionalFormatting>
  <conditionalFormatting sqref="A39:A40">
    <cfRule type="duplicateValues" dxfId="275" priority="21"/>
    <cfRule type="duplicateValues" dxfId="274" priority="22"/>
    <cfRule type="duplicateValues" dxfId="273" priority="23"/>
    <cfRule type="duplicateValues" dxfId="272" priority="24"/>
  </conditionalFormatting>
  <conditionalFormatting sqref="A54:A55">
    <cfRule type="duplicateValues" dxfId="271" priority="17"/>
    <cfRule type="duplicateValues" dxfId="270" priority="18"/>
    <cfRule type="duplicateValues" dxfId="269" priority="19"/>
    <cfRule type="duplicateValues" dxfId="268" priority="20"/>
  </conditionalFormatting>
  <conditionalFormatting sqref="A78">
    <cfRule type="duplicateValues" dxfId="267" priority="13"/>
    <cfRule type="duplicateValues" dxfId="266" priority="14"/>
    <cfRule type="duplicateValues" dxfId="265" priority="15"/>
    <cfRule type="duplicateValues" dxfId="264" priority="16"/>
  </conditionalFormatting>
  <conditionalFormatting sqref="A128:A134 A66">
    <cfRule type="duplicateValues" dxfId="263" priority="1409"/>
    <cfRule type="duplicateValues" dxfId="262" priority="1410"/>
    <cfRule type="duplicateValues" dxfId="261" priority="1411"/>
    <cfRule type="duplicateValues" dxfId="260" priority="1412"/>
  </conditionalFormatting>
  <conditionalFormatting sqref="A83">
    <cfRule type="duplicateValues" dxfId="259" priority="1444"/>
    <cfRule type="duplicateValues" dxfId="258" priority="1445"/>
    <cfRule type="duplicateValues" dxfId="257" priority="1446"/>
    <cfRule type="duplicateValues" dxfId="256" priority="1447"/>
  </conditionalFormatting>
  <conditionalFormatting sqref="A41">
    <cfRule type="duplicateValues" dxfId="255" priority="5"/>
    <cfRule type="duplicateValues" dxfId="254" priority="6"/>
    <cfRule type="duplicateValues" dxfId="253" priority="7"/>
    <cfRule type="duplicateValues" dxfId="252" priority="8"/>
  </conditionalFormatting>
  <conditionalFormatting sqref="A88">
    <cfRule type="duplicateValues" dxfId="251" priority="1"/>
    <cfRule type="duplicateValues" dxfId="250" priority="2"/>
    <cfRule type="duplicateValues" dxfId="249" priority="3"/>
    <cfRule type="duplicateValues" dxfId="248" priority="4"/>
  </conditionalFormatting>
  <conditionalFormatting sqref="A117 A100:A101 A76 A56 A67:A68 A11 A50:A52 A7:A9 A105:A107 A97:A98 A112:A113 A18:A26 A110">
    <cfRule type="duplicateValues" dxfId="247" priority="1453"/>
    <cfRule type="duplicateValues" dxfId="246" priority="1454"/>
    <cfRule type="duplicateValues" dxfId="245" priority="1455"/>
    <cfRule type="duplicateValues" dxfId="244" priority="1456"/>
  </conditionalFormatting>
  <dataValidations count="7">
    <dataValidation type="list" allowBlank="1" showInputMessage="1" showErrorMessage="1" sqref="B135:B1048576 B126:B127">
      <formula1>"环渤海大区,华东大区,华北大区,华南大区,西部大区,福建销售部"</formula1>
    </dataValidation>
    <dataValidation type="list" allowBlank="1" showInputMessage="1" showErrorMessage="1" sqref="D111">
      <formula1>"一类商机（因特睿产品）,二类商机（自有方案业务）,三类商机（SI业务）"</formula1>
    </dataValidation>
    <dataValidation type="list" allowBlank="1" showInputMessage="1" showErrorMessage="1" sqref="E111 E81 E41 E83 E88 E77 E73 E69">
      <formula1>"1发现和评估,2顶设和策划,3详细设计,4投标准备,5合同谈判"</formula1>
    </dataValidation>
    <dataValidation type="list" allowBlank="1" showInputMessage="1" showErrorMessage="1" sqref="D77:D78 D81:D82 D38:D41">
      <formula1>"一类商机（因特睿产品）,二类商机（自有方案业务）,三类商机（SI业务）,其他"</formula1>
    </dataValidation>
    <dataValidation type="list" allowBlank="1" showInputMessage="1" showErrorMessage="1" sqref="E18 E20 E53 E30:E32">
      <formula1>"1发现和评估,2顶设和策划,3详细设计,4投标准备,5合同签约"</formula1>
    </dataValidation>
    <dataValidation type="list" allowBlank="1" showInputMessage="1" showErrorMessage="1" sqref="O1:O1048576">
      <formula1>"一级预警（停止售前资源投入）,二级预警（需尽快完成商机确认）"</formula1>
    </dataValidation>
    <dataValidation type="list" allowBlank="1" showInputMessage="1" showErrorMessage="1" sqref="G41 G83 G88">
      <formula1>"跟进中,直接签约,已发标,已中标,未中标,已签约,暂停,放弃"</formula1>
    </dataValidation>
  </dataValidations>
  <pageMargins left="0.7" right="0.7" top="0.75" bottom="0.75" header="0.3" footer="0.3"/>
  <pageSetup paperSize="9" orientation="portrait" horizontalDpi="120" verticalDpi="12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E7" sqref="E7"/>
    </sheetView>
  </sheetViews>
  <sheetFormatPr defaultRowHeight="13.5" x14ac:dyDescent="0.15"/>
  <sheetData>
    <row r="1" spans="1:2" ht="15.75" x14ac:dyDescent="0.3">
      <c r="A1" s="149" t="s">
        <v>1786</v>
      </c>
      <c r="B1" s="149" t="s">
        <v>1787</v>
      </c>
    </row>
    <row r="2" spans="1:2" ht="15.75" x14ac:dyDescent="0.3">
      <c r="A2" s="149" t="s">
        <v>1788</v>
      </c>
      <c r="B2" s="150">
        <v>0.1</v>
      </c>
    </row>
    <row r="3" spans="1:2" ht="15.75" x14ac:dyDescent="0.3">
      <c r="A3" s="149" t="s">
        <v>1789</v>
      </c>
      <c r="B3" s="150">
        <v>0.25</v>
      </c>
    </row>
    <row r="4" spans="1:2" ht="15.75" x14ac:dyDescent="0.3">
      <c r="A4" s="149" t="s">
        <v>1790</v>
      </c>
      <c r="B4" s="150">
        <v>0.5</v>
      </c>
    </row>
    <row r="5" spans="1:2" ht="15.75" x14ac:dyDescent="0.3">
      <c r="A5" s="149" t="s">
        <v>1791</v>
      </c>
      <c r="B5" s="150">
        <v>0.75</v>
      </c>
    </row>
    <row r="6" spans="1:2" ht="15.75" x14ac:dyDescent="0.3">
      <c r="A6" s="149" t="s">
        <v>1792</v>
      </c>
      <c r="B6" s="150">
        <v>0.9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zoomScaleNormal="100" workbookViewId="0">
      <pane xSplit="2" ySplit="2" topLeftCell="C103" activePane="bottomRight" state="frozen"/>
      <selection pane="topRight" activeCell="D1" sqref="D1"/>
      <selection pane="bottomLeft" activeCell="A3" sqref="A3"/>
      <selection pane="bottomRight" activeCell="G109" sqref="G109"/>
    </sheetView>
  </sheetViews>
  <sheetFormatPr defaultRowHeight="13.5" x14ac:dyDescent="0.15"/>
  <cols>
    <col min="1" max="1" width="8.375" style="107" customWidth="1"/>
    <col min="2" max="2" width="9.25" style="107" customWidth="1"/>
    <col min="3" max="3" width="27.125" style="107" customWidth="1"/>
    <col min="4" max="19" width="6.625" style="111" customWidth="1"/>
    <col min="20" max="20" width="6.625" style="109" customWidth="1"/>
  </cols>
  <sheetData>
    <row r="1" spans="1:20" s="108" customFormat="1" ht="12" customHeight="1" x14ac:dyDescent="0.15">
      <c r="A1" s="305" t="s">
        <v>1772</v>
      </c>
      <c r="B1" s="305" t="s">
        <v>1612</v>
      </c>
      <c r="C1" s="305" t="s">
        <v>467</v>
      </c>
      <c r="D1" s="318" t="s">
        <v>1614</v>
      </c>
      <c r="E1" s="315" t="s">
        <v>1615</v>
      </c>
      <c r="F1" s="315" t="s">
        <v>253</v>
      </c>
      <c r="G1" s="315" t="s">
        <v>1616</v>
      </c>
      <c r="H1" s="315" t="s">
        <v>1617</v>
      </c>
      <c r="I1" s="315" t="s">
        <v>269</v>
      </c>
      <c r="J1" s="315" t="s">
        <v>1618</v>
      </c>
      <c r="K1" s="315" t="s">
        <v>256</v>
      </c>
      <c r="L1" s="315" t="s">
        <v>258</v>
      </c>
      <c r="M1" s="315" t="s">
        <v>1619</v>
      </c>
      <c r="N1" s="315" t="s">
        <v>1620</v>
      </c>
      <c r="O1" s="315" t="s">
        <v>1621</v>
      </c>
      <c r="P1" s="315" t="s">
        <v>1622</v>
      </c>
      <c r="Q1" s="315" t="s">
        <v>1625</v>
      </c>
      <c r="R1" s="315" t="s">
        <v>1623</v>
      </c>
      <c r="S1" s="315" t="s">
        <v>1624</v>
      </c>
      <c r="T1" s="316" t="s">
        <v>1613</v>
      </c>
    </row>
    <row r="2" spans="1:20" s="108" customFormat="1" ht="12" customHeight="1" x14ac:dyDescent="0.15">
      <c r="A2" s="305"/>
      <c r="B2" s="305"/>
      <c r="C2" s="305"/>
      <c r="D2" s="318"/>
      <c r="E2" s="315"/>
      <c r="F2" s="315"/>
      <c r="G2" s="315"/>
      <c r="H2" s="315"/>
      <c r="I2" s="315"/>
      <c r="J2" s="315"/>
      <c r="K2" s="315"/>
      <c r="L2" s="315"/>
      <c r="M2" s="315"/>
      <c r="N2" s="315"/>
      <c r="O2" s="315"/>
      <c r="P2" s="315"/>
      <c r="Q2" s="315"/>
      <c r="R2" s="315"/>
      <c r="S2" s="315"/>
      <c r="T2" s="317"/>
    </row>
    <row r="3" spans="1:20" ht="15" customHeight="1" x14ac:dyDescent="0.35">
      <c r="A3" s="11" t="s">
        <v>468</v>
      </c>
      <c r="B3" s="11" t="s">
        <v>1775</v>
      </c>
      <c r="C3" s="12" t="str">
        <f>VLOOKUP(A3,'2、汇总分析二项目维度'!A:C,3,0)</f>
        <v>云南曲靖智慧城市项目</v>
      </c>
      <c r="D3" s="159">
        <f ca="1">SUMPRODUCT(SUMIF(INDIRECT(D$1&amp;"!b3:b34"),$A3,OFFSET(INDIRECT(D$1&amp;"!a3"),,ROW(INDIRECT(MATCH('2、汇总分析二项目维度'!$J$2,INDIRECT(D$1&amp;"!2:2"),)&amp;":"&amp;MATCH('2、汇总分析二项目维度'!$K$2,INDIRECT(D$1&amp;"!2:2"),)))-1,)))</f>
        <v>0</v>
      </c>
      <c r="E3" s="159">
        <f ca="1">SUMPRODUCT(SUMIF(INDIRECT(E$1&amp;"!b3:b34"),$A3,OFFSET(INDIRECT(E$1&amp;"!a3"),,ROW(INDIRECT(MATCH('2、汇总分析二项目维度'!$J$2,INDIRECT(E$1&amp;"!2:2"),)&amp;":"&amp;MATCH('2、汇总分析二项目维度'!$K$2,INDIRECT(E$1&amp;"!2:2"),)))-1,)))</f>
        <v>0</v>
      </c>
      <c r="F3" s="159">
        <f ca="1">SUMPRODUCT(SUMIF(INDIRECT(F$1&amp;"!b3:b34"),$A3,OFFSET(INDIRECT(F$1&amp;"!a3"),,ROW(INDIRECT(MATCH('2、汇总分析二项目维度'!$J$2,INDIRECT(F$1&amp;"!2:2"),)&amp;":"&amp;MATCH('2、汇总分析二项目维度'!$K$2,INDIRECT(F$1&amp;"!2:2"),)))-1,)))</f>
        <v>0</v>
      </c>
      <c r="G3" s="159">
        <f ca="1">SUMPRODUCT(SUMIF(INDIRECT(G$1&amp;"!b3:b34"),$A3,OFFSET(INDIRECT(G$1&amp;"!a3"),,ROW(INDIRECT(MATCH('2、汇总分析二项目维度'!$J$2,INDIRECT(G$1&amp;"!2:2"),)&amp;":"&amp;MATCH('2、汇总分析二项目维度'!$K$2,INDIRECT(G$1&amp;"!2:2"),)))-1,)))</f>
        <v>0</v>
      </c>
      <c r="H3" s="159">
        <f ca="1">SUMPRODUCT(SUMIF(INDIRECT(H$1&amp;"!b3:b34"),$A3,OFFSET(INDIRECT(H$1&amp;"!a3"),,ROW(INDIRECT(MATCH('2、汇总分析二项目维度'!$J$2,INDIRECT(H$1&amp;"!2:2"),)&amp;":"&amp;MATCH('2、汇总分析二项目维度'!$K$2,INDIRECT(H$1&amp;"!2:2"),)))-1,)))</f>
        <v>0</v>
      </c>
      <c r="I3" s="159">
        <f ca="1">SUMPRODUCT(SUMIF(INDIRECT(I$1&amp;"!b3:b34"),$A3,OFFSET(INDIRECT(I$1&amp;"!a3"),,ROW(INDIRECT(MATCH('2、汇总分析二项目维度'!$J$2,INDIRECT(I$1&amp;"!2:2"),)&amp;":"&amp;MATCH('2、汇总分析二项目维度'!$K$2,INDIRECT(I$1&amp;"!2:2"),)))-1,)))</f>
        <v>0</v>
      </c>
      <c r="J3" s="159">
        <f ca="1">SUMPRODUCT(SUMIF(INDIRECT(J$1&amp;"!b3:b34"),$A3,OFFSET(INDIRECT(J$1&amp;"!a3"),,ROW(INDIRECT(MATCH('2、汇总分析二项目维度'!$J$2,INDIRECT(J$1&amp;"!2:2"),)&amp;":"&amp;MATCH('2、汇总分析二项目维度'!$K$2,INDIRECT(J$1&amp;"!2:2"),)))-1,)))</f>
        <v>0</v>
      </c>
      <c r="K3" s="159">
        <f ca="1">SUMPRODUCT(SUMIF(INDIRECT(K$1&amp;"!b3:b34"),$A3,OFFSET(INDIRECT(K$1&amp;"!a3"),,ROW(INDIRECT(MATCH('2、汇总分析二项目维度'!$J$2,INDIRECT(K$1&amp;"!2:2"),)&amp;":"&amp;MATCH('2、汇总分析二项目维度'!$K$2,INDIRECT(K$1&amp;"!2:2"),)))-1,)))</f>
        <v>0</v>
      </c>
      <c r="L3" s="159">
        <f ca="1">SUMPRODUCT(SUMIF(INDIRECT(L$1&amp;"!b3:b34"),$A3,OFFSET(INDIRECT(L$1&amp;"!a3"),,ROW(INDIRECT(MATCH('2、汇总分析二项目维度'!$J$2,INDIRECT(L$1&amp;"!2:2"),)&amp;":"&amp;MATCH('2、汇总分析二项目维度'!$K$2,INDIRECT(L$1&amp;"!2:2"),)))-1,)))</f>
        <v>0</v>
      </c>
      <c r="M3" s="159">
        <f ca="1">SUMPRODUCT(SUMIF(INDIRECT(M$1&amp;"!b3:b34"),$A3,OFFSET(INDIRECT(M$1&amp;"!a3"),,ROW(INDIRECT(MATCH('2、汇总分析二项目维度'!$J$2,INDIRECT(M$1&amp;"!2:2"),)&amp;":"&amp;MATCH('2、汇总分析二项目维度'!$K$2,INDIRECT(M$1&amp;"!2:2"),)))-1,)))</f>
        <v>0</v>
      </c>
      <c r="N3" s="159">
        <f ca="1">SUMPRODUCT(SUMIF(INDIRECT(N$1&amp;"!b3:b34"),$A3,OFFSET(INDIRECT(N$1&amp;"!a3"),,ROW(INDIRECT(MATCH('2、汇总分析二项目维度'!$J$2,INDIRECT(N$1&amp;"!2:2"),)&amp;":"&amp;MATCH('2、汇总分析二项目维度'!$K$2,INDIRECT(N$1&amp;"!2:2"),)))-1,)))</f>
        <v>0</v>
      </c>
      <c r="O3" s="159">
        <f ca="1">SUMPRODUCT(SUMIF(INDIRECT(O$1&amp;"!b3:b34"),$A3,OFFSET(INDIRECT(O$1&amp;"!a3"),,ROW(INDIRECT(MATCH('2、汇总分析二项目维度'!$J$2,INDIRECT(O$1&amp;"!2:2"),)&amp;":"&amp;MATCH('2、汇总分析二项目维度'!$K$2,INDIRECT(O$1&amp;"!2:2"),)))-1,)))</f>
        <v>0</v>
      </c>
      <c r="P3" s="159">
        <f ca="1">SUMPRODUCT(SUMIF(INDIRECT(P$1&amp;"!b3:b34"),$A3,OFFSET(INDIRECT(P$1&amp;"!a3"),,ROW(INDIRECT(MATCH('2、汇总分析二项目维度'!$J$2,INDIRECT(P$1&amp;"!2:2"),)&amp;":"&amp;MATCH('2、汇总分析二项目维度'!$K$2,INDIRECT(P$1&amp;"!2:2"),)))-1,)))</f>
        <v>0</v>
      </c>
      <c r="Q3" s="159">
        <f ca="1">SUMPRODUCT(SUMIF(INDIRECT(Q$1&amp;"!b3:b34"),$A3,OFFSET(INDIRECT(Q$1&amp;"!a3"),,ROW(INDIRECT(MATCH('2、汇总分析二项目维度'!$J$2,INDIRECT(Q$1&amp;"!2:2"),)&amp;":"&amp;MATCH('2、汇总分析二项目维度'!$K$2,INDIRECT(Q$1&amp;"!2:2"),)))-1,)))</f>
        <v>0</v>
      </c>
      <c r="R3" s="159">
        <f ca="1">SUMPRODUCT(SUMIF(INDIRECT(R$1&amp;"!b3:b34"),$A3,OFFSET(INDIRECT(R$1&amp;"!a3"),,ROW(INDIRECT(MATCH('2、汇总分析二项目维度'!$J$2,INDIRECT(R$1&amp;"!2:2"),)&amp;":"&amp;MATCH('2、汇总分析二项目维度'!$K$2,INDIRECT(R$1&amp;"!2:2"),)))-1,)))</f>
        <v>0</v>
      </c>
      <c r="S3" s="159">
        <f ca="1">SUMPRODUCT(SUMIF(INDIRECT(S$1&amp;"!b3:b34"),$A3,OFFSET(INDIRECT(S$1&amp;"!a3"),,ROW(INDIRECT(MATCH('2、汇总分析二项目维度'!$J$2,INDIRECT(S$1&amp;"!2:2"),)&amp;":"&amp;MATCH('2、汇总分析二项目维度'!$K$2,INDIRECT(S$1&amp;"!2:2"),)))-1,)))</f>
        <v>0</v>
      </c>
      <c r="T3" s="106">
        <f ca="1">SUM(D3:S3)</f>
        <v>0</v>
      </c>
    </row>
    <row r="4" spans="1:20" ht="15" customHeight="1" x14ac:dyDescent="0.35">
      <c r="A4" s="110" t="s">
        <v>1518</v>
      </c>
      <c r="B4" s="11" t="s">
        <v>1775</v>
      </c>
      <c r="C4" s="12" t="str">
        <f>VLOOKUP(A4,'2、汇总分析二项目维度'!A:C,3,0)</f>
        <v>北区渭南智慧城市软件开发项目</v>
      </c>
      <c r="D4" s="159">
        <f ca="1">SUMPRODUCT(SUMIF(INDIRECT(D$1&amp;"!b3:b34"),$A4,OFFSET(INDIRECT(D$1&amp;"!a3"),,ROW(INDIRECT(MATCH('2、汇总分析二项目维度'!$J$2,INDIRECT(D$1&amp;"!2:2"),)&amp;":"&amp;MATCH('2、汇总分析二项目维度'!$K$2,INDIRECT(D$1&amp;"!2:2"),)))-1,)))</f>
        <v>0</v>
      </c>
      <c r="E4" s="159">
        <f ca="1">SUMPRODUCT(SUMIF(INDIRECT(E$1&amp;"!b3:b34"),$A4,OFFSET(INDIRECT(E$1&amp;"!a3"),,ROW(INDIRECT(MATCH('2、汇总分析二项目维度'!$J$2,INDIRECT(E$1&amp;"!2:2"),)&amp;":"&amp;MATCH('2、汇总分析二项目维度'!$K$2,INDIRECT(E$1&amp;"!2:2"),)))-1,)))</f>
        <v>0</v>
      </c>
      <c r="F4" s="159">
        <f ca="1">SUMPRODUCT(SUMIF(INDIRECT(F$1&amp;"!b3:b34"),$A4,OFFSET(INDIRECT(F$1&amp;"!a3"),,ROW(INDIRECT(MATCH('2、汇总分析二项目维度'!$J$2,INDIRECT(F$1&amp;"!2:2"),)&amp;":"&amp;MATCH('2、汇总分析二项目维度'!$K$2,INDIRECT(F$1&amp;"!2:2"),)))-1,)))</f>
        <v>0</v>
      </c>
      <c r="G4" s="159">
        <f ca="1">SUMPRODUCT(SUMIF(INDIRECT(G$1&amp;"!b3:b34"),$A4,OFFSET(INDIRECT(G$1&amp;"!a3"),,ROW(INDIRECT(MATCH('2、汇总分析二项目维度'!$J$2,INDIRECT(G$1&amp;"!2:2"),)&amp;":"&amp;MATCH('2、汇总分析二项目维度'!$K$2,INDIRECT(G$1&amp;"!2:2"),)))-1,)))</f>
        <v>0</v>
      </c>
      <c r="H4" s="159">
        <f ca="1">SUMPRODUCT(SUMIF(INDIRECT(H$1&amp;"!b3:b34"),$A4,OFFSET(INDIRECT(H$1&amp;"!a3"),,ROW(INDIRECT(MATCH('2、汇总分析二项目维度'!$J$2,INDIRECT(H$1&amp;"!2:2"),)&amp;":"&amp;MATCH('2、汇总分析二项目维度'!$K$2,INDIRECT(H$1&amp;"!2:2"),)))-1,)))</f>
        <v>0</v>
      </c>
      <c r="I4" s="159">
        <f ca="1">SUMPRODUCT(SUMIF(INDIRECT(I$1&amp;"!b3:b34"),$A4,OFFSET(INDIRECT(I$1&amp;"!a3"),,ROW(INDIRECT(MATCH('2、汇总分析二项目维度'!$J$2,INDIRECT(I$1&amp;"!2:2"),)&amp;":"&amp;MATCH('2、汇总分析二项目维度'!$K$2,INDIRECT(I$1&amp;"!2:2"),)))-1,)))</f>
        <v>0</v>
      </c>
      <c r="J4" s="159">
        <f ca="1">SUMPRODUCT(SUMIF(INDIRECT(J$1&amp;"!b3:b34"),$A4,OFFSET(INDIRECT(J$1&amp;"!a3"),,ROW(INDIRECT(MATCH('2、汇总分析二项目维度'!$J$2,INDIRECT(J$1&amp;"!2:2"),)&amp;":"&amp;MATCH('2、汇总分析二项目维度'!$K$2,INDIRECT(J$1&amp;"!2:2"),)))-1,)))</f>
        <v>0</v>
      </c>
      <c r="K4" s="159">
        <f ca="1">SUMPRODUCT(SUMIF(INDIRECT(K$1&amp;"!b3:b34"),$A4,OFFSET(INDIRECT(K$1&amp;"!a3"),,ROW(INDIRECT(MATCH('2、汇总分析二项目维度'!$J$2,INDIRECT(K$1&amp;"!2:2"),)&amp;":"&amp;MATCH('2、汇总分析二项目维度'!$K$2,INDIRECT(K$1&amp;"!2:2"),)))-1,)))</f>
        <v>0</v>
      </c>
      <c r="L4" s="159">
        <f ca="1">SUMPRODUCT(SUMIF(INDIRECT(L$1&amp;"!b3:b34"),$A4,OFFSET(INDIRECT(L$1&amp;"!a3"),,ROW(INDIRECT(MATCH('2、汇总分析二项目维度'!$J$2,INDIRECT(L$1&amp;"!2:2"),)&amp;":"&amp;MATCH('2、汇总分析二项目维度'!$K$2,INDIRECT(L$1&amp;"!2:2"),)))-1,)))</f>
        <v>0</v>
      </c>
      <c r="M4" s="159">
        <f ca="1">SUMPRODUCT(SUMIF(INDIRECT(M$1&amp;"!b3:b34"),$A4,OFFSET(INDIRECT(M$1&amp;"!a3"),,ROW(INDIRECT(MATCH('2、汇总分析二项目维度'!$J$2,INDIRECT(M$1&amp;"!2:2"),)&amp;":"&amp;MATCH('2、汇总分析二项目维度'!$K$2,INDIRECT(M$1&amp;"!2:2"),)))-1,)))</f>
        <v>0</v>
      </c>
      <c r="N4" s="159">
        <f ca="1">SUMPRODUCT(SUMIF(INDIRECT(N$1&amp;"!b3:b34"),$A4,OFFSET(INDIRECT(N$1&amp;"!a3"),,ROW(INDIRECT(MATCH('2、汇总分析二项目维度'!$J$2,INDIRECT(N$1&amp;"!2:2"),)&amp;":"&amp;MATCH('2、汇总分析二项目维度'!$K$2,INDIRECT(N$1&amp;"!2:2"),)))-1,)))</f>
        <v>0</v>
      </c>
      <c r="O4" s="159">
        <f ca="1">SUMPRODUCT(SUMIF(INDIRECT(O$1&amp;"!b3:b34"),$A4,OFFSET(INDIRECT(O$1&amp;"!a3"),,ROW(INDIRECT(MATCH('2、汇总分析二项目维度'!$J$2,INDIRECT(O$1&amp;"!2:2"),)&amp;":"&amp;MATCH('2、汇总分析二项目维度'!$K$2,INDIRECT(O$1&amp;"!2:2"),)))-1,)))</f>
        <v>0</v>
      </c>
      <c r="P4" s="159">
        <f ca="1">SUMPRODUCT(SUMIF(INDIRECT(P$1&amp;"!b3:b34"),$A4,OFFSET(INDIRECT(P$1&amp;"!a3"),,ROW(INDIRECT(MATCH('2、汇总分析二项目维度'!$J$2,INDIRECT(P$1&amp;"!2:2"),)&amp;":"&amp;MATCH('2、汇总分析二项目维度'!$K$2,INDIRECT(P$1&amp;"!2:2"),)))-1,)))</f>
        <v>0</v>
      </c>
      <c r="Q4" s="159">
        <f ca="1">SUMPRODUCT(SUMIF(INDIRECT(Q$1&amp;"!b3:b34"),$A4,OFFSET(INDIRECT(Q$1&amp;"!a3"),,ROW(INDIRECT(MATCH('2、汇总分析二项目维度'!$J$2,INDIRECT(Q$1&amp;"!2:2"),)&amp;":"&amp;MATCH('2、汇总分析二项目维度'!$K$2,INDIRECT(Q$1&amp;"!2:2"),)))-1,)))</f>
        <v>0</v>
      </c>
      <c r="R4" s="159">
        <f ca="1">SUMPRODUCT(SUMIF(INDIRECT(R$1&amp;"!b3:b34"),$A4,OFFSET(INDIRECT(R$1&amp;"!a3"),,ROW(INDIRECT(MATCH('2、汇总分析二项目维度'!$J$2,INDIRECT(R$1&amp;"!2:2"),)&amp;":"&amp;MATCH('2、汇总分析二项目维度'!$K$2,INDIRECT(R$1&amp;"!2:2"),)))-1,)))</f>
        <v>0</v>
      </c>
      <c r="S4" s="159">
        <f ca="1">SUMPRODUCT(SUMIF(INDIRECT(S$1&amp;"!b3:b34"),$A4,OFFSET(INDIRECT(S$1&amp;"!a3"),,ROW(INDIRECT(MATCH('2、汇总分析二项目维度'!$J$2,INDIRECT(S$1&amp;"!2:2"),)&amp;":"&amp;MATCH('2、汇总分析二项目维度'!$K$2,INDIRECT(S$1&amp;"!2:2"),)))-1,)))</f>
        <v>0</v>
      </c>
      <c r="T4" s="106">
        <f ca="1">SUM(D4:S4)</f>
        <v>0</v>
      </c>
    </row>
    <row r="5" spans="1:20" ht="15" customHeight="1" x14ac:dyDescent="0.35">
      <c r="A5" s="11" t="s">
        <v>17</v>
      </c>
      <c r="B5" s="11" t="s">
        <v>1775</v>
      </c>
      <c r="C5" s="12" t="str">
        <f>VLOOKUP(A5,'2、汇总分析二项目维度'!A:C,3,0)</f>
        <v>智慧唐山一期建设项目</v>
      </c>
      <c r="D5" s="159">
        <f ca="1">SUMPRODUCT(SUMIF(INDIRECT(D$1&amp;"!b3:b34"),$A5,OFFSET(INDIRECT(D$1&amp;"!a3"),,ROW(INDIRECT(MATCH('2、汇总分析二项目维度'!$J$2,INDIRECT(D$1&amp;"!2:2"),)&amp;":"&amp;MATCH('2、汇总分析二项目维度'!$K$2,INDIRECT(D$1&amp;"!2:2"),)))-1,)))</f>
        <v>0</v>
      </c>
      <c r="E5" s="159">
        <f ca="1">SUMPRODUCT(SUMIF(INDIRECT(E$1&amp;"!b3:b34"),$A5,OFFSET(INDIRECT(E$1&amp;"!a3"),,ROW(INDIRECT(MATCH('2、汇总分析二项目维度'!$J$2,INDIRECT(E$1&amp;"!2:2"),)&amp;":"&amp;MATCH('2、汇总分析二项目维度'!$K$2,INDIRECT(E$1&amp;"!2:2"),)))-1,)))</f>
        <v>0</v>
      </c>
      <c r="F5" s="159">
        <f ca="1">SUMPRODUCT(SUMIF(INDIRECT(F$1&amp;"!b3:b34"),$A5,OFFSET(INDIRECT(F$1&amp;"!a3"),,ROW(INDIRECT(MATCH('2、汇总分析二项目维度'!$J$2,INDIRECT(F$1&amp;"!2:2"),)&amp;":"&amp;MATCH('2、汇总分析二项目维度'!$K$2,INDIRECT(F$1&amp;"!2:2"),)))-1,)))</f>
        <v>0</v>
      </c>
      <c r="G5" s="159">
        <f ca="1">SUMPRODUCT(SUMIF(INDIRECT(G$1&amp;"!b3:b34"),$A5,OFFSET(INDIRECT(G$1&amp;"!a3"),,ROW(INDIRECT(MATCH('2、汇总分析二项目维度'!$J$2,INDIRECT(G$1&amp;"!2:2"),)&amp;":"&amp;MATCH('2、汇总分析二项目维度'!$K$2,INDIRECT(G$1&amp;"!2:2"),)))-1,)))</f>
        <v>0</v>
      </c>
      <c r="H5" s="159">
        <f ca="1">SUMPRODUCT(SUMIF(INDIRECT(H$1&amp;"!b3:b34"),$A5,OFFSET(INDIRECT(H$1&amp;"!a3"),,ROW(INDIRECT(MATCH('2、汇总分析二项目维度'!$J$2,INDIRECT(H$1&amp;"!2:2"),)&amp;":"&amp;MATCH('2、汇总分析二项目维度'!$K$2,INDIRECT(H$1&amp;"!2:2"),)))-1,)))</f>
        <v>0</v>
      </c>
      <c r="I5" s="159">
        <f ca="1">SUMPRODUCT(SUMIF(INDIRECT(I$1&amp;"!b3:b34"),$A5,OFFSET(INDIRECT(I$1&amp;"!a3"),,ROW(INDIRECT(MATCH('2、汇总分析二项目维度'!$J$2,INDIRECT(I$1&amp;"!2:2"),)&amp;":"&amp;MATCH('2、汇总分析二项目维度'!$K$2,INDIRECT(I$1&amp;"!2:2"),)))-1,)))</f>
        <v>0</v>
      </c>
      <c r="J5" s="159">
        <f ca="1">SUMPRODUCT(SUMIF(INDIRECT(J$1&amp;"!b3:b34"),$A5,OFFSET(INDIRECT(J$1&amp;"!a3"),,ROW(INDIRECT(MATCH('2、汇总分析二项目维度'!$J$2,INDIRECT(J$1&amp;"!2:2"),)&amp;":"&amp;MATCH('2、汇总分析二项目维度'!$K$2,INDIRECT(J$1&amp;"!2:2"),)))-1,)))</f>
        <v>0</v>
      </c>
      <c r="K5" s="159">
        <f ca="1">SUMPRODUCT(SUMIF(INDIRECT(K$1&amp;"!b3:b34"),$A5,OFFSET(INDIRECT(K$1&amp;"!a3"),,ROW(INDIRECT(MATCH('2、汇总分析二项目维度'!$J$2,INDIRECT(K$1&amp;"!2:2"),)&amp;":"&amp;MATCH('2、汇总分析二项目维度'!$K$2,INDIRECT(K$1&amp;"!2:2"),)))-1,)))</f>
        <v>38</v>
      </c>
      <c r="L5" s="159">
        <f ca="1">SUMPRODUCT(SUMIF(INDIRECT(L$1&amp;"!b3:b34"),$A5,OFFSET(INDIRECT(L$1&amp;"!a3"),,ROW(INDIRECT(MATCH('2、汇总分析二项目维度'!$J$2,INDIRECT(L$1&amp;"!2:2"),)&amp;":"&amp;MATCH('2、汇总分析二项目维度'!$K$2,INDIRECT(L$1&amp;"!2:2"),)))-1,)))</f>
        <v>6</v>
      </c>
      <c r="M5" s="159">
        <f ca="1">SUMPRODUCT(SUMIF(INDIRECT(M$1&amp;"!b3:b34"),$A5,OFFSET(INDIRECT(M$1&amp;"!a3"),,ROW(INDIRECT(MATCH('2、汇总分析二项目维度'!$J$2,INDIRECT(M$1&amp;"!2:2"),)&amp;":"&amp;MATCH('2、汇总分析二项目维度'!$K$2,INDIRECT(M$1&amp;"!2:2"),)))-1,)))</f>
        <v>0</v>
      </c>
      <c r="N5" s="159">
        <f ca="1">SUMPRODUCT(SUMIF(INDIRECT(N$1&amp;"!b3:b34"),$A5,OFFSET(INDIRECT(N$1&amp;"!a3"),,ROW(INDIRECT(MATCH('2、汇总分析二项目维度'!$J$2,INDIRECT(N$1&amp;"!2:2"),)&amp;":"&amp;MATCH('2、汇总分析二项目维度'!$K$2,INDIRECT(N$1&amp;"!2:2"),)))-1,)))</f>
        <v>0</v>
      </c>
      <c r="O5" s="159">
        <f ca="1">SUMPRODUCT(SUMIF(INDIRECT(O$1&amp;"!b3:b34"),$A5,OFFSET(INDIRECT(O$1&amp;"!a3"),,ROW(INDIRECT(MATCH('2、汇总分析二项目维度'!$J$2,INDIRECT(O$1&amp;"!2:2"),)&amp;":"&amp;MATCH('2、汇总分析二项目维度'!$K$2,INDIRECT(O$1&amp;"!2:2"),)))-1,)))</f>
        <v>0</v>
      </c>
      <c r="P5" s="159">
        <f ca="1">SUMPRODUCT(SUMIF(INDIRECT(P$1&amp;"!b3:b34"),$A5,OFFSET(INDIRECT(P$1&amp;"!a3"),,ROW(INDIRECT(MATCH('2、汇总分析二项目维度'!$J$2,INDIRECT(P$1&amp;"!2:2"),)&amp;":"&amp;MATCH('2、汇总分析二项目维度'!$K$2,INDIRECT(P$1&amp;"!2:2"),)))-1,)))</f>
        <v>0</v>
      </c>
      <c r="Q5" s="159">
        <f ca="1">SUMPRODUCT(SUMIF(INDIRECT(Q$1&amp;"!b3:b34"),$A5,OFFSET(INDIRECT(Q$1&amp;"!a3"),,ROW(INDIRECT(MATCH('2、汇总分析二项目维度'!$J$2,INDIRECT(Q$1&amp;"!2:2"),)&amp;":"&amp;MATCH('2、汇总分析二项目维度'!$K$2,INDIRECT(Q$1&amp;"!2:2"),)))-1,)))</f>
        <v>0</v>
      </c>
      <c r="R5" s="159">
        <f ca="1">SUMPRODUCT(SUMIF(INDIRECT(R$1&amp;"!b3:b34"),$A5,OFFSET(INDIRECT(R$1&amp;"!a3"),,ROW(INDIRECT(MATCH('2、汇总分析二项目维度'!$J$2,INDIRECT(R$1&amp;"!2:2"),)&amp;":"&amp;MATCH('2、汇总分析二项目维度'!$K$2,INDIRECT(R$1&amp;"!2:2"),)))-1,)))</f>
        <v>0</v>
      </c>
      <c r="S5" s="159">
        <f ca="1">SUMPRODUCT(SUMIF(INDIRECT(S$1&amp;"!b3:b34"),$A5,OFFSET(INDIRECT(S$1&amp;"!a3"),,ROW(INDIRECT(MATCH('2、汇总分析二项目维度'!$J$2,INDIRECT(S$1&amp;"!2:2"),)&amp;":"&amp;MATCH('2、汇总分析二项目维度'!$K$2,INDIRECT(S$1&amp;"!2:2"),)))-1,)))</f>
        <v>7</v>
      </c>
      <c r="T5" s="106">
        <f t="shared" ref="T5:T111" ca="1" si="0">SUM(D5:S5)</f>
        <v>51</v>
      </c>
    </row>
    <row r="6" spans="1:20" ht="15" customHeight="1" x14ac:dyDescent="0.35">
      <c r="A6" s="11" t="s">
        <v>289</v>
      </c>
      <c r="B6" s="11" t="s">
        <v>1775</v>
      </c>
      <c r="C6" s="12" t="str">
        <f>VLOOKUP(A6,'2、汇总分析二项目维度'!A:C,3,0)</f>
        <v>抚顺市税源大数据平台软件开发项目</v>
      </c>
      <c r="D6" s="159">
        <f ca="1">SUMPRODUCT(SUMIF(INDIRECT(D$1&amp;"!b3:b34"),$A6,OFFSET(INDIRECT(D$1&amp;"!a3"),,ROW(INDIRECT(MATCH('2、汇总分析二项目维度'!$J$2,INDIRECT(D$1&amp;"!2:2"),)&amp;":"&amp;MATCH('2、汇总分析二项目维度'!$K$2,INDIRECT(D$1&amp;"!2:2"),)))-1,)))</f>
        <v>0</v>
      </c>
      <c r="E6" s="159">
        <f ca="1">SUMPRODUCT(SUMIF(INDIRECT(E$1&amp;"!b3:b34"),$A6,OFFSET(INDIRECT(E$1&amp;"!a3"),,ROW(INDIRECT(MATCH('2、汇总分析二项目维度'!$J$2,INDIRECT(E$1&amp;"!2:2"),)&amp;":"&amp;MATCH('2、汇总分析二项目维度'!$K$2,INDIRECT(E$1&amp;"!2:2"),)))-1,)))</f>
        <v>0</v>
      </c>
      <c r="F6" s="159">
        <f ca="1">SUMPRODUCT(SUMIF(INDIRECT(F$1&amp;"!b3:b34"),$A6,OFFSET(INDIRECT(F$1&amp;"!a3"),,ROW(INDIRECT(MATCH('2、汇总分析二项目维度'!$J$2,INDIRECT(F$1&amp;"!2:2"),)&amp;":"&amp;MATCH('2、汇总分析二项目维度'!$K$2,INDIRECT(F$1&amp;"!2:2"),)))-1,)))</f>
        <v>0</v>
      </c>
      <c r="G6" s="159">
        <f ca="1">SUMPRODUCT(SUMIF(INDIRECT(G$1&amp;"!b3:b34"),$A6,OFFSET(INDIRECT(G$1&amp;"!a3"),,ROW(INDIRECT(MATCH('2、汇总分析二项目维度'!$J$2,INDIRECT(G$1&amp;"!2:2"),)&amp;":"&amp;MATCH('2、汇总分析二项目维度'!$K$2,INDIRECT(G$1&amp;"!2:2"),)))-1,)))</f>
        <v>0</v>
      </c>
      <c r="H6" s="159">
        <f ca="1">SUMPRODUCT(SUMIF(INDIRECT(H$1&amp;"!b3:b34"),$A6,OFFSET(INDIRECT(H$1&amp;"!a3"),,ROW(INDIRECT(MATCH('2、汇总分析二项目维度'!$J$2,INDIRECT(H$1&amp;"!2:2"),)&amp;":"&amp;MATCH('2、汇总分析二项目维度'!$K$2,INDIRECT(H$1&amp;"!2:2"),)))-1,)))</f>
        <v>0</v>
      </c>
      <c r="I6" s="159">
        <f ca="1">SUMPRODUCT(SUMIF(INDIRECT(I$1&amp;"!b3:b34"),$A6,OFFSET(INDIRECT(I$1&amp;"!a3"),,ROW(INDIRECT(MATCH('2、汇总分析二项目维度'!$J$2,INDIRECT(I$1&amp;"!2:2"),)&amp;":"&amp;MATCH('2、汇总分析二项目维度'!$K$2,INDIRECT(I$1&amp;"!2:2"),)))-1,)))</f>
        <v>0</v>
      </c>
      <c r="J6" s="159">
        <f ca="1">SUMPRODUCT(SUMIF(INDIRECT(J$1&amp;"!b3:b34"),$A6,OFFSET(INDIRECT(J$1&amp;"!a3"),,ROW(INDIRECT(MATCH('2、汇总分析二项目维度'!$J$2,INDIRECT(J$1&amp;"!2:2"),)&amp;":"&amp;MATCH('2、汇总分析二项目维度'!$K$2,INDIRECT(J$1&amp;"!2:2"),)))-1,)))</f>
        <v>0</v>
      </c>
      <c r="K6" s="159">
        <f ca="1">SUMPRODUCT(SUMIF(INDIRECT(K$1&amp;"!b3:b34"),$A6,OFFSET(INDIRECT(K$1&amp;"!a3"),,ROW(INDIRECT(MATCH('2、汇总分析二项目维度'!$J$2,INDIRECT(K$1&amp;"!2:2"),)&amp;":"&amp;MATCH('2、汇总分析二项目维度'!$K$2,INDIRECT(K$1&amp;"!2:2"),)))-1,)))</f>
        <v>0</v>
      </c>
      <c r="L6" s="159">
        <f ca="1">SUMPRODUCT(SUMIF(INDIRECT(L$1&amp;"!b3:b34"),$A6,OFFSET(INDIRECT(L$1&amp;"!a3"),,ROW(INDIRECT(MATCH('2、汇总分析二项目维度'!$J$2,INDIRECT(L$1&amp;"!2:2"),)&amp;":"&amp;MATCH('2、汇总分析二项目维度'!$K$2,INDIRECT(L$1&amp;"!2:2"),)))-1,)))</f>
        <v>0</v>
      </c>
      <c r="M6" s="159">
        <f ca="1">SUMPRODUCT(SUMIF(INDIRECT(M$1&amp;"!b3:b34"),$A6,OFFSET(INDIRECT(M$1&amp;"!a3"),,ROW(INDIRECT(MATCH('2、汇总分析二项目维度'!$J$2,INDIRECT(M$1&amp;"!2:2"),)&amp;":"&amp;MATCH('2、汇总分析二项目维度'!$K$2,INDIRECT(M$1&amp;"!2:2"),)))-1,)))</f>
        <v>0</v>
      </c>
      <c r="N6" s="159">
        <f ca="1">SUMPRODUCT(SUMIF(INDIRECT(N$1&amp;"!b3:b34"),$A6,OFFSET(INDIRECT(N$1&amp;"!a3"),,ROW(INDIRECT(MATCH('2、汇总分析二项目维度'!$J$2,INDIRECT(N$1&amp;"!2:2"),)&amp;":"&amp;MATCH('2、汇总分析二项目维度'!$K$2,INDIRECT(N$1&amp;"!2:2"),)))-1,)))</f>
        <v>0</v>
      </c>
      <c r="O6" s="159">
        <f ca="1">SUMPRODUCT(SUMIF(INDIRECT(O$1&amp;"!b3:b34"),$A6,OFFSET(INDIRECT(O$1&amp;"!a3"),,ROW(INDIRECT(MATCH('2、汇总分析二项目维度'!$J$2,INDIRECT(O$1&amp;"!2:2"),)&amp;":"&amp;MATCH('2、汇总分析二项目维度'!$K$2,INDIRECT(O$1&amp;"!2:2"),)))-1,)))</f>
        <v>0</v>
      </c>
      <c r="P6" s="159">
        <f ca="1">SUMPRODUCT(SUMIF(INDIRECT(P$1&amp;"!b3:b34"),$A6,OFFSET(INDIRECT(P$1&amp;"!a3"),,ROW(INDIRECT(MATCH('2、汇总分析二项目维度'!$J$2,INDIRECT(P$1&amp;"!2:2"),)&amp;":"&amp;MATCH('2、汇总分析二项目维度'!$K$2,INDIRECT(P$1&amp;"!2:2"),)))-1,)))</f>
        <v>0</v>
      </c>
      <c r="Q6" s="159">
        <f ca="1">SUMPRODUCT(SUMIF(INDIRECT(Q$1&amp;"!b3:b34"),$A6,OFFSET(INDIRECT(Q$1&amp;"!a3"),,ROW(INDIRECT(MATCH('2、汇总分析二项目维度'!$J$2,INDIRECT(Q$1&amp;"!2:2"),)&amp;":"&amp;MATCH('2、汇总分析二项目维度'!$K$2,INDIRECT(Q$1&amp;"!2:2"),)))-1,)))</f>
        <v>0</v>
      </c>
      <c r="R6" s="159">
        <f ca="1">SUMPRODUCT(SUMIF(INDIRECT(R$1&amp;"!b3:b34"),$A6,OFFSET(INDIRECT(R$1&amp;"!a3"),,ROW(INDIRECT(MATCH('2、汇总分析二项目维度'!$J$2,INDIRECT(R$1&amp;"!2:2"),)&amp;":"&amp;MATCH('2、汇总分析二项目维度'!$K$2,INDIRECT(R$1&amp;"!2:2"),)))-1,)))</f>
        <v>0</v>
      </c>
      <c r="S6" s="159">
        <f ca="1">SUMPRODUCT(SUMIF(INDIRECT(S$1&amp;"!b3:b34"),$A6,OFFSET(INDIRECT(S$1&amp;"!a3"),,ROW(INDIRECT(MATCH('2、汇总分析二项目维度'!$J$2,INDIRECT(S$1&amp;"!2:2"),)&amp;":"&amp;MATCH('2、汇总分析二项目维度'!$K$2,INDIRECT(S$1&amp;"!2:2"),)))-1,)))</f>
        <v>0</v>
      </c>
      <c r="T6" s="106">
        <f t="shared" ca="1" si="0"/>
        <v>0</v>
      </c>
    </row>
    <row r="7" spans="1:20" ht="15" customHeight="1" x14ac:dyDescent="0.35">
      <c r="A7" s="11" t="s">
        <v>290</v>
      </c>
      <c r="B7" s="11" t="s">
        <v>1775</v>
      </c>
      <c r="C7" s="12" t="str">
        <f>VLOOKUP(A7,'2、汇总分析二项目维度'!A:C,3,0)</f>
        <v>抚顺市应急指挥平台</v>
      </c>
      <c r="D7" s="159">
        <f ca="1">SUMPRODUCT(SUMIF(INDIRECT(D$1&amp;"!b3:b34"),$A7,OFFSET(INDIRECT(D$1&amp;"!a3"),,ROW(INDIRECT(MATCH('2、汇总分析二项目维度'!$J$2,INDIRECT(D$1&amp;"!2:2"),)&amp;":"&amp;MATCH('2、汇总分析二项目维度'!$K$2,INDIRECT(D$1&amp;"!2:2"),)))-1,)))</f>
        <v>0</v>
      </c>
      <c r="E7" s="159">
        <f ca="1">SUMPRODUCT(SUMIF(INDIRECT(E$1&amp;"!b3:b34"),$A7,OFFSET(INDIRECT(E$1&amp;"!a3"),,ROW(INDIRECT(MATCH('2、汇总分析二项目维度'!$J$2,INDIRECT(E$1&amp;"!2:2"),)&amp;":"&amp;MATCH('2、汇总分析二项目维度'!$K$2,INDIRECT(E$1&amp;"!2:2"),)))-1,)))</f>
        <v>0</v>
      </c>
      <c r="F7" s="159">
        <f ca="1">SUMPRODUCT(SUMIF(INDIRECT(F$1&amp;"!b3:b34"),$A7,OFFSET(INDIRECT(F$1&amp;"!a3"),,ROW(INDIRECT(MATCH('2、汇总分析二项目维度'!$J$2,INDIRECT(F$1&amp;"!2:2"),)&amp;":"&amp;MATCH('2、汇总分析二项目维度'!$K$2,INDIRECT(F$1&amp;"!2:2"),)))-1,)))</f>
        <v>0</v>
      </c>
      <c r="G7" s="159">
        <f ca="1">SUMPRODUCT(SUMIF(INDIRECT(G$1&amp;"!b3:b34"),$A7,OFFSET(INDIRECT(G$1&amp;"!a3"),,ROW(INDIRECT(MATCH('2、汇总分析二项目维度'!$J$2,INDIRECT(G$1&amp;"!2:2"),)&amp;":"&amp;MATCH('2、汇总分析二项目维度'!$K$2,INDIRECT(G$1&amp;"!2:2"),)))-1,)))</f>
        <v>0</v>
      </c>
      <c r="H7" s="159">
        <f ca="1">SUMPRODUCT(SUMIF(INDIRECT(H$1&amp;"!b3:b34"),$A7,OFFSET(INDIRECT(H$1&amp;"!a3"),,ROW(INDIRECT(MATCH('2、汇总分析二项目维度'!$J$2,INDIRECT(H$1&amp;"!2:2"),)&amp;":"&amp;MATCH('2、汇总分析二项目维度'!$K$2,INDIRECT(H$1&amp;"!2:2"),)))-1,)))</f>
        <v>0</v>
      </c>
      <c r="I7" s="159">
        <f ca="1">SUMPRODUCT(SUMIF(INDIRECT(I$1&amp;"!b3:b34"),$A7,OFFSET(INDIRECT(I$1&amp;"!a3"),,ROW(INDIRECT(MATCH('2、汇总分析二项目维度'!$J$2,INDIRECT(I$1&amp;"!2:2"),)&amp;":"&amp;MATCH('2、汇总分析二项目维度'!$K$2,INDIRECT(I$1&amp;"!2:2"),)))-1,)))</f>
        <v>0</v>
      </c>
      <c r="J7" s="159">
        <f ca="1">SUMPRODUCT(SUMIF(INDIRECT(J$1&amp;"!b3:b34"),$A7,OFFSET(INDIRECT(J$1&amp;"!a3"),,ROW(INDIRECT(MATCH('2、汇总分析二项目维度'!$J$2,INDIRECT(J$1&amp;"!2:2"),)&amp;":"&amp;MATCH('2、汇总分析二项目维度'!$K$2,INDIRECT(J$1&amp;"!2:2"),)))-1,)))</f>
        <v>0</v>
      </c>
      <c r="K7" s="159">
        <f ca="1">SUMPRODUCT(SUMIF(INDIRECT(K$1&amp;"!b3:b34"),$A7,OFFSET(INDIRECT(K$1&amp;"!a3"),,ROW(INDIRECT(MATCH('2、汇总分析二项目维度'!$J$2,INDIRECT(K$1&amp;"!2:2"),)&amp;":"&amp;MATCH('2、汇总分析二项目维度'!$K$2,INDIRECT(K$1&amp;"!2:2"),)))-1,)))</f>
        <v>0</v>
      </c>
      <c r="L7" s="159">
        <f ca="1">SUMPRODUCT(SUMIF(INDIRECT(L$1&amp;"!b3:b34"),$A7,OFFSET(INDIRECT(L$1&amp;"!a3"),,ROW(INDIRECT(MATCH('2、汇总分析二项目维度'!$J$2,INDIRECT(L$1&amp;"!2:2"),)&amp;":"&amp;MATCH('2、汇总分析二项目维度'!$K$2,INDIRECT(L$1&amp;"!2:2"),)))-1,)))</f>
        <v>0</v>
      </c>
      <c r="M7" s="159">
        <f ca="1">SUMPRODUCT(SUMIF(INDIRECT(M$1&amp;"!b3:b34"),$A7,OFFSET(INDIRECT(M$1&amp;"!a3"),,ROW(INDIRECT(MATCH('2、汇总分析二项目维度'!$J$2,INDIRECT(M$1&amp;"!2:2"),)&amp;":"&amp;MATCH('2、汇总分析二项目维度'!$K$2,INDIRECT(M$1&amp;"!2:2"),)))-1,)))</f>
        <v>0</v>
      </c>
      <c r="N7" s="159">
        <f ca="1">SUMPRODUCT(SUMIF(INDIRECT(N$1&amp;"!b3:b34"),$A7,OFFSET(INDIRECT(N$1&amp;"!a3"),,ROW(INDIRECT(MATCH('2、汇总分析二项目维度'!$J$2,INDIRECT(N$1&amp;"!2:2"),)&amp;":"&amp;MATCH('2、汇总分析二项目维度'!$K$2,INDIRECT(N$1&amp;"!2:2"),)))-1,)))</f>
        <v>0</v>
      </c>
      <c r="O7" s="159">
        <f ca="1">SUMPRODUCT(SUMIF(INDIRECT(O$1&amp;"!b3:b34"),$A7,OFFSET(INDIRECT(O$1&amp;"!a3"),,ROW(INDIRECT(MATCH('2、汇总分析二项目维度'!$J$2,INDIRECT(O$1&amp;"!2:2"),)&amp;":"&amp;MATCH('2、汇总分析二项目维度'!$K$2,INDIRECT(O$1&amp;"!2:2"),)))-1,)))</f>
        <v>0</v>
      </c>
      <c r="P7" s="159">
        <f ca="1">SUMPRODUCT(SUMIF(INDIRECT(P$1&amp;"!b3:b34"),$A7,OFFSET(INDIRECT(P$1&amp;"!a3"),,ROW(INDIRECT(MATCH('2、汇总分析二项目维度'!$J$2,INDIRECT(P$1&amp;"!2:2"),)&amp;":"&amp;MATCH('2、汇总分析二项目维度'!$K$2,INDIRECT(P$1&amp;"!2:2"),)))-1,)))</f>
        <v>0</v>
      </c>
      <c r="Q7" s="159">
        <f ca="1">SUMPRODUCT(SUMIF(INDIRECT(Q$1&amp;"!b3:b34"),$A7,OFFSET(INDIRECT(Q$1&amp;"!a3"),,ROW(INDIRECT(MATCH('2、汇总分析二项目维度'!$J$2,INDIRECT(Q$1&amp;"!2:2"),)&amp;":"&amp;MATCH('2、汇总分析二项目维度'!$K$2,INDIRECT(Q$1&amp;"!2:2"),)))-1,)))</f>
        <v>0</v>
      </c>
      <c r="R7" s="159">
        <f ca="1">SUMPRODUCT(SUMIF(INDIRECT(R$1&amp;"!b3:b34"),$A7,OFFSET(INDIRECT(R$1&amp;"!a3"),,ROW(INDIRECT(MATCH('2、汇总分析二项目维度'!$J$2,INDIRECT(R$1&amp;"!2:2"),)&amp;":"&amp;MATCH('2、汇总分析二项目维度'!$K$2,INDIRECT(R$1&amp;"!2:2"),)))-1,)))</f>
        <v>0</v>
      </c>
      <c r="S7" s="159">
        <f ca="1">SUMPRODUCT(SUMIF(INDIRECT(S$1&amp;"!b3:b34"),$A7,OFFSET(INDIRECT(S$1&amp;"!a3"),,ROW(INDIRECT(MATCH('2、汇总分析二项目维度'!$J$2,INDIRECT(S$1&amp;"!2:2"),)&amp;":"&amp;MATCH('2、汇总分析二项目维度'!$K$2,INDIRECT(S$1&amp;"!2:2"),)))-1,)))</f>
        <v>0</v>
      </c>
      <c r="T7" s="106">
        <f t="shared" ca="1" si="0"/>
        <v>0</v>
      </c>
    </row>
    <row r="8" spans="1:20" ht="15" customHeight="1" x14ac:dyDescent="0.35">
      <c r="A8" s="10" t="s">
        <v>15</v>
      </c>
      <c r="B8" s="12" t="s">
        <v>1794</v>
      </c>
      <c r="C8" s="12" t="str">
        <f>VLOOKUP(A8,'2、汇总分析二项目维度'!A:C,3,0)</f>
        <v>吉林省溯源食品工业互联网项目（建设）</v>
      </c>
      <c r="D8" s="159">
        <f ca="1">SUMPRODUCT(SUMIF(INDIRECT(D$1&amp;"!b3:b34"),$A8,OFFSET(INDIRECT(D$1&amp;"!a3"),,ROW(INDIRECT(MATCH('2、汇总分析二项目维度'!$J$2,INDIRECT(D$1&amp;"!2:2"),)&amp;":"&amp;MATCH('2、汇总分析二项目维度'!$K$2,INDIRECT(D$1&amp;"!2:2"),)))-1,)))</f>
        <v>0</v>
      </c>
      <c r="E8" s="159">
        <f ca="1">SUMPRODUCT(SUMIF(INDIRECT(E$1&amp;"!b3:b34"),$A8,OFFSET(INDIRECT(E$1&amp;"!a3"),,ROW(INDIRECT(MATCH('2、汇总分析二项目维度'!$J$2,INDIRECT(E$1&amp;"!2:2"),)&amp;":"&amp;MATCH('2、汇总分析二项目维度'!$K$2,INDIRECT(E$1&amp;"!2:2"),)))-1,)))</f>
        <v>18</v>
      </c>
      <c r="F8" s="159">
        <f ca="1">SUMPRODUCT(SUMIF(INDIRECT(F$1&amp;"!b3:b34"),$A8,OFFSET(INDIRECT(F$1&amp;"!a3"),,ROW(INDIRECT(MATCH('2、汇总分析二项目维度'!$J$2,INDIRECT(F$1&amp;"!2:2"),)&amp;":"&amp;MATCH('2、汇总分析二项目维度'!$K$2,INDIRECT(F$1&amp;"!2:2"),)))-1,)))</f>
        <v>0</v>
      </c>
      <c r="G8" s="159">
        <f ca="1">SUMPRODUCT(SUMIF(INDIRECT(G$1&amp;"!b3:b34"),$A8,OFFSET(INDIRECT(G$1&amp;"!a3"),,ROW(INDIRECT(MATCH('2、汇总分析二项目维度'!$J$2,INDIRECT(G$1&amp;"!2:2"),)&amp;":"&amp;MATCH('2、汇总分析二项目维度'!$K$2,INDIRECT(G$1&amp;"!2:2"),)))-1,)))</f>
        <v>0</v>
      </c>
      <c r="H8" s="159">
        <f ca="1">SUMPRODUCT(SUMIF(INDIRECT(H$1&amp;"!b3:b34"),$A8,OFFSET(INDIRECT(H$1&amp;"!a3"),,ROW(INDIRECT(MATCH('2、汇总分析二项目维度'!$J$2,INDIRECT(H$1&amp;"!2:2"),)&amp;":"&amp;MATCH('2、汇总分析二项目维度'!$K$2,INDIRECT(H$1&amp;"!2:2"),)))-1,)))</f>
        <v>0</v>
      </c>
      <c r="I8" s="159">
        <f ca="1">SUMPRODUCT(SUMIF(INDIRECT(I$1&amp;"!b3:b34"),$A8,OFFSET(INDIRECT(I$1&amp;"!a3"),,ROW(INDIRECT(MATCH('2、汇总分析二项目维度'!$J$2,INDIRECT(I$1&amp;"!2:2"),)&amp;":"&amp;MATCH('2、汇总分析二项目维度'!$K$2,INDIRECT(I$1&amp;"!2:2"),)))-1,)))</f>
        <v>0</v>
      </c>
      <c r="J8" s="159">
        <f ca="1">SUMPRODUCT(SUMIF(INDIRECT(J$1&amp;"!b3:b34"),$A8,OFFSET(INDIRECT(J$1&amp;"!a3"),,ROW(INDIRECT(MATCH('2、汇总分析二项目维度'!$J$2,INDIRECT(J$1&amp;"!2:2"),)&amp;":"&amp;MATCH('2、汇总分析二项目维度'!$K$2,INDIRECT(J$1&amp;"!2:2"),)))-1,)))</f>
        <v>0</v>
      </c>
      <c r="K8" s="159">
        <f ca="1">SUMPRODUCT(SUMIF(INDIRECT(K$1&amp;"!b3:b34"),$A8,OFFSET(INDIRECT(K$1&amp;"!a3"),,ROW(INDIRECT(MATCH('2、汇总分析二项目维度'!$J$2,INDIRECT(K$1&amp;"!2:2"),)&amp;":"&amp;MATCH('2、汇总分析二项目维度'!$K$2,INDIRECT(K$1&amp;"!2:2"),)))-1,)))</f>
        <v>0</v>
      </c>
      <c r="L8" s="159">
        <f ca="1">SUMPRODUCT(SUMIF(INDIRECT(L$1&amp;"!b3:b34"),$A8,OFFSET(INDIRECT(L$1&amp;"!a3"),,ROW(INDIRECT(MATCH('2、汇总分析二项目维度'!$J$2,INDIRECT(L$1&amp;"!2:2"),)&amp;":"&amp;MATCH('2、汇总分析二项目维度'!$K$2,INDIRECT(L$1&amp;"!2:2"),)))-1,)))</f>
        <v>0</v>
      </c>
      <c r="M8" s="159">
        <f ca="1">SUMPRODUCT(SUMIF(INDIRECT(M$1&amp;"!b3:b34"),$A8,OFFSET(INDIRECT(M$1&amp;"!a3"),,ROW(INDIRECT(MATCH('2、汇总分析二项目维度'!$J$2,INDIRECT(M$1&amp;"!2:2"),)&amp;":"&amp;MATCH('2、汇总分析二项目维度'!$K$2,INDIRECT(M$1&amp;"!2:2"),)))-1,)))</f>
        <v>0</v>
      </c>
      <c r="N8" s="159">
        <f ca="1">SUMPRODUCT(SUMIF(INDIRECT(N$1&amp;"!b3:b34"),$A8,OFFSET(INDIRECT(N$1&amp;"!a3"),,ROW(INDIRECT(MATCH('2、汇总分析二项目维度'!$J$2,INDIRECT(N$1&amp;"!2:2"),)&amp;":"&amp;MATCH('2、汇总分析二项目维度'!$K$2,INDIRECT(N$1&amp;"!2:2"),)))-1,)))</f>
        <v>10</v>
      </c>
      <c r="O8" s="159">
        <f ca="1">SUMPRODUCT(SUMIF(INDIRECT(O$1&amp;"!b3:b34"),$A8,OFFSET(INDIRECT(O$1&amp;"!a3"),,ROW(INDIRECT(MATCH('2、汇总分析二项目维度'!$J$2,INDIRECT(O$1&amp;"!2:2"),)&amp;":"&amp;MATCH('2、汇总分析二项目维度'!$K$2,INDIRECT(O$1&amp;"!2:2"),)))-1,)))</f>
        <v>0</v>
      </c>
      <c r="P8" s="159">
        <f ca="1">SUMPRODUCT(SUMIF(INDIRECT(P$1&amp;"!b3:b34"),$A8,OFFSET(INDIRECT(P$1&amp;"!a3"),,ROW(INDIRECT(MATCH('2、汇总分析二项目维度'!$J$2,INDIRECT(P$1&amp;"!2:2"),)&amp;":"&amp;MATCH('2、汇总分析二项目维度'!$K$2,INDIRECT(P$1&amp;"!2:2"),)))-1,)))</f>
        <v>0</v>
      </c>
      <c r="Q8" s="159">
        <f ca="1">SUMPRODUCT(SUMIF(INDIRECT(Q$1&amp;"!b3:b34"),$A8,OFFSET(INDIRECT(Q$1&amp;"!a3"),,ROW(INDIRECT(MATCH('2、汇总分析二项目维度'!$J$2,INDIRECT(Q$1&amp;"!2:2"),)&amp;":"&amp;MATCH('2、汇总分析二项目维度'!$K$2,INDIRECT(Q$1&amp;"!2:2"),)))-1,)))</f>
        <v>0</v>
      </c>
      <c r="R8" s="159">
        <f ca="1">SUMPRODUCT(SUMIF(INDIRECT(R$1&amp;"!b3:b34"),$A8,OFFSET(INDIRECT(R$1&amp;"!a3"),,ROW(INDIRECT(MATCH('2、汇总分析二项目维度'!$J$2,INDIRECT(R$1&amp;"!2:2"),)&amp;":"&amp;MATCH('2、汇总分析二项目维度'!$K$2,INDIRECT(R$1&amp;"!2:2"),)))-1,)))</f>
        <v>0</v>
      </c>
      <c r="S8" s="159">
        <f ca="1">SUMPRODUCT(SUMIF(INDIRECT(S$1&amp;"!b3:b34"),$A8,OFFSET(INDIRECT(S$1&amp;"!a3"),,ROW(INDIRECT(MATCH('2、汇总分析二项目维度'!$J$2,INDIRECT(S$1&amp;"!2:2"),)&amp;":"&amp;MATCH('2、汇总分析二项目维度'!$K$2,INDIRECT(S$1&amp;"!2:2"),)))-1,)))</f>
        <v>0</v>
      </c>
      <c r="T8" s="106">
        <f t="shared" ca="1" si="0"/>
        <v>28</v>
      </c>
    </row>
    <row r="9" spans="1:20" ht="15" customHeight="1" x14ac:dyDescent="0.35">
      <c r="A9" s="110" t="s">
        <v>479</v>
      </c>
      <c r="B9" s="11" t="s">
        <v>1776</v>
      </c>
      <c r="C9" s="12" t="str">
        <f>VLOOKUP(A9,'2、汇总分析二项目维度'!A:C,3,0)</f>
        <v>长春红旗小镇项目</v>
      </c>
      <c r="D9" s="159">
        <f ca="1">SUMPRODUCT(SUMIF(INDIRECT(D$1&amp;"!b3:b34"),$A9,OFFSET(INDIRECT(D$1&amp;"!a3"),,ROW(INDIRECT(MATCH('2、汇总分析二项目维度'!$J$2,INDIRECT(D$1&amp;"!2:2"),)&amp;":"&amp;MATCH('2、汇总分析二项目维度'!$K$2,INDIRECT(D$1&amp;"!2:2"),)))-1,)))</f>
        <v>0</v>
      </c>
      <c r="E9" s="159">
        <f ca="1">SUMPRODUCT(SUMIF(INDIRECT(E$1&amp;"!b3:b34"),$A9,OFFSET(INDIRECT(E$1&amp;"!a3"),,ROW(INDIRECT(MATCH('2、汇总分析二项目维度'!$J$2,INDIRECT(E$1&amp;"!2:2"),)&amp;":"&amp;MATCH('2、汇总分析二项目维度'!$K$2,INDIRECT(E$1&amp;"!2:2"),)))-1,)))</f>
        <v>0</v>
      </c>
      <c r="F9" s="159">
        <f ca="1">SUMPRODUCT(SUMIF(INDIRECT(F$1&amp;"!b3:b34"),$A9,OFFSET(INDIRECT(F$1&amp;"!a3"),,ROW(INDIRECT(MATCH('2、汇总分析二项目维度'!$J$2,INDIRECT(F$1&amp;"!2:2"),)&amp;":"&amp;MATCH('2、汇总分析二项目维度'!$K$2,INDIRECT(F$1&amp;"!2:2"),)))-1,)))</f>
        <v>0</v>
      </c>
      <c r="G9" s="159">
        <f ca="1">SUMPRODUCT(SUMIF(INDIRECT(G$1&amp;"!b3:b34"),$A9,OFFSET(INDIRECT(G$1&amp;"!a3"),,ROW(INDIRECT(MATCH('2、汇总分析二项目维度'!$J$2,INDIRECT(G$1&amp;"!2:2"),)&amp;":"&amp;MATCH('2、汇总分析二项目维度'!$K$2,INDIRECT(G$1&amp;"!2:2"),)))-1,)))</f>
        <v>0</v>
      </c>
      <c r="H9" s="159">
        <f ca="1">SUMPRODUCT(SUMIF(INDIRECT(H$1&amp;"!b3:b34"),$A9,OFFSET(INDIRECT(H$1&amp;"!a3"),,ROW(INDIRECT(MATCH('2、汇总分析二项目维度'!$J$2,INDIRECT(H$1&amp;"!2:2"),)&amp;":"&amp;MATCH('2、汇总分析二项目维度'!$K$2,INDIRECT(H$1&amp;"!2:2"),)))-1,)))</f>
        <v>0</v>
      </c>
      <c r="I9" s="159">
        <f ca="1">SUMPRODUCT(SUMIF(INDIRECT(I$1&amp;"!b3:b34"),$A9,OFFSET(INDIRECT(I$1&amp;"!a3"),,ROW(INDIRECT(MATCH('2、汇总分析二项目维度'!$J$2,INDIRECT(I$1&amp;"!2:2"),)&amp;":"&amp;MATCH('2、汇总分析二项目维度'!$K$2,INDIRECT(I$1&amp;"!2:2"),)))-1,)))</f>
        <v>0</v>
      </c>
      <c r="J9" s="159">
        <f ca="1">SUMPRODUCT(SUMIF(INDIRECT(J$1&amp;"!b3:b34"),$A9,OFFSET(INDIRECT(J$1&amp;"!a3"),,ROW(INDIRECT(MATCH('2、汇总分析二项目维度'!$J$2,INDIRECT(J$1&amp;"!2:2"),)&amp;":"&amp;MATCH('2、汇总分析二项目维度'!$K$2,INDIRECT(J$1&amp;"!2:2"),)))-1,)))</f>
        <v>0</v>
      </c>
      <c r="K9" s="159">
        <f ca="1">SUMPRODUCT(SUMIF(INDIRECT(K$1&amp;"!b3:b34"),$A9,OFFSET(INDIRECT(K$1&amp;"!a3"),,ROW(INDIRECT(MATCH('2、汇总分析二项目维度'!$J$2,INDIRECT(K$1&amp;"!2:2"),)&amp;":"&amp;MATCH('2、汇总分析二项目维度'!$K$2,INDIRECT(K$1&amp;"!2:2"),)))-1,)))</f>
        <v>0</v>
      </c>
      <c r="L9" s="159">
        <f ca="1">SUMPRODUCT(SUMIF(INDIRECT(L$1&amp;"!b3:b34"),$A9,OFFSET(INDIRECT(L$1&amp;"!a3"),,ROW(INDIRECT(MATCH('2、汇总分析二项目维度'!$J$2,INDIRECT(L$1&amp;"!2:2"),)&amp;":"&amp;MATCH('2、汇总分析二项目维度'!$K$2,INDIRECT(L$1&amp;"!2:2"),)))-1,)))</f>
        <v>0</v>
      </c>
      <c r="M9" s="159">
        <f ca="1">SUMPRODUCT(SUMIF(INDIRECT(M$1&amp;"!b3:b34"),$A9,OFFSET(INDIRECT(M$1&amp;"!a3"),,ROW(INDIRECT(MATCH('2、汇总分析二项目维度'!$J$2,INDIRECT(M$1&amp;"!2:2"),)&amp;":"&amp;MATCH('2、汇总分析二项目维度'!$K$2,INDIRECT(M$1&amp;"!2:2"),)))-1,)))</f>
        <v>0</v>
      </c>
      <c r="N9" s="159">
        <f ca="1">SUMPRODUCT(SUMIF(INDIRECT(N$1&amp;"!b3:b34"),$A9,OFFSET(INDIRECT(N$1&amp;"!a3"),,ROW(INDIRECT(MATCH('2、汇总分析二项目维度'!$J$2,INDIRECT(N$1&amp;"!2:2"),)&amp;":"&amp;MATCH('2、汇总分析二项目维度'!$K$2,INDIRECT(N$1&amp;"!2:2"),)))-1,)))</f>
        <v>0</v>
      </c>
      <c r="O9" s="159">
        <f ca="1">SUMPRODUCT(SUMIF(INDIRECT(O$1&amp;"!b3:b34"),$A9,OFFSET(INDIRECT(O$1&amp;"!a3"),,ROW(INDIRECT(MATCH('2、汇总分析二项目维度'!$J$2,INDIRECT(O$1&amp;"!2:2"),)&amp;":"&amp;MATCH('2、汇总分析二项目维度'!$K$2,INDIRECT(O$1&amp;"!2:2"),)))-1,)))</f>
        <v>0</v>
      </c>
      <c r="P9" s="159">
        <f ca="1">SUMPRODUCT(SUMIF(INDIRECT(P$1&amp;"!b3:b34"),$A9,OFFSET(INDIRECT(P$1&amp;"!a3"),,ROW(INDIRECT(MATCH('2、汇总分析二项目维度'!$J$2,INDIRECT(P$1&amp;"!2:2"),)&amp;":"&amp;MATCH('2、汇总分析二项目维度'!$K$2,INDIRECT(P$1&amp;"!2:2"),)))-1,)))</f>
        <v>0</v>
      </c>
      <c r="Q9" s="159">
        <f ca="1">SUMPRODUCT(SUMIF(INDIRECT(Q$1&amp;"!b3:b34"),$A9,OFFSET(INDIRECT(Q$1&amp;"!a3"),,ROW(INDIRECT(MATCH('2、汇总分析二项目维度'!$J$2,INDIRECT(Q$1&amp;"!2:2"),)&amp;":"&amp;MATCH('2、汇总分析二项目维度'!$K$2,INDIRECT(Q$1&amp;"!2:2"),)))-1,)))</f>
        <v>0</v>
      </c>
      <c r="R9" s="159">
        <f ca="1">SUMPRODUCT(SUMIF(INDIRECT(R$1&amp;"!b3:b34"),$A9,OFFSET(INDIRECT(R$1&amp;"!a3"),,ROW(INDIRECT(MATCH('2、汇总分析二项目维度'!$J$2,INDIRECT(R$1&amp;"!2:2"),)&amp;":"&amp;MATCH('2、汇总分析二项目维度'!$K$2,INDIRECT(R$1&amp;"!2:2"),)))-1,)))</f>
        <v>0</v>
      </c>
      <c r="S9" s="159">
        <f ca="1">SUMPRODUCT(SUMIF(INDIRECT(S$1&amp;"!b3:b34"),$A9,OFFSET(INDIRECT(S$1&amp;"!a3"),,ROW(INDIRECT(MATCH('2、汇总分析二项目维度'!$J$2,INDIRECT(S$1&amp;"!2:2"),)&amp;":"&amp;MATCH('2、汇总分析二项目维度'!$K$2,INDIRECT(S$1&amp;"!2:2"),)))-1,)))</f>
        <v>0</v>
      </c>
      <c r="T9" s="106">
        <f t="shared" ref="T9:T11" ca="1" si="1">SUM(D9:S9)</f>
        <v>0</v>
      </c>
    </row>
    <row r="10" spans="1:20" ht="15" customHeight="1" x14ac:dyDescent="0.35">
      <c r="A10" s="110" t="s">
        <v>292</v>
      </c>
      <c r="B10" s="11" t="s">
        <v>1777</v>
      </c>
      <c r="C10" s="12" t="str">
        <f>VLOOKUP(A10,'2、汇总分析二项目维度'!A:C,3,0)</f>
        <v>盘锦市公共信息服务平台</v>
      </c>
      <c r="D10" s="159">
        <f ca="1">SUMPRODUCT(SUMIF(INDIRECT(D$1&amp;"!b3:b34"),$A10,OFFSET(INDIRECT(D$1&amp;"!a3"),,ROW(INDIRECT(MATCH('2、汇总分析二项目维度'!$J$2,INDIRECT(D$1&amp;"!2:2"),)&amp;":"&amp;MATCH('2、汇总分析二项目维度'!$K$2,INDIRECT(D$1&amp;"!2:2"),)))-1,)))</f>
        <v>0</v>
      </c>
      <c r="E10" s="159">
        <f ca="1">SUMPRODUCT(SUMIF(INDIRECT(E$1&amp;"!b3:b34"),$A10,OFFSET(INDIRECT(E$1&amp;"!a3"),,ROW(INDIRECT(MATCH('2、汇总分析二项目维度'!$J$2,INDIRECT(E$1&amp;"!2:2"),)&amp;":"&amp;MATCH('2、汇总分析二项目维度'!$K$2,INDIRECT(E$1&amp;"!2:2"),)))-1,)))</f>
        <v>0</v>
      </c>
      <c r="F10" s="159">
        <f ca="1">SUMPRODUCT(SUMIF(INDIRECT(F$1&amp;"!b3:b34"),$A10,OFFSET(INDIRECT(F$1&amp;"!a3"),,ROW(INDIRECT(MATCH('2、汇总分析二项目维度'!$J$2,INDIRECT(F$1&amp;"!2:2"),)&amp;":"&amp;MATCH('2、汇总分析二项目维度'!$K$2,INDIRECT(F$1&amp;"!2:2"),)))-1,)))</f>
        <v>0</v>
      </c>
      <c r="G10" s="159">
        <f ca="1">SUMPRODUCT(SUMIF(INDIRECT(G$1&amp;"!b3:b34"),$A10,OFFSET(INDIRECT(G$1&amp;"!a3"),,ROW(INDIRECT(MATCH('2、汇总分析二项目维度'!$J$2,INDIRECT(G$1&amp;"!2:2"),)&amp;":"&amp;MATCH('2、汇总分析二项目维度'!$K$2,INDIRECT(G$1&amp;"!2:2"),)))-1,)))</f>
        <v>0</v>
      </c>
      <c r="H10" s="159">
        <f ca="1">SUMPRODUCT(SUMIF(INDIRECT(H$1&amp;"!b3:b34"),$A10,OFFSET(INDIRECT(H$1&amp;"!a3"),,ROW(INDIRECT(MATCH('2、汇总分析二项目维度'!$J$2,INDIRECT(H$1&amp;"!2:2"),)&amp;":"&amp;MATCH('2、汇总分析二项目维度'!$K$2,INDIRECT(H$1&amp;"!2:2"),)))-1,)))</f>
        <v>0</v>
      </c>
      <c r="I10" s="159">
        <f ca="1">SUMPRODUCT(SUMIF(INDIRECT(I$1&amp;"!b3:b34"),$A10,OFFSET(INDIRECT(I$1&amp;"!a3"),,ROW(INDIRECT(MATCH('2、汇总分析二项目维度'!$J$2,INDIRECT(I$1&amp;"!2:2"),)&amp;":"&amp;MATCH('2、汇总分析二项目维度'!$K$2,INDIRECT(I$1&amp;"!2:2"),)))-1,)))</f>
        <v>0</v>
      </c>
      <c r="J10" s="159">
        <f ca="1">SUMPRODUCT(SUMIF(INDIRECT(J$1&amp;"!b3:b34"),$A10,OFFSET(INDIRECT(J$1&amp;"!a3"),,ROW(INDIRECT(MATCH('2、汇总分析二项目维度'!$J$2,INDIRECT(J$1&amp;"!2:2"),)&amp;":"&amp;MATCH('2、汇总分析二项目维度'!$K$2,INDIRECT(J$1&amp;"!2:2"),)))-1,)))</f>
        <v>0</v>
      </c>
      <c r="K10" s="159">
        <f ca="1">SUMPRODUCT(SUMIF(INDIRECT(K$1&amp;"!b3:b34"),$A10,OFFSET(INDIRECT(K$1&amp;"!a3"),,ROW(INDIRECT(MATCH('2、汇总分析二项目维度'!$J$2,INDIRECT(K$1&amp;"!2:2"),)&amp;":"&amp;MATCH('2、汇总分析二项目维度'!$K$2,INDIRECT(K$1&amp;"!2:2"),)))-1,)))</f>
        <v>0</v>
      </c>
      <c r="L10" s="159">
        <f ca="1">SUMPRODUCT(SUMIF(INDIRECT(L$1&amp;"!b3:b34"),$A10,OFFSET(INDIRECT(L$1&amp;"!a3"),,ROW(INDIRECT(MATCH('2、汇总分析二项目维度'!$J$2,INDIRECT(L$1&amp;"!2:2"),)&amp;":"&amp;MATCH('2、汇总分析二项目维度'!$K$2,INDIRECT(L$1&amp;"!2:2"),)))-1,)))</f>
        <v>0</v>
      </c>
      <c r="M10" s="159">
        <f ca="1">SUMPRODUCT(SUMIF(INDIRECT(M$1&amp;"!b3:b34"),$A10,OFFSET(INDIRECT(M$1&amp;"!a3"),,ROW(INDIRECT(MATCH('2、汇总分析二项目维度'!$J$2,INDIRECT(M$1&amp;"!2:2"),)&amp;":"&amp;MATCH('2、汇总分析二项目维度'!$K$2,INDIRECT(M$1&amp;"!2:2"),)))-1,)))</f>
        <v>0</v>
      </c>
      <c r="N10" s="159">
        <f ca="1">SUMPRODUCT(SUMIF(INDIRECT(N$1&amp;"!b3:b34"),$A10,OFFSET(INDIRECT(N$1&amp;"!a3"),,ROW(INDIRECT(MATCH('2、汇总分析二项目维度'!$J$2,INDIRECT(N$1&amp;"!2:2"),)&amp;":"&amp;MATCH('2、汇总分析二项目维度'!$K$2,INDIRECT(N$1&amp;"!2:2"),)))-1,)))</f>
        <v>0</v>
      </c>
      <c r="O10" s="159">
        <f ca="1">SUMPRODUCT(SUMIF(INDIRECT(O$1&amp;"!b3:b34"),$A10,OFFSET(INDIRECT(O$1&amp;"!a3"),,ROW(INDIRECT(MATCH('2、汇总分析二项目维度'!$J$2,INDIRECT(O$1&amp;"!2:2"),)&amp;":"&amp;MATCH('2、汇总分析二项目维度'!$K$2,INDIRECT(O$1&amp;"!2:2"),)))-1,)))</f>
        <v>0</v>
      </c>
      <c r="P10" s="159">
        <f ca="1">SUMPRODUCT(SUMIF(INDIRECT(P$1&amp;"!b3:b34"),$A10,OFFSET(INDIRECT(P$1&amp;"!a3"),,ROW(INDIRECT(MATCH('2、汇总分析二项目维度'!$J$2,INDIRECT(P$1&amp;"!2:2"),)&amp;":"&amp;MATCH('2、汇总分析二项目维度'!$K$2,INDIRECT(P$1&amp;"!2:2"),)))-1,)))</f>
        <v>0</v>
      </c>
      <c r="Q10" s="159">
        <f ca="1">SUMPRODUCT(SUMIF(INDIRECT(Q$1&amp;"!b3:b34"),$A10,OFFSET(INDIRECT(Q$1&amp;"!a3"),,ROW(INDIRECT(MATCH('2、汇总分析二项目维度'!$J$2,INDIRECT(Q$1&amp;"!2:2"),)&amp;":"&amp;MATCH('2、汇总分析二项目维度'!$K$2,INDIRECT(Q$1&amp;"!2:2"),)))-1,)))</f>
        <v>0</v>
      </c>
      <c r="R10" s="159">
        <f ca="1">SUMPRODUCT(SUMIF(INDIRECT(R$1&amp;"!b3:b34"),$A10,OFFSET(INDIRECT(R$1&amp;"!a3"),,ROW(INDIRECT(MATCH('2、汇总分析二项目维度'!$J$2,INDIRECT(R$1&amp;"!2:2"),)&amp;":"&amp;MATCH('2、汇总分析二项目维度'!$K$2,INDIRECT(R$1&amp;"!2:2"),)))-1,)))</f>
        <v>0</v>
      </c>
      <c r="S10" s="159">
        <f ca="1">SUMPRODUCT(SUMIF(INDIRECT(S$1&amp;"!b3:b34"),$A10,OFFSET(INDIRECT(S$1&amp;"!a3"),,ROW(INDIRECT(MATCH('2、汇总分析二项目维度'!$J$2,INDIRECT(S$1&amp;"!2:2"),)&amp;":"&amp;MATCH('2、汇总分析二项目维度'!$K$2,INDIRECT(S$1&amp;"!2:2"),)))-1,)))</f>
        <v>0</v>
      </c>
      <c r="T10" s="106">
        <f t="shared" ca="1" si="1"/>
        <v>0</v>
      </c>
    </row>
    <row r="11" spans="1:20" ht="15" customHeight="1" x14ac:dyDescent="0.35">
      <c r="A11" s="110" t="s">
        <v>1611</v>
      </c>
      <c r="B11" s="11" t="s">
        <v>1775</v>
      </c>
      <c r="C11" s="12" t="str">
        <f>VLOOKUP(A11,'2、汇总分析二项目维度'!A:C,3,0)</f>
        <v>抚顺智慧社区</v>
      </c>
      <c r="D11" s="159">
        <f ca="1">SUMPRODUCT(SUMIF(INDIRECT(D$1&amp;"!b3:b34"),$A11,OFFSET(INDIRECT(D$1&amp;"!a3"),,ROW(INDIRECT(MATCH('2、汇总分析二项目维度'!$J$2,INDIRECT(D$1&amp;"!2:2"),)&amp;":"&amp;MATCH('2、汇总分析二项目维度'!$K$2,INDIRECT(D$1&amp;"!2:2"),)))-1,)))</f>
        <v>0</v>
      </c>
      <c r="E11" s="159">
        <f ca="1">SUMPRODUCT(SUMIF(INDIRECT(E$1&amp;"!b3:b34"),$A11,OFFSET(INDIRECT(E$1&amp;"!a3"),,ROW(INDIRECT(MATCH('2、汇总分析二项目维度'!$J$2,INDIRECT(E$1&amp;"!2:2"),)&amp;":"&amp;MATCH('2、汇总分析二项目维度'!$K$2,INDIRECT(E$1&amp;"!2:2"),)))-1,)))</f>
        <v>0</v>
      </c>
      <c r="F11" s="159">
        <f ca="1">SUMPRODUCT(SUMIF(INDIRECT(F$1&amp;"!b3:b34"),$A11,OFFSET(INDIRECT(F$1&amp;"!a3"),,ROW(INDIRECT(MATCH('2、汇总分析二项目维度'!$J$2,INDIRECT(F$1&amp;"!2:2"),)&amp;":"&amp;MATCH('2、汇总分析二项目维度'!$K$2,INDIRECT(F$1&amp;"!2:2"),)))-1,)))</f>
        <v>0</v>
      </c>
      <c r="G11" s="159">
        <f ca="1">SUMPRODUCT(SUMIF(INDIRECT(G$1&amp;"!b3:b34"),$A11,OFFSET(INDIRECT(G$1&amp;"!a3"),,ROW(INDIRECT(MATCH('2、汇总分析二项目维度'!$J$2,INDIRECT(G$1&amp;"!2:2"),)&amp;":"&amp;MATCH('2、汇总分析二项目维度'!$K$2,INDIRECT(G$1&amp;"!2:2"),)))-1,)))</f>
        <v>0</v>
      </c>
      <c r="H11" s="159">
        <f ca="1">SUMPRODUCT(SUMIF(INDIRECT(H$1&amp;"!b3:b34"),$A11,OFFSET(INDIRECT(H$1&amp;"!a3"),,ROW(INDIRECT(MATCH('2、汇总分析二项目维度'!$J$2,INDIRECT(H$1&amp;"!2:2"),)&amp;":"&amp;MATCH('2、汇总分析二项目维度'!$K$2,INDIRECT(H$1&amp;"!2:2"),)))-1,)))</f>
        <v>0</v>
      </c>
      <c r="I11" s="159">
        <f ca="1">SUMPRODUCT(SUMIF(INDIRECT(I$1&amp;"!b3:b34"),$A11,OFFSET(INDIRECT(I$1&amp;"!a3"),,ROW(INDIRECT(MATCH('2、汇总分析二项目维度'!$J$2,INDIRECT(I$1&amp;"!2:2"),)&amp;":"&amp;MATCH('2、汇总分析二项目维度'!$K$2,INDIRECT(I$1&amp;"!2:2"),)))-1,)))</f>
        <v>0</v>
      </c>
      <c r="J11" s="159">
        <f ca="1">SUMPRODUCT(SUMIF(INDIRECT(J$1&amp;"!b3:b34"),$A11,OFFSET(INDIRECT(J$1&amp;"!a3"),,ROW(INDIRECT(MATCH('2、汇总分析二项目维度'!$J$2,INDIRECT(J$1&amp;"!2:2"),)&amp;":"&amp;MATCH('2、汇总分析二项目维度'!$K$2,INDIRECT(J$1&amp;"!2:2"),)))-1,)))</f>
        <v>0</v>
      </c>
      <c r="K11" s="159">
        <f ca="1">SUMPRODUCT(SUMIF(INDIRECT(K$1&amp;"!b3:b34"),$A11,OFFSET(INDIRECT(K$1&amp;"!a3"),,ROW(INDIRECT(MATCH('2、汇总分析二项目维度'!$J$2,INDIRECT(K$1&amp;"!2:2"),)&amp;":"&amp;MATCH('2、汇总分析二项目维度'!$K$2,INDIRECT(K$1&amp;"!2:2"),)))-1,)))</f>
        <v>0</v>
      </c>
      <c r="L11" s="159">
        <f ca="1">SUMPRODUCT(SUMIF(INDIRECT(L$1&amp;"!b3:b34"),$A11,OFFSET(INDIRECT(L$1&amp;"!a3"),,ROW(INDIRECT(MATCH('2、汇总分析二项目维度'!$J$2,INDIRECT(L$1&amp;"!2:2"),)&amp;":"&amp;MATCH('2、汇总分析二项目维度'!$K$2,INDIRECT(L$1&amp;"!2:2"),)))-1,)))</f>
        <v>0</v>
      </c>
      <c r="M11" s="159">
        <f ca="1">SUMPRODUCT(SUMIF(INDIRECT(M$1&amp;"!b3:b34"),$A11,OFFSET(INDIRECT(M$1&amp;"!a3"),,ROW(INDIRECT(MATCH('2、汇总分析二项目维度'!$J$2,INDIRECT(M$1&amp;"!2:2"),)&amp;":"&amp;MATCH('2、汇总分析二项目维度'!$K$2,INDIRECT(M$1&amp;"!2:2"),)))-1,)))</f>
        <v>0</v>
      </c>
      <c r="N11" s="159">
        <f ca="1">SUMPRODUCT(SUMIF(INDIRECT(N$1&amp;"!b3:b34"),$A11,OFFSET(INDIRECT(N$1&amp;"!a3"),,ROW(INDIRECT(MATCH('2、汇总分析二项目维度'!$J$2,INDIRECT(N$1&amp;"!2:2"),)&amp;":"&amp;MATCH('2、汇总分析二项目维度'!$K$2,INDIRECT(N$1&amp;"!2:2"),)))-1,)))</f>
        <v>0</v>
      </c>
      <c r="O11" s="159">
        <f ca="1">SUMPRODUCT(SUMIF(INDIRECT(O$1&amp;"!b3:b34"),$A11,OFFSET(INDIRECT(O$1&amp;"!a3"),,ROW(INDIRECT(MATCH('2、汇总分析二项目维度'!$J$2,INDIRECT(O$1&amp;"!2:2"),)&amp;":"&amp;MATCH('2、汇总分析二项目维度'!$K$2,INDIRECT(O$1&amp;"!2:2"),)))-1,)))</f>
        <v>0</v>
      </c>
      <c r="P11" s="159">
        <f ca="1">SUMPRODUCT(SUMIF(INDIRECT(P$1&amp;"!b3:b34"),$A11,OFFSET(INDIRECT(P$1&amp;"!a3"),,ROW(INDIRECT(MATCH('2、汇总分析二项目维度'!$J$2,INDIRECT(P$1&amp;"!2:2"),)&amp;":"&amp;MATCH('2、汇总分析二项目维度'!$K$2,INDIRECT(P$1&amp;"!2:2"),)))-1,)))</f>
        <v>0</v>
      </c>
      <c r="Q11" s="159">
        <f ca="1">SUMPRODUCT(SUMIF(INDIRECT(Q$1&amp;"!b3:b34"),$A11,OFFSET(INDIRECT(Q$1&amp;"!a3"),,ROW(INDIRECT(MATCH('2、汇总分析二项目维度'!$J$2,INDIRECT(Q$1&amp;"!2:2"),)&amp;":"&amp;MATCH('2、汇总分析二项目维度'!$K$2,INDIRECT(Q$1&amp;"!2:2"),)))-1,)))</f>
        <v>0</v>
      </c>
      <c r="R11" s="159">
        <f ca="1">SUMPRODUCT(SUMIF(INDIRECT(R$1&amp;"!b3:b34"),$A11,OFFSET(INDIRECT(R$1&amp;"!a3"),,ROW(INDIRECT(MATCH('2、汇总分析二项目维度'!$J$2,INDIRECT(R$1&amp;"!2:2"),)&amp;":"&amp;MATCH('2、汇总分析二项目维度'!$K$2,INDIRECT(R$1&amp;"!2:2"),)))-1,)))</f>
        <v>0</v>
      </c>
      <c r="S11" s="159">
        <f ca="1">SUMPRODUCT(SUMIF(INDIRECT(S$1&amp;"!b3:b34"),$A11,OFFSET(INDIRECT(S$1&amp;"!a3"),,ROW(INDIRECT(MATCH('2、汇总分析二项目维度'!$J$2,INDIRECT(S$1&amp;"!2:2"),)&amp;":"&amp;MATCH('2、汇总分析二项目维度'!$K$2,INDIRECT(S$1&amp;"!2:2"),)))-1,)))</f>
        <v>0</v>
      </c>
      <c r="T11" s="106">
        <f t="shared" ca="1" si="1"/>
        <v>0</v>
      </c>
    </row>
    <row r="12" spans="1:20" ht="15" customHeight="1" x14ac:dyDescent="0.35">
      <c r="A12" s="71" t="s">
        <v>1715</v>
      </c>
      <c r="B12" s="11" t="s">
        <v>1775</v>
      </c>
      <c r="C12" s="12" t="str">
        <f>VLOOKUP(A12,'2、汇总分析二项目维度'!A:C,3,0)</f>
        <v>长春市物联网产业发展咨询规划服务阶段证明项目</v>
      </c>
      <c r="D12" s="159">
        <f ca="1">SUMPRODUCT(SUMIF(INDIRECT(D$1&amp;"!b3:b34"),$A12,OFFSET(INDIRECT(D$1&amp;"!a3"),,ROW(INDIRECT(MATCH('2、汇总分析二项目维度'!$J$2,INDIRECT(D$1&amp;"!2:2"),)&amp;":"&amp;MATCH('2、汇总分析二项目维度'!$K$2,INDIRECT(D$1&amp;"!2:2"),)))-1,)))</f>
        <v>0</v>
      </c>
      <c r="E12" s="159">
        <f ca="1">SUMPRODUCT(SUMIF(INDIRECT(E$1&amp;"!b3:b34"),$A12,OFFSET(INDIRECT(E$1&amp;"!a3"),,ROW(INDIRECT(MATCH('2、汇总分析二项目维度'!$J$2,INDIRECT(E$1&amp;"!2:2"),)&amp;":"&amp;MATCH('2、汇总分析二项目维度'!$K$2,INDIRECT(E$1&amp;"!2:2"),)))-1,)))</f>
        <v>0</v>
      </c>
      <c r="F12" s="159">
        <f ca="1">SUMPRODUCT(SUMIF(INDIRECT(F$1&amp;"!b3:b34"),$A12,OFFSET(INDIRECT(F$1&amp;"!a3"),,ROW(INDIRECT(MATCH('2、汇总分析二项目维度'!$J$2,INDIRECT(F$1&amp;"!2:2"),)&amp;":"&amp;MATCH('2、汇总分析二项目维度'!$K$2,INDIRECT(F$1&amp;"!2:2"),)))-1,)))</f>
        <v>0</v>
      </c>
      <c r="G12" s="159">
        <f ca="1">SUMPRODUCT(SUMIF(INDIRECT(G$1&amp;"!b3:b34"),$A12,OFFSET(INDIRECT(G$1&amp;"!a3"),,ROW(INDIRECT(MATCH('2、汇总分析二项目维度'!$J$2,INDIRECT(G$1&amp;"!2:2"),)&amp;":"&amp;MATCH('2、汇总分析二项目维度'!$K$2,INDIRECT(G$1&amp;"!2:2"),)))-1,)))</f>
        <v>0</v>
      </c>
      <c r="H12" s="159">
        <f ca="1">SUMPRODUCT(SUMIF(INDIRECT(H$1&amp;"!b3:b34"),$A12,OFFSET(INDIRECT(H$1&amp;"!a3"),,ROW(INDIRECT(MATCH('2、汇总分析二项目维度'!$J$2,INDIRECT(H$1&amp;"!2:2"),)&amp;":"&amp;MATCH('2、汇总分析二项目维度'!$K$2,INDIRECT(H$1&amp;"!2:2"),)))-1,)))</f>
        <v>0</v>
      </c>
      <c r="I12" s="159">
        <f ca="1">SUMPRODUCT(SUMIF(INDIRECT(I$1&amp;"!b3:b34"),$A12,OFFSET(INDIRECT(I$1&amp;"!a3"),,ROW(INDIRECT(MATCH('2、汇总分析二项目维度'!$J$2,INDIRECT(I$1&amp;"!2:2"),)&amp;":"&amp;MATCH('2、汇总分析二项目维度'!$K$2,INDIRECT(I$1&amp;"!2:2"),)))-1,)))</f>
        <v>0</v>
      </c>
      <c r="J12" s="159">
        <f ca="1">SUMPRODUCT(SUMIF(INDIRECT(J$1&amp;"!b3:b34"),$A12,OFFSET(INDIRECT(J$1&amp;"!a3"),,ROW(INDIRECT(MATCH('2、汇总分析二项目维度'!$J$2,INDIRECT(J$1&amp;"!2:2"),)&amp;":"&amp;MATCH('2、汇总分析二项目维度'!$K$2,INDIRECT(J$1&amp;"!2:2"),)))-1,)))</f>
        <v>0</v>
      </c>
      <c r="K12" s="159">
        <f ca="1">SUMPRODUCT(SUMIF(INDIRECT(K$1&amp;"!b3:b34"),$A12,OFFSET(INDIRECT(K$1&amp;"!a3"),,ROW(INDIRECT(MATCH('2、汇总分析二项目维度'!$J$2,INDIRECT(K$1&amp;"!2:2"),)&amp;":"&amp;MATCH('2、汇总分析二项目维度'!$K$2,INDIRECT(K$1&amp;"!2:2"),)))-1,)))</f>
        <v>0</v>
      </c>
      <c r="L12" s="159">
        <f ca="1">SUMPRODUCT(SUMIF(INDIRECT(L$1&amp;"!b3:b34"),$A12,OFFSET(INDIRECT(L$1&amp;"!a3"),,ROW(INDIRECT(MATCH('2、汇总分析二项目维度'!$J$2,INDIRECT(L$1&amp;"!2:2"),)&amp;":"&amp;MATCH('2、汇总分析二项目维度'!$K$2,INDIRECT(L$1&amp;"!2:2"),)))-1,)))</f>
        <v>0</v>
      </c>
      <c r="M12" s="159">
        <f ca="1">SUMPRODUCT(SUMIF(INDIRECT(M$1&amp;"!b3:b34"),$A12,OFFSET(INDIRECT(M$1&amp;"!a3"),,ROW(INDIRECT(MATCH('2、汇总分析二项目维度'!$J$2,INDIRECT(M$1&amp;"!2:2"),)&amp;":"&amp;MATCH('2、汇总分析二项目维度'!$K$2,INDIRECT(M$1&amp;"!2:2"),)))-1,)))</f>
        <v>0</v>
      </c>
      <c r="N12" s="159">
        <f ca="1">SUMPRODUCT(SUMIF(INDIRECT(N$1&amp;"!b3:b34"),$A12,OFFSET(INDIRECT(N$1&amp;"!a3"),,ROW(INDIRECT(MATCH('2、汇总分析二项目维度'!$J$2,INDIRECT(N$1&amp;"!2:2"),)&amp;":"&amp;MATCH('2、汇总分析二项目维度'!$K$2,INDIRECT(N$1&amp;"!2:2"),)))-1,)))</f>
        <v>0</v>
      </c>
      <c r="O12" s="159">
        <f ca="1">SUMPRODUCT(SUMIF(INDIRECT(O$1&amp;"!b3:b34"),$A12,OFFSET(INDIRECT(O$1&amp;"!a3"),,ROW(INDIRECT(MATCH('2、汇总分析二项目维度'!$J$2,INDIRECT(O$1&amp;"!2:2"),)&amp;":"&amp;MATCH('2、汇总分析二项目维度'!$K$2,INDIRECT(O$1&amp;"!2:2"),)))-1,)))</f>
        <v>0</v>
      </c>
      <c r="P12" s="159">
        <f ca="1">SUMPRODUCT(SUMIF(INDIRECT(P$1&amp;"!b3:b34"),$A12,OFFSET(INDIRECT(P$1&amp;"!a3"),,ROW(INDIRECT(MATCH('2、汇总分析二项目维度'!$J$2,INDIRECT(P$1&amp;"!2:2"),)&amp;":"&amp;MATCH('2、汇总分析二项目维度'!$K$2,INDIRECT(P$1&amp;"!2:2"),)))-1,)))</f>
        <v>0</v>
      </c>
      <c r="Q12" s="159">
        <f ca="1">SUMPRODUCT(SUMIF(INDIRECT(Q$1&amp;"!b3:b34"),$A12,OFFSET(INDIRECT(Q$1&amp;"!a3"),,ROW(INDIRECT(MATCH('2、汇总分析二项目维度'!$J$2,INDIRECT(Q$1&amp;"!2:2"),)&amp;":"&amp;MATCH('2、汇总分析二项目维度'!$K$2,INDIRECT(Q$1&amp;"!2:2"),)))-1,)))</f>
        <v>0</v>
      </c>
      <c r="R12" s="159">
        <f ca="1">SUMPRODUCT(SUMIF(INDIRECT(R$1&amp;"!b3:b34"),$A12,OFFSET(INDIRECT(R$1&amp;"!a3"),,ROW(INDIRECT(MATCH('2、汇总分析二项目维度'!$J$2,INDIRECT(R$1&amp;"!2:2"),)&amp;":"&amp;MATCH('2、汇总分析二项目维度'!$K$2,INDIRECT(R$1&amp;"!2:2"),)))-1,)))</f>
        <v>0</v>
      </c>
      <c r="S12" s="159">
        <f ca="1">SUMPRODUCT(SUMIF(INDIRECT(S$1&amp;"!b3:b34"),$A12,OFFSET(INDIRECT(S$1&amp;"!a3"),,ROW(INDIRECT(MATCH('2、汇总分析二项目维度'!$J$2,INDIRECT(S$1&amp;"!2:2"),)&amp;":"&amp;MATCH('2、汇总分析二项目维度'!$K$2,INDIRECT(S$1&amp;"!2:2"),)))-1,)))</f>
        <v>0</v>
      </c>
      <c r="T12" s="106">
        <f t="shared" ref="T12:T29" ca="1" si="2">SUM(D12:S12)</f>
        <v>0</v>
      </c>
    </row>
    <row r="13" spans="1:20" ht="15" customHeight="1" x14ac:dyDescent="0.35">
      <c r="A13" s="71" t="s">
        <v>1565</v>
      </c>
      <c r="B13" s="11" t="s">
        <v>1775</v>
      </c>
      <c r="C13" s="12" t="str">
        <f>VLOOKUP(A13,'2、汇总分析二项目维度'!A:C,3,0)</f>
        <v>威海跨系统数据对接支撑项目</v>
      </c>
      <c r="D13" s="159">
        <f ca="1">SUMPRODUCT(SUMIF(INDIRECT(D$1&amp;"!b3:b34"),$A13,OFFSET(INDIRECT(D$1&amp;"!a3"),,ROW(INDIRECT(MATCH('2、汇总分析二项目维度'!$J$2,INDIRECT(D$1&amp;"!2:2"),)&amp;":"&amp;MATCH('2、汇总分析二项目维度'!$K$2,INDIRECT(D$1&amp;"!2:2"),)))-1,)))</f>
        <v>0</v>
      </c>
      <c r="E13" s="159">
        <f ca="1">SUMPRODUCT(SUMIF(INDIRECT(E$1&amp;"!b3:b34"),$A13,OFFSET(INDIRECT(E$1&amp;"!a3"),,ROW(INDIRECT(MATCH('2、汇总分析二项目维度'!$J$2,INDIRECT(E$1&amp;"!2:2"),)&amp;":"&amp;MATCH('2、汇总分析二项目维度'!$K$2,INDIRECT(E$1&amp;"!2:2"),)))-1,)))</f>
        <v>0</v>
      </c>
      <c r="F13" s="159">
        <f ca="1">SUMPRODUCT(SUMIF(INDIRECT(F$1&amp;"!b3:b34"),$A13,OFFSET(INDIRECT(F$1&amp;"!a3"),,ROW(INDIRECT(MATCH('2、汇总分析二项目维度'!$J$2,INDIRECT(F$1&amp;"!2:2"),)&amp;":"&amp;MATCH('2、汇总分析二项目维度'!$K$2,INDIRECT(F$1&amp;"!2:2"),)))-1,)))</f>
        <v>0</v>
      </c>
      <c r="G13" s="159">
        <f ca="1">SUMPRODUCT(SUMIF(INDIRECT(G$1&amp;"!b3:b34"),$A13,OFFSET(INDIRECT(G$1&amp;"!a3"),,ROW(INDIRECT(MATCH('2、汇总分析二项目维度'!$J$2,INDIRECT(G$1&amp;"!2:2"),)&amp;":"&amp;MATCH('2、汇总分析二项目维度'!$K$2,INDIRECT(G$1&amp;"!2:2"),)))-1,)))</f>
        <v>0</v>
      </c>
      <c r="H13" s="159">
        <f ca="1">SUMPRODUCT(SUMIF(INDIRECT(H$1&amp;"!b3:b34"),$A13,OFFSET(INDIRECT(H$1&amp;"!a3"),,ROW(INDIRECT(MATCH('2、汇总分析二项目维度'!$J$2,INDIRECT(H$1&amp;"!2:2"),)&amp;":"&amp;MATCH('2、汇总分析二项目维度'!$K$2,INDIRECT(H$1&amp;"!2:2"),)))-1,)))</f>
        <v>0</v>
      </c>
      <c r="I13" s="159">
        <f ca="1">SUMPRODUCT(SUMIF(INDIRECT(I$1&amp;"!b3:b34"),$A13,OFFSET(INDIRECT(I$1&amp;"!a3"),,ROW(INDIRECT(MATCH('2、汇总分析二项目维度'!$J$2,INDIRECT(I$1&amp;"!2:2"),)&amp;":"&amp;MATCH('2、汇总分析二项目维度'!$K$2,INDIRECT(I$1&amp;"!2:2"),)))-1,)))</f>
        <v>0</v>
      </c>
      <c r="J13" s="159">
        <f ca="1">SUMPRODUCT(SUMIF(INDIRECT(J$1&amp;"!b3:b34"),$A13,OFFSET(INDIRECT(J$1&amp;"!a3"),,ROW(INDIRECT(MATCH('2、汇总分析二项目维度'!$J$2,INDIRECT(J$1&amp;"!2:2"),)&amp;":"&amp;MATCH('2、汇总分析二项目维度'!$K$2,INDIRECT(J$1&amp;"!2:2"),)))-1,)))</f>
        <v>0</v>
      </c>
      <c r="K13" s="159">
        <f ca="1">SUMPRODUCT(SUMIF(INDIRECT(K$1&amp;"!b3:b34"),$A13,OFFSET(INDIRECT(K$1&amp;"!a3"),,ROW(INDIRECT(MATCH('2、汇总分析二项目维度'!$J$2,INDIRECT(K$1&amp;"!2:2"),)&amp;":"&amp;MATCH('2、汇总分析二项目维度'!$K$2,INDIRECT(K$1&amp;"!2:2"),)))-1,)))</f>
        <v>0</v>
      </c>
      <c r="L13" s="159">
        <f ca="1">SUMPRODUCT(SUMIF(INDIRECT(L$1&amp;"!b3:b34"),$A13,OFFSET(INDIRECT(L$1&amp;"!a3"),,ROW(INDIRECT(MATCH('2、汇总分析二项目维度'!$J$2,INDIRECT(L$1&amp;"!2:2"),)&amp;":"&amp;MATCH('2、汇总分析二项目维度'!$K$2,INDIRECT(L$1&amp;"!2:2"),)))-1,)))</f>
        <v>0</v>
      </c>
      <c r="M13" s="159">
        <f ca="1">SUMPRODUCT(SUMIF(INDIRECT(M$1&amp;"!b3:b34"),$A13,OFFSET(INDIRECT(M$1&amp;"!a3"),,ROW(INDIRECT(MATCH('2、汇总分析二项目维度'!$J$2,INDIRECT(M$1&amp;"!2:2"),)&amp;":"&amp;MATCH('2、汇总分析二项目维度'!$K$2,INDIRECT(M$1&amp;"!2:2"),)))-1,)))</f>
        <v>0</v>
      </c>
      <c r="N13" s="159">
        <f ca="1">SUMPRODUCT(SUMIF(INDIRECT(N$1&amp;"!b3:b34"),$A13,OFFSET(INDIRECT(N$1&amp;"!a3"),,ROW(INDIRECT(MATCH('2、汇总分析二项目维度'!$J$2,INDIRECT(N$1&amp;"!2:2"),)&amp;":"&amp;MATCH('2、汇总分析二项目维度'!$K$2,INDIRECT(N$1&amp;"!2:2"),)))-1,)))</f>
        <v>0</v>
      </c>
      <c r="O13" s="159">
        <f ca="1">SUMPRODUCT(SUMIF(INDIRECT(O$1&amp;"!b3:b34"),$A13,OFFSET(INDIRECT(O$1&amp;"!a3"),,ROW(INDIRECT(MATCH('2、汇总分析二项目维度'!$J$2,INDIRECT(O$1&amp;"!2:2"),)&amp;":"&amp;MATCH('2、汇总分析二项目维度'!$K$2,INDIRECT(O$1&amp;"!2:2"),)))-1,)))</f>
        <v>0</v>
      </c>
      <c r="P13" s="159">
        <f ca="1">SUMPRODUCT(SUMIF(INDIRECT(P$1&amp;"!b3:b34"),$A13,OFFSET(INDIRECT(P$1&amp;"!a3"),,ROW(INDIRECT(MATCH('2、汇总分析二项目维度'!$J$2,INDIRECT(P$1&amp;"!2:2"),)&amp;":"&amp;MATCH('2、汇总分析二项目维度'!$K$2,INDIRECT(P$1&amp;"!2:2"),)))-1,)))</f>
        <v>0</v>
      </c>
      <c r="Q13" s="159">
        <f ca="1">SUMPRODUCT(SUMIF(INDIRECT(Q$1&amp;"!b3:b34"),$A13,OFFSET(INDIRECT(Q$1&amp;"!a3"),,ROW(INDIRECT(MATCH('2、汇总分析二项目维度'!$J$2,INDIRECT(Q$1&amp;"!2:2"),)&amp;":"&amp;MATCH('2、汇总分析二项目维度'!$K$2,INDIRECT(Q$1&amp;"!2:2"),)))-1,)))</f>
        <v>0</v>
      </c>
      <c r="R13" s="159">
        <f ca="1">SUMPRODUCT(SUMIF(INDIRECT(R$1&amp;"!b3:b34"),$A13,OFFSET(INDIRECT(R$1&amp;"!a3"),,ROW(INDIRECT(MATCH('2、汇总分析二项目维度'!$J$2,INDIRECT(R$1&amp;"!2:2"),)&amp;":"&amp;MATCH('2、汇总分析二项目维度'!$K$2,INDIRECT(R$1&amp;"!2:2"),)))-1,)))</f>
        <v>0</v>
      </c>
      <c r="S13" s="159">
        <f ca="1">SUMPRODUCT(SUMIF(INDIRECT(S$1&amp;"!b3:b34"),$A13,OFFSET(INDIRECT(S$1&amp;"!a3"),,ROW(INDIRECT(MATCH('2、汇总分析二项目维度'!$J$2,INDIRECT(S$1&amp;"!2:2"),)&amp;":"&amp;MATCH('2、汇总分析二项目维度'!$K$2,INDIRECT(S$1&amp;"!2:2"),)))-1,)))</f>
        <v>0</v>
      </c>
      <c r="T13" s="106">
        <f t="shared" ca="1" si="2"/>
        <v>0</v>
      </c>
    </row>
    <row r="14" spans="1:20" ht="15" customHeight="1" x14ac:dyDescent="0.35">
      <c r="A14" s="71" t="s">
        <v>1716</v>
      </c>
      <c r="B14" s="11" t="s">
        <v>1775</v>
      </c>
      <c r="C14" s="12" t="str">
        <f>VLOOKUP(A14,'2、汇总分析二项目维度'!A:C,3,0)</f>
        <v>环渤海大区天津市南开区智慧养老软件开发项目</v>
      </c>
      <c r="D14" s="159">
        <f ca="1">SUMPRODUCT(SUMIF(INDIRECT(D$1&amp;"!b3:b34"),$A14,OFFSET(INDIRECT(D$1&amp;"!a3"),,ROW(INDIRECT(MATCH('2、汇总分析二项目维度'!$J$2,INDIRECT(D$1&amp;"!2:2"),)&amp;":"&amp;MATCH('2、汇总分析二项目维度'!$K$2,INDIRECT(D$1&amp;"!2:2"),)))-1,)))</f>
        <v>0</v>
      </c>
      <c r="E14" s="159">
        <f ca="1">SUMPRODUCT(SUMIF(INDIRECT(E$1&amp;"!b3:b34"),$A14,OFFSET(INDIRECT(E$1&amp;"!a3"),,ROW(INDIRECT(MATCH('2、汇总分析二项目维度'!$J$2,INDIRECT(E$1&amp;"!2:2"),)&amp;":"&amp;MATCH('2、汇总分析二项目维度'!$K$2,INDIRECT(E$1&amp;"!2:2"),)))-1,)))</f>
        <v>0</v>
      </c>
      <c r="F14" s="159">
        <f ca="1">SUMPRODUCT(SUMIF(INDIRECT(F$1&amp;"!b3:b34"),$A14,OFFSET(INDIRECT(F$1&amp;"!a3"),,ROW(INDIRECT(MATCH('2、汇总分析二项目维度'!$J$2,INDIRECT(F$1&amp;"!2:2"),)&amp;":"&amp;MATCH('2、汇总分析二项目维度'!$K$2,INDIRECT(F$1&amp;"!2:2"),)))-1,)))</f>
        <v>0</v>
      </c>
      <c r="G14" s="159">
        <f ca="1">SUMPRODUCT(SUMIF(INDIRECT(G$1&amp;"!b3:b34"),$A14,OFFSET(INDIRECT(G$1&amp;"!a3"),,ROW(INDIRECT(MATCH('2、汇总分析二项目维度'!$J$2,INDIRECT(G$1&amp;"!2:2"),)&amp;":"&amp;MATCH('2、汇总分析二项目维度'!$K$2,INDIRECT(G$1&amp;"!2:2"),)))-1,)))</f>
        <v>0</v>
      </c>
      <c r="H14" s="159">
        <f ca="1">SUMPRODUCT(SUMIF(INDIRECT(H$1&amp;"!b3:b34"),$A14,OFFSET(INDIRECT(H$1&amp;"!a3"),,ROW(INDIRECT(MATCH('2、汇总分析二项目维度'!$J$2,INDIRECT(H$1&amp;"!2:2"),)&amp;":"&amp;MATCH('2、汇总分析二项目维度'!$K$2,INDIRECT(H$1&amp;"!2:2"),)))-1,)))</f>
        <v>0</v>
      </c>
      <c r="I14" s="159">
        <f ca="1">SUMPRODUCT(SUMIF(INDIRECT(I$1&amp;"!b3:b34"),$A14,OFFSET(INDIRECT(I$1&amp;"!a3"),,ROW(INDIRECT(MATCH('2、汇总分析二项目维度'!$J$2,INDIRECT(I$1&amp;"!2:2"),)&amp;":"&amp;MATCH('2、汇总分析二项目维度'!$K$2,INDIRECT(I$1&amp;"!2:2"),)))-1,)))</f>
        <v>0</v>
      </c>
      <c r="J14" s="159">
        <f ca="1">SUMPRODUCT(SUMIF(INDIRECT(J$1&amp;"!b3:b34"),$A14,OFFSET(INDIRECT(J$1&amp;"!a3"),,ROW(INDIRECT(MATCH('2、汇总分析二项目维度'!$J$2,INDIRECT(J$1&amp;"!2:2"),)&amp;":"&amp;MATCH('2、汇总分析二项目维度'!$K$2,INDIRECT(J$1&amp;"!2:2"),)))-1,)))</f>
        <v>0</v>
      </c>
      <c r="K14" s="159">
        <f ca="1">SUMPRODUCT(SUMIF(INDIRECT(K$1&amp;"!b3:b34"),$A14,OFFSET(INDIRECT(K$1&amp;"!a3"),,ROW(INDIRECT(MATCH('2、汇总分析二项目维度'!$J$2,INDIRECT(K$1&amp;"!2:2"),)&amp;":"&amp;MATCH('2、汇总分析二项目维度'!$K$2,INDIRECT(K$1&amp;"!2:2"),)))-1,)))</f>
        <v>0</v>
      </c>
      <c r="L14" s="159">
        <f ca="1">SUMPRODUCT(SUMIF(INDIRECT(L$1&amp;"!b3:b34"),$A14,OFFSET(INDIRECT(L$1&amp;"!a3"),,ROW(INDIRECT(MATCH('2、汇总分析二项目维度'!$J$2,INDIRECT(L$1&amp;"!2:2"),)&amp;":"&amp;MATCH('2、汇总分析二项目维度'!$K$2,INDIRECT(L$1&amp;"!2:2"),)))-1,)))</f>
        <v>0</v>
      </c>
      <c r="M14" s="159">
        <f ca="1">SUMPRODUCT(SUMIF(INDIRECT(M$1&amp;"!b3:b34"),$A14,OFFSET(INDIRECT(M$1&amp;"!a3"),,ROW(INDIRECT(MATCH('2、汇总分析二项目维度'!$J$2,INDIRECT(M$1&amp;"!2:2"),)&amp;":"&amp;MATCH('2、汇总分析二项目维度'!$K$2,INDIRECT(M$1&amp;"!2:2"),)))-1,)))</f>
        <v>0</v>
      </c>
      <c r="N14" s="159">
        <f ca="1">SUMPRODUCT(SUMIF(INDIRECT(N$1&amp;"!b3:b34"),$A14,OFFSET(INDIRECT(N$1&amp;"!a3"),,ROW(INDIRECT(MATCH('2、汇总分析二项目维度'!$J$2,INDIRECT(N$1&amp;"!2:2"),)&amp;":"&amp;MATCH('2、汇总分析二项目维度'!$K$2,INDIRECT(N$1&amp;"!2:2"),)))-1,)))</f>
        <v>0</v>
      </c>
      <c r="O14" s="159">
        <f ca="1">SUMPRODUCT(SUMIF(INDIRECT(O$1&amp;"!b3:b34"),$A14,OFFSET(INDIRECT(O$1&amp;"!a3"),,ROW(INDIRECT(MATCH('2、汇总分析二项目维度'!$J$2,INDIRECT(O$1&amp;"!2:2"),)&amp;":"&amp;MATCH('2、汇总分析二项目维度'!$K$2,INDIRECT(O$1&amp;"!2:2"),)))-1,)))</f>
        <v>0</v>
      </c>
      <c r="P14" s="159">
        <f ca="1">SUMPRODUCT(SUMIF(INDIRECT(P$1&amp;"!b3:b34"),$A14,OFFSET(INDIRECT(P$1&amp;"!a3"),,ROW(INDIRECT(MATCH('2、汇总分析二项目维度'!$J$2,INDIRECT(P$1&amp;"!2:2"),)&amp;":"&amp;MATCH('2、汇总分析二项目维度'!$K$2,INDIRECT(P$1&amp;"!2:2"),)))-1,)))</f>
        <v>0</v>
      </c>
      <c r="Q14" s="159">
        <f ca="1">SUMPRODUCT(SUMIF(INDIRECT(Q$1&amp;"!b3:b34"),$A14,OFFSET(INDIRECT(Q$1&amp;"!a3"),,ROW(INDIRECT(MATCH('2、汇总分析二项目维度'!$J$2,INDIRECT(Q$1&amp;"!2:2"),)&amp;":"&amp;MATCH('2、汇总分析二项目维度'!$K$2,INDIRECT(Q$1&amp;"!2:2"),)))-1,)))</f>
        <v>0</v>
      </c>
      <c r="R14" s="159">
        <f ca="1">SUMPRODUCT(SUMIF(INDIRECT(R$1&amp;"!b3:b34"),$A14,OFFSET(INDIRECT(R$1&amp;"!a3"),,ROW(INDIRECT(MATCH('2、汇总分析二项目维度'!$J$2,INDIRECT(R$1&amp;"!2:2"),)&amp;":"&amp;MATCH('2、汇总分析二项目维度'!$K$2,INDIRECT(R$1&amp;"!2:2"),)))-1,)))</f>
        <v>0</v>
      </c>
      <c r="S14" s="159">
        <f ca="1">SUMPRODUCT(SUMIF(INDIRECT(S$1&amp;"!b3:b34"),$A14,OFFSET(INDIRECT(S$1&amp;"!a3"),,ROW(INDIRECT(MATCH('2、汇总分析二项目维度'!$J$2,INDIRECT(S$1&amp;"!2:2"),)&amp;":"&amp;MATCH('2、汇总分析二项目维度'!$K$2,INDIRECT(S$1&amp;"!2:2"),)))-1,)))</f>
        <v>0</v>
      </c>
      <c r="T14" s="106">
        <f t="shared" ca="1" si="2"/>
        <v>0</v>
      </c>
    </row>
    <row r="15" spans="1:20" ht="15" customHeight="1" x14ac:dyDescent="0.35">
      <c r="A15" s="71" t="s">
        <v>1717</v>
      </c>
      <c r="B15" s="11" t="s">
        <v>1794</v>
      </c>
      <c r="C15" s="12" t="str">
        <f>VLOOKUP(A15,'2、汇总分析二项目维度'!A:C,3,0)</f>
        <v>天津航空口岸大通关基地信息化集成项目</v>
      </c>
      <c r="D15" s="159">
        <f ca="1">SUMPRODUCT(SUMIF(INDIRECT(D$1&amp;"!b3:b34"),$A15,OFFSET(INDIRECT(D$1&amp;"!a3"),,ROW(INDIRECT(MATCH('2、汇总分析二项目维度'!$J$2,INDIRECT(D$1&amp;"!2:2"),)&amp;":"&amp;MATCH('2、汇总分析二项目维度'!$K$2,INDIRECT(D$1&amp;"!2:2"),)))-1,)))</f>
        <v>0</v>
      </c>
      <c r="E15" s="159">
        <f ca="1">SUMPRODUCT(SUMIF(INDIRECT(E$1&amp;"!b3:b34"),$A15,OFFSET(INDIRECT(E$1&amp;"!a3"),,ROW(INDIRECT(MATCH('2、汇总分析二项目维度'!$J$2,INDIRECT(E$1&amp;"!2:2"),)&amp;":"&amp;MATCH('2、汇总分析二项目维度'!$K$2,INDIRECT(E$1&amp;"!2:2"),)))-1,)))</f>
        <v>0</v>
      </c>
      <c r="F15" s="159">
        <f ca="1">SUMPRODUCT(SUMIF(INDIRECT(F$1&amp;"!b3:b34"),$A15,OFFSET(INDIRECT(F$1&amp;"!a3"),,ROW(INDIRECT(MATCH('2、汇总分析二项目维度'!$J$2,INDIRECT(F$1&amp;"!2:2"),)&amp;":"&amp;MATCH('2、汇总分析二项目维度'!$K$2,INDIRECT(F$1&amp;"!2:2"),)))-1,)))</f>
        <v>0</v>
      </c>
      <c r="G15" s="159">
        <f ca="1">SUMPRODUCT(SUMIF(INDIRECT(G$1&amp;"!b3:b34"),$A15,OFFSET(INDIRECT(G$1&amp;"!a3"),,ROW(INDIRECT(MATCH('2、汇总分析二项目维度'!$J$2,INDIRECT(G$1&amp;"!2:2"),)&amp;":"&amp;MATCH('2、汇总分析二项目维度'!$K$2,INDIRECT(G$1&amp;"!2:2"),)))-1,)))</f>
        <v>0</v>
      </c>
      <c r="H15" s="159">
        <f ca="1">SUMPRODUCT(SUMIF(INDIRECT(H$1&amp;"!b3:b34"),$A15,OFFSET(INDIRECT(H$1&amp;"!a3"),,ROW(INDIRECT(MATCH('2、汇总分析二项目维度'!$J$2,INDIRECT(H$1&amp;"!2:2"),)&amp;":"&amp;MATCH('2、汇总分析二项目维度'!$K$2,INDIRECT(H$1&amp;"!2:2"),)))-1,)))</f>
        <v>0</v>
      </c>
      <c r="I15" s="159">
        <f ca="1">SUMPRODUCT(SUMIF(INDIRECT(I$1&amp;"!b3:b34"),$A15,OFFSET(INDIRECT(I$1&amp;"!a3"),,ROW(INDIRECT(MATCH('2、汇总分析二项目维度'!$J$2,INDIRECT(I$1&amp;"!2:2"),)&amp;":"&amp;MATCH('2、汇总分析二项目维度'!$K$2,INDIRECT(I$1&amp;"!2:2"),)))-1,)))</f>
        <v>0</v>
      </c>
      <c r="J15" s="159">
        <f ca="1">SUMPRODUCT(SUMIF(INDIRECT(J$1&amp;"!b3:b34"),$A15,OFFSET(INDIRECT(J$1&amp;"!a3"),,ROW(INDIRECT(MATCH('2、汇总分析二项目维度'!$J$2,INDIRECT(J$1&amp;"!2:2"),)&amp;":"&amp;MATCH('2、汇总分析二项目维度'!$K$2,INDIRECT(J$1&amp;"!2:2"),)))-1,)))</f>
        <v>0</v>
      </c>
      <c r="K15" s="159">
        <f ca="1">SUMPRODUCT(SUMIF(INDIRECT(K$1&amp;"!b3:b34"),$A15,OFFSET(INDIRECT(K$1&amp;"!a3"),,ROW(INDIRECT(MATCH('2、汇总分析二项目维度'!$J$2,INDIRECT(K$1&amp;"!2:2"),)&amp;":"&amp;MATCH('2、汇总分析二项目维度'!$K$2,INDIRECT(K$1&amp;"!2:2"),)))-1,)))</f>
        <v>0</v>
      </c>
      <c r="L15" s="159">
        <f ca="1">SUMPRODUCT(SUMIF(INDIRECT(L$1&amp;"!b3:b34"),$A15,OFFSET(INDIRECT(L$1&amp;"!a3"),,ROW(INDIRECT(MATCH('2、汇总分析二项目维度'!$J$2,INDIRECT(L$1&amp;"!2:2"),)&amp;":"&amp;MATCH('2、汇总分析二项目维度'!$K$2,INDIRECT(L$1&amp;"!2:2"),)))-1,)))</f>
        <v>0</v>
      </c>
      <c r="M15" s="159">
        <f ca="1">SUMPRODUCT(SUMIF(INDIRECT(M$1&amp;"!b3:b34"),$A15,OFFSET(INDIRECT(M$1&amp;"!a3"),,ROW(INDIRECT(MATCH('2、汇总分析二项目维度'!$J$2,INDIRECT(M$1&amp;"!2:2"),)&amp;":"&amp;MATCH('2、汇总分析二项目维度'!$K$2,INDIRECT(M$1&amp;"!2:2"),)))-1,)))</f>
        <v>0</v>
      </c>
      <c r="N15" s="159">
        <f ca="1">SUMPRODUCT(SUMIF(INDIRECT(N$1&amp;"!b3:b34"),$A15,OFFSET(INDIRECT(N$1&amp;"!a3"),,ROW(INDIRECT(MATCH('2、汇总分析二项目维度'!$J$2,INDIRECT(N$1&amp;"!2:2"),)&amp;":"&amp;MATCH('2、汇总分析二项目维度'!$K$2,INDIRECT(N$1&amp;"!2:2"),)))-1,)))</f>
        <v>0</v>
      </c>
      <c r="O15" s="159">
        <f ca="1">SUMPRODUCT(SUMIF(INDIRECT(O$1&amp;"!b3:b34"),$A15,OFFSET(INDIRECT(O$1&amp;"!a3"),,ROW(INDIRECT(MATCH('2、汇总分析二项目维度'!$J$2,INDIRECT(O$1&amp;"!2:2"),)&amp;":"&amp;MATCH('2、汇总分析二项目维度'!$K$2,INDIRECT(O$1&amp;"!2:2"),)))-1,)))</f>
        <v>0</v>
      </c>
      <c r="P15" s="159">
        <f ca="1">SUMPRODUCT(SUMIF(INDIRECT(P$1&amp;"!b3:b34"),$A15,OFFSET(INDIRECT(P$1&amp;"!a3"),,ROW(INDIRECT(MATCH('2、汇总分析二项目维度'!$J$2,INDIRECT(P$1&amp;"!2:2"),)&amp;":"&amp;MATCH('2、汇总分析二项目维度'!$K$2,INDIRECT(P$1&amp;"!2:2"),)))-1,)))</f>
        <v>0</v>
      </c>
      <c r="Q15" s="159">
        <f ca="1">SUMPRODUCT(SUMIF(INDIRECT(Q$1&amp;"!b3:b34"),$A15,OFFSET(INDIRECT(Q$1&amp;"!a3"),,ROW(INDIRECT(MATCH('2、汇总分析二项目维度'!$J$2,INDIRECT(Q$1&amp;"!2:2"),)&amp;":"&amp;MATCH('2、汇总分析二项目维度'!$K$2,INDIRECT(Q$1&amp;"!2:2"),)))-1,)))</f>
        <v>0</v>
      </c>
      <c r="R15" s="159">
        <f ca="1">SUMPRODUCT(SUMIF(INDIRECT(R$1&amp;"!b3:b34"),$A15,OFFSET(INDIRECT(R$1&amp;"!a3"),,ROW(INDIRECT(MATCH('2、汇总分析二项目维度'!$J$2,INDIRECT(R$1&amp;"!2:2"),)&amp;":"&amp;MATCH('2、汇总分析二项目维度'!$K$2,INDIRECT(R$1&amp;"!2:2"),)))-1,)))</f>
        <v>0</v>
      </c>
      <c r="S15" s="159">
        <f ca="1">SUMPRODUCT(SUMIF(INDIRECT(S$1&amp;"!b3:b34"),$A15,OFFSET(INDIRECT(S$1&amp;"!a3"),,ROW(INDIRECT(MATCH('2、汇总分析二项目维度'!$J$2,INDIRECT(S$1&amp;"!2:2"),)&amp;":"&amp;MATCH('2、汇总分析二项目维度'!$K$2,INDIRECT(S$1&amp;"!2:2"),)))-1,)))</f>
        <v>0</v>
      </c>
      <c r="T15" s="106">
        <f t="shared" ca="1" si="2"/>
        <v>0</v>
      </c>
    </row>
    <row r="16" spans="1:20" ht="15" customHeight="1" x14ac:dyDescent="0.35">
      <c r="A16" s="114" t="s">
        <v>1657</v>
      </c>
      <c r="B16" s="71" t="s">
        <v>1650</v>
      </c>
      <c r="C16" s="12" t="str">
        <f>VLOOKUP(A16,'2、汇总分析二项目维度'!A:C,3,0)</f>
        <v>唐山企业复工平台</v>
      </c>
      <c r="D16" s="159">
        <f ca="1">SUMPRODUCT(SUMIF(INDIRECT(D$1&amp;"!b3:b34"),$A16,OFFSET(INDIRECT(D$1&amp;"!a3"),,ROW(INDIRECT(MATCH('2、汇总分析二项目维度'!$J$2,INDIRECT(D$1&amp;"!2:2"),)&amp;":"&amp;MATCH('2、汇总分析二项目维度'!$K$2,INDIRECT(D$1&amp;"!2:2"),)))-1,)))</f>
        <v>0</v>
      </c>
      <c r="E16" s="159">
        <f ca="1">SUMPRODUCT(SUMIF(INDIRECT(E$1&amp;"!b3:b34"),$A16,OFFSET(INDIRECT(E$1&amp;"!a3"),,ROW(INDIRECT(MATCH('2、汇总分析二项目维度'!$J$2,INDIRECT(E$1&amp;"!2:2"),)&amp;":"&amp;MATCH('2、汇总分析二项目维度'!$K$2,INDIRECT(E$1&amp;"!2:2"),)))-1,)))</f>
        <v>0</v>
      </c>
      <c r="F16" s="159">
        <f ca="1">SUMPRODUCT(SUMIF(INDIRECT(F$1&amp;"!b3:b34"),$A16,OFFSET(INDIRECT(F$1&amp;"!a3"),,ROW(INDIRECT(MATCH('2、汇总分析二项目维度'!$J$2,INDIRECT(F$1&amp;"!2:2"),)&amp;":"&amp;MATCH('2、汇总分析二项目维度'!$K$2,INDIRECT(F$1&amp;"!2:2"),)))-1,)))</f>
        <v>0</v>
      </c>
      <c r="G16" s="159">
        <f ca="1">SUMPRODUCT(SUMIF(INDIRECT(G$1&amp;"!b3:b34"),$A16,OFFSET(INDIRECT(G$1&amp;"!a3"),,ROW(INDIRECT(MATCH('2、汇总分析二项目维度'!$J$2,INDIRECT(G$1&amp;"!2:2"),)&amp;":"&amp;MATCH('2、汇总分析二项目维度'!$K$2,INDIRECT(G$1&amp;"!2:2"),)))-1,)))</f>
        <v>0</v>
      </c>
      <c r="H16" s="159">
        <f ca="1">SUMPRODUCT(SUMIF(INDIRECT(H$1&amp;"!b3:b34"),$A16,OFFSET(INDIRECT(H$1&amp;"!a3"),,ROW(INDIRECT(MATCH('2、汇总分析二项目维度'!$J$2,INDIRECT(H$1&amp;"!2:2"),)&amp;":"&amp;MATCH('2、汇总分析二项目维度'!$K$2,INDIRECT(H$1&amp;"!2:2"),)))-1,)))</f>
        <v>0</v>
      </c>
      <c r="I16" s="159">
        <f ca="1">SUMPRODUCT(SUMIF(INDIRECT(I$1&amp;"!b3:b34"),$A16,OFFSET(INDIRECT(I$1&amp;"!a3"),,ROW(INDIRECT(MATCH('2、汇总分析二项目维度'!$J$2,INDIRECT(I$1&amp;"!2:2"),)&amp;":"&amp;MATCH('2、汇总分析二项目维度'!$K$2,INDIRECT(I$1&amp;"!2:2"),)))-1,)))</f>
        <v>0</v>
      </c>
      <c r="J16" s="159">
        <f ca="1">SUMPRODUCT(SUMIF(INDIRECT(J$1&amp;"!b3:b34"),$A16,OFFSET(INDIRECT(J$1&amp;"!a3"),,ROW(INDIRECT(MATCH('2、汇总分析二项目维度'!$J$2,INDIRECT(J$1&amp;"!2:2"),)&amp;":"&amp;MATCH('2、汇总分析二项目维度'!$K$2,INDIRECT(J$1&amp;"!2:2"),)))-1,)))</f>
        <v>0</v>
      </c>
      <c r="K16" s="159">
        <f ca="1">SUMPRODUCT(SUMIF(INDIRECT(K$1&amp;"!b3:b34"),$A16,OFFSET(INDIRECT(K$1&amp;"!a3"),,ROW(INDIRECT(MATCH('2、汇总分析二项目维度'!$J$2,INDIRECT(K$1&amp;"!2:2"),)&amp;":"&amp;MATCH('2、汇总分析二项目维度'!$K$2,INDIRECT(K$1&amp;"!2:2"),)))-1,)))</f>
        <v>0</v>
      </c>
      <c r="L16" s="159">
        <f ca="1">SUMPRODUCT(SUMIF(INDIRECT(L$1&amp;"!b3:b34"),$A16,OFFSET(INDIRECT(L$1&amp;"!a3"),,ROW(INDIRECT(MATCH('2、汇总分析二项目维度'!$J$2,INDIRECT(L$1&amp;"!2:2"),)&amp;":"&amp;MATCH('2、汇总分析二项目维度'!$K$2,INDIRECT(L$1&amp;"!2:2"),)))-1,)))</f>
        <v>0</v>
      </c>
      <c r="M16" s="159">
        <f ca="1">SUMPRODUCT(SUMIF(INDIRECT(M$1&amp;"!b3:b34"),$A16,OFFSET(INDIRECT(M$1&amp;"!a3"),,ROW(INDIRECT(MATCH('2、汇总分析二项目维度'!$J$2,INDIRECT(M$1&amp;"!2:2"),)&amp;":"&amp;MATCH('2、汇总分析二项目维度'!$K$2,INDIRECT(M$1&amp;"!2:2"),)))-1,)))</f>
        <v>0</v>
      </c>
      <c r="N16" s="159">
        <f ca="1">SUMPRODUCT(SUMIF(INDIRECT(N$1&amp;"!b3:b34"),$A16,OFFSET(INDIRECT(N$1&amp;"!a3"),,ROW(INDIRECT(MATCH('2、汇总分析二项目维度'!$J$2,INDIRECT(N$1&amp;"!2:2"),)&amp;":"&amp;MATCH('2、汇总分析二项目维度'!$K$2,INDIRECT(N$1&amp;"!2:2"),)))-1,)))</f>
        <v>0</v>
      </c>
      <c r="O16" s="159">
        <f ca="1">SUMPRODUCT(SUMIF(INDIRECT(O$1&amp;"!b3:b34"),$A16,OFFSET(INDIRECT(O$1&amp;"!a3"),,ROW(INDIRECT(MATCH('2、汇总分析二项目维度'!$J$2,INDIRECT(O$1&amp;"!2:2"),)&amp;":"&amp;MATCH('2、汇总分析二项目维度'!$K$2,INDIRECT(O$1&amp;"!2:2"),)))-1,)))</f>
        <v>0</v>
      </c>
      <c r="P16" s="159">
        <f ca="1">SUMPRODUCT(SUMIF(INDIRECT(P$1&amp;"!b3:b34"),$A16,OFFSET(INDIRECT(P$1&amp;"!a3"),,ROW(INDIRECT(MATCH('2、汇总分析二项目维度'!$J$2,INDIRECT(P$1&amp;"!2:2"),)&amp;":"&amp;MATCH('2、汇总分析二项目维度'!$K$2,INDIRECT(P$1&amp;"!2:2"),)))-1,)))</f>
        <v>0</v>
      </c>
      <c r="Q16" s="159">
        <f ca="1">SUMPRODUCT(SUMIF(INDIRECT(Q$1&amp;"!b3:b34"),$A16,OFFSET(INDIRECT(Q$1&amp;"!a3"),,ROW(INDIRECT(MATCH('2、汇总分析二项目维度'!$J$2,INDIRECT(Q$1&amp;"!2:2"),)&amp;":"&amp;MATCH('2、汇总分析二项目维度'!$K$2,INDIRECT(Q$1&amp;"!2:2"),)))-1,)))</f>
        <v>0</v>
      </c>
      <c r="R16" s="159">
        <f ca="1">SUMPRODUCT(SUMIF(INDIRECT(R$1&amp;"!b3:b34"),$A16,OFFSET(INDIRECT(R$1&amp;"!a3"),,ROW(INDIRECT(MATCH('2、汇总分析二项目维度'!$J$2,INDIRECT(R$1&amp;"!2:2"),)&amp;":"&amp;MATCH('2、汇总分析二项目维度'!$K$2,INDIRECT(R$1&amp;"!2:2"),)))-1,)))</f>
        <v>0</v>
      </c>
      <c r="S16" s="159">
        <f ca="1">SUMPRODUCT(SUMIF(INDIRECT(S$1&amp;"!b3:b34"),$A16,OFFSET(INDIRECT(S$1&amp;"!a3"),,ROW(INDIRECT(MATCH('2、汇总分析二项目维度'!$J$2,INDIRECT(S$1&amp;"!2:2"),)&amp;":"&amp;MATCH('2、汇总分析二项目维度'!$K$2,INDIRECT(S$1&amp;"!2:2"),)))-1,)))</f>
        <v>0</v>
      </c>
      <c r="T16" s="106">
        <f t="shared" ca="1" si="2"/>
        <v>0</v>
      </c>
    </row>
    <row r="17" spans="1:20" ht="15" customHeight="1" x14ac:dyDescent="0.35">
      <c r="A17" s="114" t="s">
        <v>1658</v>
      </c>
      <c r="B17" s="71" t="s">
        <v>1651</v>
      </c>
      <c r="C17" s="12" t="str">
        <f>VLOOKUP(A17,'2、汇总分析二项目维度'!A:C,3,0)</f>
        <v>天津南开企业复工平台软件开发</v>
      </c>
      <c r="D17" s="159">
        <f ca="1">SUMPRODUCT(SUMIF(INDIRECT(D$1&amp;"!b3:b34"),$A17,OFFSET(INDIRECT(D$1&amp;"!a3"),,ROW(INDIRECT(MATCH('2、汇总分析二项目维度'!$J$2,INDIRECT(D$1&amp;"!2:2"),)&amp;":"&amp;MATCH('2、汇总分析二项目维度'!$K$2,INDIRECT(D$1&amp;"!2:2"),)))-1,)))</f>
        <v>0</v>
      </c>
      <c r="E17" s="159">
        <f ca="1">SUMPRODUCT(SUMIF(INDIRECT(E$1&amp;"!b3:b34"),$A17,OFFSET(INDIRECT(E$1&amp;"!a3"),,ROW(INDIRECT(MATCH('2、汇总分析二项目维度'!$J$2,INDIRECT(E$1&amp;"!2:2"),)&amp;":"&amp;MATCH('2、汇总分析二项目维度'!$K$2,INDIRECT(E$1&amp;"!2:2"),)))-1,)))</f>
        <v>0</v>
      </c>
      <c r="F17" s="159">
        <f ca="1">SUMPRODUCT(SUMIF(INDIRECT(F$1&amp;"!b3:b34"),$A17,OFFSET(INDIRECT(F$1&amp;"!a3"),,ROW(INDIRECT(MATCH('2、汇总分析二项目维度'!$J$2,INDIRECT(F$1&amp;"!2:2"),)&amp;":"&amp;MATCH('2、汇总分析二项目维度'!$K$2,INDIRECT(F$1&amp;"!2:2"),)))-1,)))</f>
        <v>0</v>
      </c>
      <c r="G17" s="159">
        <f ca="1">SUMPRODUCT(SUMIF(INDIRECT(G$1&amp;"!b3:b34"),$A17,OFFSET(INDIRECT(G$1&amp;"!a3"),,ROW(INDIRECT(MATCH('2、汇总分析二项目维度'!$J$2,INDIRECT(G$1&amp;"!2:2"),)&amp;":"&amp;MATCH('2、汇总分析二项目维度'!$K$2,INDIRECT(G$1&amp;"!2:2"),)))-1,)))</f>
        <v>0</v>
      </c>
      <c r="H17" s="159">
        <f ca="1">SUMPRODUCT(SUMIF(INDIRECT(H$1&amp;"!b3:b34"),$A17,OFFSET(INDIRECT(H$1&amp;"!a3"),,ROW(INDIRECT(MATCH('2、汇总分析二项目维度'!$J$2,INDIRECT(H$1&amp;"!2:2"),)&amp;":"&amp;MATCH('2、汇总分析二项目维度'!$K$2,INDIRECT(H$1&amp;"!2:2"),)))-1,)))</f>
        <v>0</v>
      </c>
      <c r="I17" s="159">
        <f ca="1">SUMPRODUCT(SUMIF(INDIRECT(I$1&amp;"!b3:b34"),$A17,OFFSET(INDIRECT(I$1&amp;"!a3"),,ROW(INDIRECT(MATCH('2、汇总分析二项目维度'!$J$2,INDIRECT(I$1&amp;"!2:2"),)&amp;":"&amp;MATCH('2、汇总分析二项目维度'!$K$2,INDIRECT(I$1&amp;"!2:2"),)))-1,)))</f>
        <v>0</v>
      </c>
      <c r="J17" s="159">
        <f ca="1">SUMPRODUCT(SUMIF(INDIRECT(J$1&amp;"!b3:b34"),$A17,OFFSET(INDIRECT(J$1&amp;"!a3"),,ROW(INDIRECT(MATCH('2、汇总分析二项目维度'!$J$2,INDIRECT(J$1&amp;"!2:2"),)&amp;":"&amp;MATCH('2、汇总分析二项目维度'!$K$2,INDIRECT(J$1&amp;"!2:2"),)))-1,)))</f>
        <v>0</v>
      </c>
      <c r="K17" s="159">
        <f ca="1">SUMPRODUCT(SUMIF(INDIRECT(K$1&amp;"!b3:b34"),$A17,OFFSET(INDIRECT(K$1&amp;"!a3"),,ROW(INDIRECT(MATCH('2、汇总分析二项目维度'!$J$2,INDIRECT(K$1&amp;"!2:2"),)&amp;":"&amp;MATCH('2、汇总分析二项目维度'!$K$2,INDIRECT(K$1&amp;"!2:2"),)))-1,)))</f>
        <v>0</v>
      </c>
      <c r="L17" s="159">
        <f ca="1">SUMPRODUCT(SUMIF(INDIRECT(L$1&amp;"!b3:b34"),$A17,OFFSET(INDIRECT(L$1&amp;"!a3"),,ROW(INDIRECT(MATCH('2、汇总分析二项目维度'!$J$2,INDIRECT(L$1&amp;"!2:2"),)&amp;":"&amp;MATCH('2、汇总分析二项目维度'!$K$2,INDIRECT(L$1&amp;"!2:2"),)))-1,)))</f>
        <v>0</v>
      </c>
      <c r="M17" s="159">
        <f ca="1">SUMPRODUCT(SUMIF(INDIRECT(M$1&amp;"!b3:b34"),$A17,OFFSET(INDIRECT(M$1&amp;"!a3"),,ROW(INDIRECT(MATCH('2、汇总分析二项目维度'!$J$2,INDIRECT(M$1&amp;"!2:2"),)&amp;":"&amp;MATCH('2、汇总分析二项目维度'!$K$2,INDIRECT(M$1&amp;"!2:2"),)))-1,)))</f>
        <v>0</v>
      </c>
      <c r="N17" s="159">
        <f ca="1">SUMPRODUCT(SUMIF(INDIRECT(N$1&amp;"!b3:b34"),$A17,OFFSET(INDIRECT(N$1&amp;"!a3"),,ROW(INDIRECT(MATCH('2、汇总分析二项目维度'!$J$2,INDIRECT(N$1&amp;"!2:2"),)&amp;":"&amp;MATCH('2、汇总分析二项目维度'!$K$2,INDIRECT(N$1&amp;"!2:2"),)))-1,)))</f>
        <v>0</v>
      </c>
      <c r="O17" s="159">
        <f ca="1">SUMPRODUCT(SUMIF(INDIRECT(O$1&amp;"!b3:b34"),$A17,OFFSET(INDIRECT(O$1&amp;"!a3"),,ROW(INDIRECT(MATCH('2、汇总分析二项目维度'!$J$2,INDIRECT(O$1&amp;"!2:2"),)&amp;":"&amp;MATCH('2、汇总分析二项目维度'!$K$2,INDIRECT(O$1&amp;"!2:2"),)))-1,)))</f>
        <v>0</v>
      </c>
      <c r="P17" s="159">
        <f ca="1">SUMPRODUCT(SUMIF(INDIRECT(P$1&amp;"!b3:b34"),$A17,OFFSET(INDIRECT(P$1&amp;"!a3"),,ROW(INDIRECT(MATCH('2、汇总分析二项目维度'!$J$2,INDIRECT(P$1&amp;"!2:2"),)&amp;":"&amp;MATCH('2、汇总分析二项目维度'!$K$2,INDIRECT(P$1&amp;"!2:2"),)))-1,)))</f>
        <v>0</v>
      </c>
      <c r="Q17" s="159">
        <f ca="1">SUMPRODUCT(SUMIF(INDIRECT(Q$1&amp;"!b3:b34"),$A17,OFFSET(INDIRECT(Q$1&amp;"!a3"),,ROW(INDIRECT(MATCH('2、汇总分析二项目维度'!$J$2,INDIRECT(Q$1&amp;"!2:2"),)&amp;":"&amp;MATCH('2、汇总分析二项目维度'!$K$2,INDIRECT(Q$1&amp;"!2:2"),)))-1,)))</f>
        <v>0</v>
      </c>
      <c r="R17" s="159">
        <f ca="1">SUMPRODUCT(SUMIF(INDIRECT(R$1&amp;"!b3:b34"),$A17,OFFSET(INDIRECT(R$1&amp;"!a3"),,ROW(INDIRECT(MATCH('2、汇总分析二项目维度'!$J$2,INDIRECT(R$1&amp;"!2:2"),)&amp;":"&amp;MATCH('2、汇总分析二项目维度'!$K$2,INDIRECT(R$1&amp;"!2:2"),)))-1,)))</f>
        <v>0</v>
      </c>
      <c r="S17" s="159">
        <f ca="1">SUMPRODUCT(SUMIF(INDIRECT(S$1&amp;"!b3:b34"),$A17,OFFSET(INDIRECT(S$1&amp;"!a3"),,ROW(INDIRECT(MATCH('2、汇总分析二项目维度'!$J$2,INDIRECT(S$1&amp;"!2:2"),)&amp;":"&amp;MATCH('2、汇总分析二项目维度'!$K$2,INDIRECT(S$1&amp;"!2:2"),)))-1,)))</f>
        <v>0</v>
      </c>
      <c r="T17" s="106">
        <f t="shared" ca="1" si="2"/>
        <v>0</v>
      </c>
    </row>
    <row r="18" spans="1:20" ht="15" customHeight="1" x14ac:dyDescent="0.35">
      <c r="A18" s="114" t="s">
        <v>1659</v>
      </c>
      <c r="B18" s="71" t="s">
        <v>1651</v>
      </c>
      <c r="C18" s="12" t="str">
        <f>VLOOKUP(A18,'2、汇总分析二项目维度'!A:C,3,0)</f>
        <v>天津南开社区疫情防控服务平台软件开发</v>
      </c>
      <c r="D18" s="159">
        <f ca="1">SUMPRODUCT(SUMIF(INDIRECT(D$1&amp;"!b3:b34"),$A18,OFFSET(INDIRECT(D$1&amp;"!a3"),,ROW(INDIRECT(MATCH('2、汇总分析二项目维度'!$J$2,INDIRECT(D$1&amp;"!2:2"),)&amp;":"&amp;MATCH('2、汇总分析二项目维度'!$K$2,INDIRECT(D$1&amp;"!2:2"),)))-1,)))</f>
        <v>0</v>
      </c>
      <c r="E18" s="159">
        <f ca="1">SUMPRODUCT(SUMIF(INDIRECT(E$1&amp;"!b3:b34"),$A18,OFFSET(INDIRECT(E$1&amp;"!a3"),,ROW(INDIRECT(MATCH('2、汇总分析二项目维度'!$J$2,INDIRECT(E$1&amp;"!2:2"),)&amp;":"&amp;MATCH('2、汇总分析二项目维度'!$K$2,INDIRECT(E$1&amp;"!2:2"),)))-1,)))</f>
        <v>0</v>
      </c>
      <c r="F18" s="159">
        <f ca="1">SUMPRODUCT(SUMIF(INDIRECT(F$1&amp;"!b3:b34"),$A18,OFFSET(INDIRECT(F$1&amp;"!a3"),,ROW(INDIRECT(MATCH('2、汇总分析二项目维度'!$J$2,INDIRECT(F$1&amp;"!2:2"),)&amp;":"&amp;MATCH('2、汇总分析二项目维度'!$K$2,INDIRECT(F$1&amp;"!2:2"),)))-1,)))</f>
        <v>0</v>
      </c>
      <c r="G18" s="159">
        <f ca="1">SUMPRODUCT(SUMIF(INDIRECT(G$1&amp;"!b3:b34"),$A18,OFFSET(INDIRECT(G$1&amp;"!a3"),,ROW(INDIRECT(MATCH('2、汇总分析二项目维度'!$J$2,INDIRECT(G$1&amp;"!2:2"),)&amp;":"&amp;MATCH('2、汇总分析二项目维度'!$K$2,INDIRECT(G$1&amp;"!2:2"),)))-1,)))</f>
        <v>0</v>
      </c>
      <c r="H18" s="159">
        <f ca="1">SUMPRODUCT(SUMIF(INDIRECT(H$1&amp;"!b3:b34"),$A18,OFFSET(INDIRECT(H$1&amp;"!a3"),,ROW(INDIRECT(MATCH('2、汇总分析二项目维度'!$J$2,INDIRECT(H$1&amp;"!2:2"),)&amp;":"&amp;MATCH('2、汇总分析二项目维度'!$K$2,INDIRECT(H$1&amp;"!2:2"),)))-1,)))</f>
        <v>0</v>
      </c>
      <c r="I18" s="159">
        <f ca="1">SUMPRODUCT(SUMIF(INDIRECT(I$1&amp;"!b3:b34"),$A18,OFFSET(INDIRECT(I$1&amp;"!a3"),,ROW(INDIRECT(MATCH('2、汇总分析二项目维度'!$J$2,INDIRECT(I$1&amp;"!2:2"),)&amp;":"&amp;MATCH('2、汇总分析二项目维度'!$K$2,INDIRECT(I$1&amp;"!2:2"),)))-1,)))</f>
        <v>0</v>
      </c>
      <c r="J18" s="159">
        <f ca="1">SUMPRODUCT(SUMIF(INDIRECT(J$1&amp;"!b3:b34"),$A18,OFFSET(INDIRECT(J$1&amp;"!a3"),,ROW(INDIRECT(MATCH('2、汇总分析二项目维度'!$J$2,INDIRECT(J$1&amp;"!2:2"),)&amp;":"&amp;MATCH('2、汇总分析二项目维度'!$K$2,INDIRECT(J$1&amp;"!2:2"),)))-1,)))</f>
        <v>0</v>
      </c>
      <c r="K18" s="159">
        <f ca="1">SUMPRODUCT(SUMIF(INDIRECT(K$1&amp;"!b3:b34"),$A18,OFFSET(INDIRECT(K$1&amp;"!a3"),,ROW(INDIRECT(MATCH('2、汇总分析二项目维度'!$J$2,INDIRECT(K$1&amp;"!2:2"),)&amp;":"&amp;MATCH('2、汇总分析二项目维度'!$K$2,INDIRECT(K$1&amp;"!2:2"),)))-1,)))</f>
        <v>0</v>
      </c>
      <c r="L18" s="159">
        <f ca="1">SUMPRODUCT(SUMIF(INDIRECT(L$1&amp;"!b3:b34"),$A18,OFFSET(INDIRECT(L$1&amp;"!a3"),,ROW(INDIRECT(MATCH('2、汇总分析二项目维度'!$J$2,INDIRECT(L$1&amp;"!2:2"),)&amp;":"&amp;MATCH('2、汇总分析二项目维度'!$K$2,INDIRECT(L$1&amp;"!2:2"),)))-1,)))</f>
        <v>0</v>
      </c>
      <c r="M18" s="159">
        <f ca="1">SUMPRODUCT(SUMIF(INDIRECT(M$1&amp;"!b3:b34"),$A18,OFFSET(INDIRECT(M$1&amp;"!a3"),,ROW(INDIRECT(MATCH('2、汇总分析二项目维度'!$J$2,INDIRECT(M$1&amp;"!2:2"),)&amp;":"&amp;MATCH('2、汇总分析二项目维度'!$K$2,INDIRECT(M$1&amp;"!2:2"),)))-1,)))</f>
        <v>0</v>
      </c>
      <c r="N18" s="159">
        <f ca="1">SUMPRODUCT(SUMIF(INDIRECT(N$1&amp;"!b3:b34"),$A18,OFFSET(INDIRECT(N$1&amp;"!a3"),,ROW(INDIRECT(MATCH('2、汇总分析二项目维度'!$J$2,INDIRECT(N$1&amp;"!2:2"),)&amp;":"&amp;MATCH('2、汇总分析二项目维度'!$K$2,INDIRECT(N$1&amp;"!2:2"),)))-1,)))</f>
        <v>0</v>
      </c>
      <c r="O18" s="159">
        <f ca="1">SUMPRODUCT(SUMIF(INDIRECT(O$1&amp;"!b3:b34"),$A18,OFFSET(INDIRECT(O$1&amp;"!a3"),,ROW(INDIRECT(MATCH('2、汇总分析二项目维度'!$J$2,INDIRECT(O$1&amp;"!2:2"),)&amp;":"&amp;MATCH('2、汇总分析二项目维度'!$K$2,INDIRECT(O$1&amp;"!2:2"),)))-1,)))</f>
        <v>0</v>
      </c>
      <c r="P18" s="159">
        <f ca="1">SUMPRODUCT(SUMIF(INDIRECT(P$1&amp;"!b3:b34"),$A18,OFFSET(INDIRECT(P$1&amp;"!a3"),,ROW(INDIRECT(MATCH('2、汇总分析二项目维度'!$J$2,INDIRECT(P$1&amp;"!2:2"),)&amp;":"&amp;MATCH('2、汇总分析二项目维度'!$K$2,INDIRECT(P$1&amp;"!2:2"),)))-1,)))</f>
        <v>0</v>
      </c>
      <c r="Q18" s="159">
        <f ca="1">SUMPRODUCT(SUMIF(INDIRECT(Q$1&amp;"!b3:b34"),$A18,OFFSET(INDIRECT(Q$1&amp;"!a3"),,ROW(INDIRECT(MATCH('2、汇总分析二项目维度'!$J$2,INDIRECT(Q$1&amp;"!2:2"),)&amp;":"&amp;MATCH('2、汇总分析二项目维度'!$K$2,INDIRECT(Q$1&amp;"!2:2"),)))-1,)))</f>
        <v>0</v>
      </c>
      <c r="R18" s="159">
        <f ca="1">SUMPRODUCT(SUMIF(INDIRECT(R$1&amp;"!b3:b34"),$A18,OFFSET(INDIRECT(R$1&amp;"!a3"),,ROW(INDIRECT(MATCH('2、汇总分析二项目维度'!$J$2,INDIRECT(R$1&amp;"!2:2"),)&amp;":"&amp;MATCH('2、汇总分析二项目维度'!$K$2,INDIRECT(R$1&amp;"!2:2"),)))-1,)))</f>
        <v>0</v>
      </c>
      <c r="S18" s="159">
        <f ca="1">SUMPRODUCT(SUMIF(INDIRECT(S$1&amp;"!b3:b34"),$A18,OFFSET(INDIRECT(S$1&amp;"!a3"),,ROW(INDIRECT(MATCH('2、汇总分析二项目维度'!$J$2,INDIRECT(S$1&amp;"!2:2"),)&amp;":"&amp;MATCH('2、汇总分析二项目维度'!$K$2,INDIRECT(S$1&amp;"!2:2"),)))-1,)))</f>
        <v>0</v>
      </c>
      <c r="T18" s="106">
        <f t="shared" ca="1" si="2"/>
        <v>0</v>
      </c>
    </row>
    <row r="19" spans="1:20" ht="15" customHeight="1" x14ac:dyDescent="0.35">
      <c r="A19" s="114" t="s">
        <v>1671</v>
      </c>
      <c r="B19" s="71" t="s">
        <v>1652</v>
      </c>
      <c r="C19" s="12" t="str">
        <f>VLOOKUP(A19,'2、汇总分析二项目维度'!A:C,3,0)</f>
        <v>沧州疫情防控系统</v>
      </c>
      <c r="D19" s="159">
        <f ca="1">SUMPRODUCT(SUMIF(INDIRECT(D$1&amp;"!b3:b34"),$A19,OFFSET(INDIRECT(D$1&amp;"!a3"),,ROW(INDIRECT(MATCH('2、汇总分析二项目维度'!$J$2,INDIRECT(D$1&amp;"!2:2"),)&amp;":"&amp;MATCH('2、汇总分析二项目维度'!$K$2,INDIRECT(D$1&amp;"!2:2"),)))-1,)))</f>
        <v>0</v>
      </c>
      <c r="E19" s="159">
        <f ca="1">SUMPRODUCT(SUMIF(INDIRECT(E$1&amp;"!b3:b34"),$A19,OFFSET(INDIRECT(E$1&amp;"!a3"),,ROW(INDIRECT(MATCH('2、汇总分析二项目维度'!$J$2,INDIRECT(E$1&amp;"!2:2"),)&amp;":"&amp;MATCH('2、汇总分析二项目维度'!$K$2,INDIRECT(E$1&amp;"!2:2"),)))-1,)))</f>
        <v>0</v>
      </c>
      <c r="F19" s="159">
        <f ca="1">SUMPRODUCT(SUMIF(INDIRECT(F$1&amp;"!b3:b34"),$A19,OFFSET(INDIRECT(F$1&amp;"!a3"),,ROW(INDIRECT(MATCH('2、汇总分析二项目维度'!$J$2,INDIRECT(F$1&amp;"!2:2"),)&amp;":"&amp;MATCH('2、汇总分析二项目维度'!$K$2,INDIRECT(F$1&amp;"!2:2"),)))-1,)))</f>
        <v>0</v>
      </c>
      <c r="G19" s="159">
        <f ca="1">SUMPRODUCT(SUMIF(INDIRECT(G$1&amp;"!b3:b34"),$A19,OFFSET(INDIRECT(G$1&amp;"!a3"),,ROW(INDIRECT(MATCH('2、汇总分析二项目维度'!$J$2,INDIRECT(G$1&amp;"!2:2"),)&amp;":"&amp;MATCH('2、汇总分析二项目维度'!$K$2,INDIRECT(G$1&amp;"!2:2"),)))-1,)))</f>
        <v>0</v>
      </c>
      <c r="H19" s="159">
        <f ca="1">SUMPRODUCT(SUMIF(INDIRECT(H$1&amp;"!b3:b34"),$A19,OFFSET(INDIRECT(H$1&amp;"!a3"),,ROW(INDIRECT(MATCH('2、汇总分析二项目维度'!$J$2,INDIRECT(H$1&amp;"!2:2"),)&amp;":"&amp;MATCH('2、汇总分析二项目维度'!$K$2,INDIRECT(H$1&amp;"!2:2"),)))-1,)))</f>
        <v>0</v>
      </c>
      <c r="I19" s="159">
        <f ca="1">SUMPRODUCT(SUMIF(INDIRECT(I$1&amp;"!b3:b34"),$A19,OFFSET(INDIRECT(I$1&amp;"!a3"),,ROW(INDIRECT(MATCH('2、汇总分析二项目维度'!$J$2,INDIRECT(I$1&amp;"!2:2"),)&amp;":"&amp;MATCH('2、汇总分析二项目维度'!$K$2,INDIRECT(I$1&amp;"!2:2"),)))-1,)))</f>
        <v>0</v>
      </c>
      <c r="J19" s="159">
        <f ca="1">SUMPRODUCT(SUMIF(INDIRECT(J$1&amp;"!b3:b34"),$A19,OFFSET(INDIRECT(J$1&amp;"!a3"),,ROW(INDIRECT(MATCH('2、汇总分析二项目维度'!$J$2,INDIRECT(J$1&amp;"!2:2"),)&amp;":"&amp;MATCH('2、汇总分析二项目维度'!$K$2,INDIRECT(J$1&amp;"!2:2"),)))-1,)))</f>
        <v>0</v>
      </c>
      <c r="K19" s="159">
        <f ca="1">SUMPRODUCT(SUMIF(INDIRECT(K$1&amp;"!b3:b34"),$A19,OFFSET(INDIRECT(K$1&amp;"!a3"),,ROW(INDIRECT(MATCH('2、汇总分析二项目维度'!$J$2,INDIRECT(K$1&amp;"!2:2"),)&amp;":"&amp;MATCH('2、汇总分析二项目维度'!$K$2,INDIRECT(K$1&amp;"!2:2"),)))-1,)))</f>
        <v>0</v>
      </c>
      <c r="L19" s="159">
        <f ca="1">SUMPRODUCT(SUMIF(INDIRECT(L$1&amp;"!b3:b34"),$A19,OFFSET(INDIRECT(L$1&amp;"!a3"),,ROW(INDIRECT(MATCH('2、汇总分析二项目维度'!$J$2,INDIRECT(L$1&amp;"!2:2"),)&amp;":"&amp;MATCH('2、汇总分析二项目维度'!$K$2,INDIRECT(L$1&amp;"!2:2"),)))-1,)))</f>
        <v>0</v>
      </c>
      <c r="M19" s="159">
        <f ca="1">SUMPRODUCT(SUMIF(INDIRECT(M$1&amp;"!b3:b34"),$A19,OFFSET(INDIRECT(M$1&amp;"!a3"),,ROW(INDIRECT(MATCH('2、汇总分析二项目维度'!$J$2,INDIRECT(M$1&amp;"!2:2"),)&amp;":"&amp;MATCH('2、汇总分析二项目维度'!$K$2,INDIRECT(M$1&amp;"!2:2"),)))-1,)))</f>
        <v>0</v>
      </c>
      <c r="N19" s="159">
        <f ca="1">SUMPRODUCT(SUMIF(INDIRECT(N$1&amp;"!b3:b34"),$A19,OFFSET(INDIRECT(N$1&amp;"!a3"),,ROW(INDIRECT(MATCH('2、汇总分析二项目维度'!$J$2,INDIRECT(N$1&amp;"!2:2"),)&amp;":"&amp;MATCH('2、汇总分析二项目维度'!$K$2,INDIRECT(N$1&amp;"!2:2"),)))-1,)))</f>
        <v>0</v>
      </c>
      <c r="O19" s="159">
        <f ca="1">SUMPRODUCT(SUMIF(INDIRECT(O$1&amp;"!b3:b34"),$A19,OFFSET(INDIRECT(O$1&amp;"!a3"),,ROW(INDIRECT(MATCH('2、汇总分析二项目维度'!$J$2,INDIRECT(O$1&amp;"!2:2"),)&amp;":"&amp;MATCH('2、汇总分析二项目维度'!$K$2,INDIRECT(O$1&amp;"!2:2"),)))-1,)))</f>
        <v>0</v>
      </c>
      <c r="P19" s="159">
        <f ca="1">SUMPRODUCT(SUMIF(INDIRECT(P$1&amp;"!b3:b34"),$A19,OFFSET(INDIRECT(P$1&amp;"!a3"),,ROW(INDIRECT(MATCH('2、汇总分析二项目维度'!$J$2,INDIRECT(P$1&amp;"!2:2"),)&amp;":"&amp;MATCH('2、汇总分析二项目维度'!$K$2,INDIRECT(P$1&amp;"!2:2"),)))-1,)))</f>
        <v>0</v>
      </c>
      <c r="Q19" s="159">
        <f ca="1">SUMPRODUCT(SUMIF(INDIRECT(Q$1&amp;"!b3:b34"),$A19,OFFSET(INDIRECT(Q$1&amp;"!a3"),,ROW(INDIRECT(MATCH('2、汇总分析二项目维度'!$J$2,INDIRECT(Q$1&amp;"!2:2"),)&amp;":"&amp;MATCH('2、汇总分析二项目维度'!$K$2,INDIRECT(Q$1&amp;"!2:2"),)))-1,)))</f>
        <v>0</v>
      </c>
      <c r="R19" s="159">
        <f ca="1">SUMPRODUCT(SUMIF(INDIRECT(R$1&amp;"!b3:b34"),$A19,OFFSET(INDIRECT(R$1&amp;"!a3"),,ROW(INDIRECT(MATCH('2、汇总分析二项目维度'!$J$2,INDIRECT(R$1&amp;"!2:2"),)&amp;":"&amp;MATCH('2、汇总分析二项目维度'!$K$2,INDIRECT(R$1&amp;"!2:2"),)))-1,)))</f>
        <v>0</v>
      </c>
      <c r="S19" s="159">
        <f ca="1">SUMPRODUCT(SUMIF(INDIRECT(S$1&amp;"!b3:b34"),$A19,OFFSET(INDIRECT(S$1&amp;"!a3"),,ROW(INDIRECT(MATCH('2、汇总分析二项目维度'!$J$2,INDIRECT(S$1&amp;"!2:2"),)&amp;":"&amp;MATCH('2、汇总分析二项目维度'!$K$2,INDIRECT(S$1&amp;"!2:2"),)))-1,)))</f>
        <v>0</v>
      </c>
      <c r="T19" s="106">
        <f t="shared" ca="1" si="2"/>
        <v>0</v>
      </c>
    </row>
    <row r="20" spans="1:20" ht="15" customHeight="1" x14ac:dyDescent="0.35">
      <c r="A20" s="114" t="s">
        <v>1674</v>
      </c>
      <c r="B20" s="71" t="s">
        <v>1651</v>
      </c>
      <c r="C20" s="12" t="str">
        <f>VLOOKUP(A20,'2、汇总分析二项目维度'!A:C,3,0)</f>
        <v>长春疫情防控系统</v>
      </c>
      <c r="D20" s="159">
        <f ca="1">SUMPRODUCT(SUMIF(INDIRECT(D$1&amp;"!b3:b34"),$A20,OFFSET(INDIRECT(D$1&amp;"!a3"),,ROW(INDIRECT(MATCH('2、汇总分析二项目维度'!$J$2,INDIRECT(D$1&amp;"!2:2"),)&amp;":"&amp;MATCH('2、汇总分析二项目维度'!$K$2,INDIRECT(D$1&amp;"!2:2"),)))-1,)))</f>
        <v>0</v>
      </c>
      <c r="E20" s="159">
        <f ca="1">SUMPRODUCT(SUMIF(INDIRECT(E$1&amp;"!b3:b34"),$A20,OFFSET(INDIRECT(E$1&amp;"!a3"),,ROW(INDIRECT(MATCH('2、汇总分析二项目维度'!$J$2,INDIRECT(E$1&amp;"!2:2"),)&amp;":"&amp;MATCH('2、汇总分析二项目维度'!$K$2,INDIRECT(E$1&amp;"!2:2"),)))-1,)))</f>
        <v>0</v>
      </c>
      <c r="F20" s="159">
        <f ca="1">SUMPRODUCT(SUMIF(INDIRECT(F$1&amp;"!b3:b34"),$A20,OFFSET(INDIRECT(F$1&amp;"!a3"),,ROW(INDIRECT(MATCH('2、汇总分析二项目维度'!$J$2,INDIRECT(F$1&amp;"!2:2"),)&amp;":"&amp;MATCH('2、汇总分析二项目维度'!$K$2,INDIRECT(F$1&amp;"!2:2"),)))-1,)))</f>
        <v>0</v>
      </c>
      <c r="G20" s="159">
        <f ca="1">SUMPRODUCT(SUMIF(INDIRECT(G$1&amp;"!b3:b34"),$A20,OFFSET(INDIRECT(G$1&amp;"!a3"),,ROW(INDIRECT(MATCH('2、汇总分析二项目维度'!$J$2,INDIRECT(G$1&amp;"!2:2"),)&amp;":"&amp;MATCH('2、汇总分析二项目维度'!$K$2,INDIRECT(G$1&amp;"!2:2"),)))-1,)))</f>
        <v>0</v>
      </c>
      <c r="H20" s="159">
        <f ca="1">SUMPRODUCT(SUMIF(INDIRECT(H$1&amp;"!b3:b34"),$A20,OFFSET(INDIRECT(H$1&amp;"!a3"),,ROW(INDIRECT(MATCH('2、汇总分析二项目维度'!$J$2,INDIRECT(H$1&amp;"!2:2"),)&amp;":"&amp;MATCH('2、汇总分析二项目维度'!$K$2,INDIRECT(H$1&amp;"!2:2"),)))-1,)))</f>
        <v>0</v>
      </c>
      <c r="I20" s="159">
        <f ca="1">SUMPRODUCT(SUMIF(INDIRECT(I$1&amp;"!b3:b34"),$A20,OFFSET(INDIRECT(I$1&amp;"!a3"),,ROW(INDIRECT(MATCH('2、汇总分析二项目维度'!$J$2,INDIRECT(I$1&amp;"!2:2"),)&amp;":"&amp;MATCH('2、汇总分析二项目维度'!$K$2,INDIRECT(I$1&amp;"!2:2"),)))-1,)))</f>
        <v>0</v>
      </c>
      <c r="J20" s="159">
        <f ca="1">SUMPRODUCT(SUMIF(INDIRECT(J$1&amp;"!b3:b34"),$A20,OFFSET(INDIRECT(J$1&amp;"!a3"),,ROW(INDIRECT(MATCH('2、汇总分析二项目维度'!$J$2,INDIRECT(J$1&amp;"!2:2"),)&amp;":"&amp;MATCH('2、汇总分析二项目维度'!$K$2,INDIRECT(J$1&amp;"!2:2"),)))-1,)))</f>
        <v>0</v>
      </c>
      <c r="K20" s="159">
        <f ca="1">SUMPRODUCT(SUMIF(INDIRECT(K$1&amp;"!b3:b34"),$A20,OFFSET(INDIRECT(K$1&amp;"!a3"),,ROW(INDIRECT(MATCH('2、汇总分析二项目维度'!$J$2,INDIRECT(K$1&amp;"!2:2"),)&amp;":"&amp;MATCH('2、汇总分析二项目维度'!$K$2,INDIRECT(K$1&amp;"!2:2"),)))-1,)))</f>
        <v>0</v>
      </c>
      <c r="L20" s="159">
        <f ca="1">SUMPRODUCT(SUMIF(INDIRECT(L$1&amp;"!b3:b34"),$A20,OFFSET(INDIRECT(L$1&amp;"!a3"),,ROW(INDIRECT(MATCH('2、汇总分析二项目维度'!$J$2,INDIRECT(L$1&amp;"!2:2"),)&amp;":"&amp;MATCH('2、汇总分析二项目维度'!$K$2,INDIRECT(L$1&amp;"!2:2"),)))-1,)))</f>
        <v>0</v>
      </c>
      <c r="M20" s="159">
        <f ca="1">SUMPRODUCT(SUMIF(INDIRECT(M$1&amp;"!b3:b34"),$A20,OFFSET(INDIRECT(M$1&amp;"!a3"),,ROW(INDIRECT(MATCH('2、汇总分析二项目维度'!$J$2,INDIRECT(M$1&amp;"!2:2"),)&amp;":"&amp;MATCH('2、汇总分析二项目维度'!$K$2,INDIRECT(M$1&amp;"!2:2"),)))-1,)))</f>
        <v>0</v>
      </c>
      <c r="N20" s="159">
        <f ca="1">SUMPRODUCT(SUMIF(INDIRECT(N$1&amp;"!b3:b34"),$A20,OFFSET(INDIRECT(N$1&amp;"!a3"),,ROW(INDIRECT(MATCH('2、汇总分析二项目维度'!$J$2,INDIRECT(N$1&amp;"!2:2"),)&amp;":"&amp;MATCH('2、汇总分析二项目维度'!$K$2,INDIRECT(N$1&amp;"!2:2"),)))-1,)))</f>
        <v>0</v>
      </c>
      <c r="O20" s="159">
        <f ca="1">SUMPRODUCT(SUMIF(INDIRECT(O$1&amp;"!b3:b34"),$A20,OFFSET(INDIRECT(O$1&amp;"!a3"),,ROW(INDIRECT(MATCH('2、汇总分析二项目维度'!$J$2,INDIRECT(O$1&amp;"!2:2"),)&amp;":"&amp;MATCH('2、汇总分析二项目维度'!$K$2,INDIRECT(O$1&amp;"!2:2"),)))-1,)))</f>
        <v>0</v>
      </c>
      <c r="P20" s="159">
        <f ca="1">SUMPRODUCT(SUMIF(INDIRECT(P$1&amp;"!b3:b34"),$A20,OFFSET(INDIRECT(P$1&amp;"!a3"),,ROW(INDIRECT(MATCH('2、汇总分析二项目维度'!$J$2,INDIRECT(P$1&amp;"!2:2"),)&amp;":"&amp;MATCH('2、汇总分析二项目维度'!$K$2,INDIRECT(P$1&amp;"!2:2"),)))-1,)))</f>
        <v>0</v>
      </c>
      <c r="Q20" s="159">
        <f ca="1">SUMPRODUCT(SUMIF(INDIRECT(Q$1&amp;"!b3:b34"),$A20,OFFSET(INDIRECT(Q$1&amp;"!a3"),,ROW(INDIRECT(MATCH('2、汇总分析二项目维度'!$J$2,INDIRECT(Q$1&amp;"!2:2"),)&amp;":"&amp;MATCH('2、汇总分析二项目维度'!$K$2,INDIRECT(Q$1&amp;"!2:2"),)))-1,)))</f>
        <v>0</v>
      </c>
      <c r="R20" s="159">
        <f ca="1">SUMPRODUCT(SUMIF(INDIRECT(R$1&amp;"!b3:b34"),$A20,OFFSET(INDIRECT(R$1&amp;"!a3"),,ROW(INDIRECT(MATCH('2、汇总分析二项目维度'!$J$2,INDIRECT(R$1&amp;"!2:2"),)&amp;":"&amp;MATCH('2、汇总分析二项目维度'!$K$2,INDIRECT(R$1&amp;"!2:2"),)))-1,)))</f>
        <v>0</v>
      </c>
      <c r="S20" s="159">
        <f ca="1">SUMPRODUCT(SUMIF(INDIRECT(S$1&amp;"!b3:b34"),$A20,OFFSET(INDIRECT(S$1&amp;"!a3"),,ROW(INDIRECT(MATCH('2、汇总分析二项目维度'!$J$2,INDIRECT(S$1&amp;"!2:2"),)&amp;":"&amp;MATCH('2、汇总分析二项目维度'!$K$2,INDIRECT(S$1&amp;"!2:2"),)))-1,)))</f>
        <v>0</v>
      </c>
      <c r="T20" s="106">
        <f t="shared" ca="1" si="2"/>
        <v>0</v>
      </c>
    </row>
    <row r="21" spans="1:20" ht="15" customHeight="1" x14ac:dyDescent="0.35">
      <c r="A21" s="114" t="s">
        <v>1675</v>
      </c>
      <c r="B21" s="71" t="s">
        <v>1651</v>
      </c>
      <c r="C21" s="12" t="str">
        <f>VLOOKUP(A21,'2、汇总分析二项目维度'!A:C,3,0)</f>
        <v>长春一汽资源交易与企业服务一体化平台</v>
      </c>
      <c r="D21" s="159">
        <f ca="1">SUMPRODUCT(SUMIF(INDIRECT(D$1&amp;"!b3:b34"),$A21,OFFSET(INDIRECT(D$1&amp;"!a3"),,ROW(INDIRECT(MATCH('2、汇总分析二项目维度'!$J$2,INDIRECT(D$1&amp;"!2:2"),)&amp;":"&amp;MATCH('2、汇总分析二项目维度'!$K$2,INDIRECT(D$1&amp;"!2:2"),)))-1,)))</f>
        <v>0</v>
      </c>
      <c r="E21" s="159">
        <f ca="1">SUMPRODUCT(SUMIF(INDIRECT(E$1&amp;"!b3:b34"),$A21,OFFSET(INDIRECT(E$1&amp;"!a3"),,ROW(INDIRECT(MATCH('2、汇总分析二项目维度'!$J$2,INDIRECT(E$1&amp;"!2:2"),)&amp;":"&amp;MATCH('2、汇总分析二项目维度'!$K$2,INDIRECT(E$1&amp;"!2:2"),)))-1,)))</f>
        <v>0</v>
      </c>
      <c r="F21" s="159">
        <f ca="1">SUMPRODUCT(SUMIF(INDIRECT(F$1&amp;"!b3:b34"),$A21,OFFSET(INDIRECT(F$1&amp;"!a3"),,ROW(INDIRECT(MATCH('2、汇总分析二项目维度'!$J$2,INDIRECT(F$1&amp;"!2:2"),)&amp;":"&amp;MATCH('2、汇总分析二项目维度'!$K$2,INDIRECT(F$1&amp;"!2:2"),)))-1,)))</f>
        <v>0</v>
      </c>
      <c r="G21" s="159">
        <f ca="1">SUMPRODUCT(SUMIF(INDIRECT(G$1&amp;"!b3:b34"),$A21,OFFSET(INDIRECT(G$1&amp;"!a3"),,ROW(INDIRECT(MATCH('2、汇总分析二项目维度'!$J$2,INDIRECT(G$1&amp;"!2:2"),)&amp;":"&amp;MATCH('2、汇总分析二项目维度'!$K$2,INDIRECT(G$1&amp;"!2:2"),)))-1,)))</f>
        <v>0</v>
      </c>
      <c r="H21" s="159">
        <f ca="1">SUMPRODUCT(SUMIF(INDIRECT(H$1&amp;"!b3:b34"),$A21,OFFSET(INDIRECT(H$1&amp;"!a3"),,ROW(INDIRECT(MATCH('2、汇总分析二项目维度'!$J$2,INDIRECT(H$1&amp;"!2:2"),)&amp;":"&amp;MATCH('2、汇总分析二项目维度'!$K$2,INDIRECT(H$1&amp;"!2:2"),)))-1,)))</f>
        <v>0</v>
      </c>
      <c r="I21" s="159">
        <f ca="1">SUMPRODUCT(SUMIF(INDIRECT(I$1&amp;"!b3:b34"),$A21,OFFSET(INDIRECT(I$1&amp;"!a3"),,ROW(INDIRECT(MATCH('2、汇总分析二项目维度'!$J$2,INDIRECT(I$1&amp;"!2:2"),)&amp;":"&amp;MATCH('2、汇总分析二项目维度'!$K$2,INDIRECT(I$1&amp;"!2:2"),)))-1,)))</f>
        <v>0</v>
      </c>
      <c r="J21" s="159">
        <f ca="1">SUMPRODUCT(SUMIF(INDIRECT(J$1&amp;"!b3:b34"),$A21,OFFSET(INDIRECT(J$1&amp;"!a3"),,ROW(INDIRECT(MATCH('2、汇总分析二项目维度'!$J$2,INDIRECT(J$1&amp;"!2:2"),)&amp;":"&amp;MATCH('2、汇总分析二项目维度'!$K$2,INDIRECT(J$1&amp;"!2:2"),)))-1,)))</f>
        <v>0</v>
      </c>
      <c r="K21" s="159">
        <f ca="1">SUMPRODUCT(SUMIF(INDIRECT(K$1&amp;"!b3:b34"),$A21,OFFSET(INDIRECT(K$1&amp;"!a3"),,ROW(INDIRECT(MATCH('2、汇总分析二项目维度'!$J$2,INDIRECT(K$1&amp;"!2:2"),)&amp;":"&amp;MATCH('2、汇总分析二项目维度'!$K$2,INDIRECT(K$1&amp;"!2:2"),)))-1,)))</f>
        <v>0</v>
      </c>
      <c r="L21" s="159">
        <f ca="1">SUMPRODUCT(SUMIF(INDIRECT(L$1&amp;"!b3:b34"),$A21,OFFSET(INDIRECT(L$1&amp;"!a3"),,ROW(INDIRECT(MATCH('2、汇总分析二项目维度'!$J$2,INDIRECT(L$1&amp;"!2:2"),)&amp;":"&amp;MATCH('2、汇总分析二项目维度'!$K$2,INDIRECT(L$1&amp;"!2:2"),)))-1,)))</f>
        <v>0</v>
      </c>
      <c r="M21" s="159">
        <f ca="1">SUMPRODUCT(SUMIF(INDIRECT(M$1&amp;"!b3:b34"),$A21,OFFSET(INDIRECT(M$1&amp;"!a3"),,ROW(INDIRECT(MATCH('2、汇总分析二项目维度'!$J$2,INDIRECT(M$1&amp;"!2:2"),)&amp;":"&amp;MATCH('2、汇总分析二项目维度'!$K$2,INDIRECT(M$1&amp;"!2:2"),)))-1,)))</f>
        <v>0</v>
      </c>
      <c r="N21" s="159">
        <f ca="1">SUMPRODUCT(SUMIF(INDIRECT(N$1&amp;"!b3:b34"),$A21,OFFSET(INDIRECT(N$1&amp;"!a3"),,ROW(INDIRECT(MATCH('2、汇总分析二项目维度'!$J$2,INDIRECT(N$1&amp;"!2:2"),)&amp;":"&amp;MATCH('2、汇总分析二项目维度'!$K$2,INDIRECT(N$1&amp;"!2:2"),)))-1,)))</f>
        <v>0</v>
      </c>
      <c r="O21" s="159">
        <f ca="1">SUMPRODUCT(SUMIF(INDIRECT(O$1&amp;"!b3:b34"),$A21,OFFSET(INDIRECT(O$1&amp;"!a3"),,ROW(INDIRECT(MATCH('2、汇总分析二项目维度'!$J$2,INDIRECT(O$1&amp;"!2:2"),)&amp;":"&amp;MATCH('2、汇总分析二项目维度'!$K$2,INDIRECT(O$1&amp;"!2:2"),)))-1,)))</f>
        <v>0</v>
      </c>
      <c r="P21" s="159">
        <f ca="1">SUMPRODUCT(SUMIF(INDIRECT(P$1&amp;"!b3:b34"),$A21,OFFSET(INDIRECT(P$1&amp;"!a3"),,ROW(INDIRECT(MATCH('2、汇总分析二项目维度'!$J$2,INDIRECT(P$1&amp;"!2:2"),)&amp;":"&amp;MATCH('2、汇总分析二项目维度'!$K$2,INDIRECT(P$1&amp;"!2:2"),)))-1,)))</f>
        <v>0</v>
      </c>
      <c r="Q21" s="159">
        <f ca="1">SUMPRODUCT(SUMIF(INDIRECT(Q$1&amp;"!b3:b34"),$A21,OFFSET(INDIRECT(Q$1&amp;"!a3"),,ROW(INDIRECT(MATCH('2、汇总分析二项目维度'!$J$2,INDIRECT(Q$1&amp;"!2:2"),)&amp;":"&amp;MATCH('2、汇总分析二项目维度'!$K$2,INDIRECT(Q$1&amp;"!2:2"),)))-1,)))</f>
        <v>0</v>
      </c>
      <c r="R21" s="159">
        <f ca="1">SUMPRODUCT(SUMIF(INDIRECT(R$1&amp;"!b3:b34"),$A21,OFFSET(INDIRECT(R$1&amp;"!a3"),,ROW(INDIRECT(MATCH('2、汇总分析二项目维度'!$J$2,INDIRECT(R$1&amp;"!2:2"),)&amp;":"&amp;MATCH('2、汇总分析二项目维度'!$K$2,INDIRECT(R$1&amp;"!2:2"),)))-1,)))</f>
        <v>0</v>
      </c>
      <c r="S21" s="159">
        <f ca="1">SUMPRODUCT(SUMIF(INDIRECT(S$1&amp;"!b3:b34"),$A21,OFFSET(INDIRECT(S$1&amp;"!a3"),,ROW(INDIRECT(MATCH('2、汇总分析二项目维度'!$J$2,INDIRECT(S$1&amp;"!2:2"),)&amp;":"&amp;MATCH('2、汇总分析二项目维度'!$K$2,INDIRECT(S$1&amp;"!2:2"),)))-1,)))</f>
        <v>0</v>
      </c>
      <c r="T21" s="106">
        <f t="shared" ca="1" si="2"/>
        <v>0</v>
      </c>
    </row>
    <row r="22" spans="1:20" ht="15" customHeight="1" x14ac:dyDescent="0.35">
      <c r="A22" s="114" t="s">
        <v>1676</v>
      </c>
      <c r="B22" s="71" t="s">
        <v>1651</v>
      </c>
      <c r="C22" s="12" t="str">
        <f>VLOOKUP(A22,'2、汇总分析二项目维度'!A:C,3,0)</f>
        <v>吉林省政数局数据中台</v>
      </c>
      <c r="D22" s="159">
        <f ca="1">SUMPRODUCT(SUMIF(INDIRECT(D$1&amp;"!b3:b34"),$A22,OFFSET(INDIRECT(D$1&amp;"!a3"),,ROW(INDIRECT(MATCH('2、汇总分析二项目维度'!$J$2,INDIRECT(D$1&amp;"!2:2"),)&amp;":"&amp;MATCH('2、汇总分析二项目维度'!$K$2,INDIRECT(D$1&amp;"!2:2"),)))-1,)))</f>
        <v>0</v>
      </c>
      <c r="E22" s="159">
        <f ca="1">SUMPRODUCT(SUMIF(INDIRECT(E$1&amp;"!b3:b34"),$A22,OFFSET(INDIRECT(E$1&amp;"!a3"),,ROW(INDIRECT(MATCH('2、汇总分析二项目维度'!$J$2,INDIRECT(E$1&amp;"!2:2"),)&amp;":"&amp;MATCH('2、汇总分析二项目维度'!$K$2,INDIRECT(E$1&amp;"!2:2"),)))-1,)))</f>
        <v>0</v>
      </c>
      <c r="F22" s="159">
        <f ca="1">SUMPRODUCT(SUMIF(INDIRECT(F$1&amp;"!b3:b34"),$A22,OFFSET(INDIRECT(F$1&amp;"!a3"),,ROW(INDIRECT(MATCH('2、汇总分析二项目维度'!$J$2,INDIRECT(F$1&amp;"!2:2"),)&amp;":"&amp;MATCH('2、汇总分析二项目维度'!$K$2,INDIRECT(F$1&amp;"!2:2"),)))-1,)))</f>
        <v>0</v>
      </c>
      <c r="G22" s="159">
        <f ca="1">SUMPRODUCT(SUMIF(INDIRECT(G$1&amp;"!b3:b34"),$A22,OFFSET(INDIRECT(G$1&amp;"!a3"),,ROW(INDIRECT(MATCH('2、汇总分析二项目维度'!$J$2,INDIRECT(G$1&amp;"!2:2"),)&amp;":"&amp;MATCH('2、汇总分析二项目维度'!$K$2,INDIRECT(G$1&amp;"!2:2"),)))-1,)))</f>
        <v>0</v>
      </c>
      <c r="H22" s="159">
        <f ca="1">SUMPRODUCT(SUMIF(INDIRECT(H$1&amp;"!b3:b34"),$A22,OFFSET(INDIRECT(H$1&amp;"!a3"),,ROW(INDIRECT(MATCH('2、汇总分析二项目维度'!$J$2,INDIRECT(H$1&amp;"!2:2"),)&amp;":"&amp;MATCH('2、汇总分析二项目维度'!$K$2,INDIRECT(H$1&amp;"!2:2"),)))-1,)))</f>
        <v>0</v>
      </c>
      <c r="I22" s="159">
        <f ca="1">SUMPRODUCT(SUMIF(INDIRECT(I$1&amp;"!b3:b34"),$A22,OFFSET(INDIRECT(I$1&amp;"!a3"),,ROW(INDIRECT(MATCH('2、汇总分析二项目维度'!$J$2,INDIRECT(I$1&amp;"!2:2"),)&amp;":"&amp;MATCH('2、汇总分析二项目维度'!$K$2,INDIRECT(I$1&amp;"!2:2"),)))-1,)))</f>
        <v>0</v>
      </c>
      <c r="J22" s="159">
        <f ca="1">SUMPRODUCT(SUMIF(INDIRECT(J$1&amp;"!b3:b34"),$A22,OFFSET(INDIRECT(J$1&amp;"!a3"),,ROW(INDIRECT(MATCH('2、汇总分析二项目维度'!$J$2,INDIRECT(J$1&amp;"!2:2"),)&amp;":"&amp;MATCH('2、汇总分析二项目维度'!$K$2,INDIRECT(J$1&amp;"!2:2"),)))-1,)))</f>
        <v>0</v>
      </c>
      <c r="K22" s="159">
        <f ca="1">SUMPRODUCT(SUMIF(INDIRECT(K$1&amp;"!b3:b34"),$A22,OFFSET(INDIRECT(K$1&amp;"!a3"),,ROW(INDIRECT(MATCH('2、汇总分析二项目维度'!$J$2,INDIRECT(K$1&amp;"!2:2"),)&amp;":"&amp;MATCH('2、汇总分析二项目维度'!$K$2,INDIRECT(K$1&amp;"!2:2"),)))-1,)))</f>
        <v>0</v>
      </c>
      <c r="L22" s="159">
        <f ca="1">SUMPRODUCT(SUMIF(INDIRECT(L$1&amp;"!b3:b34"),$A22,OFFSET(INDIRECT(L$1&amp;"!a3"),,ROW(INDIRECT(MATCH('2、汇总分析二项目维度'!$J$2,INDIRECT(L$1&amp;"!2:2"),)&amp;":"&amp;MATCH('2、汇总分析二项目维度'!$K$2,INDIRECT(L$1&amp;"!2:2"),)))-1,)))</f>
        <v>0</v>
      </c>
      <c r="M22" s="159">
        <f ca="1">SUMPRODUCT(SUMIF(INDIRECT(M$1&amp;"!b3:b34"),$A22,OFFSET(INDIRECT(M$1&amp;"!a3"),,ROW(INDIRECT(MATCH('2、汇总分析二项目维度'!$J$2,INDIRECT(M$1&amp;"!2:2"),)&amp;":"&amp;MATCH('2、汇总分析二项目维度'!$K$2,INDIRECT(M$1&amp;"!2:2"),)))-1,)))</f>
        <v>0</v>
      </c>
      <c r="N22" s="159">
        <f ca="1">SUMPRODUCT(SUMIF(INDIRECT(N$1&amp;"!b3:b34"),$A22,OFFSET(INDIRECT(N$1&amp;"!a3"),,ROW(INDIRECT(MATCH('2、汇总分析二项目维度'!$J$2,INDIRECT(N$1&amp;"!2:2"),)&amp;":"&amp;MATCH('2、汇总分析二项目维度'!$K$2,INDIRECT(N$1&amp;"!2:2"),)))-1,)))</f>
        <v>0</v>
      </c>
      <c r="O22" s="159">
        <f ca="1">SUMPRODUCT(SUMIF(INDIRECT(O$1&amp;"!b3:b34"),$A22,OFFSET(INDIRECT(O$1&amp;"!a3"),,ROW(INDIRECT(MATCH('2、汇总分析二项目维度'!$J$2,INDIRECT(O$1&amp;"!2:2"),)&amp;":"&amp;MATCH('2、汇总分析二项目维度'!$K$2,INDIRECT(O$1&amp;"!2:2"),)))-1,)))</f>
        <v>0</v>
      </c>
      <c r="P22" s="159">
        <f ca="1">SUMPRODUCT(SUMIF(INDIRECT(P$1&amp;"!b3:b34"),$A22,OFFSET(INDIRECT(P$1&amp;"!a3"),,ROW(INDIRECT(MATCH('2、汇总分析二项目维度'!$J$2,INDIRECT(P$1&amp;"!2:2"),)&amp;":"&amp;MATCH('2、汇总分析二项目维度'!$K$2,INDIRECT(P$1&amp;"!2:2"),)))-1,)))</f>
        <v>0</v>
      </c>
      <c r="Q22" s="159">
        <f ca="1">SUMPRODUCT(SUMIF(INDIRECT(Q$1&amp;"!b3:b34"),$A22,OFFSET(INDIRECT(Q$1&amp;"!a3"),,ROW(INDIRECT(MATCH('2、汇总分析二项目维度'!$J$2,INDIRECT(Q$1&amp;"!2:2"),)&amp;":"&amp;MATCH('2、汇总分析二项目维度'!$K$2,INDIRECT(Q$1&amp;"!2:2"),)))-1,)))</f>
        <v>0</v>
      </c>
      <c r="R22" s="159">
        <f ca="1">SUMPRODUCT(SUMIF(INDIRECT(R$1&amp;"!b3:b34"),$A22,OFFSET(INDIRECT(R$1&amp;"!a3"),,ROW(INDIRECT(MATCH('2、汇总分析二项目维度'!$J$2,INDIRECT(R$1&amp;"!2:2"),)&amp;":"&amp;MATCH('2、汇总分析二项目维度'!$K$2,INDIRECT(R$1&amp;"!2:2"),)))-1,)))</f>
        <v>0</v>
      </c>
      <c r="S22" s="159">
        <f ca="1">SUMPRODUCT(SUMIF(INDIRECT(S$1&amp;"!b3:b34"),$A22,OFFSET(INDIRECT(S$1&amp;"!a3"),,ROW(INDIRECT(MATCH('2、汇总分析二项目维度'!$J$2,INDIRECT(S$1&amp;"!2:2"),)&amp;":"&amp;MATCH('2、汇总分析二项目维度'!$K$2,INDIRECT(S$1&amp;"!2:2"),)))-1,)))</f>
        <v>0</v>
      </c>
      <c r="T22" s="106">
        <f t="shared" ca="1" si="2"/>
        <v>0</v>
      </c>
    </row>
    <row r="23" spans="1:20" ht="15" customHeight="1" x14ac:dyDescent="0.35">
      <c r="A23" s="114" t="s">
        <v>1677</v>
      </c>
      <c r="B23" s="71" t="s">
        <v>1651</v>
      </c>
      <c r="C23" s="12" t="str">
        <f>VLOOKUP(A23,'2、汇总分析二项目维度'!A:C,3,0)</f>
        <v>农业农村厅产业规划项目</v>
      </c>
      <c r="D23" s="159">
        <f ca="1">SUMPRODUCT(SUMIF(INDIRECT(D$1&amp;"!b3:b34"),$A23,OFFSET(INDIRECT(D$1&amp;"!a3"),,ROW(INDIRECT(MATCH('2、汇总分析二项目维度'!$J$2,INDIRECT(D$1&amp;"!2:2"),)&amp;":"&amp;MATCH('2、汇总分析二项目维度'!$K$2,INDIRECT(D$1&amp;"!2:2"),)))-1,)))</f>
        <v>0</v>
      </c>
      <c r="E23" s="159">
        <f ca="1">SUMPRODUCT(SUMIF(INDIRECT(E$1&amp;"!b3:b34"),$A23,OFFSET(INDIRECT(E$1&amp;"!a3"),,ROW(INDIRECT(MATCH('2、汇总分析二项目维度'!$J$2,INDIRECT(E$1&amp;"!2:2"),)&amp;":"&amp;MATCH('2、汇总分析二项目维度'!$K$2,INDIRECT(E$1&amp;"!2:2"),)))-1,)))</f>
        <v>16</v>
      </c>
      <c r="F23" s="159">
        <f ca="1">SUMPRODUCT(SUMIF(INDIRECT(F$1&amp;"!b3:b34"),$A23,OFFSET(INDIRECT(F$1&amp;"!a3"),,ROW(INDIRECT(MATCH('2、汇总分析二项目维度'!$J$2,INDIRECT(F$1&amp;"!2:2"),)&amp;":"&amp;MATCH('2、汇总分析二项目维度'!$K$2,INDIRECT(F$1&amp;"!2:2"),)))-1,)))</f>
        <v>0</v>
      </c>
      <c r="G23" s="159">
        <f ca="1">SUMPRODUCT(SUMIF(INDIRECT(G$1&amp;"!b3:b34"),$A23,OFFSET(INDIRECT(G$1&amp;"!a3"),,ROW(INDIRECT(MATCH('2、汇总分析二项目维度'!$J$2,INDIRECT(G$1&amp;"!2:2"),)&amp;":"&amp;MATCH('2、汇总分析二项目维度'!$K$2,INDIRECT(G$1&amp;"!2:2"),)))-1,)))</f>
        <v>0</v>
      </c>
      <c r="H23" s="159">
        <f ca="1">SUMPRODUCT(SUMIF(INDIRECT(H$1&amp;"!b3:b34"),$A23,OFFSET(INDIRECT(H$1&amp;"!a3"),,ROW(INDIRECT(MATCH('2、汇总分析二项目维度'!$J$2,INDIRECT(H$1&amp;"!2:2"),)&amp;":"&amp;MATCH('2、汇总分析二项目维度'!$K$2,INDIRECT(H$1&amp;"!2:2"),)))-1,)))</f>
        <v>0</v>
      </c>
      <c r="I23" s="159">
        <f ca="1">SUMPRODUCT(SUMIF(INDIRECT(I$1&amp;"!b3:b34"),$A23,OFFSET(INDIRECT(I$1&amp;"!a3"),,ROW(INDIRECT(MATCH('2、汇总分析二项目维度'!$J$2,INDIRECT(I$1&amp;"!2:2"),)&amp;":"&amp;MATCH('2、汇总分析二项目维度'!$K$2,INDIRECT(I$1&amp;"!2:2"),)))-1,)))</f>
        <v>0</v>
      </c>
      <c r="J23" s="159">
        <f ca="1">SUMPRODUCT(SUMIF(INDIRECT(J$1&amp;"!b3:b34"),$A23,OFFSET(INDIRECT(J$1&amp;"!a3"),,ROW(INDIRECT(MATCH('2、汇总分析二项目维度'!$J$2,INDIRECT(J$1&amp;"!2:2"),)&amp;":"&amp;MATCH('2、汇总分析二项目维度'!$K$2,INDIRECT(J$1&amp;"!2:2"),)))-1,)))</f>
        <v>0</v>
      </c>
      <c r="K23" s="159">
        <f ca="1">SUMPRODUCT(SUMIF(INDIRECT(K$1&amp;"!b3:b34"),$A23,OFFSET(INDIRECT(K$1&amp;"!a3"),,ROW(INDIRECT(MATCH('2、汇总分析二项目维度'!$J$2,INDIRECT(K$1&amp;"!2:2"),)&amp;":"&amp;MATCH('2、汇总分析二项目维度'!$K$2,INDIRECT(K$1&amp;"!2:2"),)))-1,)))</f>
        <v>0</v>
      </c>
      <c r="L23" s="159">
        <f ca="1">SUMPRODUCT(SUMIF(INDIRECT(L$1&amp;"!b3:b34"),$A23,OFFSET(INDIRECT(L$1&amp;"!a3"),,ROW(INDIRECT(MATCH('2、汇总分析二项目维度'!$J$2,INDIRECT(L$1&amp;"!2:2"),)&amp;":"&amp;MATCH('2、汇总分析二项目维度'!$K$2,INDIRECT(L$1&amp;"!2:2"),)))-1,)))</f>
        <v>0</v>
      </c>
      <c r="M23" s="159">
        <f ca="1">SUMPRODUCT(SUMIF(INDIRECT(M$1&amp;"!b3:b34"),$A23,OFFSET(INDIRECT(M$1&amp;"!a3"),,ROW(INDIRECT(MATCH('2、汇总分析二项目维度'!$J$2,INDIRECT(M$1&amp;"!2:2"),)&amp;":"&amp;MATCH('2、汇总分析二项目维度'!$K$2,INDIRECT(M$1&amp;"!2:2"),)))-1,)))</f>
        <v>0</v>
      </c>
      <c r="N23" s="159">
        <f ca="1">SUMPRODUCT(SUMIF(INDIRECT(N$1&amp;"!b3:b34"),$A23,OFFSET(INDIRECT(N$1&amp;"!a3"),,ROW(INDIRECT(MATCH('2、汇总分析二项目维度'!$J$2,INDIRECT(N$1&amp;"!2:2"),)&amp;":"&amp;MATCH('2、汇总分析二项目维度'!$K$2,INDIRECT(N$1&amp;"!2:2"),)))-1,)))</f>
        <v>10</v>
      </c>
      <c r="O23" s="159">
        <f ca="1">SUMPRODUCT(SUMIF(INDIRECT(O$1&amp;"!b3:b34"),$A23,OFFSET(INDIRECT(O$1&amp;"!a3"),,ROW(INDIRECT(MATCH('2、汇总分析二项目维度'!$J$2,INDIRECT(O$1&amp;"!2:2"),)&amp;":"&amp;MATCH('2、汇总分析二项目维度'!$K$2,INDIRECT(O$1&amp;"!2:2"),)))-1,)))</f>
        <v>0</v>
      </c>
      <c r="P23" s="159">
        <f ca="1">SUMPRODUCT(SUMIF(INDIRECT(P$1&amp;"!b3:b34"),$A23,OFFSET(INDIRECT(P$1&amp;"!a3"),,ROW(INDIRECT(MATCH('2、汇总分析二项目维度'!$J$2,INDIRECT(P$1&amp;"!2:2"),)&amp;":"&amp;MATCH('2、汇总分析二项目维度'!$K$2,INDIRECT(P$1&amp;"!2:2"),)))-1,)))</f>
        <v>0</v>
      </c>
      <c r="Q23" s="159">
        <f ca="1">SUMPRODUCT(SUMIF(INDIRECT(Q$1&amp;"!b3:b34"),$A23,OFFSET(INDIRECT(Q$1&amp;"!a3"),,ROW(INDIRECT(MATCH('2、汇总分析二项目维度'!$J$2,INDIRECT(Q$1&amp;"!2:2"),)&amp;":"&amp;MATCH('2、汇总分析二项目维度'!$K$2,INDIRECT(Q$1&amp;"!2:2"),)))-1,)))</f>
        <v>0</v>
      </c>
      <c r="R23" s="159">
        <f ca="1">SUMPRODUCT(SUMIF(INDIRECT(R$1&amp;"!b3:b34"),$A23,OFFSET(INDIRECT(R$1&amp;"!a3"),,ROW(INDIRECT(MATCH('2、汇总分析二项目维度'!$J$2,INDIRECT(R$1&amp;"!2:2"),)&amp;":"&amp;MATCH('2、汇总分析二项目维度'!$K$2,INDIRECT(R$1&amp;"!2:2"),)))-1,)))</f>
        <v>0</v>
      </c>
      <c r="S23" s="159">
        <f ca="1">SUMPRODUCT(SUMIF(INDIRECT(S$1&amp;"!b3:b34"),$A23,OFFSET(INDIRECT(S$1&amp;"!a3"),,ROW(INDIRECT(MATCH('2、汇总分析二项目维度'!$J$2,INDIRECT(S$1&amp;"!2:2"),)&amp;":"&amp;MATCH('2、汇总分析二项目维度'!$K$2,INDIRECT(S$1&amp;"!2:2"),)))-1,)))</f>
        <v>0</v>
      </c>
      <c r="T23" s="106">
        <f t="shared" ca="1" si="2"/>
        <v>26</v>
      </c>
    </row>
    <row r="24" spans="1:20" ht="15" customHeight="1" x14ac:dyDescent="0.35">
      <c r="A24" s="71" t="s">
        <v>1666</v>
      </c>
      <c r="B24" s="71" t="s">
        <v>1650</v>
      </c>
      <c r="C24" s="12" t="str">
        <f>VLOOKUP(A24,'2、汇总分析二项目维度'!A:C,3,0)</f>
        <v xml:space="preserve">吉林省信创项目(安可项目)
</v>
      </c>
      <c r="D24" s="159">
        <f ca="1">SUMPRODUCT(SUMIF(INDIRECT(D$1&amp;"!b3:b34"),$A24,OFFSET(INDIRECT(D$1&amp;"!a3"),,ROW(INDIRECT(MATCH('2、汇总分析二项目维度'!$J$2,INDIRECT(D$1&amp;"!2:2"),)&amp;":"&amp;MATCH('2、汇总分析二项目维度'!$K$2,INDIRECT(D$1&amp;"!2:2"),)))-1,)))</f>
        <v>0</v>
      </c>
      <c r="E24" s="159">
        <f ca="1">SUMPRODUCT(SUMIF(INDIRECT(E$1&amp;"!b3:b34"),$A24,OFFSET(INDIRECT(E$1&amp;"!a3"),,ROW(INDIRECT(MATCH('2、汇总分析二项目维度'!$J$2,INDIRECT(E$1&amp;"!2:2"),)&amp;":"&amp;MATCH('2、汇总分析二项目维度'!$K$2,INDIRECT(E$1&amp;"!2:2"),)))-1,)))</f>
        <v>0</v>
      </c>
      <c r="F24" s="159">
        <f ca="1">SUMPRODUCT(SUMIF(INDIRECT(F$1&amp;"!b3:b34"),$A24,OFFSET(INDIRECT(F$1&amp;"!a3"),,ROW(INDIRECT(MATCH('2、汇总分析二项目维度'!$J$2,INDIRECT(F$1&amp;"!2:2"),)&amp;":"&amp;MATCH('2、汇总分析二项目维度'!$K$2,INDIRECT(F$1&amp;"!2:2"),)))-1,)))</f>
        <v>0</v>
      </c>
      <c r="G24" s="159">
        <f ca="1">SUMPRODUCT(SUMIF(INDIRECT(G$1&amp;"!b3:b34"),$A24,OFFSET(INDIRECT(G$1&amp;"!a3"),,ROW(INDIRECT(MATCH('2、汇总分析二项目维度'!$J$2,INDIRECT(G$1&amp;"!2:2"),)&amp;":"&amp;MATCH('2、汇总分析二项目维度'!$K$2,INDIRECT(G$1&amp;"!2:2"),)))-1,)))</f>
        <v>0</v>
      </c>
      <c r="H24" s="159">
        <f ca="1">SUMPRODUCT(SUMIF(INDIRECT(H$1&amp;"!b3:b34"),$A24,OFFSET(INDIRECT(H$1&amp;"!a3"),,ROW(INDIRECT(MATCH('2、汇总分析二项目维度'!$J$2,INDIRECT(H$1&amp;"!2:2"),)&amp;":"&amp;MATCH('2、汇总分析二项目维度'!$K$2,INDIRECT(H$1&amp;"!2:2"),)))-1,)))</f>
        <v>0</v>
      </c>
      <c r="I24" s="159">
        <f ca="1">SUMPRODUCT(SUMIF(INDIRECT(I$1&amp;"!b3:b34"),$A24,OFFSET(INDIRECT(I$1&amp;"!a3"),,ROW(INDIRECT(MATCH('2、汇总分析二项目维度'!$J$2,INDIRECT(I$1&amp;"!2:2"),)&amp;":"&amp;MATCH('2、汇总分析二项目维度'!$K$2,INDIRECT(I$1&amp;"!2:2"),)))-1,)))</f>
        <v>0</v>
      </c>
      <c r="J24" s="159">
        <f ca="1">SUMPRODUCT(SUMIF(INDIRECT(J$1&amp;"!b3:b34"),$A24,OFFSET(INDIRECT(J$1&amp;"!a3"),,ROW(INDIRECT(MATCH('2、汇总分析二项目维度'!$J$2,INDIRECT(J$1&amp;"!2:2"),)&amp;":"&amp;MATCH('2、汇总分析二项目维度'!$K$2,INDIRECT(J$1&amp;"!2:2"),)))-1,)))</f>
        <v>0</v>
      </c>
      <c r="K24" s="159">
        <f ca="1">SUMPRODUCT(SUMIF(INDIRECT(K$1&amp;"!b3:b34"),$A24,OFFSET(INDIRECT(K$1&amp;"!a3"),,ROW(INDIRECT(MATCH('2、汇总分析二项目维度'!$J$2,INDIRECT(K$1&amp;"!2:2"),)&amp;":"&amp;MATCH('2、汇总分析二项目维度'!$K$2,INDIRECT(K$1&amp;"!2:2"),)))-1,)))</f>
        <v>0</v>
      </c>
      <c r="L24" s="159">
        <f ca="1">SUMPRODUCT(SUMIF(INDIRECT(L$1&amp;"!b3:b34"),$A24,OFFSET(INDIRECT(L$1&amp;"!a3"),,ROW(INDIRECT(MATCH('2、汇总分析二项目维度'!$J$2,INDIRECT(L$1&amp;"!2:2"),)&amp;":"&amp;MATCH('2、汇总分析二项目维度'!$K$2,INDIRECT(L$1&amp;"!2:2"),)))-1,)))</f>
        <v>0</v>
      </c>
      <c r="M24" s="159">
        <f ca="1">SUMPRODUCT(SUMIF(INDIRECT(M$1&amp;"!b3:b34"),$A24,OFFSET(INDIRECT(M$1&amp;"!a3"),,ROW(INDIRECT(MATCH('2、汇总分析二项目维度'!$J$2,INDIRECT(M$1&amp;"!2:2"),)&amp;":"&amp;MATCH('2、汇总分析二项目维度'!$K$2,INDIRECT(M$1&amp;"!2:2"),)))-1,)))</f>
        <v>0</v>
      </c>
      <c r="N24" s="159">
        <f ca="1">SUMPRODUCT(SUMIF(INDIRECT(N$1&amp;"!b3:b34"),$A24,OFFSET(INDIRECT(N$1&amp;"!a3"),,ROW(INDIRECT(MATCH('2、汇总分析二项目维度'!$J$2,INDIRECT(N$1&amp;"!2:2"),)&amp;":"&amp;MATCH('2、汇总分析二项目维度'!$K$2,INDIRECT(N$1&amp;"!2:2"),)))-1,)))</f>
        <v>0</v>
      </c>
      <c r="O24" s="159">
        <f ca="1">SUMPRODUCT(SUMIF(INDIRECT(O$1&amp;"!b3:b34"),$A24,OFFSET(INDIRECT(O$1&amp;"!a3"),,ROW(INDIRECT(MATCH('2、汇总分析二项目维度'!$J$2,INDIRECT(O$1&amp;"!2:2"),)&amp;":"&amp;MATCH('2、汇总分析二项目维度'!$K$2,INDIRECT(O$1&amp;"!2:2"),)))-1,)))</f>
        <v>0</v>
      </c>
      <c r="P24" s="159">
        <f ca="1">SUMPRODUCT(SUMIF(INDIRECT(P$1&amp;"!b3:b34"),$A24,OFFSET(INDIRECT(P$1&amp;"!a3"),,ROW(INDIRECT(MATCH('2、汇总分析二项目维度'!$J$2,INDIRECT(P$1&amp;"!2:2"),)&amp;":"&amp;MATCH('2、汇总分析二项目维度'!$K$2,INDIRECT(P$1&amp;"!2:2"),)))-1,)))</f>
        <v>0</v>
      </c>
      <c r="Q24" s="159">
        <f ca="1">SUMPRODUCT(SUMIF(INDIRECT(Q$1&amp;"!b3:b34"),$A24,OFFSET(INDIRECT(Q$1&amp;"!a3"),,ROW(INDIRECT(MATCH('2、汇总分析二项目维度'!$J$2,INDIRECT(Q$1&amp;"!2:2"),)&amp;":"&amp;MATCH('2、汇总分析二项目维度'!$K$2,INDIRECT(Q$1&amp;"!2:2"),)))-1,)))</f>
        <v>0</v>
      </c>
      <c r="R24" s="159">
        <f ca="1">SUMPRODUCT(SUMIF(INDIRECT(R$1&amp;"!b3:b34"),$A24,OFFSET(INDIRECT(R$1&amp;"!a3"),,ROW(INDIRECT(MATCH('2、汇总分析二项目维度'!$J$2,INDIRECT(R$1&amp;"!2:2"),)&amp;":"&amp;MATCH('2、汇总分析二项目维度'!$K$2,INDIRECT(R$1&amp;"!2:2"),)))-1,)))</f>
        <v>0</v>
      </c>
      <c r="S24" s="159">
        <f ca="1">SUMPRODUCT(SUMIF(INDIRECT(S$1&amp;"!b3:b34"),$A24,OFFSET(INDIRECT(S$1&amp;"!a3"),,ROW(INDIRECT(MATCH('2、汇总分析二项目维度'!$J$2,INDIRECT(S$1&amp;"!2:2"),)&amp;":"&amp;MATCH('2、汇总分析二项目维度'!$K$2,INDIRECT(S$1&amp;"!2:2"),)))-1,)))</f>
        <v>0</v>
      </c>
      <c r="T24" s="106">
        <f t="shared" ca="1" si="2"/>
        <v>0</v>
      </c>
    </row>
    <row r="25" spans="1:20" ht="15" customHeight="1" x14ac:dyDescent="0.35">
      <c r="A25" s="71" t="s">
        <v>1702</v>
      </c>
      <c r="B25" s="71" t="s">
        <v>1650</v>
      </c>
      <c r="C25" s="12" t="str">
        <f>VLOOKUP(A25,'2、汇总分析二项目维度'!A:C,3,0)</f>
        <v>吉林省延吉市餐饮行业复工防疫系统项目</v>
      </c>
      <c r="D25" s="159">
        <f ca="1">SUMPRODUCT(SUMIF(INDIRECT(D$1&amp;"!b3:b34"),$A25,OFFSET(INDIRECT(D$1&amp;"!a3"),,ROW(INDIRECT(MATCH('2、汇总分析二项目维度'!$J$2,INDIRECT(D$1&amp;"!2:2"),)&amp;":"&amp;MATCH('2、汇总分析二项目维度'!$K$2,INDIRECT(D$1&amp;"!2:2"),)))-1,)))</f>
        <v>0</v>
      </c>
      <c r="E25" s="159">
        <f ca="1">SUMPRODUCT(SUMIF(INDIRECT(E$1&amp;"!b3:b34"),$A25,OFFSET(INDIRECT(E$1&amp;"!a3"),,ROW(INDIRECT(MATCH('2、汇总分析二项目维度'!$J$2,INDIRECT(E$1&amp;"!2:2"),)&amp;":"&amp;MATCH('2、汇总分析二项目维度'!$K$2,INDIRECT(E$1&amp;"!2:2"),)))-1,)))</f>
        <v>0</v>
      </c>
      <c r="F25" s="159">
        <f ca="1">SUMPRODUCT(SUMIF(INDIRECT(F$1&amp;"!b3:b34"),$A25,OFFSET(INDIRECT(F$1&amp;"!a3"),,ROW(INDIRECT(MATCH('2、汇总分析二项目维度'!$J$2,INDIRECT(F$1&amp;"!2:2"),)&amp;":"&amp;MATCH('2、汇总分析二项目维度'!$K$2,INDIRECT(F$1&amp;"!2:2"),)))-1,)))</f>
        <v>0</v>
      </c>
      <c r="G25" s="159">
        <f ca="1">SUMPRODUCT(SUMIF(INDIRECT(G$1&amp;"!b3:b34"),$A25,OFFSET(INDIRECT(G$1&amp;"!a3"),,ROW(INDIRECT(MATCH('2、汇总分析二项目维度'!$J$2,INDIRECT(G$1&amp;"!2:2"),)&amp;":"&amp;MATCH('2、汇总分析二项目维度'!$K$2,INDIRECT(G$1&amp;"!2:2"),)))-1,)))</f>
        <v>0</v>
      </c>
      <c r="H25" s="159">
        <f ca="1">SUMPRODUCT(SUMIF(INDIRECT(H$1&amp;"!b3:b34"),$A25,OFFSET(INDIRECT(H$1&amp;"!a3"),,ROW(INDIRECT(MATCH('2、汇总分析二项目维度'!$J$2,INDIRECT(H$1&amp;"!2:2"),)&amp;":"&amp;MATCH('2、汇总分析二项目维度'!$K$2,INDIRECT(H$1&amp;"!2:2"),)))-1,)))</f>
        <v>0</v>
      </c>
      <c r="I25" s="159">
        <f ca="1">SUMPRODUCT(SUMIF(INDIRECT(I$1&amp;"!b3:b34"),$A25,OFFSET(INDIRECT(I$1&amp;"!a3"),,ROW(INDIRECT(MATCH('2、汇总分析二项目维度'!$J$2,INDIRECT(I$1&amp;"!2:2"),)&amp;":"&amp;MATCH('2、汇总分析二项目维度'!$K$2,INDIRECT(I$1&amp;"!2:2"),)))-1,)))</f>
        <v>0</v>
      </c>
      <c r="J25" s="159">
        <f ca="1">SUMPRODUCT(SUMIF(INDIRECT(J$1&amp;"!b3:b34"),$A25,OFFSET(INDIRECT(J$1&amp;"!a3"),,ROW(INDIRECT(MATCH('2、汇总分析二项目维度'!$J$2,INDIRECT(J$1&amp;"!2:2"),)&amp;":"&amp;MATCH('2、汇总分析二项目维度'!$K$2,INDIRECT(J$1&amp;"!2:2"),)))-1,)))</f>
        <v>0</v>
      </c>
      <c r="K25" s="159">
        <f ca="1">SUMPRODUCT(SUMIF(INDIRECT(K$1&amp;"!b3:b34"),$A25,OFFSET(INDIRECT(K$1&amp;"!a3"),,ROW(INDIRECT(MATCH('2、汇总分析二项目维度'!$J$2,INDIRECT(K$1&amp;"!2:2"),)&amp;":"&amp;MATCH('2、汇总分析二项目维度'!$K$2,INDIRECT(K$1&amp;"!2:2"),)))-1,)))</f>
        <v>0</v>
      </c>
      <c r="L25" s="159">
        <f ca="1">SUMPRODUCT(SUMIF(INDIRECT(L$1&amp;"!b3:b34"),$A25,OFFSET(INDIRECT(L$1&amp;"!a3"),,ROW(INDIRECT(MATCH('2、汇总分析二项目维度'!$J$2,INDIRECT(L$1&amp;"!2:2"),)&amp;":"&amp;MATCH('2、汇总分析二项目维度'!$K$2,INDIRECT(L$1&amp;"!2:2"),)))-1,)))</f>
        <v>0</v>
      </c>
      <c r="M25" s="159">
        <f ca="1">SUMPRODUCT(SUMIF(INDIRECT(M$1&amp;"!b3:b34"),$A25,OFFSET(INDIRECT(M$1&amp;"!a3"),,ROW(INDIRECT(MATCH('2、汇总分析二项目维度'!$J$2,INDIRECT(M$1&amp;"!2:2"),)&amp;":"&amp;MATCH('2、汇总分析二项目维度'!$K$2,INDIRECT(M$1&amp;"!2:2"),)))-1,)))</f>
        <v>0</v>
      </c>
      <c r="N25" s="159">
        <f ca="1">SUMPRODUCT(SUMIF(INDIRECT(N$1&amp;"!b3:b34"),$A25,OFFSET(INDIRECT(N$1&amp;"!a3"),,ROW(INDIRECT(MATCH('2、汇总分析二项目维度'!$J$2,INDIRECT(N$1&amp;"!2:2"),)&amp;":"&amp;MATCH('2、汇总分析二项目维度'!$K$2,INDIRECT(N$1&amp;"!2:2"),)))-1,)))</f>
        <v>0</v>
      </c>
      <c r="O25" s="159">
        <f ca="1">SUMPRODUCT(SUMIF(INDIRECT(O$1&amp;"!b3:b34"),$A25,OFFSET(INDIRECT(O$1&amp;"!a3"),,ROW(INDIRECT(MATCH('2、汇总分析二项目维度'!$J$2,INDIRECT(O$1&amp;"!2:2"),)&amp;":"&amp;MATCH('2、汇总分析二项目维度'!$K$2,INDIRECT(O$1&amp;"!2:2"),)))-1,)))</f>
        <v>0</v>
      </c>
      <c r="P25" s="159">
        <f ca="1">SUMPRODUCT(SUMIF(INDIRECT(P$1&amp;"!b3:b34"),$A25,OFFSET(INDIRECT(P$1&amp;"!a3"),,ROW(INDIRECT(MATCH('2、汇总分析二项目维度'!$J$2,INDIRECT(P$1&amp;"!2:2"),)&amp;":"&amp;MATCH('2、汇总分析二项目维度'!$K$2,INDIRECT(P$1&amp;"!2:2"),)))-1,)))</f>
        <v>0</v>
      </c>
      <c r="Q25" s="159">
        <f ca="1">SUMPRODUCT(SUMIF(INDIRECT(Q$1&amp;"!b3:b34"),$A25,OFFSET(INDIRECT(Q$1&amp;"!a3"),,ROW(INDIRECT(MATCH('2、汇总分析二项目维度'!$J$2,INDIRECT(Q$1&amp;"!2:2"),)&amp;":"&amp;MATCH('2、汇总分析二项目维度'!$K$2,INDIRECT(Q$1&amp;"!2:2"),)))-1,)))</f>
        <v>0</v>
      </c>
      <c r="R25" s="159">
        <f ca="1">SUMPRODUCT(SUMIF(INDIRECT(R$1&amp;"!b3:b34"),$A25,OFFSET(INDIRECT(R$1&amp;"!a3"),,ROW(INDIRECT(MATCH('2、汇总分析二项目维度'!$J$2,INDIRECT(R$1&amp;"!2:2"),)&amp;":"&amp;MATCH('2、汇总分析二项目维度'!$K$2,INDIRECT(R$1&amp;"!2:2"),)))-1,)))</f>
        <v>0</v>
      </c>
      <c r="S25" s="159">
        <f ca="1">SUMPRODUCT(SUMIF(INDIRECT(S$1&amp;"!b3:b34"),$A25,OFFSET(INDIRECT(S$1&amp;"!a3"),,ROW(INDIRECT(MATCH('2、汇总分析二项目维度'!$J$2,INDIRECT(S$1&amp;"!2:2"),)&amp;":"&amp;MATCH('2、汇总分析二项目维度'!$K$2,INDIRECT(S$1&amp;"!2:2"),)))-1,)))</f>
        <v>0</v>
      </c>
      <c r="T25" s="106">
        <f t="shared" ca="1" si="2"/>
        <v>0</v>
      </c>
    </row>
    <row r="26" spans="1:20" ht="15" customHeight="1" x14ac:dyDescent="0.35">
      <c r="A26" s="71" t="s">
        <v>1705</v>
      </c>
      <c r="B26" s="71" t="s">
        <v>1650</v>
      </c>
      <c r="C26" s="12" t="str">
        <f>VLOOKUP(A26,'2、汇总分析二项目维度'!A:C,3,0)</f>
        <v>吉林省商务厅外贸商务平台项目</v>
      </c>
      <c r="D26" s="159">
        <f ca="1">SUMPRODUCT(SUMIF(INDIRECT(D$1&amp;"!b3:b34"),$A26,OFFSET(INDIRECT(D$1&amp;"!a3"),,ROW(INDIRECT(MATCH('2、汇总分析二项目维度'!$J$2,INDIRECT(D$1&amp;"!2:2"),)&amp;":"&amp;MATCH('2、汇总分析二项目维度'!$K$2,INDIRECT(D$1&amp;"!2:2"),)))-1,)))</f>
        <v>0</v>
      </c>
      <c r="E26" s="159">
        <f ca="1">SUMPRODUCT(SUMIF(INDIRECT(E$1&amp;"!b3:b34"),$A26,OFFSET(INDIRECT(E$1&amp;"!a3"),,ROW(INDIRECT(MATCH('2、汇总分析二项目维度'!$J$2,INDIRECT(E$1&amp;"!2:2"),)&amp;":"&amp;MATCH('2、汇总分析二项目维度'!$K$2,INDIRECT(E$1&amp;"!2:2"),)))-1,)))</f>
        <v>0</v>
      </c>
      <c r="F26" s="159">
        <f ca="1">SUMPRODUCT(SUMIF(INDIRECT(F$1&amp;"!b3:b34"),$A26,OFFSET(INDIRECT(F$1&amp;"!a3"),,ROW(INDIRECT(MATCH('2、汇总分析二项目维度'!$J$2,INDIRECT(F$1&amp;"!2:2"),)&amp;":"&amp;MATCH('2、汇总分析二项目维度'!$K$2,INDIRECT(F$1&amp;"!2:2"),)))-1,)))</f>
        <v>0</v>
      </c>
      <c r="G26" s="159">
        <f ca="1">SUMPRODUCT(SUMIF(INDIRECT(G$1&amp;"!b3:b34"),$A26,OFFSET(INDIRECT(G$1&amp;"!a3"),,ROW(INDIRECT(MATCH('2、汇总分析二项目维度'!$J$2,INDIRECT(G$1&amp;"!2:2"),)&amp;":"&amp;MATCH('2、汇总分析二项目维度'!$K$2,INDIRECT(G$1&amp;"!2:2"),)))-1,)))</f>
        <v>0</v>
      </c>
      <c r="H26" s="159">
        <f ca="1">SUMPRODUCT(SUMIF(INDIRECT(H$1&amp;"!b3:b34"),$A26,OFFSET(INDIRECT(H$1&amp;"!a3"),,ROW(INDIRECT(MATCH('2、汇总分析二项目维度'!$J$2,INDIRECT(H$1&amp;"!2:2"),)&amp;":"&amp;MATCH('2、汇总分析二项目维度'!$K$2,INDIRECT(H$1&amp;"!2:2"),)))-1,)))</f>
        <v>0</v>
      </c>
      <c r="I26" s="159">
        <f ca="1">SUMPRODUCT(SUMIF(INDIRECT(I$1&amp;"!b3:b34"),$A26,OFFSET(INDIRECT(I$1&amp;"!a3"),,ROW(INDIRECT(MATCH('2、汇总分析二项目维度'!$J$2,INDIRECT(I$1&amp;"!2:2"),)&amp;":"&amp;MATCH('2、汇总分析二项目维度'!$K$2,INDIRECT(I$1&amp;"!2:2"),)))-1,)))</f>
        <v>0</v>
      </c>
      <c r="J26" s="159">
        <f ca="1">SUMPRODUCT(SUMIF(INDIRECT(J$1&amp;"!b3:b34"),$A26,OFFSET(INDIRECT(J$1&amp;"!a3"),,ROW(INDIRECT(MATCH('2、汇总分析二项目维度'!$J$2,INDIRECT(J$1&amp;"!2:2"),)&amp;":"&amp;MATCH('2、汇总分析二项目维度'!$K$2,INDIRECT(J$1&amp;"!2:2"),)))-1,)))</f>
        <v>0</v>
      </c>
      <c r="K26" s="159">
        <f ca="1">SUMPRODUCT(SUMIF(INDIRECT(K$1&amp;"!b3:b34"),$A26,OFFSET(INDIRECT(K$1&amp;"!a3"),,ROW(INDIRECT(MATCH('2、汇总分析二项目维度'!$J$2,INDIRECT(K$1&amp;"!2:2"),)&amp;":"&amp;MATCH('2、汇总分析二项目维度'!$K$2,INDIRECT(K$1&amp;"!2:2"),)))-1,)))</f>
        <v>0</v>
      </c>
      <c r="L26" s="159">
        <f ca="1">SUMPRODUCT(SUMIF(INDIRECT(L$1&amp;"!b3:b34"),$A26,OFFSET(INDIRECT(L$1&amp;"!a3"),,ROW(INDIRECT(MATCH('2、汇总分析二项目维度'!$J$2,INDIRECT(L$1&amp;"!2:2"),)&amp;":"&amp;MATCH('2、汇总分析二项目维度'!$K$2,INDIRECT(L$1&amp;"!2:2"),)))-1,)))</f>
        <v>0</v>
      </c>
      <c r="M26" s="159">
        <f ca="1">SUMPRODUCT(SUMIF(INDIRECT(M$1&amp;"!b3:b34"),$A26,OFFSET(INDIRECT(M$1&amp;"!a3"),,ROW(INDIRECT(MATCH('2、汇总分析二项目维度'!$J$2,INDIRECT(M$1&amp;"!2:2"),)&amp;":"&amp;MATCH('2、汇总分析二项目维度'!$K$2,INDIRECT(M$1&amp;"!2:2"),)))-1,)))</f>
        <v>0</v>
      </c>
      <c r="N26" s="159">
        <f ca="1">SUMPRODUCT(SUMIF(INDIRECT(N$1&amp;"!b3:b34"),$A26,OFFSET(INDIRECT(N$1&amp;"!a3"),,ROW(INDIRECT(MATCH('2、汇总分析二项目维度'!$J$2,INDIRECT(N$1&amp;"!2:2"),)&amp;":"&amp;MATCH('2、汇总分析二项目维度'!$K$2,INDIRECT(N$1&amp;"!2:2"),)))-1,)))</f>
        <v>0</v>
      </c>
      <c r="O26" s="159">
        <f ca="1">SUMPRODUCT(SUMIF(INDIRECT(O$1&amp;"!b3:b34"),$A26,OFFSET(INDIRECT(O$1&amp;"!a3"),,ROW(INDIRECT(MATCH('2、汇总分析二项目维度'!$J$2,INDIRECT(O$1&amp;"!2:2"),)&amp;":"&amp;MATCH('2、汇总分析二项目维度'!$K$2,INDIRECT(O$1&amp;"!2:2"),)))-1,)))</f>
        <v>0</v>
      </c>
      <c r="P26" s="159">
        <f ca="1">SUMPRODUCT(SUMIF(INDIRECT(P$1&amp;"!b3:b34"),$A26,OFFSET(INDIRECT(P$1&amp;"!a3"),,ROW(INDIRECT(MATCH('2、汇总分析二项目维度'!$J$2,INDIRECT(P$1&amp;"!2:2"),)&amp;":"&amp;MATCH('2、汇总分析二项目维度'!$K$2,INDIRECT(P$1&amp;"!2:2"),)))-1,)))</f>
        <v>0</v>
      </c>
      <c r="Q26" s="159">
        <f ca="1">SUMPRODUCT(SUMIF(INDIRECT(Q$1&amp;"!b3:b34"),$A26,OFFSET(INDIRECT(Q$1&amp;"!a3"),,ROW(INDIRECT(MATCH('2、汇总分析二项目维度'!$J$2,INDIRECT(Q$1&amp;"!2:2"),)&amp;":"&amp;MATCH('2、汇总分析二项目维度'!$K$2,INDIRECT(Q$1&amp;"!2:2"),)))-1,)))</f>
        <v>22</v>
      </c>
      <c r="R26" s="159">
        <f ca="1">SUMPRODUCT(SUMIF(INDIRECT(R$1&amp;"!b3:b34"),$A26,OFFSET(INDIRECT(R$1&amp;"!a3"),,ROW(INDIRECT(MATCH('2、汇总分析二项目维度'!$J$2,INDIRECT(R$1&amp;"!2:2"),)&amp;":"&amp;MATCH('2、汇总分析二项目维度'!$K$2,INDIRECT(R$1&amp;"!2:2"),)))-1,)))</f>
        <v>0</v>
      </c>
      <c r="S26" s="159">
        <f ca="1">SUMPRODUCT(SUMIF(INDIRECT(S$1&amp;"!b3:b34"),$A26,OFFSET(INDIRECT(S$1&amp;"!a3"),,ROW(INDIRECT(MATCH('2、汇总分析二项目维度'!$J$2,INDIRECT(S$1&amp;"!2:2"),)&amp;":"&amp;MATCH('2、汇总分析二项目维度'!$K$2,INDIRECT(S$1&amp;"!2:2"),)))-1,)))</f>
        <v>0</v>
      </c>
      <c r="T26" s="106">
        <f t="shared" ca="1" si="2"/>
        <v>22</v>
      </c>
    </row>
    <row r="27" spans="1:20" ht="15" customHeight="1" x14ac:dyDescent="0.35">
      <c r="A27" s="71" t="s">
        <v>1707</v>
      </c>
      <c r="B27" s="71" t="s">
        <v>1650</v>
      </c>
      <c r="C27" s="12" t="str">
        <f>VLOOKUP(A27,'2、汇总分析二项目维度'!A:C,3,0)</f>
        <v>红旗智慧新城</v>
      </c>
      <c r="D27" s="159">
        <f ca="1">SUMPRODUCT(SUMIF(INDIRECT(D$1&amp;"!b3:b34"),$A27,OFFSET(INDIRECT(D$1&amp;"!a3"),,ROW(INDIRECT(MATCH('2、汇总分析二项目维度'!$J$2,INDIRECT(D$1&amp;"!2:2"),)&amp;":"&amp;MATCH('2、汇总分析二项目维度'!$K$2,INDIRECT(D$1&amp;"!2:2"),)))-1,)))</f>
        <v>0</v>
      </c>
      <c r="E27" s="159">
        <f ca="1">SUMPRODUCT(SUMIF(INDIRECT(E$1&amp;"!b3:b34"),$A27,OFFSET(INDIRECT(E$1&amp;"!a3"),,ROW(INDIRECT(MATCH('2、汇总分析二项目维度'!$J$2,INDIRECT(E$1&amp;"!2:2"),)&amp;":"&amp;MATCH('2、汇总分析二项目维度'!$K$2,INDIRECT(E$1&amp;"!2:2"),)))-1,)))</f>
        <v>0</v>
      </c>
      <c r="F27" s="159">
        <f ca="1">SUMPRODUCT(SUMIF(INDIRECT(F$1&amp;"!b3:b34"),$A27,OFFSET(INDIRECT(F$1&amp;"!a3"),,ROW(INDIRECT(MATCH('2、汇总分析二项目维度'!$J$2,INDIRECT(F$1&amp;"!2:2"),)&amp;":"&amp;MATCH('2、汇总分析二项目维度'!$K$2,INDIRECT(F$1&amp;"!2:2"),)))-1,)))</f>
        <v>0</v>
      </c>
      <c r="G27" s="159">
        <f ca="1">SUMPRODUCT(SUMIF(INDIRECT(G$1&amp;"!b3:b34"),$A27,OFFSET(INDIRECT(G$1&amp;"!a3"),,ROW(INDIRECT(MATCH('2、汇总分析二项目维度'!$J$2,INDIRECT(G$1&amp;"!2:2"),)&amp;":"&amp;MATCH('2、汇总分析二项目维度'!$K$2,INDIRECT(G$1&amp;"!2:2"),)))-1,)))</f>
        <v>0</v>
      </c>
      <c r="H27" s="159">
        <f ca="1">SUMPRODUCT(SUMIF(INDIRECT(H$1&amp;"!b3:b34"),$A27,OFFSET(INDIRECT(H$1&amp;"!a3"),,ROW(INDIRECT(MATCH('2、汇总分析二项目维度'!$J$2,INDIRECT(H$1&amp;"!2:2"),)&amp;":"&amp;MATCH('2、汇总分析二项目维度'!$K$2,INDIRECT(H$1&amp;"!2:2"),)))-1,)))</f>
        <v>0</v>
      </c>
      <c r="I27" s="159">
        <f ca="1">SUMPRODUCT(SUMIF(INDIRECT(I$1&amp;"!b3:b34"),$A27,OFFSET(INDIRECT(I$1&amp;"!a3"),,ROW(INDIRECT(MATCH('2、汇总分析二项目维度'!$J$2,INDIRECT(I$1&amp;"!2:2"),)&amp;":"&amp;MATCH('2、汇总分析二项目维度'!$K$2,INDIRECT(I$1&amp;"!2:2"),)))-1,)))</f>
        <v>0</v>
      </c>
      <c r="J27" s="159">
        <f ca="1">SUMPRODUCT(SUMIF(INDIRECT(J$1&amp;"!b3:b34"),$A27,OFFSET(INDIRECT(J$1&amp;"!a3"),,ROW(INDIRECT(MATCH('2、汇总分析二项目维度'!$J$2,INDIRECT(J$1&amp;"!2:2"),)&amp;":"&amp;MATCH('2、汇总分析二项目维度'!$K$2,INDIRECT(J$1&amp;"!2:2"),)))-1,)))</f>
        <v>0</v>
      </c>
      <c r="K27" s="159">
        <f ca="1">SUMPRODUCT(SUMIF(INDIRECT(K$1&amp;"!b3:b34"),$A27,OFFSET(INDIRECT(K$1&amp;"!a3"),,ROW(INDIRECT(MATCH('2、汇总分析二项目维度'!$J$2,INDIRECT(K$1&amp;"!2:2"),)&amp;":"&amp;MATCH('2、汇总分析二项目维度'!$K$2,INDIRECT(K$1&amp;"!2:2"),)))-1,)))</f>
        <v>0</v>
      </c>
      <c r="L27" s="159">
        <f ca="1">SUMPRODUCT(SUMIF(INDIRECT(L$1&amp;"!b3:b34"),$A27,OFFSET(INDIRECT(L$1&amp;"!a3"),,ROW(INDIRECT(MATCH('2、汇总分析二项目维度'!$J$2,INDIRECT(L$1&amp;"!2:2"),)&amp;":"&amp;MATCH('2、汇总分析二项目维度'!$K$2,INDIRECT(L$1&amp;"!2:2"),)))-1,)))</f>
        <v>0</v>
      </c>
      <c r="M27" s="159">
        <f ca="1">SUMPRODUCT(SUMIF(INDIRECT(M$1&amp;"!b3:b34"),$A27,OFFSET(INDIRECT(M$1&amp;"!a3"),,ROW(INDIRECT(MATCH('2、汇总分析二项目维度'!$J$2,INDIRECT(M$1&amp;"!2:2"),)&amp;":"&amp;MATCH('2、汇总分析二项目维度'!$K$2,INDIRECT(M$1&amp;"!2:2"),)))-1,)))</f>
        <v>0</v>
      </c>
      <c r="N27" s="159">
        <f ca="1">SUMPRODUCT(SUMIF(INDIRECT(N$1&amp;"!b3:b34"),$A27,OFFSET(INDIRECT(N$1&amp;"!a3"),,ROW(INDIRECT(MATCH('2、汇总分析二项目维度'!$J$2,INDIRECT(N$1&amp;"!2:2"),)&amp;":"&amp;MATCH('2、汇总分析二项目维度'!$K$2,INDIRECT(N$1&amp;"!2:2"),)))-1,)))</f>
        <v>0</v>
      </c>
      <c r="O27" s="159">
        <f ca="1">SUMPRODUCT(SUMIF(INDIRECT(O$1&amp;"!b3:b34"),$A27,OFFSET(INDIRECT(O$1&amp;"!a3"),,ROW(INDIRECT(MATCH('2、汇总分析二项目维度'!$J$2,INDIRECT(O$1&amp;"!2:2"),)&amp;":"&amp;MATCH('2、汇总分析二项目维度'!$K$2,INDIRECT(O$1&amp;"!2:2"),)))-1,)))</f>
        <v>0</v>
      </c>
      <c r="P27" s="159">
        <f ca="1">SUMPRODUCT(SUMIF(INDIRECT(P$1&amp;"!b3:b34"),$A27,OFFSET(INDIRECT(P$1&amp;"!a3"),,ROW(INDIRECT(MATCH('2、汇总分析二项目维度'!$J$2,INDIRECT(P$1&amp;"!2:2"),)&amp;":"&amp;MATCH('2、汇总分析二项目维度'!$K$2,INDIRECT(P$1&amp;"!2:2"),)))-1,)))</f>
        <v>0</v>
      </c>
      <c r="Q27" s="159">
        <f ca="1">SUMPRODUCT(SUMIF(INDIRECT(Q$1&amp;"!b3:b34"),$A27,OFFSET(INDIRECT(Q$1&amp;"!a3"),,ROW(INDIRECT(MATCH('2、汇总分析二项目维度'!$J$2,INDIRECT(Q$1&amp;"!2:2"),)&amp;":"&amp;MATCH('2、汇总分析二项目维度'!$K$2,INDIRECT(Q$1&amp;"!2:2"),)))-1,)))</f>
        <v>0</v>
      </c>
      <c r="R27" s="159">
        <f ca="1">SUMPRODUCT(SUMIF(INDIRECT(R$1&amp;"!b3:b34"),$A27,OFFSET(INDIRECT(R$1&amp;"!a3"),,ROW(INDIRECT(MATCH('2、汇总分析二项目维度'!$J$2,INDIRECT(R$1&amp;"!2:2"),)&amp;":"&amp;MATCH('2、汇总分析二项目维度'!$K$2,INDIRECT(R$1&amp;"!2:2"),)))-1,)))</f>
        <v>0</v>
      </c>
      <c r="S27" s="159">
        <f ca="1">SUMPRODUCT(SUMIF(INDIRECT(S$1&amp;"!b3:b34"),$A27,OFFSET(INDIRECT(S$1&amp;"!a3"),,ROW(INDIRECT(MATCH('2、汇总分析二项目维度'!$J$2,INDIRECT(S$1&amp;"!2:2"),)&amp;":"&amp;MATCH('2、汇总分析二项目维度'!$K$2,INDIRECT(S$1&amp;"!2:2"),)))-1,)))</f>
        <v>0</v>
      </c>
      <c r="T27" s="106">
        <f t="shared" ca="1" si="2"/>
        <v>0</v>
      </c>
    </row>
    <row r="28" spans="1:20" ht="15" customHeight="1" x14ac:dyDescent="0.35">
      <c r="A28" s="71" t="s">
        <v>1709</v>
      </c>
      <c r="B28" s="71" t="s">
        <v>1650</v>
      </c>
      <c r="C28" s="12" t="str">
        <f>VLOOKUP(A28,'2、汇总分析二项目维度'!A:C,3,0)</f>
        <v>祥云大数据平台（三期）</v>
      </c>
      <c r="D28" s="159">
        <f ca="1">SUMPRODUCT(SUMIF(INDIRECT(D$1&amp;"!b3:b34"),$A28,OFFSET(INDIRECT(D$1&amp;"!a3"),,ROW(INDIRECT(MATCH('2、汇总分析二项目维度'!$J$2,INDIRECT(D$1&amp;"!2:2"),)&amp;":"&amp;MATCH('2、汇总分析二项目维度'!$K$2,INDIRECT(D$1&amp;"!2:2"),)))-1,)))</f>
        <v>0</v>
      </c>
      <c r="E28" s="159">
        <f ca="1">SUMPRODUCT(SUMIF(INDIRECT(E$1&amp;"!b3:b34"),$A28,OFFSET(INDIRECT(E$1&amp;"!a3"),,ROW(INDIRECT(MATCH('2、汇总分析二项目维度'!$J$2,INDIRECT(E$1&amp;"!2:2"),)&amp;":"&amp;MATCH('2、汇总分析二项目维度'!$K$2,INDIRECT(E$1&amp;"!2:2"),)))-1,)))</f>
        <v>0</v>
      </c>
      <c r="F28" s="159">
        <f ca="1">SUMPRODUCT(SUMIF(INDIRECT(F$1&amp;"!b3:b34"),$A28,OFFSET(INDIRECT(F$1&amp;"!a3"),,ROW(INDIRECT(MATCH('2、汇总分析二项目维度'!$J$2,INDIRECT(F$1&amp;"!2:2"),)&amp;":"&amp;MATCH('2、汇总分析二项目维度'!$K$2,INDIRECT(F$1&amp;"!2:2"),)))-1,)))</f>
        <v>0</v>
      </c>
      <c r="G28" s="159">
        <f ca="1">SUMPRODUCT(SUMIF(INDIRECT(G$1&amp;"!b3:b34"),$A28,OFFSET(INDIRECT(G$1&amp;"!a3"),,ROW(INDIRECT(MATCH('2、汇总分析二项目维度'!$J$2,INDIRECT(G$1&amp;"!2:2"),)&amp;":"&amp;MATCH('2、汇总分析二项目维度'!$K$2,INDIRECT(G$1&amp;"!2:2"),)))-1,)))</f>
        <v>0</v>
      </c>
      <c r="H28" s="159">
        <f ca="1">SUMPRODUCT(SUMIF(INDIRECT(H$1&amp;"!b3:b34"),$A28,OFFSET(INDIRECT(H$1&amp;"!a3"),,ROW(INDIRECT(MATCH('2、汇总分析二项目维度'!$J$2,INDIRECT(H$1&amp;"!2:2"),)&amp;":"&amp;MATCH('2、汇总分析二项目维度'!$K$2,INDIRECT(H$1&amp;"!2:2"),)))-1,)))</f>
        <v>0</v>
      </c>
      <c r="I28" s="159">
        <f ca="1">SUMPRODUCT(SUMIF(INDIRECT(I$1&amp;"!b3:b34"),$A28,OFFSET(INDIRECT(I$1&amp;"!a3"),,ROW(INDIRECT(MATCH('2、汇总分析二项目维度'!$J$2,INDIRECT(I$1&amp;"!2:2"),)&amp;":"&amp;MATCH('2、汇总分析二项目维度'!$K$2,INDIRECT(I$1&amp;"!2:2"),)))-1,)))</f>
        <v>0</v>
      </c>
      <c r="J28" s="159">
        <f ca="1">SUMPRODUCT(SUMIF(INDIRECT(J$1&amp;"!b3:b34"),$A28,OFFSET(INDIRECT(J$1&amp;"!a3"),,ROW(INDIRECT(MATCH('2、汇总分析二项目维度'!$J$2,INDIRECT(J$1&amp;"!2:2"),)&amp;":"&amp;MATCH('2、汇总分析二项目维度'!$K$2,INDIRECT(J$1&amp;"!2:2"),)))-1,)))</f>
        <v>0</v>
      </c>
      <c r="K28" s="159">
        <f ca="1">SUMPRODUCT(SUMIF(INDIRECT(K$1&amp;"!b3:b34"),$A28,OFFSET(INDIRECT(K$1&amp;"!a3"),,ROW(INDIRECT(MATCH('2、汇总分析二项目维度'!$J$2,INDIRECT(K$1&amp;"!2:2"),)&amp;":"&amp;MATCH('2、汇总分析二项目维度'!$K$2,INDIRECT(K$1&amp;"!2:2"),)))-1,)))</f>
        <v>0</v>
      </c>
      <c r="L28" s="159">
        <f ca="1">SUMPRODUCT(SUMIF(INDIRECT(L$1&amp;"!b3:b34"),$A28,OFFSET(INDIRECT(L$1&amp;"!a3"),,ROW(INDIRECT(MATCH('2、汇总分析二项目维度'!$J$2,INDIRECT(L$1&amp;"!2:2"),)&amp;":"&amp;MATCH('2、汇总分析二项目维度'!$K$2,INDIRECT(L$1&amp;"!2:2"),)))-1,)))</f>
        <v>0</v>
      </c>
      <c r="M28" s="159">
        <f ca="1">SUMPRODUCT(SUMIF(INDIRECT(M$1&amp;"!b3:b34"),$A28,OFFSET(INDIRECT(M$1&amp;"!a3"),,ROW(INDIRECT(MATCH('2、汇总分析二项目维度'!$J$2,INDIRECT(M$1&amp;"!2:2"),)&amp;":"&amp;MATCH('2、汇总分析二项目维度'!$K$2,INDIRECT(M$1&amp;"!2:2"),)))-1,)))</f>
        <v>0</v>
      </c>
      <c r="N28" s="159">
        <f ca="1">SUMPRODUCT(SUMIF(INDIRECT(N$1&amp;"!b3:b34"),$A28,OFFSET(INDIRECT(N$1&amp;"!a3"),,ROW(INDIRECT(MATCH('2、汇总分析二项目维度'!$J$2,INDIRECT(N$1&amp;"!2:2"),)&amp;":"&amp;MATCH('2、汇总分析二项目维度'!$K$2,INDIRECT(N$1&amp;"!2:2"),)))-1,)))</f>
        <v>0</v>
      </c>
      <c r="O28" s="159">
        <f ca="1">SUMPRODUCT(SUMIF(INDIRECT(O$1&amp;"!b3:b34"),$A28,OFFSET(INDIRECT(O$1&amp;"!a3"),,ROW(INDIRECT(MATCH('2、汇总分析二项目维度'!$J$2,INDIRECT(O$1&amp;"!2:2"),)&amp;":"&amp;MATCH('2、汇总分析二项目维度'!$K$2,INDIRECT(O$1&amp;"!2:2"),)))-1,)))</f>
        <v>0</v>
      </c>
      <c r="P28" s="159">
        <f ca="1">SUMPRODUCT(SUMIF(INDIRECT(P$1&amp;"!b3:b34"),$A28,OFFSET(INDIRECT(P$1&amp;"!a3"),,ROW(INDIRECT(MATCH('2、汇总分析二项目维度'!$J$2,INDIRECT(P$1&amp;"!2:2"),)&amp;":"&amp;MATCH('2、汇总分析二项目维度'!$K$2,INDIRECT(P$1&amp;"!2:2"),)))-1,)))</f>
        <v>0</v>
      </c>
      <c r="Q28" s="159">
        <f ca="1">SUMPRODUCT(SUMIF(INDIRECT(Q$1&amp;"!b3:b34"),$A28,OFFSET(INDIRECT(Q$1&amp;"!a3"),,ROW(INDIRECT(MATCH('2、汇总分析二项目维度'!$J$2,INDIRECT(Q$1&amp;"!2:2"),)&amp;":"&amp;MATCH('2、汇总分析二项目维度'!$K$2,INDIRECT(Q$1&amp;"!2:2"),)))-1,)))</f>
        <v>0</v>
      </c>
      <c r="R28" s="159">
        <f ca="1">SUMPRODUCT(SUMIF(INDIRECT(R$1&amp;"!b3:b34"),$A28,OFFSET(INDIRECT(R$1&amp;"!a3"),,ROW(INDIRECT(MATCH('2、汇总分析二项目维度'!$J$2,INDIRECT(R$1&amp;"!2:2"),)&amp;":"&amp;MATCH('2、汇总分析二项目维度'!$K$2,INDIRECT(R$1&amp;"!2:2"),)))-1,)))</f>
        <v>0</v>
      </c>
      <c r="S28" s="159">
        <f ca="1">SUMPRODUCT(SUMIF(INDIRECT(S$1&amp;"!b3:b34"),$A28,OFFSET(INDIRECT(S$1&amp;"!a3"),,ROW(INDIRECT(MATCH('2、汇总分析二项目维度'!$J$2,INDIRECT(S$1&amp;"!2:2"),)&amp;":"&amp;MATCH('2、汇总分析二项目维度'!$K$2,INDIRECT(S$1&amp;"!2:2"),)))-1,)))</f>
        <v>0</v>
      </c>
      <c r="T28" s="106">
        <f t="shared" ca="1" si="2"/>
        <v>0</v>
      </c>
    </row>
    <row r="29" spans="1:20" ht="15" customHeight="1" x14ac:dyDescent="0.35">
      <c r="A29" s="71" t="s">
        <v>229</v>
      </c>
      <c r="B29" s="71" t="s">
        <v>1775</v>
      </c>
      <c r="C29" s="12" t="str">
        <f>VLOOKUP(A29,'2、汇总分析二项目维度'!A:C,3,0)</f>
        <v>沧州城市融合大数据中心软件开发项目</v>
      </c>
      <c r="D29" s="159">
        <f ca="1">SUMPRODUCT(SUMIF(INDIRECT(D$1&amp;"!b3:b34"),$A29,OFFSET(INDIRECT(D$1&amp;"!a3"),,ROW(INDIRECT(MATCH('2、汇总分析二项目维度'!$J$2,INDIRECT(D$1&amp;"!2:2"),)&amp;":"&amp;MATCH('2、汇总分析二项目维度'!$K$2,INDIRECT(D$1&amp;"!2:2"),)))-1,)))</f>
        <v>0</v>
      </c>
      <c r="E29" s="159">
        <f ca="1">SUMPRODUCT(SUMIF(INDIRECT(E$1&amp;"!b3:b34"),$A29,OFFSET(INDIRECT(E$1&amp;"!a3"),,ROW(INDIRECT(MATCH('2、汇总分析二项目维度'!$J$2,INDIRECT(E$1&amp;"!2:2"),)&amp;":"&amp;MATCH('2、汇总分析二项目维度'!$K$2,INDIRECT(E$1&amp;"!2:2"),)))-1,)))</f>
        <v>0</v>
      </c>
      <c r="F29" s="159">
        <f ca="1">SUMPRODUCT(SUMIF(INDIRECT(F$1&amp;"!b3:b34"),$A29,OFFSET(INDIRECT(F$1&amp;"!a3"),,ROW(INDIRECT(MATCH('2、汇总分析二项目维度'!$J$2,INDIRECT(F$1&amp;"!2:2"),)&amp;":"&amp;MATCH('2、汇总分析二项目维度'!$K$2,INDIRECT(F$1&amp;"!2:2"),)))-1,)))</f>
        <v>0</v>
      </c>
      <c r="G29" s="159">
        <f ca="1">SUMPRODUCT(SUMIF(INDIRECT(G$1&amp;"!b3:b34"),$A29,OFFSET(INDIRECT(G$1&amp;"!a3"),,ROW(INDIRECT(MATCH('2、汇总分析二项目维度'!$J$2,INDIRECT(G$1&amp;"!2:2"),)&amp;":"&amp;MATCH('2、汇总分析二项目维度'!$K$2,INDIRECT(G$1&amp;"!2:2"),)))-1,)))</f>
        <v>0</v>
      </c>
      <c r="H29" s="159">
        <f ca="1">SUMPRODUCT(SUMIF(INDIRECT(H$1&amp;"!b3:b34"),$A29,OFFSET(INDIRECT(H$1&amp;"!a3"),,ROW(INDIRECT(MATCH('2、汇总分析二项目维度'!$J$2,INDIRECT(H$1&amp;"!2:2"),)&amp;":"&amp;MATCH('2、汇总分析二项目维度'!$K$2,INDIRECT(H$1&amp;"!2:2"),)))-1,)))</f>
        <v>0</v>
      </c>
      <c r="I29" s="159">
        <f ca="1">SUMPRODUCT(SUMIF(INDIRECT(I$1&amp;"!b3:b34"),$A29,OFFSET(INDIRECT(I$1&amp;"!a3"),,ROW(INDIRECT(MATCH('2、汇总分析二项目维度'!$J$2,INDIRECT(I$1&amp;"!2:2"),)&amp;":"&amp;MATCH('2、汇总分析二项目维度'!$K$2,INDIRECT(I$1&amp;"!2:2"),)))-1,)))</f>
        <v>0</v>
      </c>
      <c r="J29" s="159">
        <f ca="1">SUMPRODUCT(SUMIF(INDIRECT(J$1&amp;"!b3:b34"),$A29,OFFSET(INDIRECT(J$1&amp;"!a3"),,ROW(INDIRECT(MATCH('2、汇总分析二项目维度'!$J$2,INDIRECT(J$1&amp;"!2:2"),)&amp;":"&amp;MATCH('2、汇总分析二项目维度'!$K$2,INDIRECT(J$1&amp;"!2:2"),)))-1,)))</f>
        <v>0</v>
      </c>
      <c r="K29" s="159">
        <f ca="1">SUMPRODUCT(SUMIF(INDIRECT(K$1&amp;"!b3:b34"),$A29,OFFSET(INDIRECT(K$1&amp;"!a3"),,ROW(INDIRECT(MATCH('2、汇总分析二项目维度'!$J$2,INDIRECT(K$1&amp;"!2:2"),)&amp;":"&amp;MATCH('2、汇总分析二项目维度'!$K$2,INDIRECT(K$1&amp;"!2:2"),)))-1,)))</f>
        <v>0</v>
      </c>
      <c r="L29" s="159">
        <f ca="1">SUMPRODUCT(SUMIF(INDIRECT(L$1&amp;"!b3:b34"),$A29,OFFSET(INDIRECT(L$1&amp;"!a3"),,ROW(INDIRECT(MATCH('2、汇总分析二项目维度'!$J$2,INDIRECT(L$1&amp;"!2:2"),)&amp;":"&amp;MATCH('2、汇总分析二项目维度'!$K$2,INDIRECT(L$1&amp;"!2:2"),)))-1,)))</f>
        <v>16</v>
      </c>
      <c r="M29" s="159">
        <f ca="1">SUMPRODUCT(SUMIF(INDIRECT(M$1&amp;"!b3:b34"),$A29,OFFSET(INDIRECT(M$1&amp;"!a3"),,ROW(INDIRECT(MATCH('2、汇总分析二项目维度'!$J$2,INDIRECT(M$1&amp;"!2:2"),)&amp;":"&amp;MATCH('2、汇总分析二项目维度'!$K$2,INDIRECT(M$1&amp;"!2:2"),)))-1,)))</f>
        <v>0</v>
      </c>
      <c r="N29" s="159">
        <f ca="1">SUMPRODUCT(SUMIF(INDIRECT(N$1&amp;"!b3:b34"),$A29,OFFSET(INDIRECT(N$1&amp;"!a3"),,ROW(INDIRECT(MATCH('2、汇总分析二项目维度'!$J$2,INDIRECT(N$1&amp;"!2:2"),)&amp;":"&amp;MATCH('2、汇总分析二项目维度'!$K$2,INDIRECT(N$1&amp;"!2:2"),)))-1,)))</f>
        <v>0</v>
      </c>
      <c r="O29" s="159">
        <f ca="1">SUMPRODUCT(SUMIF(INDIRECT(O$1&amp;"!b3:b34"),$A29,OFFSET(INDIRECT(O$1&amp;"!a3"),,ROW(INDIRECT(MATCH('2、汇总分析二项目维度'!$J$2,INDIRECT(O$1&amp;"!2:2"),)&amp;":"&amp;MATCH('2、汇总分析二项目维度'!$K$2,INDIRECT(O$1&amp;"!2:2"),)))-1,)))</f>
        <v>0</v>
      </c>
      <c r="P29" s="159">
        <f ca="1">SUMPRODUCT(SUMIF(INDIRECT(P$1&amp;"!b3:b34"),$A29,OFFSET(INDIRECT(P$1&amp;"!a3"),,ROW(INDIRECT(MATCH('2、汇总分析二项目维度'!$J$2,INDIRECT(P$1&amp;"!2:2"),)&amp;":"&amp;MATCH('2、汇总分析二项目维度'!$K$2,INDIRECT(P$1&amp;"!2:2"),)))-1,)))</f>
        <v>0</v>
      </c>
      <c r="Q29" s="159">
        <f ca="1">SUMPRODUCT(SUMIF(INDIRECT(Q$1&amp;"!b3:b34"),$A29,OFFSET(INDIRECT(Q$1&amp;"!a3"),,ROW(INDIRECT(MATCH('2、汇总分析二项目维度'!$J$2,INDIRECT(Q$1&amp;"!2:2"),)&amp;":"&amp;MATCH('2、汇总分析二项目维度'!$K$2,INDIRECT(Q$1&amp;"!2:2"),)))-1,)))</f>
        <v>0</v>
      </c>
      <c r="R29" s="159">
        <f ca="1">SUMPRODUCT(SUMIF(INDIRECT(R$1&amp;"!b3:b34"),$A29,OFFSET(INDIRECT(R$1&amp;"!a3"),,ROW(INDIRECT(MATCH('2、汇总分析二项目维度'!$J$2,INDIRECT(R$1&amp;"!2:2"),)&amp;":"&amp;MATCH('2、汇总分析二项目维度'!$K$2,INDIRECT(R$1&amp;"!2:2"),)))-1,)))</f>
        <v>0</v>
      </c>
      <c r="S29" s="159">
        <f ca="1">SUMPRODUCT(SUMIF(INDIRECT(S$1&amp;"!b3:b34"),$A29,OFFSET(INDIRECT(S$1&amp;"!a3"),,ROW(INDIRECT(MATCH('2、汇总分析二项目维度'!$J$2,INDIRECT(S$1&amp;"!2:2"),)&amp;":"&amp;MATCH('2、汇总分析二项目维度'!$K$2,INDIRECT(S$1&amp;"!2:2"),)))-1,)))</f>
        <v>0</v>
      </c>
      <c r="T29" s="106">
        <f t="shared" ca="1" si="2"/>
        <v>16</v>
      </c>
    </row>
    <row r="30" spans="1:20" ht="15" customHeight="1" x14ac:dyDescent="0.35">
      <c r="A30" s="114" t="s">
        <v>1808</v>
      </c>
      <c r="B30" s="71" t="s">
        <v>1831</v>
      </c>
      <c r="C30" s="12" t="str">
        <f>VLOOKUP(A30,'2、汇总分析二项目维度'!A:C,3,0)</f>
        <v>抚顺市智慧城市融合服务平台项目（城市APP）</v>
      </c>
      <c r="D30" s="159">
        <f ca="1">SUMPRODUCT(SUMIF(INDIRECT(D$1&amp;"!b3:b34"),$A30,OFFSET(INDIRECT(D$1&amp;"!a3"),,ROW(INDIRECT(MATCH('2、汇总分析二项目维度'!$J$2,INDIRECT(D$1&amp;"!2:2"),)&amp;":"&amp;MATCH('2、汇总分析二项目维度'!$K$2,INDIRECT(D$1&amp;"!2:2"),)))-1,)))</f>
        <v>0</v>
      </c>
      <c r="E30" s="159">
        <f ca="1">SUMPRODUCT(SUMIF(INDIRECT(E$1&amp;"!b3:b34"),$A30,OFFSET(INDIRECT(E$1&amp;"!a3"),,ROW(INDIRECT(MATCH('2、汇总分析二项目维度'!$J$2,INDIRECT(E$1&amp;"!2:2"),)&amp;":"&amp;MATCH('2、汇总分析二项目维度'!$K$2,INDIRECT(E$1&amp;"!2:2"),)))-1,)))</f>
        <v>0</v>
      </c>
      <c r="F30" s="159">
        <f ca="1">SUMPRODUCT(SUMIF(INDIRECT(F$1&amp;"!b3:b34"),$A30,OFFSET(INDIRECT(F$1&amp;"!a3"),,ROW(INDIRECT(MATCH('2、汇总分析二项目维度'!$J$2,INDIRECT(F$1&amp;"!2:2"),)&amp;":"&amp;MATCH('2、汇总分析二项目维度'!$K$2,INDIRECT(F$1&amp;"!2:2"),)))-1,)))</f>
        <v>0</v>
      </c>
      <c r="G30" s="159">
        <f ca="1">SUMPRODUCT(SUMIF(INDIRECT(G$1&amp;"!b3:b34"),$A30,OFFSET(INDIRECT(G$1&amp;"!a3"),,ROW(INDIRECT(MATCH('2、汇总分析二项目维度'!$J$2,INDIRECT(G$1&amp;"!2:2"),)&amp;":"&amp;MATCH('2、汇总分析二项目维度'!$K$2,INDIRECT(G$1&amp;"!2:2"),)))-1,)))</f>
        <v>0</v>
      </c>
      <c r="H30" s="159">
        <f ca="1">SUMPRODUCT(SUMIF(INDIRECT(H$1&amp;"!b3:b34"),$A30,OFFSET(INDIRECT(H$1&amp;"!a3"),,ROW(INDIRECT(MATCH('2、汇总分析二项目维度'!$J$2,INDIRECT(H$1&amp;"!2:2"),)&amp;":"&amp;MATCH('2、汇总分析二项目维度'!$K$2,INDIRECT(H$1&amp;"!2:2"),)))-1,)))</f>
        <v>0</v>
      </c>
      <c r="I30" s="159">
        <f ca="1">SUMPRODUCT(SUMIF(INDIRECT(I$1&amp;"!b3:b34"),$A30,OFFSET(INDIRECT(I$1&amp;"!a3"),,ROW(INDIRECT(MATCH('2、汇总分析二项目维度'!$J$2,INDIRECT(I$1&amp;"!2:2"),)&amp;":"&amp;MATCH('2、汇总分析二项目维度'!$K$2,INDIRECT(I$1&amp;"!2:2"),)))-1,)))</f>
        <v>0</v>
      </c>
      <c r="J30" s="159">
        <f ca="1">SUMPRODUCT(SUMIF(INDIRECT(J$1&amp;"!b3:b34"),$A30,OFFSET(INDIRECT(J$1&amp;"!a3"),,ROW(INDIRECT(MATCH('2、汇总分析二项目维度'!$J$2,INDIRECT(J$1&amp;"!2:2"),)&amp;":"&amp;MATCH('2、汇总分析二项目维度'!$K$2,INDIRECT(J$1&amp;"!2:2"),)))-1,)))</f>
        <v>0</v>
      </c>
      <c r="K30" s="159">
        <f ca="1">SUMPRODUCT(SUMIF(INDIRECT(K$1&amp;"!b3:b34"),$A30,OFFSET(INDIRECT(K$1&amp;"!a3"),,ROW(INDIRECT(MATCH('2、汇总分析二项目维度'!$J$2,INDIRECT(K$1&amp;"!2:2"),)&amp;":"&amp;MATCH('2、汇总分析二项目维度'!$K$2,INDIRECT(K$1&amp;"!2:2"),)))-1,)))</f>
        <v>0</v>
      </c>
      <c r="L30" s="159">
        <f ca="1">SUMPRODUCT(SUMIF(INDIRECT(L$1&amp;"!b3:b34"),$A30,OFFSET(INDIRECT(L$1&amp;"!a3"),,ROW(INDIRECT(MATCH('2、汇总分析二项目维度'!$J$2,INDIRECT(L$1&amp;"!2:2"),)&amp;":"&amp;MATCH('2、汇总分析二项目维度'!$K$2,INDIRECT(L$1&amp;"!2:2"),)))-1,)))</f>
        <v>0</v>
      </c>
      <c r="M30" s="159">
        <f ca="1">SUMPRODUCT(SUMIF(INDIRECT(M$1&amp;"!b3:b34"),$A30,OFFSET(INDIRECT(M$1&amp;"!a3"),,ROW(INDIRECT(MATCH('2、汇总分析二项目维度'!$J$2,INDIRECT(M$1&amp;"!2:2"),)&amp;":"&amp;MATCH('2、汇总分析二项目维度'!$K$2,INDIRECT(M$1&amp;"!2:2"),)))-1,)))</f>
        <v>0</v>
      </c>
      <c r="N30" s="159">
        <f ca="1">SUMPRODUCT(SUMIF(INDIRECT(N$1&amp;"!b3:b34"),$A30,OFFSET(INDIRECT(N$1&amp;"!a3"),,ROW(INDIRECT(MATCH('2、汇总分析二项目维度'!$J$2,INDIRECT(N$1&amp;"!2:2"),)&amp;":"&amp;MATCH('2、汇总分析二项目维度'!$K$2,INDIRECT(N$1&amp;"!2:2"),)))-1,)))</f>
        <v>0</v>
      </c>
      <c r="O30" s="159">
        <f ca="1">SUMPRODUCT(SUMIF(INDIRECT(O$1&amp;"!b3:b34"),$A30,OFFSET(INDIRECT(O$1&amp;"!a3"),,ROW(INDIRECT(MATCH('2、汇总分析二项目维度'!$J$2,INDIRECT(O$1&amp;"!2:2"),)&amp;":"&amp;MATCH('2、汇总分析二项目维度'!$K$2,INDIRECT(O$1&amp;"!2:2"),)))-1,)))</f>
        <v>0</v>
      </c>
      <c r="P30" s="159">
        <f ca="1">SUMPRODUCT(SUMIF(INDIRECT(P$1&amp;"!b3:b34"),$A30,OFFSET(INDIRECT(P$1&amp;"!a3"),,ROW(INDIRECT(MATCH('2、汇总分析二项目维度'!$J$2,INDIRECT(P$1&amp;"!2:2"),)&amp;":"&amp;MATCH('2、汇总分析二项目维度'!$K$2,INDIRECT(P$1&amp;"!2:2"),)))-1,)))</f>
        <v>0</v>
      </c>
      <c r="Q30" s="159">
        <f ca="1">SUMPRODUCT(SUMIF(INDIRECT(Q$1&amp;"!b3:b34"),$A30,OFFSET(INDIRECT(Q$1&amp;"!a3"),,ROW(INDIRECT(MATCH('2、汇总分析二项目维度'!$J$2,INDIRECT(Q$1&amp;"!2:2"),)&amp;":"&amp;MATCH('2、汇总分析二项目维度'!$K$2,INDIRECT(Q$1&amp;"!2:2"),)))-1,)))</f>
        <v>0</v>
      </c>
      <c r="R30" s="159">
        <f ca="1">SUMPRODUCT(SUMIF(INDIRECT(R$1&amp;"!b3:b34"),$A30,OFFSET(INDIRECT(R$1&amp;"!a3"),,ROW(INDIRECT(MATCH('2、汇总分析二项目维度'!$J$2,INDIRECT(R$1&amp;"!2:2"),)&amp;":"&amp;MATCH('2、汇总分析二项目维度'!$K$2,INDIRECT(R$1&amp;"!2:2"),)))-1,)))</f>
        <v>0</v>
      </c>
      <c r="S30" s="159">
        <f ca="1">SUMPRODUCT(SUMIF(INDIRECT(S$1&amp;"!b3:b34"),$A30,OFFSET(INDIRECT(S$1&amp;"!a3"),,ROW(INDIRECT(MATCH('2、汇总分析二项目维度'!$J$2,INDIRECT(S$1&amp;"!2:2"),)&amp;":"&amp;MATCH('2、汇总分析二项目维度'!$K$2,INDIRECT(S$1&amp;"!2:2"),)))-1,)))</f>
        <v>0</v>
      </c>
      <c r="T30" s="106">
        <f t="shared" ref="T30:T41" ca="1" si="3">SUM(D30:S30)</f>
        <v>0</v>
      </c>
    </row>
    <row r="31" spans="1:20" ht="15" customHeight="1" x14ac:dyDescent="0.35">
      <c r="A31" s="114" t="s">
        <v>1809</v>
      </c>
      <c r="B31" s="71" t="s">
        <v>1831</v>
      </c>
      <c r="C31" s="12" t="str">
        <f>VLOOKUP(A31,'2、汇总分析二项目维度'!A:C,3,0)</f>
        <v>数字曲靖数据中台软件开发</v>
      </c>
      <c r="D31" s="159">
        <f ca="1">SUMPRODUCT(SUMIF(INDIRECT(D$1&amp;"!b3:b34"),$A31,OFFSET(INDIRECT(D$1&amp;"!a3"),,ROW(INDIRECT(MATCH('2、汇总分析二项目维度'!$J$2,INDIRECT(D$1&amp;"!2:2"),)&amp;":"&amp;MATCH('2、汇总分析二项目维度'!$K$2,INDIRECT(D$1&amp;"!2:2"),)))-1,)))</f>
        <v>0</v>
      </c>
      <c r="E31" s="159">
        <f ca="1">SUMPRODUCT(SUMIF(INDIRECT(E$1&amp;"!b3:b34"),$A31,OFFSET(INDIRECT(E$1&amp;"!a3"),,ROW(INDIRECT(MATCH('2、汇总分析二项目维度'!$J$2,INDIRECT(E$1&amp;"!2:2"),)&amp;":"&amp;MATCH('2、汇总分析二项目维度'!$K$2,INDIRECT(E$1&amp;"!2:2"),)))-1,)))</f>
        <v>0</v>
      </c>
      <c r="F31" s="159">
        <f ca="1">SUMPRODUCT(SUMIF(INDIRECT(F$1&amp;"!b3:b34"),$A31,OFFSET(INDIRECT(F$1&amp;"!a3"),,ROW(INDIRECT(MATCH('2、汇总分析二项目维度'!$J$2,INDIRECT(F$1&amp;"!2:2"),)&amp;":"&amp;MATCH('2、汇总分析二项目维度'!$K$2,INDIRECT(F$1&amp;"!2:2"),)))-1,)))</f>
        <v>0</v>
      </c>
      <c r="G31" s="159">
        <f ca="1">SUMPRODUCT(SUMIF(INDIRECT(G$1&amp;"!b3:b34"),$A31,OFFSET(INDIRECT(G$1&amp;"!a3"),,ROW(INDIRECT(MATCH('2、汇总分析二项目维度'!$J$2,INDIRECT(G$1&amp;"!2:2"),)&amp;":"&amp;MATCH('2、汇总分析二项目维度'!$K$2,INDIRECT(G$1&amp;"!2:2"),)))-1,)))</f>
        <v>11</v>
      </c>
      <c r="H31" s="159">
        <f ca="1">SUMPRODUCT(SUMIF(INDIRECT(H$1&amp;"!b3:b34"),$A31,OFFSET(INDIRECT(H$1&amp;"!a3"),,ROW(INDIRECT(MATCH('2、汇总分析二项目维度'!$J$2,INDIRECT(H$1&amp;"!2:2"),)&amp;":"&amp;MATCH('2、汇总分析二项目维度'!$K$2,INDIRECT(H$1&amp;"!2:2"),)))-1,)))</f>
        <v>0</v>
      </c>
      <c r="I31" s="159">
        <f ca="1">SUMPRODUCT(SUMIF(INDIRECT(I$1&amp;"!b3:b34"),$A31,OFFSET(INDIRECT(I$1&amp;"!a3"),,ROW(INDIRECT(MATCH('2、汇总分析二项目维度'!$J$2,INDIRECT(I$1&amp;"!2:2"),)&amp;":"&amp;MATCH('2、汇总分析二项目维度'!$K$2,INDIRECT(I$1&amp;"!2:2"),)))-1,)))</f>
        <v>0</v>
      </c>
      <c r="J31" s="159">
        <f ca="1">SUMPRODUCT(SUMIF(INDIRECT(J$1&amp;"!b3:b34"),$A31,OFFSET(INDIRECT(J$1&amp;"!a3"),,ROW(INDIRECT(MATCH('2、汇总分析二项目维度'!$J$2,INDIRECT(J$1&amp;"!2:2"),)&amp;":"&amp;MATCH('2、汇总分析二项目维度'!$K$2,INDIRECT(J$1&amp;"!2:2"),)))-1,)))</f>
        <v>0</v>
      </c>
      <c r="K31" s="159">
        <f ca="1">SUMPRODUCT(SUMIF(INDIRECT(K$1&amp;"!b3:b34"),$A31,OFFSET(INDIRECT(K$1&amp;"!a3"),,ROW(INDIRECT(MATCH('2、汇总分析二项目维度'!$J$2,INDIRECT(K$1&amp;"!2:2"),)&amp;":"&amp;MATCH('2、汇总分析二项目维度'!$K$2,INDIRECT(K$1&amp;"!2:2"),)))-1,)))</f>
        <v>0</v>
      </c>
      <c r="L31" s="159">
        <f ca="1">SUMPRODUCT(SUMIF(INDIRECT(L$1&amp;"!b3:b34"),$A31,OFFSET(INDIRECT(L$1&amp;"!a3"),,ROW(INDIRECT(MATCH('2、汇总分析二项目维度'!$J$2,INDIRECT(L$1&amp;"!2:2"),)&amp;":"&amp;MATCH('2、汇总分析二项目维度'!$K$2,INDIRECT(L$1&amp;"!2:2"),)))-1,)))</f>
        <v>0</v>
      </c>
      <c r="M31" s="159">
        <f ca="1">SUMPRODUCT(SUMIF(INDIRECT(M$1&amp;"!b3:b34"),$A31,OFFSET(INDIRECT(M$1&amp;"!a3"),,ROW(INDIRECT(MATCH('2、汇总分析二项目维度'!$J$2,INDIRECT(M$1&amp;"!2:2"),)&amp;":"&amp;MATCH('2、汇总分析二项目维度'!$K$2,INDIRECT(M$1&amp;"!2:2"),)))-1,)))</f>
        <v>0</v>
      </c>
      <c r="N31" s="159">
        <f ca="1">SUMPRODUCT(SUMIF(INDIRECT(N$1&amp;"!b3:b34"),$A31,OFFSET(INDIRECT(N$1&amp;"!a3"),,ROW(INDIRECT(MATCH('2、汇总分析二项目维度'!$J$2,INDIRECT(N$1&amp;"!2:2"),)&amp;":"&amp;MATCH('2、汇总分析二项目维度'!$K$2,INDIRECT(N$1&amp;"!2:2"),)))-1,)))</f>
        <v>0</v>
      </c>
      <c r="O31" s="159">
        <f ca="1">SUMPRODUCT(SUMIF(INDIRECT(O$1&amp;"!b3:b34"),$A31,OFFSET(INDIRECT(O$1&amp;"!a3"),,ROW(INDIRECT(MATCH('2、汇总分析二项目维度'!$J$2,INDIRECT(O$1&amp;"!2:2"),)&amp;":"&amp;MATCH('2、汇总分析二项目维度'!$K$2,INDIRECT(O$1&amp;"!2:2"),)))-1,)))</f>
        <v>0</v>
      </c>
      <c r="P31" s="159">
        <f ca="1">SUMPRODUCT(SUMIF(INDIRECT(P$1&amp;"!b3:b34"),$A31,OFFSET(INDIRECT(P$1&amp;"!a3"),,ROW(INDIRECT(MATCH('2、汇总分析二项目维度'!$J$2,INDIRECT(P$1&amp;"!2:2"),)&amp;":"&amp;MATCH('2、汇总分析二项目维度'!$K$2,INDIRECT(P$1&amp;"!2:2"),)))-1,)))</f>
        <v>0</v>
      </c>
      <c r="Q31" s="159">
        <f ca="1">SUMPRODUCT(SUMIF(INDIRECT(Q$1&amp;"!b3:b34"),$A31,OFFSET(INDIRECT(Q$1&amp;"!a3"),,ROW(INDIRECT(MATCH('2、汇总分析二项目维度'!$J$2,INDIRECT(Q$1&amp;"!2:2"),)&amp;":"&amp;MATCH('2、汇总分析二项目维度'!$K$2,INDIRECT(Q$1&amp;"!2:2"),)))-1,)))</f>
        <v>0</v>
      </c>
      <c r="R31" s="159">
        <f ca="1">SUMPRODUCT(SUMIF(INDIRECT(R$1&amp;"!b3:b34"),$A31,OFFSET(INDIRECT(R$1&amp;"!a3"),,ROW(INDIRECT(MATCH('2、汇总分析二项目维度'!$J$2,INDIRECT(R$1&amp;"!2:2"),)&amp;":"&amp;MATCH('2、汇总分析二项目维度'!$K$2,INDIRECT(R$1&amp;"!2:2"),)))-1,)))</f>
        <v>0</v>
      </c>
      <c r="S31" s="159">
        <f ca="1">SUMPRODUCT(SUMIF(INDIRECT(S$1&amp;"!b3:b34"),$A31,OFFSET(INDIRECT(S$1&amp;"!a3"),,ROW(INDIRECT(MATCH('2、汇总分析二项目维度'!$J$2,INDIRECT(S$1&amp;"!2:2"),)&amp;":"&amp;MATCH('2、汇总分析二项目维度'!$K$2,INDIRECT(S$1&amp;"!2:2"),)))-1,)))</f>
        <v>0</v>
      </c>
      <c r="T31" s="106">
        <f t="shared" ca="1" si="3"/>
        <v>11</v>
      </c>
    </row>
    <row r="32" spans="1:20" ht="15" customHeight="1" x14ac:dyDescent="0.35">
      <c r="A32" s="114" t="s">
        <v>1810</v>
      </c>
      <c r="B32" s="71" t="s">
        <v>1831</v>
      </c>
      <c r="C32" s="12" t="str">
        <f>VLOOKUP(A32,'2、汇总分析二项目维度'!A:C,3,0)</f>
        <v>数字曲靖城市运行管理平台软件开发项目</v>
      </c>
      <c r="D32" s="159">
        <f ca="1">SUMPRODUCT(SUMIF(INDIRECT(D$1&amp;"!b3:b34"),$A32,OFFSET(INDIRECT(D$1&amp;"!a3"),,ROW(INDIRECT(MATCH('2、汇总分析二项目维度'!$J$2,INDIRECT(D$1&amp;"!2:2"),)&amp;":"&amp;MATCH('2、汇总分析二项目维度'!$K$2,INDIRECT(D$1&amp;"!2:2"),)))-1,)))</f>
        <v>0</v>
      </c>
      <c r="E32" s="159">
        <f ca="1">SUMPRODUCT(SUMIF(INDIRECT(E$1&amp;"!b3:b34"),$A32,OFFSET(INDIRECT(E$1&amp;"!a3"),,ROW(INDIRECT(MATCH('2、汇总分析二项目维度'!$J$2,INDIRECT(E$1&amp;"!2:2"),)&amp;":"&amp;MATCH('2、汇总分析二项目维度'!$K$2,INDIRECT(E$1&amp;"!2:2"),)))-1,)))</f>
        <v>0</v>
      </c>
      <c r="F32" s="159">
        <f ca="1">SUMPRODUCT(SUMIF(INDIRECT(F$1&amp;"!b3:b34"),$A32,OFFSET(INDIRECT(F$1&amp;"!a3"),,ROW(INDIRECT(MATCH('2、汇总分析二项目维度'!$J$2,INDIRECT(F$1&amp;"!2:2"),)&amp;":"&amp;MATCH('2、汇总分析二项目维度'!$K$2,INDIRECT(F$1&amp;"!2:2"),)))-1,)))</f>
        <v>0</v>
      </c>
      <c r="G32" s="159">
        <f ca="1">SUMPRODUCT(SUMIF(INDIRECT(G$1&amp;"!b3:b34"),$A32,OFFSET(INDIRECT(G$1&amp;"!a3"),,ROW(INDIRECT(MATCH('2、汇总分析二项目维度'!$J$2,INDIRECT(G$1&amp;"!2:2"),)&amp;":"&amp;MATCH('2、汇总分析二项目维度'!$K$2,INDIRECT(G$1&amp;"!2:2"),)))-1,)))</f>
        <v>11</v>
      </c>
      <c r="H32" s="159">
        <f ca="1">SUMPRODUCT(SUMIF(INDIRECT(H$1&amp;"!b3:b34"),$A32,OFFSET(INDIRECT(H$1&amp;"!a3"),,ROW(INDIRECT(MATCH('2、汇总分析二项目维度'!$J$2,INDIRECT(H$1&amp;"!2:2"),)&amp;":"&amp;MATCH('2、汇总分析二项目维度'!$K$2,INDIRECT(H$1&amp;"!2:2"),)))-1,)))</f>
        <v>4</v>
      </c>
      <c r="I32" s="159">
        <f ca="1">SUMPRODUCT(SUMIF(INDIRECT(I$1&amp;"!b3:b34"),$A32,OFFSET(INDIRECT(I$1&amp;"!a3"),,ROW(INDIRECT(MATCH('2、汇总分析二项目维度'!$J$2,INDIRECT(I$1&amp;"!2:2"),)&amp;":"&amp;MATCH('2、汇总分析二项目维度'!$K$2,INDIRECT(I$1&amp;"!2:2"),)))-1,)))</f>
        <v>0</v>
      </c>
      <c r="J32" s="159">
        <f ca="1">SUMPRODUCT(SUMIF(INDIRECT(J$1&amp;"!b3:b34"),$A32,OFFSET(INDIRECT(J$1&amp;"!a3"),,ROW(INDIRECT(MATCH('2、汇总分析二项目维度'!$J$2,INDIRECT(J$1&amp;"!2:2"),)&amp;":"&amp;MATCH('2、汇总分析二项目维度'!$K$2,INDIRECT(J$1&amp;"!2:2"),)))-1,)))</f>
        <v>0</v>
      </c>
      <c r="K32" s="159">
        <f ca="1">SUMPRODUCT(SUMIF(INDIRECT(K$1&amp;"!b3:b34"),$A32,OFFSET(INDIRECT(K$1&amp;"!a3"),,ROW(INDIRECT(MATCH('2、汇总分析二项目维度'!$J$2,INDIRECT(K$1&amp;"!2:2"),)&amp;":"&amp;MATCH('2、汇总分析二项目维度'!$K$2,INDIRECT(K$1&amp;"!2:2"),)))-1,)))</f>
        <v>0</v>
      </c>
      <c r="L32" s="159">
        <f ca="1">SUMPRODUCT(SUMIF(INDIRECT(L$1&amp;"!b3:b34"),$A32,OFFSET(INDIRECT(L$1&amp;"!a3"),,ROW(INDIRECT(MATCH('2、汇总分析二项目维度'!$J$2,INDIRECT(L$1&amp;"!2:2"),)&amp;":"&amp;MATCH('2、汇总分析二项目维度'!$K$2,INDIRECT(L$1&amp;"!2:2"),)))-1,)))</f>
        <v>0</v>
      </c>
      <c r="M32" s="159">
        <f ca="1">SUMPRODUCT(SUMIF(INDIRECT(M$1&amp;"!b3:b34"),$A32,OFFSET(INDIRECT(M$1&amp;"!a3"),,ROW(INDIRECT(MATCH('2、汇总分析二项目维度'!$J$2,INDIRECT(M$1&amp;"!2:2"),)&amp;":"&amp;MATCH('2、汇总分析二项目维度'!$K$2,INDIRECT(M$1&amp;"!2:2"),)))-1,)))</f>
        <v>0</v>
      </c>
      <c r="N32" s="159">
        <f ca="1">SUMPRODUCT(SUMIF(INDIRECT(N$1&amp;"!b3:b34"),$A32,OFFSET(INDIRECT(N$1&amp;"!a3"),,ROW(INDIRECT(MATCH('2、汇总分析二项目维度'!$J$2,INDIRECT(N$1&amp;"!2:2"),)&amp;":"&amp;MATCH('2、汇总分析二项目维度'!$K$2,INDIRECT(N$1&amp;"!2:2"),)))-1,)))</f>
        <v>0</v>
      </c>
      <c r="O32" s="159">
        <f ca="1">SUMPRODUCT(SUMIF(INDIRECT(O$1&amp;"!b3:b34"),$A32,OFFSET(INDIRECT(O$1&amp;"!a3"),,ROW(INDIRECT(MATCH('2、汇总分析二项目维度'!$J$2,INDIRECT(O$1&amp;"!2:2"),)&amp;":"&amp;MATCH('2、汇总分析二项目维度'!$K$2,INDIRECT(O$1&amp;"!2:2"),)))-1,)))</f>
        <v>0</v>
      </c>
      <c r="P32" s="159">
        <f ca="1">SUMPRODUCT(SUMIF(INDIRECT(P$1&amp;"!b3:b34"),$A32,OFFSET(INDIRECT(P$1&amp;"!a3"),,ROW(INDIRECT(MATCH('2、汇总分析二项目维度'!$J$2,INDIRECT(P$1&amp;"!2:2"),)&amp;":"&amp;MATCH('2、汇总分析二项目维度'!$K$2,INDIRECT(P$1&amp;"!2:2"),)))-1,)))</f>
        <v>0</v>
      </c>
      <c r="Q32" s="159">
        <f ca="1">SUMPRODUCT(SUMIF(INDIRECT(Q$1&amp;"!b3:b34"),$A32,OFFSET(INDIRECT(Q$1&amp;"!a3"),,ROW(INDIRECT(MATCH('2、汇总分析二项目维度'!$J$2,INDIRECT(Q$1&amp;"!2:2"),)&amp;":"&amp;MATCH('2、汇总分析二项目维度'!$K$2,INDIRECT(Q$1&amp;"!2:2"),)))-1,)))</f>
        <v>0</v>
      </c>
      <c r="R32" s="159">
        <f ca="1">SUMPRODUCT(SUMIF(INDIRECT(R$1&amp;"!b3:b34"),$A32,OFFSET(INDIRECT(R$1&amp;"!a3"),,ROW(INDIRECT(MATCH('2、汇总分析二项目维度'!$J$2,INDIRECT(R$1&amp;"!2:2"),)&amp;":"&amp;MATCH('2、汇总分析二项目维度'!$K$2,INDIRECT(R$1&amp;"!2:2"),)))-1,)))</f>
        <v>0</v>
      </c>
      <c r="S32" s="159">
        <f ca="1">SUMPRODUCT(SUMIF(INDIRECT(S$1&amp;"!b3:b34"),$A32,OFFSET(INDIRECT(S$1&amp;"!a3"),,ROW(INDIRECT(MATCH('2、汇总分析二项目维度'!$J$2,INDIRECT(S$1&amp;"!2:2"),)&amp;":"&amp;MATCH('2、汇总分析二项目维度'!$K$2,INDIRECT(S$1&amp;"!2:2"),)))-1,)))</f>
        <v>0</v>
      </c>
      <c r="T32" s="106">
        <f t="shared" ca="1" si="3"/>
        <v>15</v>
      </c>
    </row>
    <row r="33" spans="1:20" ht="15" customHeight="1" x14ac:dyDescent="0.35">
      <c r="A33" s="114" t="s">
        <v>1811</v>
      </c>
      <c r="B33" s="71" t="s">
        <v>1831</v>
      </c>
      <c r="C33" s="12" t="str">
        <f>VLOOKUP(A33,'2、汇总分析二项目维度'!A:C,3,0)</f>
        <v>数字曲靖市民服务平台软件开发项目</v>
      </c>
      <c r="D33" s="159">
        <f ca="1">SUMPRODUCT(SUMIF(INDIRECT(D$1&amp;"!b3:b34"),$A33,OFFSET(INDIRECT(D$1&amp;"!a3"),,ROW(INDIRECT(MATCH('2、汇总分析二项目维度'!$J$2,INDIRECT(D$1&amp;"!2:2"),)&amp;":"&amp;MATCH('2、汇总分析二项目维度'!$K$2,INDIRECT(D$1&amp;"!2:2"),)))-1,)))</f>
        <v>0</v>
      </c>
      <c r="E33" s="159">
        <f ca="1">SUMPRODUCT(SUMIF(INDIRECT(E$1&amp;"!b3:b34"),$A33,OFFSET(INDIRECT(E$1&amp;"!a3"),,ROW(INDIRECT(MATCH('2、汇总分析二项目维度'!$J$2,INDIRECT(E$1&amp;"!2:2"),)&amp;":"&amp;MATCH('2、汇总分析二项目维度'!$K$2,INDIRECT(E$1&amp;"!2:2"),)))-1,)))</f>
        <v>0</v>
      </c>
      <c r="F33" s="159">
        <f ca="1">SUMPRODUCT(SUMIF(INDIRECT(F$1&amp;"!b3:b34"),$A33,OFFSET(INDIRECT(F$1&amp;"!a3"),,ROW(INDIRECT(MATCH('2、汇总分析二项目维度'!$J$2,INDIRECT(F$1&amp;"!2:2"),)&amp;":"&amp;MATCH('2、汇总分析二项目维度'!$K$2,INDIRECT(F$1&amp;"!2:2"),)))-1,)))</f>
        <v>0</v>
      </c>
      <c r="G33" s="159">
        <f ca="1">SUMPRODUCT(SUMIF(INDIRECT(G$1&amp;"!b3:b34"),$A33,OFFSET(INDIRECT(G$1&amp;"!a3"),,ROW(INDIRECT(MATCH('2、汇总分析二项目维度'!$J$2,INDIRECT(G$1&amp;"!2:2"),)&amp;":"&amp;MATCH('2、汇总分析二项目维度'!$K$2,INDIRECT(G$1&amp;"!2:2"),)))-1,)))</f>
        <v>8</v>
      </c>
      <c r="H33" s="159">
        <f ca="1">SUMPRODUCT(SUMIF(INDIRECT(H$1&amp;"!b3:b34"),$A33,OFFSET(INDIRECT(H$1&amp;"!a3"),,ROW(INDIRECT(MATCH('2、汇总分析二项目维度'!$J$2,INDIRECT(H$1&amp;"!2:2"),)&amp;":"&amp;MATCH('2、汇总分析二项目维度'!$K$2,INDIRECT(H$1&amp;"!2:2"),)))-1,)))</f>
        <v>0</v>
      </c>
      <c r="I33" s="159">
        <f ca="1">SUMPRODUCT(SUMIF(INDIRECT(I$1&amp;"!b3:b34"),$A33,OFFSET(INDIRECT(I$1&amp;"!a3"),,ROW(INDIRECT(MATCH('2、汇总分析二项目维度'!$J$2,INDIRECT(I$1&amp;"!2:2"),)&amp;":"&amp;MATCH('2、汇总分析二项目维度'!$K$2,INDIRECT(I$1&amp;"!2:2"),)))-1,)))</f>
        <v>0</v>
      </c>
      <c r="J33" s="159">
        <f ca="1">SUMPRODUCT(SUMIF(INDIRECT(J$1&amp;"!b3:b34"),$A33,OFFSET(INDIRECT(J$1&amp;"!a3"),,ROW(INDIRECT(MATCH('2、汇总分析二项目维度'!$J$2,INDIRECT(J$1&amp;"!2:2"),)&amp;":"&amp;MATCH('2、汇总分析二项目维度'!$K$2,INDIRECT(J$1&amp;"!2:2"),)))-1,)))</f>
        <v>0</v>
      </c>
      <c r="K33" s="159">
        <f ca="1">SUMPRODUCT(SUMIF(INDIRECT(K$1&amp;"!b3:b34"),$A33,OFFSET(INDIRECT(K$1&amp;"!a3"),,ROW(INDIRECT(MATCH('2、汇总分析二项目维度'!$J$2,INDIRECT(K$1&amp;"!2:2"),)&amp;":"&amp;MATCH('2、汇总分析二项目维度'!$K$2,INDIRECT(K$1&amp;"!2:2"),)))-1,)))</f>
        <v>0</v>
      </c>
      <c r="L33" s="159">
        <f ca="1">SUMPRODUCT(SUMIF(INDIRECT(L$1&amp;"!b3:b34"),$A33,OFFSET(INDIRECT(L$1&amp;"!a3"),,ROW(INDIRECT(MATCH('2、汇总分析二项目维度'!$J$2,INDIRECT(L$1&amp;"!2:2"),)&amp;":"&amp;MATCH('2、汇总分析二项目维度'!$K$2,INDIRECT(L$1&amp;"!2:2"),)))-1,)))</f>
        <v>0</v>
      </c>
      <c r="M33" s="159">
        <f ca="1">SUMPRODUCT(SUMIF(INDIRECT(M$1&amp;"!b3:b34"),$A33,OFFSET(INDIRECT(M$1&amp;"!a3"),,ROW(INDIRECT(MATCH('2、汇总分析二项目维度'!$J$2,INDIRECT(M$1&amp;"!2:2"),)&amp;":"&amp;MATCH('2、汇总分析二项目维度'!$K$2,INDIRECT(M$1&amp;"!2:2"),)))-1,)))</f>
        <v>0</v>
      </c>
      <c r="N33" s="159">
        <f ca="1">SUMPRODUCT(SUMIF(INDIRECT(N$1&amp;"!b3:b34"),$A33,OFFSET(INDIRECT(N$1&amp;"!a3"),,ROW(INDIRECT(MATCH('2、汇总分析二项目维度'!$J$2,INDIRECT(N$1&amp;"!2:2"),)&amp;":"&amp;MATCH('2、汇总分析二项目维度'!$K$2,INDIRECT(N$1&amp;"!2:2"),)))-1,)))</f>
        <v>0</v>
      </c>
      <c r="O33" s="159">
        <f ca="1">SUMPRODUCT(SUMIF(INDIRECT(O$1&amp;"!b3:b34"),$A33,OFFSET(INDIRECT(O$1&amp;"!a3"),,ROW(INDIRECT(MATCH('2、汇总分析二项目维度'!$J$2,INDIRECT(O$1&amp;"!2:2"),)&amp;":"&amp;MATCH('2、汇总分析二项目维度'!$K$2,INDIRECT(O$1&amp;"!2:2"),)))-1,)))</f>
        <v>0</v>
      </c>
      <c r="P33" s="159">
        <f ca="1">SUMPRODUCT(SUMIF(INDIRECT(P$1&amp;"!b3:b34"),$A33,OFFSET(INDIRECT(P$1&amp;"!a3"),,ROW(INDIRECT(MATCH('2、汇总分析二项目维度'!$J$2,INDIRECT(P$1&amp;"!2:2"),)&amp;":"&amp;MATCH('2、汇总分析二项目维度'!$K$2,INDIRECT(P$1&amp;"!2:2"),)))-1,)))</f>
        <v>0</v>
      </c>
      <c r="Q33" s="159">
        <f ca="1">SUMPRODUCT(SUMIF(INDIRECT(Q$1&amp;"!b3:b34"),$A33,OFFSET(INDIRECT(Q$1&amp;"!a3"),,ROW(INDIRECT(MATCH('2、汇总分析二项目维度'!$J$2,INDIRECT(Q$1&amp;"!2:2"),)&amp;":"&amp;MATCH('2、汇总分析二项目维度'!$K$2,INDIRECT(Q$1&amp;"!2:2"),)))-1,)))</f>
        <v>0</v>
      </c>
      <c r="R33" s="159">
        <f ca="1">SUMPRODUCT(SUMIF(INDIRECT(R$1&amp;"!b3:b34"),$A33,OFFSET(INDIRECT(R$1&amp;"!a3"),,ROW(INDIRECT(MATCH('2、汇总分析二项目维度'!$J$2,INDIRECT(R$1&amp;"!2:2"),)&amp;":"&amp;MATCH('2、汇总分析二项目维度'!$K$2,INDIRECT(R$1&amp;"!2:2"),)))-1,)))</f>
        <v>0</v>
      </c>
      <c r="S33" s="159">
        <f ca="1">SUMPRODUCT(SUMIF(INDIRECT(S$1&amp;"!b3:b34"),$A33,OFFSET(INDIRECT(S$1&amp;"!a3"),,ROW(INDIRECT(MATCH('2、汇总分析二项目维度'!$J$2,INDIRECT(S$1&amp;"!2:2"),)&amp;":"&amp;MATCH('2、汇总分析二项目维度'!$K$2,INDIRECT(S$1&amp;"!2:2"),)))-1,)))</f>
        <v>0</v>
      </c>
      <c r="T33" s="106">
        <f t="shared" ca="1" si="3"/>
        <v>8</v>
      </c>
    </row>
    <row r="34" spans="1:20" ht="15" customHeight="1" x14ac:dyDescent="0.35">
      <c r="A34" s="43" t="s">
        <v>1563</v>
      </c>
      <c r="B34" s="71" t="s">
        <v>1833</v>
      </c>
      <c r="C34" s="12" t="str">
        <f>VLOOKUP(A34,'2、汇总分析二项目维度'!A:C,3,0)</f>
        <v>威海应急调度指挥中心项目</v>
      </c>
      <c r="D34" s="159">
        <f ca="1">SUMPRODUCT(SUMIF(INDIRECT(D$1&amp;"!b3:b34"),$A34,OFFSET(INDIRECT(D$1&amp;"!a3"),,ROW(INDIRECT(MATCH('2、汇总分析二项目维度'!$J$2,INDIRECT(D$1&amp;"!2:2"),)&amp;":"&amp;MATCH('2、汇总分析二项目维度'!$K$2,INDIRECT(D$1&amp;"!2:2"),)))-1,)))</f>
        <v>0</v>
      </c>
      <c r="E34" s="159">
        <f ca="1">SUMPRODUCT(SUMIF(INDIRECT(E$1&amp;"!b3:b34"),$A34,OFFSET(INDIRECT(E$1&amp;"!a3"),,ROW(INDIRECT(MATCH('2、汇总分析二项目维度'!$J$2,INDIRECT(E$1&amp;"!2:2"),)&amp;":"&amp;MATCH('2、汇总分析二项目维度'!$K$2,INDIRECT(E$1&amp;"!2:2"),)))-1,)))</f>
        <v>0</v>
      </c>
      <c r="F34" s="159">
        <f ca="1">SUMPRODUCT(SUMIF(INDIRECT(F$1&amp;"!b3:b34"),$A34,OFFSET(INDIRECT(F$1&amp;"!a3"),,ROW(INDIRECT(MATCH('2、汇总分析二项目维度'!$J$2,INDIRECT(F$1&amp;"!2:2"),)&amp;":"&amp;MATCH('2、汇总分析二项目维度'!$K$2,INDIRECT(F$1&amp;"!2:2"),)))-1,)))</f>
        <v>0</v>
      </c>
      <c r="G34" s="159">
        <f ca="1">SUMPRODUCT(SUMIF(INDIRECT(G$1&amp;"!b3:b34"),$A34,OFFSET(INDIRECT(G$1&amp;"!a3"),,ROW(INDIRECT(MATCH('2、汇总分析二项目维度'!$J$2,INDIRECT(G$1&amp;"!2:2"),)&amp;":"&amp;MATCH('2、汇总分析二项目维度'!$K$2,INDIRECT(G$1&amp;"!2:2"),)))-1,)))</f>
        <v>0</v>
      </c>
      <c r="H34" s="159">
        <f ca="1">SUMPRODUCT(SUMIF(INDIRECT(H$1&amp;"!b3:b34"),$A34,OFFSET(INDIRECT(H$1&amp;"!a3"),,ROW(INDIRECT(MATCH('2、汇总分析二项目维度'!$J$2,INDIRECT(H$1&amp;"!2:2"),)&amp;":"&amp;MATCH('2、汇总分析二项目维度'!$K$2,INDIRECT(H$1&amp;"!2:2"),)))-1,)))</f>
        <v>0</v>
      </c>
      <c r="I34" s="159">
        <f ca="1">SUMPRODUCT(SUMIF(INDIRECT(I$1&amp;"!b3:b34"),$A34,OFFSET(INDIRECT(I$1&amp;"!a3"),,ROW(INDIRECT(MATCH('2、汇总分析二项目维度'!$J$2,INDIRECT(I$1&amp;"!2:2"),)&amp;":"&amp;MATCH('2、汇总分析二项目维度'!$K$2,INDIRECT(I$1&amp;"!2:2"),)))-1,)))</f>
        <v>0</v>
      </c>
      <c r="J34" s="159">
        <f ca="1">SUMPRODUCT(SUMIF(INDIRECT(J$1&amp;"!b3:b34"),$A34,OFFSET(INDIRECT(J$1&amp;"!a3"),,ROW(INDIRECT(MATCH('2、汇总分析二项目维度'!$J$2,INDIRECT(J$1&amp;"!2:2"),)&amp;":"&amp;MATCH('2、汇总分析二项目维度'!$K$2,INDIRECT(J$1&amp;"!2:2"),)))-1,)))</f>
        <v>0</v>
      </c>
      <c r="K34" s="159">
        <f ca="1">SUMPRODUCT(SUMIF(INDIRECT(K$1&amp;"!b3:b34"),$A34,OFFSET(INDIRECT(K$1&amp;"!a3"),,ROW(INDIRECT(MATCH('2、汇总分析二项目维度'!$J$2,INDIRECT(K$1&amp;"!2:2"),)&amp;":"&amp;MATCH('2、汇总分析二项目维度'!$K$2,INDIRECT(K$1&amp;"!2:2"),)))-1,)))</f>
        <v>0</v>
      </c>
      <c r="L34" s="159">
        <f ca="1">SUMPRODUCT(SUMIF(INDIRECT(L$1&amp;"!b3:b34"),$A34,OFFSET(INDIRECT(L$1&amp;"!a3"),,ROW(INDIRECT(MATCH('2、汇总分析二项目维度'!$J$2,INDIRECT(L$1&amp;"!2:2"),)&amp;":"&amp;MATCH('2、汇总分析二项目维度'!$K$2,INDIRECT(L$1&amp;"!2:2"),)))-1,)))</f>
        <v>0</v>
      </c>
      <c r="M34" s="159">
        <f ca="1">SUMPRODUCT(SUMIF(INDIRECT(M$1&amp;"!b3:b34"),$A34,OFFSET(INDIRECT(M$1&amp;"!a3"),,ROW(INDIRECT(MATCH('2、汇总分析二项目维度'!$J$2,INDIRECT(M$1&amp;"!2:2"),)&amp;":"&amp;MATCH('2、汇总分析二项目维度'!$K$2,INDIRECT(M$1&amp;"!2:2"),)))-1,)))</f>
        <v>0</v>
      </c>
      <c r="N34" s="159">
        <f ca="1">SUMPRODUCT(SUMIF(INDIRECT(N$1&amp;"!b3:b34"),$A34,OFFSET(INDIRECT(N$1&amp;"!a3"),,ROW(INDIRECT(MATCH('2、汇总分析二项目维度'!$J$2,INDIRECT(N$1&amp;"!2:2"),)&amp;":"&amp;MATCH('2、汇总分析二项目维度'!$K$2,INDIRECT(N$1&amp;"!2:2"),)))-1,)))</f>
        <v>0</v>
      </c>
      <c r="O34" s="159">
        <f ca="1">SUMPRODUCT(SUMIF(INDIRECT(O$1&amp;"!b3:b34"),$A34,OFFSET(INDIRECT(O$1&amp;"!a3"),,ROW(INDIRECT(MATCH('2、汇总分析二项目维度'!$J$2,INDIRECT(O$1&amp;"!2:2"),)&amp;":"&amp;MATCH('2、汇总分析二项目维度'!$K$2,INDIRECT(O$1&amp;"!2:2"),)))-1,)))</f>
        <v>0</v>
      </c>
      <c r="P34" s="159">
        <f ca="1">SUMPRODUCT(SUMIF(INDIRECT(P$1&amp;"!b3:b34"),$A34,OFFSET(INDIRECT(P$1&amp;"!a3"),,ROW(INDIRECT(MATCH('2、汇总分析二项目维度'!$J$2,INDIRECT(P$1&amp;"!2:2"),)&amp;":"&amp;MATCH('2、汇总分析二项目维度'!$K$2,INDIRECT(P$1&amp;"!2:2"),)))-1,)))</f>
        <v>0</v>
      </c>
      <c r="Q34" s="159">
        <f ca="1">SUMPRODUCT(SUMIF(INDIRECT(Q$1&amp;"!b3:b34"),$A34,OFFSET(INDIRECT(Q$1&amp;"!a3"),,ROW(INDIRECT(MATCH('2、汇总分析二项目维度'!$J$2,INDIRECT(Q$1&amp;"!2:2"),)&amp;":"&amp;MATCH('2、汇总分析二项目维度'!$K$2,INDIRECT(Q$1&amp;"!2:2"),)))-1,)))</f>
        <v>0</v>
      </c>
      <c r="R34" s="159">
        <f ca="1">SUMPRODUCT(SUMIF(INDIRECT(R$1&amp;"!b3:b34"),$A34,OFFSET(INDIRECT(R$1&amp;"!a3"),,ROW(INDIRECT(MATCH('2、汇总分析二项目维度'!$J$2,INDIRECT(R$1&amp;"!2:2"),)&amp;":"&amp;MATCH('2、汇总分析二项目维度'!$K$2,INDIRECT(R$1&amp;"!2:2"),)))-1,)))</f>
        <v>0</v>
      </c>
      <c r="S34" s="159">
        <f ca="1">SUMPRODUCT(SUMIF(INDIRECT(S$1&amp;"!b3:b34"),$A34,OFFSET(INDIRECT(S$1&amp;"!a3"),,ROW(INDIRECT(MATCH('2、汇总分析二项目维度'!$J$2,INDIRECT(S$1&amp;"!2:2"),)&amp;":"&amp;MATCH('2、汇总分析二项目维度'!$K$2,INDIRECT(S$1&amp;"!2:2"),)))-1,)))</f>
        <v>0</v>
      </c>
      <c r="T34" s="106">
        <f t="shared" ca="1" si="3"/>
        <v>0</v>
      </c>
    </row>
    <row r="35" spans="1:20" ht="15" customHeight="1" x14ac:dyDescent="0.35">
      <c r="A35" s="43" t="s">
        <v>1577</v>
      </c>
      <c r="B35" s="71" t="s">
        <v>1650</v>
      </c>
      <c r="C35" s="12" t="str">
        <f>VLOOKUP(A35,'2、汇总分析二项目维度'!A:C,3,0)</f>
        <v>聊城城市大脑项目</v>
      </c>
      <c r="D35" s="159">
        <f ca="1">SUMPRODUCT(SUMIF(INDIRECT(D$1&amp;"!b3:b34"),$A35,OFFSET(INDIRECT(D$1&amp;"!a3"),,ROW(INDIRECT(MATCH('2、汇总分析二项目维度'!$J$2,INDIRECT(D$1&amp;"!2:2"),)&amp;":"&amp;MATCH('2、汇总分析二项目维度'!$K$2,INDIRECT(D$1&amp;"!2:2"),)))-1,)))</f>
        <v>0</v>
      </c>
      <c r="E35" s="159">
        <f ca="1">SUMPRODUCT(SUMIF(INDIRECT(E$1&amp;"!b3:b34"),$A35,OFFSET(INDIRECT(E$1&amp;"!a3"),,ROW(INDIRECT(MATCH('2、汇总分析二项目维度'!$J$2,INDIRECT(E$1&amp;"!2:2"),)&amp;":"&amp;MATCH('2、汇总分析二项目维度'!$K$2,INDIRECT(E$1&amp;"!2:2"),)))-1,)))</f>
        <v>0</v>
      </c>
      <c r="F35" s="159">
        <f ca="1">SUMPRODUCT(SUMIF(INDIRECT(F$1&amp;"!b3:b34"),$A35,OFFSET(INDIRECT(F$1&amp;"!a3"),,ROW(INDIRECT(MATCH('2、汇总分析二项目维度'!$J$2,INDIRECT(F$1&amp;"!2:2"),)&amp;":"&amp;MATCH('2、汇总分析二项目维度'!$K$2,INDIRECT(F$1&amp;"!2:2"),)))-1,)))</f>
        <v>0</v>
      </c>
      <c r="G35" s="159">
        <f ca="1">SUMPRODUCT(SUMIF(INDIRECT(G$1&amp;"!b3:b34"),$A35,OFFSET(INDIRECT(G$1&amp;"!a3"),,ROW(INDIRECT(MATCH('2、汇总分析二项目维度'!$J$2,INDIRECT(G$1&amp;"!2:2"),)&amp;":"&amp;MATCH('2、汇总分析二项目维度'!$K$2,INDIRECT(G$1&amp;"!2:2"),)))-1,)))</f>
        <v>0</v>
      </c>
      <c r="H35" s="159">
        <f ca="1">SUMPRODUCT(SUMIF(INDIRECT(H$1&amp;"!b3:b34"),$A35,OFFSET(INDIRECT(H$1&amp;"!a3"),,ROW(INDIRECT(MATCH('2、汇总分析二项目维度'!$J$2,INDIRECT(H$1&amp;"!2:2"),)&amp;":"&amp;MATCH('2、汇总分析二项目维度'!$K$2,INDIRECT(H$1&amp;"!2:2"),)))-1,)))</f>
        <v>0</v>
      </c>
      <c r="I35" s="159">
        <f ca="1">SUMPRODUCT(SUMIF(INDIRECT(I$1&amp;"!b3:b34"),$A35,OFFSET(INDIRECT(I$1&amp;"!a3"),,ROW(INDIRECT(MATCH('2、汇总分析二项目维度'!$J$2,INDIRECT(I$1&amp;"!2:2"),)&amp;":"&amp;MATCH('2、汇总分析二项目维度'!$K$2,INDIRECT(I$1&amp;"!2:2"),)))-1,)))</f>
        <v>0</v>
      </c>
      <c r="J35" s="159">
        <f ca="1">SUMPRODUCT(SUMIF(INDIRECT(J$1&amp;"!b3:b34"),$A35,OFFSET(INDIRECT(J$1&amp;"!a3"),,ROW(INDIRECT(MATCH('2、汇总分析二项目维度'!$J$2,INDIRECT(J$1&amp;"!2:2"),)&amp;":"&amp;MATCH('2、汇总分析二项目维度'!$K$2,INDIRECT(J$1&amp;"!2:2"),)))-1,)))</f>
        <v>0</v>
      </c>
      <c r="K35" s="159">
        <f ca="1">SUMPRODUCT(SUMIF(INDIRECT(K$1&amp;"!b3:b34"),$A35,OFFSET(INDIRECT(K$1&amp;"!a3"),,ROW(INDIRECT(MATCH('2、汇总分析二项目维度'!$J$2,INDIRECT(K$1&amp;"!2:2"),)&amp;":"&amp;MATCH('2、汇总分析二项目维度'!$K$2,INDIRECT(K$1&amp;"!2:2"),)))-1,)))</f>
        <v>0</v>
      </c>
      <c r="L35" s="159">
        <f ca="1">SUMPRODUCT(SUMIF(INDIRECT(L$1&amp;"!b3:b34"),$A35,OFFSET(INDIRECT(L$1&amp;"!a3"),,ROW(INDIRECT(MATCH('2、汇总分析二项目维度'!$J$2,INDIRECT(L$1&amp;"!2:2"),)&amp;":"&amp;MATCH('2、汇总分析二项目维度'!$K$2,INDIRECT(L$1&amp;"!2:2"),)))-1,)))</f>
        <v>0</v>
      </c>
      <c r="M35" s="159">
        <f ca="1">SUMPRODUCT(SUMIF(INDIRECT(M$1&amp;"!b3:b34"),$A35,OFFSET(INDIRECT(M$1&amp;"!a3"),,ROW(INDIRECT(MATCH('2、汇总分析二项目维度'!$J$2,INDIRECT(M$1&amp;"!2:2"),)&amp;":"&amp;MATCH('2、汇总分析二项目维度'!$K$2,INDIRECT(M$1&amp;"!2:2"),)))-1,)))</f>
        <v>0</v>
      </c>
      <c r="N35" s="159">
        <f ca="1">SUMPRODUCT(SUMIF(INDIRECT(N$1&amp;"!b3:b34"),$A35,OFFSET(INDIRECT(N$1&amp;"!a3"),,ROW(INDIRECT(MATCH('2、汇总分析二项目维度'!$J$2,INDIRECT(N$1&amp;"!2:2"),)&amp;":"&amp;MATCH('2、汇总分析二项目维度'!$K$2,INDIRECT(N$1&amp;"!2:2"),)))-1,)))</f>
        <v>0</v>
      </c>
      <c r="O35" s="159">
        <f ca="1">SUMPRODUCT(SUMIF(INDIRECT(O$1&amp;"!b3:b34"),$A35,OFFSET(INDIRECT(O$1&amp;"!a3"),,ROW(INDIRECT(MATCH('2、汇总分析二项目维度'!$J$2,INDIRECT(O$1&amp;"!2:2"),)&amp;":"&amp;MATCH('2、汇总分析二项目维度'!$K$2,INDIRECT(O$1&amp;"!2:2"),)))-1,)))</f>
        <v>0</v>
      </c>
      <c r="P35" s="159">
        <f ca="1">SUMPRODUCT(SUMIF(INDIRECT(P$1&amp;"!b3:b34"),$A35,OFFSET(INDIRECT(P$1&amp;"!a3"),,ROW(INDIRECT(MATCH('2、汇总分析二项目维度'!$J$2,INDIRECT(P$1&amp;"!2:2"),)&amp;":"&amp;MATCH('2、汇总分析二项目维度'!$K$2,INDIRECT(P$1&amp;"!2:2"),)))-1,)))</f>
        <v>0</v>
      </c>
      <c r="Q35" s="159">
        <f ca="1">SUMPRODUCT(SUMIF(INDIRECT(Q$1&amp;"!b3:b34"),$A35,OFFSET(INDIRECT(Q$1&amp;"!a3"),,ROW(INDIRECT(MATCH('2、汇总分析二项目维度'!$J$2,INDIRECT(Q$1&amp;"!2:2"),)&amp;":"&amp;MATCH('2、汇总分析二项目维度'!$K$2,INDIRECT(Q$1&amp;"!2:2"),)))-1,)))</f>
        <v>0</v>
      </c>
      <c r="R35" s="159">
        <f ca="1">SUMPRODUCT(SUMIF(INDIRECT(R$1&amp;"!b3:b34"),$A35,OFFSET(INDIRECT(R$1&amp;"!a3"),,ROW(INDIRECT(MATCH('2、汇总分析二项目维度'!$J$2,INDIRECT(R$1&amp;"!2:2"),)&amp;":"&amp;MATCH('2、汇总分析二项目维度'!$K$2,INDIRECT(R$1&amp;"!2:2"),)))-1,)))</f>
        <v>0</v>
      </c>
      <c r="S35" s="159">
        <f ca="1">SUMPRODUCT(SUMIF(INDIRECT(S$1&amp;"!b3:b34"),$A35,OFFSET(INDIRECT(S$1&amp;"!a3"),,ROW(INDIRECT(MATCH('2、汇总分析二项目维度'!$J$2,INDIRECT(S$1&amp;"!2:2"),)&amp;":"&amp;MATCH('2、汇总分析二项目维度'!$K$2,INDIRECT(S$1&amp;"!2:2"),)))-1,)))</f>
        <v>0</v>
      </c>
      <c r="T35" s="106">
        <f t="shared" ca="1" si="3"/>
        <v>0</v>
      </c>
    </row>
    <row r="36" spans="1:20" ht="15" customHeight="1" x14ac:dyDescent="0.35">
      <c r="A36" s="71" t="s">
        <v>1821</v>
      </c>
      <c r="B36" s="71" t="s">
        <v>1650</v>
      </c>
      <c r="C36" s="12" t="str">
        <f>VLOOKUP(A36,'2、汇总分析二项目维度'!A:C,3,0)</f>
        <v>“数字曲靖”顶层设计项目</v>
      </c>
      <c r="D36" s="159">
        <f ca="1">SUMPRODUCT(SUMIF(INDIRECT(D$1&amp;"!b3:b34"),$A36,OFFSET(INDIRECT(D$1&amp;"!a3"),,ROW(INDIRECT(MATCH('2、汇总分析二项目维度'!$J$2,INDIRECT(D$1&amp;"!2:2"),)&amp;":"&amp;MATCH('2、汇总分析二项目维度'!$K$2,INDIRECT(D$1&amp;"!2:2"),)))-1,)))</f>
        <v>0</v>
      </c>
      <c r="E36" s="159">
        <f ca="1">SUMPRODUCT(SUMIF(INDIRECT(E$1&amp;"!b3:b34"),$A36,OFFSET(INDIRECT(E$1&amp;"!a3"),,ROW(INDIRECT(MATCH('2、汇总分析二项目维度'!$J$2,INDIRECT(E$1&amp;"!2:2"),)&amp;":"&amp;MATCH('2、汇总分析二项目维度'!$K$2,INDIRECT(E$1&amp;"!2:2"),)))-1,)))</f>
        <v>0</v>
      </c>
      <c r="F36" s="159">
        <f ca="1">SUMPRODUCT(SUMIF(INDIRECT(F$1&amp;"!b3:b34"),$A36,OFFSET(INDIRECT(F$1&amp;"!a3"),,ROW(INDIRECT(MATCH('2、汇总分析二项目维度'!$J$2,INDIRECT(F$1&amp;"!2:2"),)&amp;":"&amp;MATCH('2、汇总分析二项目维度'!$K$2,INDIRECT(F$1&amp;"!2:2"),)))-1,)))</f>
        <v>0</v>
      </c>
      <c r="G36" s="159">
        <f ca="1">SUMPRODUCT(SUMIF(INDIRECT(G$1&amp;"!b3:b34"),$A36,OFFSET(INDIRECT(G$1&amp;"!a3"),,ROW(INDIRECT(MATCH('2、汇总分析二项目维度'!$J$2,INDIRECT(G$1&amp;"!2:2"),)&amp;":"&amp;MATCH('2、汇总分析二项目维度'!$K$2,INDIRECT(G$1&amp;"!2:2"),)))-1,)))</f>
        <v>8</v>
      </c>
      <c r="H36" s="159">
        <f ca="1">SUMPRODUCT(SUMIF(INDIRECT(H$1&amp;"!b3:b34"),$A36,OFFSET(INDIRECT(H$1&amp;"!a3"),,ROW(INDIRECT(MATCH('2、汇总分析二项目维度'!$J$2,INDIRECT(H$1&amp;"!2:2"),)&amp;":"&amp;MATCH('2、汇总分析二项目维度'!$K$2,INDIRECT(H$1&amp;"!2:2"),)))-1,)))</f>
        <v>4</v>
      </c>
      <c r="I36" s="159">
        <f ca="1">SUMPRODUCT(SUMIF(INDIRECT(I$1&amp;"!b3:b34"),$A36,OFFSET(INDIRECT(I$1&amp;"!a3"),,ROW(INDIRECT(MATCH('2、汇总分析二项目维度'!$J$2,INDIRECT(I$1&amp;"!2:2"),)&amp;":"&amp;MATCH('2、汇总分析二项目维度'!$K$2,INDIRECT(I$1&amp;"!2:2"),)))-1,)))</f>
        <v>0</v>
      </c>
      <c r="J36" s="159">
        <f ca="1">SUMPRODUCT(SUMIF(INDIRECT(J$1&amp;"!b3:b34"),$A36,OFFSET(INDIRECT(J$1&amp;"!a3"),,ROW(INDIRECT(MATCH('2、汇总分析二项目维度'!$J$2,INDIRECT(J$1&amp;"!2:2"),)&amp;":"&amp;MATCH('2、汇总分析二项目维度'!$K$2,INDIRECT(J$1&amp;"!2:2"),)))-1,)))</f>
        <v>0</v>
      </c>
      <c r="K36" s="159">
        <f ca="1">SUMPRODUCT(SUMIF(INDIRECT(K$1&amp;"!b3:b34"),$A36,OFFSET(INDIRECT(K$1&amp;"!a3"),,ROW(INDIRECT(MATCH('2、汇总分析二项目维度'!$J$2,INDIRECT(K$1&amp;"!2:2"),)&amp;":"&amp;MATCH('2、汇总分析二项目维度'!$K$2,INDIRECT(K$1&amp;"!2:2"),)))-1,)))</f>
        <v>0</v>
      </c>
      <c r="L36" s="159">
        <f ca="1">SUMPRODUCT(SUMIF(INDIRECT(L$1&amp;"!b3:b34"),$A36,OFFSET(INDIRECT(L$1&amp;"!a3"),,ROW(INDIRECT(MATCH('2、汇总分析二项目维度'!$J$2,INDIRECT(L$1&amp;"!2:2"),)&amp;":"&amp;MATCH('2、汇总分析二项目维度'!$K$2,INDIRECT(L$1&amp;"!2:2"),)))-1,)))</f>
        <v>0</v>
      </c>
      <c r="M36" s="159">
        <f ca="1">SUMPRODUCT(SUMIF(INDIRECT(M$1&amp;"!b3:b34"),$A36,OFFSET(INDIRECT(M$1&amp;"!a3"),,ROW(INDIRECT(MATCH('2、汇总分析二项目维度'!$J$2,INDIRECT(M$1&amp;"!2:2"),)&amp;":"&amp;MATCH('2、汇总分析二项目维度'!$K$2,INDIRECT(M$1&amp;"!2:2"),)))-1,)))</f>
        <v>0</v>
      </c>
      <c r="N36" s="159">
        <f ca="1">SUMPRODUCT(SUMIF(INDIRECT(N$1&amp;"!b3:b34"),$A36,OFFSET(INDIRECT(N$1&amp;"!a3"),,ROW(INDIRECT(MATCH('2、汇总分析二项目维度'!$J$2,INDIRECT(N$1&amp;"!2:2"),)&amp;":"&amp;MATCH('2、汇总分析二项目维度'!$K$2,INDIRECT(N$1&amp;"!2:2"),)))-1,)))</f>
        <v>0</v>
      </c>
      <c r="O36" s="159">
        <f ca="1">SUMPRODUCT(SUMIF(INDIRECT(O$1&amp;"!b3:b34"),$A36,OFFSET(INDIRECT(O$1&amp;"!a3"),,ROW(INDIRECT(MATCH('2、汇总分析二项目维度'!$J$2,INDIRECT(O$1&amp;"!2:2"),)&amp;":"&amp;MATCH('2、汇总分析二项目维度'!$K$2,INDIRECT(O$1&amp;"!2:2"),)))-1,)))</f>
        <v>0</v>
      </c>
      <c r="P36" s="159">
        <f ca="1">SUMPRODUCT(SUMIF(INDIRECT(P$1&amp;"!b3:b34"),$A36,OFFSET(INDIRECT(P$1&amp;"!a3"),,ROW(INDIRECT(MATCH('2、汇总分析二项目维度'!$J$2,INDIRECT(P$1&amp;"!2:2"),)&amp;":"&amp;MATCH('2、汇总分析二项目维度'!$K$2,INDIRECT(P$1&amp;"!2:2"),)))-1,)))</f>
        <v>0</v>
      </c>
      <c r="Q36" s="159">
        <f ca="1">SUMPRODUCT(SUMIF(INDIRECT(Q$1&amp;"!b3:b34"),$A36,OFFSET(INDIRECT(Q$1&amp;"!a3"),,ROW(INDIRECT(MATCH('2、汇总分析二项目维度'!$J$2,INDIRECT(Q$1&amp;"!2:2"),)&amp;":"&amp;MATCH('2、汇总分析二项目维度'!$K$2,INDIRECT(Q$1&amp;"!2:2"),)))-1,)))</f>
        <v>0</v>
      </c>
      <c r="R36" s="159">
        <f ca="1">SUMPRODUCT(SUMIF(INDIRECT(R$1&amp;"!b3:b34"),$A36,OFFSET(INDIRECT(R$1&amp;"!a3"),,ROW(INDIRECT(MATCH('2、汇总分析二项目维度'!$J$2,INDIRECT(R$1&amp;"!2:2"),)&amp;":"&amp;MATCH('2、汇总分析二项目维度'!$K$2,INDIRECT(R$1&amp;"!2:2"),)))-1,)))</f>
        <v>0</v>
      </c>
      <c r="S36" s="159">
        <f ca="1">SUMPRODUCT(SUMIF(INDIRECT(S$1&amp;"!b3:b34"),$A36,OFFSET(INDIRECT(S$1&amp;"!a3"),,ROW(INDIRECT(MATCH('2、汇总分析二项目维度'!$J$2,INDIRECT(S$1&amp;"!2:2"),)&amp;":"&amp;MATCH('2、汇总分析二项目维度'!$K$2,INDIRECT(S$1&amp;"!2:2"),)))-1,)))</f>
        <v>0</v>
      </c>
      <c r="T36" s="106">
        <f t="shared" ca="1" si="3"/>
        <v>12</v>
      </c>
    </row>
    <row r="37" spans="1:20" ht="15" customHeight="1" x14ac:dyDescent="0.35">
      <c r="A37" s="114" t="s">
        <v>1900</v>
      </c>
      <c r="B37" s="114" t="s">
        <v>1901</v>
      </c>
      <c r="C37" s="12" t="str">
        <f>VLOOKUP(A37,'2、汇总分析二项目维度'!A:C,3,0)</f>
        <v>北京市综合服务融通平台</v>
      </c>
      <c r="D37" s="159">
        <f ca="1">SUMPRODUCT(SUMIF(INDIRECT(D$1&amp;"!b3:b34"),$A37,OFFSET(INDIRECT(D$1&amp;"!a3"),,ROW(INDIRECT(MATCH('2、汇总分析二项目维度'!$J$2,INDIRECT(D$1&amp;"!2:2"),)&amp;":"&amp;MATCH('2、汇总分析二项目维度'!$K$2,INDIRECT(D$1&amp;"!2:2"),)))-1,)))</f>
        <v>0</v>
      </c>
      <c r="E37" s="159">
        <f ca="1">SUMPRODUCT(SUMIF(INDIRECT(E$1&amp;"!b3:b34"),$A37,OFFSET(INDIRECT(E$1&amp;"!a3"),,ROW(INDIRECT(MATCH('2、汇总分析二项目维度'!$J$2,INDIRECT(E$1&amp;"!2:2"),)&amp;":"&amp;MATCH('2、汇总分析二项目维度'!$K$2,INDIRECT(E$1&amp;"!2:2"),)))-1,)))</f>
        <v>0</v>
      </c>
      <c r="F37" s="159">
        <f ca="1">SUMPRODUCT(SUMIF(INDIRECT(F$1&amp;"!b3:b34"),$A37,OFFSET(INDIRECT(F$1&amp;"!a3"),,ROW(INDIRECT(MATCH('2、汇总分析二项目维度'!$J$2,INDIRECT(F$1&amp;"!2:2"),)&amp;":"&amp;MATCH('2、汇总分析二项目维度'!$K$2,INDIRECT(F$1&amp;"!2:2"),)))-1,)))</f>
        <v>0</v>
      </c>
      <c r="G37" s="159">
        <f ca="1">SUMPRODUCT(SUMIF(INDIRECT(G$1&amp;"!b3:b34"),$A37,OFFSET(INDIRECT(G$1&amp;"!a3"),,ROW(INDIRECT(MATCH('2、汇总分析二项目维度'!$J$2,INDIRECT(G$1&amp;"!2:2"),)&amp;":"&amp;MATCH('2、汇总分析二项目维度'!$K$2,INDIRECT(G$1&amp;"!2:2"),)))-1,)))</f>
        <v>0</v>
      </c>
      <c r="H37" s="159">
        <f ca="1">SUMPRODUCT(SUMIF(INDIRECT(H$1&amp;"!b3:b34"),$A37,OFFSET(INDIRECT(H$1&amp;"!a3"),,ROW(INDIRECT(MATCH('2、汇总分析二项目维度'!$J$2,INDIRECT(H$1&amp;"!2:2"),)&amp;":"&amp;MATCH('2、汇总分析二项目维度'!$K$2,INDIRECT(H$1&amp;"!2:2"),)))-1,)))</f>
        <v>0</v>
      </c>
      <c r="I37" s="159">
        <f ca="1">SUMPRODUCT(SUMIF(INDIRECT(I$1&amp;"!b3:b34"),$A37,OFFSET(INDIRECT(I$1&amp;"!a3"),,ROW(INDIRECT(MATCH('2、汇总分析二项目维度'!$J$2,INDIRECT(I$1&amp;"!2:2"),)&amp;":"&amp;MATCH('2、汇总分析二项目维度'!$K$2,INDIRECT(I$1&amp;"!2:2"),)))-1,)))</f>
        <v>0</v>
      </c>
      <c r="J37" s="159">
        <f ca="1">SUMPRODUCT(SUMIF(INDIRECT(J$1&amp;"!b3:b34"),$A37,OFFSET(INDIRECT(J$1&amp;"!a3"),,ROW(INDIRECT(MATCH('2、汇总分析二项目维度'!$J$2,INDIRECT(J$1&amp;"!2:2"),)&amp;":"&amp;MATCH('2、汇总分析二项目维度'!$K$2,INDIRECT(J$1&amp;"!2:2"),)))-1,)))</f>
        <v>0</v>
      </c>
      <c r="K37" s="159">
        <f ca="1">SUMPRODUCT(SUMIF(INDIRECT(K$1&amp;"!b3:b34"),$A37,OFFSET(INDIRECT(K$1&amp;"!a3"),,ROW(INDIRECT(MATCH('2、汇总分析二项目维度'!$J$2,INDIRECT(K$1&amp;"!2:2"),)&amp;":"&amp;MATCH('2、汇总分析二项目维度'!$K$2,INDIRECT(K$1&amp;"!2:2"),)))-1,)))</f>
        <v>0</v>
      </c>
      <c r="L37" s="159">
        <f ca="1">SUMPRODUCT(SUMIF(INDIRECT(L$1&amp;"!b3:b34"),$A37,OFFSET(INDIRECT(L$1&amp;"!a3"),,ROW(INDIRECT(MATCH('2、汇总分析二项目维度'!$J$2,INDIRECT(L$1&amp;"!2:2"),)&amp;":"&amp;MATCH('2、汇总分析二项目维度'!$K$2,INDIRECT(L$1&amp;"!2:2"),)))-1,)))</f>
        <v>0</v>
      </c>
      <c r="M37" s="159">
        <f ca="1">SUMPRODUCT(SUMIF(INDIRECT(M$1&amp;"!b3:b34"),$A37,OFFSET(INDIRECT(M$1&amp;"!a3"),,ROW(INDIRECT(MATCH('2、汇总分析二项目维度'!$J$2,INDIRECT(M$1&amp;"!2:2"),)&amp;":"&amp;MATCH('2、汇总分析二项目维度'!$K$2,INDIRECT(M$1&amp;"!2:2"),)))-1,)))</f>
        <v>0</v>
      </c>
      <c r="N37" s="159">
        <f ca="1">SUMPRODUCT(SUMIF(INDIRECT(N$1&amp;"!b3:b34"),$A37,OFFSET(INDIRECT(N$1&amp;"!a3"),,ROW(INDIRECT(MATCH('2、汇总分析二项目维度'!$J$2,INDIRECT(N$1&amp;"!2:2"),)&amp;":"&amp;MATCH('2、汇总分析二项目维度'!$K$2,INDIRECT(N$1&amp;"!2:2"),)))-1,)))</f>
        <v>0</v>
      </c>
      <c r="O37" s="159">
        <f ca="1">SUMPRODUCT(SUMIF(INDIRECT(O$1&amp;"!b3:b34"),$A37,OFFSET(INDIRECT(O$1&amp;"!a3"),,ROW(INDIRECT(MATCH('2、汇总分析二项目维度'!$J$2,INDIRECT(O$1&amp;"!2:2"),)&amp;":"&amp;MATCH('2、汇总分析二项目维度'!$K$2,INDIRECT(O$1&amp;"!2:2"),)))-1,)))</f>
        <v>0</v>
      </c>
      <c r="P37" s="159">
        <f ca="1">SUMPRODUCT(SUMIF(INDIRECT(P$1&amp;"!b3:b34"),$A37,OFFSET(INDIRECT(P$1&amp;"!a3"),,ROW(INDIRECT(MATCH('2、汇总分析二项目维度'!$J$2,INDIRECT(P$1&amp;"!2:2"),)&amp;":"&amp;MATCH('2、汇总分析二项目维度'!$K$2,INDIRECT(P$1&amp;"!2:2"),)))-1,)))</f>
        <v>0</v>
      </c>
      <c r="Q37" s="159">
        <f ca="1">SUMPRODUCT(SUMIF(INDIRECT(Q$1&amp;"!b3:b34"),$A37,OFFSET(INDIRECT(Q$1&amp;"!a3"),,ROW(INDIRECT(MATCH('2、汇总分析二项目维度'!$J$2,INDIRECT(Q$1&amp;"!2:2"),)&amp;":"&amp;MATCH('2、汇总分析二项目维度'!$K$2,INDIRECT(Q$1&amp;"!2:2"),)))-1,)))</f>
        <v>0</v>
      </c>
      <c r="R37" s="159">
        <f ca="1">SUMPRODUCT(SUMIF(INDIRECT(R$1&amp;"!b3:b34"),$A37,OFFSET(INDIRECT(R$1&amp;"!a3"),,ROW(INDIRECT(MATCH('2、汇总分析二项目维度'!$J$2,INDIRECT(R$1&amp;"!2:2"),)&amp;":"&amp;MATCH('2、汇总分析二项目维度'!$K$2,INDIRECT(R$1&amp;"!2:2"),)))-1,)))</f>
        <v>0</v>
      </c>
      <c r="S37" s="159">
        <f ca="1">SUMPRODUCT(SUMIF(INDIRECT(S$1&amp;"!b3:b34"),$A37,OFFSET(INDIRECT(S$1&amp;"!a3"),,ROW(INDIRECT(MATCH('2、汇总分析二项目维度'!$J$2,INDIRECT(S$1&amp;"!2:2"),)&amp;":"&amp;MATCH('2、汇总分析二项目维度'!$K$2,INDIRECT(S$1&amp;"!2:2"),)))-1,)))</f>
        <v>0</v>
      </c>
      <c r="T37" s="106">
        <f t="shared" ca="1" si="3"/>
        <v>0</v>
      </c>
    </row>
    <row r="38" spans="1:20" ht="15" customHeight="1" x14ac:dyDescent="0.35">
      <c r="A38" s="114" t="s">
        <v>1903</v>
      </c>
      <c r="B38" s="114" t="s">
        <v>1904</v>
      </c>
      <c r="C38" s="12" t="str">
        <f>VLOOKUP(A38,'2、汇总分析二项目维度'!A:C,3,0)</f>
        <v>南开区统一身份认证系统软件开发项目</v>
      </c>
      <c r="D38" s="159">
        <f ca="1">SUMPRODUCT(SUMIF(INDIRECT(D$1&amp;"!b3:b34"),$A38,OFFSET(INDIRECT(D$1&amp;"!a3"),,ROW(INDIRECT(MATCH('2、汇总分析二项目维度'!$J$2,INDIRECT(D$1&amp;"!2:2"),)&amp;":"&amp;MATCH('2、汇总分析二项目维度'!$K$2,INDIRECT(D$1&amp;"!2:2"),)))-1,)))</f>
        <v>0</v>
      </c>
      <c r="E38" s="159">
        <f ca="1">SUMPRODUCT(SUMIF(INDIRECT(E$1&amp;"!b3:b34"),$A38,OFFSET(INDIRECT(E$1&amp;"!a3"),,ROW(INDIRECT(MATCH('2、汇总分析二项目维度'!$J$2,INDIRECT(E$1&amp;"!2:2"),)&amp;":"&amp;MATCH('2、汇总分析二项目维度'!$K$2,INDIRECT(E$1&amp;"!2:2"),)))-1,)))</f>
        <v>0</v>
      </c>
      <c r="F38" s="159">
        <f ca="1">SUMPRODUCT(SUMIF(INDIRECT(F$1&amp;"!b3:b34"),$A38,OFFSET(INDIRECT(F$1&amp;"!a3"),,ROW(INDIRECT(MATCH('2、汇总分析二项目维度'!$J$2,INDIRECT(F$1&amp;"!2:2"),)&amp;":"&amp;MATCH('2、汇总分析二项目维度'!$K$2,INDIRECT(F$1&amp;"!2:2"),)))-1,)))</f>
        <v>0</v>
      </c>
      <c r="G38" s="159">
        <f ca="1">SUMPRODUCT(SUMIF(INDIRECT(G$1&amp;"!b3:b34"),$A38,OFFSET(INDIRECT(G$1&amp;"!a3"),,ROW(INDIRECT(MATCH('2、汇总分析二项目维度'!$J$2,INDIRECT(G$1&amp;"!2:2"),)&amp;":"&amp;MATCH('2、汇总分析二项目维度'!$K$2,INDIRECT(G$1&amp;"!2:2"),)))-1,)))</f>
        <v>0</v>
      </c>
      <c r="H38" s="159">
        <f ca="1">SUMPRODUCT(SUMIF(INDIRECT(H$1&amp;"!b3:b34"),$A38,OFFSET(INDIRECT(H$1&amp;"!a3"),,ROW(INDIRECT(MATCH('2、汇总分析二项目维度'!$J$2,INDIRECT(H$1&amp;"!2:2"),)&amp;":"&amp;MATCH('2、汇总分析二项目维度'!$K$2,INDIRECT(H$1&amp;"!2:2"),)))-1,)))</f>
        <v>0</v>
      </c>
      <c r="I38" s="159">
        <f ca="1">SUMPRODUCT(SUMIF(INDIRECT(I$1&amp;"!b3:b34"),$A38,OFFSET(INDIRECT(I$1&amp;"!a3"),,ROW(INDIRECT(MATCH('2、汇总分析二项目维度'!$J$2,INDIRECT(I$1&amp;"!2:2"),)&amp;":"&amp;MATCH('2、汇总分析二项目维度'!$K$2,INDIRECT(I$1&amp;"!2:2"),)))-1,)))</f>
        <v>0</v>
      </c>
      <c r="J38" s="159">
        <f ca="1">SUMPRODUCT(SUMIF(INDIRECT(J$1&amp;"!b3:b34"),$A38,OFFSET(INDIRECT(J$1&amp;"!a3"),,ROW(INDIRECT(MATCH('2、汇总分析二项目维度'!$J$2,INDIRECT(J$1&amp;"!2:2"),)&amp;":"&amp;MATCH('2、汇总分析二项目维度'!$K$2,INDIRECT(J$1&amp;"!2:2"),)))-1,)))</f>
        <v>0</v>
      </c>
      <c r="K38" s="159">
        <f ca="1">SUMPRODUCT(SUMIF(INDIRECT(K$1&amp;"!b3:b34"),$A38,OFFSET(INDIRECT(K$1&amp;"!a3"),,ROW(INDIRECT(MATCH('2、汇总分析二项目维度'!$J$2,INDIRECT(K$1&amp;"!2:2"),)&amp;":"&amp;MATCH('2、汇总分析二项目维度'!$K$2,INDIRECT(K$1&amp;"!2:2"),)))-1,)))</f>
        <v>0</v>
      </c>
      <c r="L38" s="159">
        <f ca="1">SUMPRODUCT(SUMIF(INDIRECT(L$1&amp;"!b3:b34"),$A38,OFFSET(INDIRECT(L$1&amp;"!a3"),,ROW(INDIRECT(MATCH('2、汇总分析二项目维度'!$J$2,INDIRECT(L$1&amp;"!2:2"),)&amp;":"&amp;MATCH('2、汇总分析二项目维度'!$K$2,INDIRECT(L$1&amp;"!2:2"),)))-1,)))</f>
        <v>0</v>
      </c>
      <c r="M38" s="159">
        <f ca="1">SUMPRODUCT(SUMIF(INDIRECT(M$1&amp;"!b3:b34"),$A38,OFFSET(INDIRECT(M$1&amp;"!a3"),,ROW(INDIRECT(MATCH('2、汇总分析二项目维度'!$J$2,INDIRECT(M$1&amp;"!2:2"),)&amp;":"&amp;MATCH('2、汇总分析二项目维度'!$K$2,INDIRECT(M$1&amp;"!2:2"),)))-1,)))</f>
        <v>0</v>
      </c>
      <c r="N38" s="159">
        <f ca="1">SUMPRODUCT(SUMIF(INDIRECT(N$1&amp;"!b3:b34"),$A38,OFFSET(INDIRECT(N$1&amp;"!a3"),,ROW(INDIRECT(MATCH('2、汇总分析二项目维度'!$J$2,INDIRECT(N$1&amp;"!2:2"),)&amp;":"&amp;MATCH('2、汇总分析二项目维度'!$K$2,INDIRECT(N$1&amp;"!2:2"),)))-1,)))</f>
        <v>0</v>
      </c>
      <c r="O38" s="159">
        <f ca="1">SUMPRODUCT(SUMIF(INDIRECT(O$1&amp;"!b3:b34"),$A38,OFFSET(INDIRECT(O$1&amp;"!a3"),,ROW(INDIRECT(MATCH('2、汇总分析二项目维度'!$J$2,INDIRECT(O$1&amp;"!2:2"),)&amp;":"&amp;MATCH('2、汇总分析二项目维度'!$K$2,INDIRECT(O$1&amp;"!2:2"),)))-1,)))</f>
        <v>0</v>
      </c>
      <c r="P38" s="159">
        <f ca="1">SUMPRODUCT(SUMIF(INDIRECT(P$1&amp;"!b3:b34"),$A38,OFFSET(INDIRECT(P$1&amp;"!a3"),,ROW(INDIRECT(MATCH('2、汇总分析二项目维度'!$J$2,INDIRECT(P$1&amp;"!2:2"),)&amp;":"&amp;MATCH('2、汇总分析二项目维度'!$K$2,INDIRECT(P$1&amp;"!2:2"),)))-1,)))</f>
        <v>0</v>
      </c>
      <c r="Q38" s="159">
        <f ca="1">SUMPRODUCT(SUMIF(INDIRECT(Q$1&amp;"!b3:b34"),$A38,OFFSET(INDIRECT(Q$1&amp;"!a3"),,ROW(INDIRECT(MATCH('2、汇总分析二项目维度'!$J$2,INDIRECT(Q$1&amp;"!2:2"),)&amp;":"&amp;MATCH('2、汇总分析二项目维度'!$K$2,INDIRECT(Q$1&amp;"!2:2"),)))-1,)))</f>
        <v>0</v>
      </c>
      <c r="R38" s="159">
        <f ca="1">SUMPRODUCT(SUMIF(INDIRECT(R$1&amp;"!b3:b34"),$A38,OFFSET(INDIRECT(R$1&amp;"!a3"),,ROW(INDIRECT(MATCH('2、汇总分析二项目维度'!$J$2,INDIRECT(R$1&amp;"!2:2"),)&amp;":"&amp;MATCH('2、汇总分析二项目维度'!$K$2,INDIRECT(R$1&amp;"!2:2"),)))-1,)))</f>
        <v>0</v>
      </c>
      <c r="S38" s="159">
        <f ca="1">SUMPRODUCT(SUMIF(INDIRECT(S$1&amp;"!b3:b34"),$A38,OFFSET(INDIRECT(S$1&amp;"!a3"),,ROW(INDIRECT(MATCH('2、汇总分析二项目维度'!$J$2,INDIRECT(S$1&amp;"!2:2"),)&amp;":"&amp;MATCH('2、汇总分析二项目维度'!$K$2,INDIRECT(S$1&amp;"!2:2"),)))-1,)))</f>
        <v>0</v>
      </c>
      <c r="T38" s="106">
        <f t="shared" ca="1" si="3"/>
        <v>0</v>
      </c>
    </row>
    <row r="39" spans="1:20" ht="15" customHeight="1" x14ac:dyDescent="0.35">
      <c r="A39" s="114" t="s">
        <v>1912</v>
      </c>
      <c r="B39" s="71" t="s">
        <v>1650</v>
      </c>
      <c r="C39" s="12" t="str">
        <f>VLOOKUP(A39,'2、汇总分析二项目维度'!A:C,3,0)</f>
        <v>数字曲靖智慧医疗软件开发项目</v>
      </c>
      <c r="D39" s="159">
        <f ca="1">SUMPRODUCT(SUMIF(INDIRECT(D$1&amp;"!b3:b34"),$A39,OFFSET(INDIRECT(D$1&amp;"!a3"),,ROW(INDIRECT(MATCH('2、汇总分析二项目维度'!$J$2,INDIRECT(D$1&amp;"!2:2"),)&amp;":"&amp;MATCH('2、汇总分析二项目维度'!$K$2,INDIRECT(D$1&amp;"!2:2"),)))-1,)))</f>
        <v>0</v>
      </c>
      <c r="E39" s="159">
        <f ca="1">SUMPRODUCT(SUMIF(INDIRECT(E$1&amp;"!b3:b34"),$A39,OFFSET(INDIRECT(E$1&amp;"!a3"),,ROW(INDIRECT(MATCH('2、汇总分析二项目维度'!$J$2,INDIRECT(E$1&amp;"!2:2"),)&amp;":"&amp;MATCH('2、汇总分析二项目维度'!$K$2,INDIRECT(E$1&amp;"!2:2"),)))-1,)))</f>
        <v>0</v>
      </c>
      <c r="F39" s="159">
        <f ca="1">SUMPRODUCT(SUMIF(INDIRECT(F$1&amp;"!b3:b34"),$A39,OFFSET(INDIRECT(F$1&amp;"!a3"),,ROW(INDIRECT(MATCH('2、汇总分析二项目维度'!$J$2,INDIRECT(F$1&amp;"!2:2"),)&amp;":"&amp;MATCH('2、汇总分析二项目维度'!$K$2,INDIRECT(F$1&amp;"!2:2"),)))-1,)))</f>
        <v>0</v>
      </c>
      <c r="G39" s="159">
        <f ca="1">SUMPRODUCT(SUMIF(INDIRECT(G$1&amp;"!b3:b34"),$A39,OFFSET(INDIRECT(G$1&amp;"!a3"),,ROW(INDIRECT(MATCH('2、汇总分析二项目维度'!$J$2,INDIRECT(G$1&amp;"!2:2"),)&amp;":"&amp;MATCH('2、汇总分析二项目维度'!$K$2,INDIRECT(G$1&amp;"!2:2"),)))-1,)))</f>
        <v>0</v>
      </c>
      <c r="H39" s="159">
        <f ca="1">SUMPRODUCT(SUMIF(INDIRECT(H$1&amp;"!b3:b34"),$A39,OFFSET(INDIRECT(H$1&amp;"!a3"),,ROW(INDIRECT(MATCH('2、汇总分析二项目维度'!$J$2,INDIRECT(H$1&amp;"!2:2"),)&amp;":"&amp;MATCH('2、汇总分析二项目维度'!$K$2,INDIRECT(H$1&amp;"!2:2"),)))-1,)))</f>
        <v>0</v>
      </c>
      <c r="I39" s="159">
        <f ca="1">SUMPRODUCT(SUMIF(INDIRECT(I$1&amp;"!b3:b34"),$A39,OFFSET(INDIRECT(I$1&amp;"!a3"),,ROW(INDIRECT(MATCH('2、汇总分析二项目维度'!$J$2,INDIRECT(I$1&amp;"!2:2"),)&amp;":"&amp;MATCH('2、汇总分析二项目维度'!$K$2,INDIRECT(I$1&amp;"!2:2"),)))-1,)))</f>
        <v>0</v>
      </c>
      <c r="J39" s="159">
        <f ca="1">SUMPRODUCT(SUMIF(INDIRECT(J$1&amp;"!b3:b34"),$A39,OFFSET(INDIRECT(J$1&amp;"!a3"),,ROW(INDIRECT(MATCH('2、汇总分析二项目维度'!$J$2,INDIRECT(J$1&amp;"!2:2"),)&amp;":"&amp;MATCH('2、汇总分析二项目维度'!$K$2,INDIRECT(J$1&amp;"!2:2"),)))-1,)))</f>
        <v>0</v>
      </c>
      <c r="K39" s="159">
        <f ca="1">SUMPRODUCT(SUMIF(INDIRECT(K$1&amp;"!b3:b34"),$A39,OFFSET(INDIRECT(K$1&amp;"!a3"),,ROW(INDIRECT(MATCH('2、汇总分析二项目维度'!$J$2,INDIRECT(K$1&amp;"!2:2"),)&amp;":"&amp;MATCH('2、汇总分析二项目维度'!$K$2,INDIRECT(K$1&amp;"!2:2"),)))-1,)))</f>
        <v>0</v>
      </c>
      <c r="L39" s="159">
        <f ca="1">SUMPRODUCT(SUMIF(INDIRECT(L$1&amp;"!b3:b34"),$A39,OFFSET(INDIRECT(L$1&amp;"!a3"),,ROW(INDIRECT(MATCH('2、汇总分析二项目维度'!$J$2,INDIRECT(L$1&amp;"!2:2"),)&amp;":"&amp;MATCH('2、汇总分析二项目维度'!$K$2,INDIRECT(L$1&amp;"!2:2"),)))-1,)))</f>
        <v>0</v>
      </c>
      <c r="M39" s="159">
        <f ca="1">SUMPRODUCT(SUMIF(INDIRECT(M$1&amp;"!b3:b34"),$A39,OFFSET(INDIRECT(M$1&amp;"!a3"),,ROW(INDIRECT(MATCH('2、汇总分析二项目维度'!$J$2,INDIRECT(M$1&amp;"!2:2"),)&amp;":"&amp;MATCH('2、汇总分析二项目维度'!$K$2,INDIRECT(M$1&amp;"!2:2"),)))-1,)))</f>
        <v>0</v>
      </c>
      <c r="N39" s="159">
        <f ca="1">SUMPRODUCT(SUMIF(INDIRECT(N$1&amp;"!b3:b34"),$A39,OFFSET(INDIRECT(N$1&amp;"!a3"),,ROW(INDIRECT(MATCH('2、汇总分析二项目维度'!$J$2,INDIRECT(N$1&amp;"!2:2"),)&amp;":"&amp;MATCH('2、汇总分析二项目维度'!$K$2,INDIRECT(N$1&amp;"!2:2"),)))-1,)))</f>
        <v>0</v>
      </c>
      <c r="O39" s="159">
        <f ca="1">SUMPRODUCT(SUMIF(INDIRECT(O$1&amp;"!b3:b34"),$A39,OFFSET(INDIRECT(O$1&amp;"!a3"),,ROW(INDIRECT(MATCH('2、汇总分析二项目维度'!$J$2,INDIRECT(O$1&amp;"!2:2"),)&amp;":"&amp;MATCH('2、汇总分析二项目维度'!$K$2,INDIRECT(O$1&amp;"!2:2"),)))-1,)))</f>
        <v>0</v>
      </c>
      <c r="P39" s="159">
        <f ca="1">SUMPRODUCT(SUMIF(INDIRECT(P$1&amp;"!b3:b34"),$A39,OFFSET(INDIRECT(P$1&amp;"!a3"),,ROW(INDIRECT(MATCH('2、汇总分析二项目维度'!$J$2,INDIRECT(P$1&amp;"!2:2"),)&amp;":"&amp;MATCH('2、汇总分析二项目维度'!$K$2,INDIRECT(P$1&amp;"!2:2"),)))-1,)))</f>
        <v>0</v>
      </c>
      <c r="Q39" s="159">
        <f ca="1">SUMPRODUCT(SUMIF(INDIRECT(Q$1&amp;"!b3:b34"),$A39,OFFSET(INDIRECT(Q$1&amp;"!a3"),,ROW(INDIRECT(MATCH('2、汇总分析二项目维度'!$J$2,INDIRECT(Q$1&amp;"!2:2"),)&amp;":"&amp;MATCH('2、汇总分析二项目维度'!$K$2,INDIRECT(Q$1&amp;"!2:2"),)))-1,)))</f>
        <v>0</v>
      </c>
      <c r="R39" s="159">
        <f ca="1">SUMPRODUCT(SUMIF(INDIRECT(R$1&amp;"!b3:b34"),$A39,OFFSET(INDIRECT(R$1&amp;"!a3"),,ROW(INDIRECT(MATCH('2、汇总分析二项目维度'!$J$2,INDIRECT(R$1&amp;"!2:2"),)&amp;":"&amp;MATCH('2、汇总分析二项目维度'!$K$2,INDIRECT(R$1&amp;"!2:2"),)))-1,)))</f>
        <v>0</v>
      </c>
      <c r="S39" s="159">
        <f ca="1">SUMPRODUCT(SUMIF(INDIRECT(S$1&amp;"!b3:b34"),$A39,OFFSET(INDIRECT(S$1&amp;"!a3"),,ROW(INDIRECT(MATCH('2、汇总分析二项目维度'!$J$2,INDIRECT(S$1&amp;"!2:2"),)&amp;":"&amp;MATCH('2、汇总分析二项目维度'!$K$2,INDIRECT(S$1&amp;"!2:2"),)))-1,)))</f>
        <v>0</v>
      </c>
      <c r="T39" s="106">
        <f t="shared" ca="1" si="3"/>
        <v>0</v>
      </c>
    </row>
    <row r="40" spans="1:20" ht="15" customHeight="1" x14ac:dyDescent="0.35">
      <c r="A40" s="114" t="s">
        <v>1918</v>
      </c>
      <c r="B40" s="71" t="s">
        <v>1939</v>
      </c>
      <c r="C40" s="12" t="str">
        <f>VLOOKUP(A40,'2、汇总分析二项目维度'!A:C,3,0)</f>
        <v>唐山市旅游票务分销系统软件开发项目</v>
      </c>
      <c r="D40" s="159">
        <f ca="1">SUMPRODUCT(SUMIF(INDIRECT(D$1&amp;"!b3:b34"),$A40,OFFSET(INDIRECT(D$1&amp;"!a3"),,ROW(INDIRECT(MATCH('2、汇总分析二项目维度'!$J$2,INDIRECT(D$1&amp;"!2:2"),)&amp;":"&amp;MATCH('2、汇总分析二项目维度'!$K$2,INDIRECT(D$1&amp;"!2:2"),)))-1,)))</f>
        <v>0</v>
      </c>
      <c r="E40" s="159">
        <f ca="1">SUMPRODUCT(SUMIF(INDIRECT(E$1&amp;"!b3:b34"),$A40,OFFSET(INDIRECT(E$1&amp;"!a3"),,ROW(INDIRECT(MATCH('2、汇总分析二项目维度'!$J$2,INDIRECT(E$1&amp;"!2:2"),)&amp;":"&amp;MATCH('2、汇总分析二项目维度'!$K$2,INDIRECT(E$1&amp;"!2:2"),)))-1,)))</f>
        <v>0</v>
      </c>
      <c r="F40" s="159">
        <f ca="1">SUMPRODUCT(SUMIF(INDIRECT(F$1&amp;"!b3:b34"),$A40,OFFSET(INDIRECT(F$1&amp;"!a3"),,ROW(INDIRECT(MATCH('2、汇总分析二项目维度'!$J$2,INDIRECT(F$1&amp;"!2:2"),)&amp;":"&amp;MATCH('2、汇总分析二项目维度'!$K$2,INDIRECT(F$1&amp;"!2:2"),)))-1,)))</f>
        <v>0</v>
      </c>
      <c r="G40" s="159">
        <f ca="1">SUMPRODUCT(SUMIF(INDIRECT(G$1&amp;"!b3:b34"),$A40,OFFSET(INDIRECT(G$1&amp;"!a3"),,ROW(INDIRECT(MATCH('2、汇总分析二项目维度'!$J$2,INDIRECT(G$1&amp;"!2:2"),)&amp;":"&amp;MATCH('2、汇总分析二项目维度'!$K$2,INDIRECT(G$1&amp;"!2:2"),)))-1,)))</f>
        <v>0</v>
      </c>
      <c r="H40" s="159">
        <f ca="1">SUMPRODUCT(SUMIF(INDIRECT(H$1&amp;"!b3:b34"),$A40,OFFSET(INDIRECT(H$1&amp;"!a3"),,ROW(INDIRECT(MATCH('2、汇总分析二项目维度'!$J$2,INDIRECT(H$1&amp;"!2:2"),)&amp;":"&amp;MATCH('2、汇总分析二项目维度'!$K$2,INDIRECT(H$1&amp;"!2:2"),)))-1,)))</f>
        <v>0</v>
      </c>
      <c r="I40" s="159">
        <f ca="1">SUMPRODUCT(SUMIF(INDIRECT(I$1&amp;"!b3:b34"),$A40,OFFSET(INDIRECT(I$1&amp;"!a3"),,ROW(INDIRECT(MATCH('2、汇总分析二项目维度'!$J$2,INDIRECT(I$1&amp;"!2:2"),)&amp;":"&amp;MATCH('2、汇总分析二项目维度'!$K$2,INDIRECT(I$1&amp;"!2:2"),)))-1,)))</f>
        <v>0</v>
      </c>
      <c r="J40" s="159">
        <f ca="1">SUMPRODUCT(SUMIF(INDIRECT(J$1&amp;"!b3:b34"),$A40,OFFSET(INDIRECT(J$1&amp;"!a3"),,ROW(INDIRECT(MATCH('2、汇总分析二项目维度'!$J$2,INDIRECT(J$1&amp;"!2:2"),)&amp;":"&amp;MATCH('2、汇总分析二项目维度'!$K$2,INDIRECT(J$1&amp;"!2:2"),)))-1,)))</f>
        <v>0</v>
      </c>
      <c r="K40" s="159">
        <f ca="1">SUMPRODUCT(SUMIF(INDIRECT(K$1&amp;"!b3:b34"),$A40,OFFSET(INDIRECT(K$1&amp;"!a3"),,ROW(INDIRECT(MATCH('2、汇总分析二项目维度'!$J$2,INDIRECT(K$1&amp;"!2:2"),)&amp;":"&amp;MATCH('2、汇总分析二项目维度'!$K$2,INDIRECT(K$1&amp;"!2:2"),)))-1,)))</f>
        <v>0</v>
      </c>
      <c r="L40" s="159">
        <f ca="1">SUMPRODUCT(SUMIF(INDIRECT(L$1&amp;"!b3:b34"),$A40,OFFSET(INDIRECT(L$1&amp;"!a3"),,ROW(INDIRECT(MATCH('2、汇总分析二项目维度'!$J$2,INDIRECT(L$1&amp;"!2:2"),)&amp;":"&amp;MATCH('2、汇总分析二项目维度'!$K$2,INDIRECT(L$1&amp;"!2:2"),)))-1,)))</f>
        <v>0</v>
      </c>
      <c r="M40" s="159">
        <f ca="1">SUMPRODUCT(SUMIF(INDIRECT(M$1&amp;"!b3:b34"),$A40,OFFSET(INDIRECT(M$1&amp;"!a3"),,ROW(INDIRECT(MATCH('2、汇总分析二项目维度'!$J$2,INDIRECT(M$1&amp;"!2:2"),)&amp;":"&amp;MATCH('2、汇总分析二项目维度'!$K$2,INDIRECT(M$1&amp;"!2:2"),)))-1,)))</f>
        <v>0</v>
      </c>
      <c r="N40" s="159">
        <f ca="1">SUMPRODUCT(SUMIF(INDIRECT(N$1&amp;"!b3:b34"),$A40,OFFSET(INDIRECT(N$1&amp;"!a3"),,ROW(INDIRECT(MATCH('2、汇总分析二项目维度'!$J$2,INDIRECT(N$1&amp;"!2:2"),)&amp;":"&amp;MATCH('2、汇总分析二项目维度'!$K$2,INDIRECT(N$1&amp;"!2:2"),)))-1,)))</f>
        <v>0</v>
      </c>
      <c r="O40" s="159">
        <f ca="1">SUMPRODUCT(SUMIF(INDIRECT(O$1&amp;"!b3:b34"),$A40,OFFSET(INDIRECT(O$1&amp;"!a3"),,ROW(INDIRECT(MATCH('2、汇总分析二项目维度'!$J$2,INDIRECT(O$1&amp;"!2:2"),)&amp;":"&amp;MATCH('2、汇总分析二项目维度'!$K$2,INDIRECT(O$1&amp;"!2:2"),)))-1,)))</f>
        <v>0</v>
      </c>
      <c r="P40" s="159">
        <f ca="1">SUMPRODUCT(SUMIF(INDIRECT(P$1&amp;"!b3:b34"),$A40,OFFSET(INDIRECT(P$1&amp;"!a3"),,ROW(INDIRECT(MATCH('2、汇总分析二项目维度'!$J$2,INDIRECT(P$1&amp;"!2:2"),)&amp;":"&amp;MATCH('2、汇总分析二项目维度'!$K$2,INDIRECT(P$1&amp;"!2:2"),)))-1,)))</f>
        <v>0</v>
      </c>
      <c r="Q40" s="159">
        <f ca="1">SUMPRODUCT(SUMIF(INDIRECT(Q$1&amp;"!b3:b34"),$A40,OFFSET(INDIRECT(Q$1&amp;"!a3"),,ROW(INDIRECT(MATCH('2、汇总分析二项目维度'!$J$2,INDIRECT(Q$1&amp;"!2:2"),)&amp;":"&amp;MATCH('2、汇总分析二项目维度'!$K$2,INDIRECT(Q$1&amp;"!2:2"),)))-1,)))</f>
        <v>0</v>
      </c>
      <c r="R40" s="159">
        <f ca="1">SUMPRODUCT(SUMIF(INDIRECT(R$1&amp;"!b3:b34"),$A40,OFFSET(INDIRECT(R$1&amp;"!a3"),,ROW(INDIRECT(MATCH('2、汇总分析二项目维度'!$J$2,INDIRECT(R$1&amp;"!2:2"),)&amp;":"&amp;MATCH('2、汇总分析二项目维度'!$K$2,INDIRECT(R$1&amp;"!2:2"),)))-1,)))</f>
        <v>0</v>
      </c>
      <c r="S40" s="159">
        <f ca="1">SUMPRODUCT(SUMIF(INDIRECT(S$1&amp;"!b3:b34"),$A40,OFFSET(INDIRECT(S$1&amp;"!a3"),,ROW(INDIRECT(MATCH('2、汇总分析二项目维度'!$J$2,INDIRECT(S$1&amp;"!2:2"),)&amp;":"&amp;MATCH('2、汇总分析二项目维度'!$K$2,INDIRECT(S$1&amp;"!2:2"),)))-1,)))</f>
        <v>0</v>
      </c>
      <c r="T40" s="106">
        <f t="shared" ca="1" si="3"/>
        <v>0</v>
      </c>
    </row>
    <row r="41" spans="1:20" ht="15" customHeight="1" x14ac:dyDescent="0.35">
      <c r="A41" s="155" t="s">
        <v>122</v>
      </c>
      <c r="B41" s="71" t="s">
        <v>1775</v>
      </c>
      <c r="C41" s="12" t="str">
        <f>VLOOKUP(A41,'2、汇总分析二项目维度'!A:C,3,0)</f>
        <v>吉林省溯源食品工业互联网项目（咨询）</v>
      </c>
      <c r="D41" s="159">
        <f ca="1">SUMPRODUCT(SUMIF(INDIRECT(D$1&amp;"!b3:b34"),$A41,OFFSET(INDIRECT(D$1&amp;"!a3"),,ROW(INDIRECT(MATCH('2、汇总分析二项目维度'!$J$2,INDIRECT(D$1&amp;"!2:2"),)&amp;":"&amp;MATCH('2、汇总分析二项目维度'!$K$2,INDIRECT(D$1&amp;"!2:2"),)))-1,)))</f>
        <v>0</v>
      </c>
      <c r="E41" s="159">
        <f ca="1">SUMPRODUCT(SUMIF(INDIRECT(E$1&amp;"!b3:b34"),$A41,OFFSET(INDIRECT(E$1&amp;"!a3"),,ROW(INDIRECT(MATCH('2、汇总分析二项目维度'!$J$2,INDIRECT(E$1&amp;"!2:2"),)&amp;":"&amp;MATCH('2、汇总分析二项目维度'!$K$2,INDIRECT(E$1&amp;"!2:2"),)))-1,)))</f>
        <v>0</v>
      </c>
      <c r="F41" s="159">
        <f ca="1">SUMPRODUCT(SUMIF(INDIRECT(F$1&amp;"!b3:b34"),$A41,OFFSET(INDIRECT(F$1&amp;"!a3"),,ROW(INDIRECT(MATCH('2、汇总分析二项目维度'!$J$2,INDIRECT(F$1&amp;"!2:2"),)&amp;":"&amp;MATCH('2、汇总分析二项目维度'!$K$2,INDIRECT(F$1&amp;"!2:2"),)))-1,)))</f>
        <v>0</v>
      </c>
      <c r="G41" s="159">
        <f ca="1">SUMPRODUCT(SUMIF(INDIRECT(G$1&amp;"!b3:b34"),$A41,OFFSET(INDIRECT(G$1&amp;"!a3"),,ROW(INDIRECT(MATCH('2、汇总分析二项目维度'!$J$2,INDIRECT(G$1&amp;"!2:2"),)&amp;":"&amp;MATCH('2、汇总分析二项目维度'!$K$2,INDIRECT(G$1&amp;"!2:2"),)))-1,)))</f>
        <v>0</v>
      </c>
      <c r="H41" s="159">
        <f ca="1">SUMPRODUCT(SUMIF(INDIRECT(H$1&amp;"!b3:b34"),$A41,OFFSET(INDIRECT(H$1&amp;"!a3"),,ROW(INDIRECT(MATCH('2、汇总分析二项目维度'!$J$2,INDIRECT(H$1&amp;"!2:2"),)&amp;":"&amp;MATCH('2、汇总分析二项目维度'!$K$2,INDIRECT(H$1&amp;"!2:2"),)))-1,)))</f>
        <v>0</v>
      </c>
      <c r="I41" s="159">
        <f ca="1">SUMPRODUCT(SUMIF(INDIRECT(I$1&amp;"!b3:b34"),$A41,OFFSET(INDIRECT(I$1&amp;"!a3"),,ROW(INDIRECT(MATCH('2、汇总分析二项目维度'!$J$2,INDIRECT(I$1&amp;"!2:2"),)&amp;":"&amp;MATCH('2、汇总分析二项目维度'!$K$2,INDIRECT(I$1&amp;"!2:2"),)))-1,)))</f>
        <v>0</v>
      </c>
      <c r="J41" s="159">
        <f ca="1">SUMPRODUCT(SUMIF(INDIRECT(J$1&amp;"!b3:b34"),$A41,OFFSET(INDIRECT(J$1&amp;"!a3"),,ROW(INDIRECT(MATCH('2、汇总分析二项目维度'!$J$2,INDIRECT(J$1&amp;"!2:2"),)&amp;":"&amp;MATCH('2、汇总分析二项目维度'!$K$2,INDIRECT(J$1&amp;"!2:2"),)))-1,)))</f>
        <v>0</v>
      </c>
      <c r="K41" s="159">
        <f ca="1">SUMPRODUCT(SUMIF(INDIRECT(K$1&amp;"!b3:b34"),$A41,OFFSET(INDIRECT(K$1&amp;"!a3"),,ROW(INDIRECT(MATCH('2、汇总分析二项目维度'!$J$2,INDIRECT(K$1&amp;"!2:2"),)&amp;":"&amp;MATCH('2、汇总分析二项目维度'!$K$2,INDIRECT(K$1&amp;"!2:2"),)))-1,)))</f>
        <v>0</v>
      </c>
      <c r="L41" s="159">
        <f ca="1">SUMPRODUCT(SUMIF(INDIRECT(L$1&amp;"!b3:b34"),$A41,OFFSET(INDIRECT(L$1&amp;"!a3"),,ROW(INDIRECT(MATCH('2、汇总分析二项目维度'!$J$2,INDIRECT(L$1&amp;"!2:2"),)&amp;":"&amp;MATCH('2、汇总分析二项目维度'!$K$2,INDIRECT(L$1&amp;"!2:2"),)))-1,)))</f>
        <v>0</v>
      </c>
      <c r="M41" s="159">
        <f ca="1">SUMPRODUCT(SUMIF(INDIRECT(M$1&amp;"!b3:b34"),$A41,OFFSET(INDIRECT(M$1&amp;"!a3"),,ROW(INDIRECT(MATCH('2、汇总分析二项目维度'!$J$2,INDIRECT(M$1&amp;"!2:2"),)&amp;":"&amp;MATCH('2、汇总分析二项目维度'!$K$2,INDIRECT(M$1&amp;"!2:2"),)))-1,)))</f>
        <v>0</v>
      </c>
      <c r="N41" s="159">
        <f ca="1">SUMPRODUCT(SUMIF(INDIRECT(N$1&amp;"!b3:b34"),$A41,OFFSET(INDIRECT(N$1&amp;"!a3"),,ROW(INDIRECT(MATCH('2、汇总分析二项目维度'!$J$2,INDIRECT(N$1&amp;"!2:2"),)&amp;":"&amp;MATCH('2、汇总分析二项目维度'!$K$2,INDIRECT(N$1&amp;"!2:2"),)))-1,)))</f>
        <v>0</v>
      </c>
      <c r="O41" s="159">
        <f ca="1">SUMPRODUCT(SUMIF(INDIRECT(O$1&amp;"!b3:b34"),$A41,OFFSET(INDIRECT(O$1&amp;"!a3"),,ROW(INDIRECT(MATCH('2、汇总分析二项目维度'!$J$2,INDIRECT(O$1&amp;"!2:2"),)&amp;":"&amp;MATCH('2、汇总分析二项目维度'!$K$2,INDIRECT(O$1&amp;"!2:2"),)))-1,)))</f>
        <v>0</v>
      </c>
      <c r="P41" s="159">
        <f ca="1">SUMPRODUCT(SUMIF(INDIRECT(P$1&amp;"!b3:b34"),$A41,OFFSET(INDIRECT(P$1&amp;"!a3"),,ROW(INDIRECT(MATCH('2、汇总分析二项目维度'!$J$2,INDIRECT(P$1&amp;"!2:2"),)&amp;":"&amp;MATCH('2、汇总分析二项目维度'!$K$2,INDIRECT(P$1&amp;"!2:2"),)))-1,)))</f>
        <v>0</v>
      </c>
      <c r="Q41" s="159">
        <f ca="1">SUMPRODUCT(SUMIF(INDIRECT(Q$1&amp;"!b3:b34"),$A41,OFFSET(INDIRECT(Q$1&amp;"!a3"),,ROW(INDIRECT(MATCH('2、汇总分析二项目维度'!$J$2,INDIRECT(Q$1&amp;"!2:2"),)&amp;":"&amp;MATCH('2、汇总分析二项目维度'!$K$2,INDIRECT(Q$1&amp;"!2:2"),)))-1,)))</f>
        <v>0</v>
      </c>
      <c r="R41" s="159">
        <f ca="1">SUMPRODUCT(SUMIF(INDIRECT(R$1&amp;"!b3:b34"),$A41,OFFSET(INDIRECT(R$1&amp;"!a3"),,ROW(INDIRECT(MATCH('2、汇总分析二项目维度'!$J$2,INDIRECT(R$1&amp;"!2:2"),)&amp;":"&amp;MATCH('2、汇总分析二项目维度'!$K$2,INDIRECT(R$1&amp;"!2:2"),)))-1,)))</f>
        <v>0</v>
      </c>
      <c r="S41" s="159">
        <f ca="1">SUMPRODUCT(SUMIF(INDIRECT(S$1&amp;"!b3:b34"),$A41,OFFSET(INDIRECT(S$1&amp;"!a3"),,ROW(INDIRECT(MATCH('2、汇总分析二项目维度'!$J$2,INDIRECT(S$1&amp;"!2:2"),)&amp;":"&amp;MATCH('2、汇总分析二项目维度'!$K$2,INDIRECT(S$1&amp;"!2:2"),)))-1,)))</f>
        <v>0</v>
      </c>
      <c r="T41" s="106">
        <f t="shared" ca="1" si="3"/>
        <v>0</v>
      </c>
    </row>
    <row r="42" spans="1:20" ht="15" customHeight="1" x14ac:dyDescent="0.35">
      <c r="A42" s="43" t="s">
        <v>1585</v>
      </c>
      <c r="B42" s="11" t="s">
        <v>1831</v>
      </c>
      <c r="C42" s="12" t="str">
        <f>VLOOKUP(A42,'2、汇总分析二项目维度'!A:C,3,0)</f>
        <v>FY20秦皇岛市公共信息服务平台运营运维二期</v>
      </c>
      <c r="D42" s="159">
        <f ca="1">SUMPRODUCT(SUMIF(INDIRECT(D$1&amp;"!b3:b34"),$A42,OFFSET(INDIRECT(D$1&amp;"!a3"),,ROW(INDIRECT(MATCH('2、汇总分析二项目维度'!$J$2,INDIRECT(D$1&amp;"!2:2"),)&amp;":"&amp;MATCH('2、汇总分析二项目维度'!$K$2,INDIRECT(D$1&amp;"!2:2"),)))-1,)))</f>
        <v>0</v>
      </c>
      <c r="E42" s="159">
        <f ca="1">SUMPRODUCT(SUMIF(INDIRECT(E$1&amp;"!b3:b34"),$A42,OFFSET(INDIRECT(E$1&amp;"!a3"),,ROW(INDIRECT(MATCH('2、汇总分析二项目维度'!$J$2,INDIRECT(E$1&amp;"!2:2"),)&amp;":"&amp;MATCH('2、汇总分析二项目维度'!$K$2,INDIRECT(E$1&amp;"!2:2"),)))-1,)))</f>
        <v>0</v>
      </c>
      <c r="F42" s="159">
        <f ca="1">SUMPRODUCT(SUMIF(INDIRECT(F$1&amp;"!b3:b34"),$A42,OFFSET(INDIRECT(F$1&amp;"!a3"),,ROW(INDIRECT(MATCH('2、汇总分析二项目维度'!$J$2,INDIRECT(F$1&amp;"!2:2"),)&amp;":"&amp;MATCH('2、汇总分析二项目维度'!$K$2,INDIRECT(F$1&amp;"!2:2"),)))-1,)))</f>
        <v>0</v>
      </c>
      <c r="G42" s="159">
        <f ca="1">SUMPRODUCT(SUMIF(INDIRECT(G$1&amp;"!b3:b34"),$A42,OFFSET(INDIRECT(G$1&amp;"!a3"),,ROW(INDIRECT(MATCH('2、汇总分析二项目维度'!$J$2,INDIRECT(G$1&amp;"!2:2"),)&amp;":"&amp;MATCH('2、汇总分析二项目维度'!$K$2,INDIRECT(G$1&amp;"!2:2"),)))-1,)))</f>
        <v>0</v>
      </c>
      <c r="H42" s="159">
        <f ca="1">SUMPRODUCT(SUMIF(INDIRECT(H$1&amp;"!b3:b34"),$A42,OFFSET(INDIRECT(H$1&amp;"!a3"),,ROW(INDIRECT(MATCH('2、汇总分析二项目维度'!$J$2,INDIRECT(H$1&amp;"!2:2"),)&amp;":"&amp;MATCH('2、汇总分析二项目维度'!$K$2,INDIRECT(H$1&amp;"!2:2"),)))-1,)))</f>
        <v>0</v>
      </c>
      <c r="I42" s="159">
        <f ca="1">SUMPRODUCT(SUMIF(INDIRECT(I$1&amp;"!b3:b34"),$A42,OFFSET(INDIRECT(I$1&amp;"!a3"),,ROW(INDIRECT(MATCH('2、汇总分析二项目维度'!$J$2,INDIRECT(I$1&amp;"!2:2"),)&amp;":"&amp;MATCH('2、汇总分析二项目维度'!$K$2,INDIRECT(I$1&amp;"!2:2"),)))-1,)))</f>
        <v>0</v>
      </c>
      <c r="J42" s="159">
        <f ca="1">SUMPRODUCT(SUMIF(INDIRECT(J$1&amp;"!b3:b34"),$A42,OFFSET(INDIRECT(J$1&amp;"!a3"),,ROW(INDIRECT(MATCH('2、汇总分析二项目维度'!$J$2,INDIRECT(J$1&amp;"!2:2"),)&amp;":"&amp;MATCH('2、汇总分析二项目维度'!$K$2,INDIRECT(J$1&amp;"!2:2"),)))-1,)))</f>
        <v>0</v>
      </c>
      <c r="K42" s="159">
        <f ca="1">SUMPRODUCT(SUMIF(INDIRECT(K$1&amp;"!b3:b34"),$A42,OFFSET(INDIRECT(K$1&amp;"!a3"),,ROW(INDIRECT(MATCH('2、汇总分析二项目维度'!$J$2,INDIRECT(K$1&amp;"!2:2"),)&amp;":"&amp;MATCH('2、汇总分析二项目维度'!$K$2,INDIRECT(K$1&amp;"!2:2"),)))-1,)))</f>
        <v>0</v>
      </c>
      <c r="L42" s="159">
        <f ca="1">SUMPRODUCT(SUMIF(INDIRECT(L$1&amp;"!b3:b34"),$A42,OFFSET(INDIRECT(L$1&amp;"!a3"),,ROW(INDIRECT(MATCH('2、汇总分析二项目维度'!$J$2,INDIRECT(L$1&amp;"!2:2"),)&amp;":"&amp;MATCH('2、汇总分析二项目维度'!$K$2,INDIRECT(L$1&amp;"!2:2"),)))-1,)))</f>
        <v>0</v>
      </c>
      <c r="M42" s="159">
        <f ca="1">SUMPRODUCT(SUMIF(INDIRECT(M$1&amp;"!b3:b34"),$A42,OFFSET(INDIRECT(M$1&amp;"!a3"),,ROW(INDIRECT(MATCH('2、汇总分析二项目维度'!$J$2,INDIRECT(M$1&amp;"!2:2"),)&amp;":"&amp;MATCH('2、汇总分析二项目维度'!$K$2,INDIRECT(M$1&amp;"!2:2"),)))-1,)))</f>
        <v>0</v>
      </c>
      <c r="N42" s="159">
        <f ca="1">SUMPRODUCT(SUMIF(INDIRECT(N$1&amp;"!b3:b34"),$A42,OFFSET(INDIRECT(N$1&amp;"!a3"),,ROW(INDIRECT(MATCH('2、汇总分析二项目维度'!$J$2,INDIRECT(N$1&amp;"!2:2"),)&amp;":"&amp;MATCH('2、汇总分析二项目维度'!$K$2,INDIRECT(N$1&amp;"!2:2"),)))-1,)))</f>
        <v>0</v>
      </c>
      <c r="O42" s="159">
        <f ca="1">SUMPRODUCT(SUMIF(INDIRECT(O$1&amp;"!b3:b34"),$A42,OFFSET(INDIRECT(O$1&amp;"!a3"),,ROW(INDIRECT(MATCH('2、汇总分析二项目维度'!$J$2,INDIRECT(O$1&amp;"!2:2"),)&amp;":"&amp;MATCH('2、汇总分析二项目维度'!$K$2,INDIRECT(O$1&amp;"!2:2"),)))-1,)))</f>
        <v>0</v>
      </c>
      <c r="P42" s="159">
        <f ca="1">SUMPRODUCT(SUMIF(INDIRECT(P$1&amp;"!b3:b34"),$A42,OFFSET(INDIRECT(P$1&amp;"!a3"),,ROW(INDIRECT(MATCH('2、汇总分析二项目维度'!$J$2,INDIRECT(P$1&amp;"!2:2"),)&amp;":"&amp;MATCH('2、汇总分析二项目维度'!$K$2,INDIRECT(P$1&amp;"!2:2"),)))-1,)))</f>
        <v>0</v>
      </c>
      <c r="Q42" s="159">
        <f ca="1">SUMPRODUCT(SUMIF(INDIRECT(Q$1&amp;"!b3:b34"),$A42,OFFSET(INDIRECT(Q$1&amp;"!a3"),,ROW(INDIRECT(MATCH('2、汇总分析二项目维度'!$J$2,INDIRECT(Q$1&amp;"!2:2"),)&amp;":"&amp;MATCH('2、汇总分析二项目维度'!$K$2,INDIRECT(Q$1&amp;"!2:2"),)))-1,)))</f>
        <v>0</v>
      </c>
      <c r="R42" s="159">
        <f ca="1">SUMPRODUCT(SUMIF(INDIRECT(R$1&amp;"!b3:b34"),$A42,OFFSET(INDIRECT(R$1&amp;"!a3"),,ROW(INDIRECT(MATCH('2、汇总分析二项目维度'!$J$2,INDIRECT(R$1&amp;"!2:2"),)&amp;":"&amp;MATCH('2、汇总分析二项目维度'!$K$2,INDIRECT(R$1&amp;"!2:2"),)))-1,)))</f>
        <v>0</v>
      </c>
      <c r="S42" s="159">
        <f ca="1">SUMPRODUCT(SUMIF(INDIRECT(S$1&amp;"!b3:b34"),$A42,OFFSET(INDIRECT(S$1&amp;"!a3"),,ROW(INDIRECT(MATCH('2、汇总分析二项目维度'!$J$2,INDIRECT(S$1&amp;"!2:2"),)&amp;":"&amp;MATCH('2、汇总分析二项目维度'!$K$2,INDIRECT(S$1&amp;"!2:2"),)))-1,)))</f>
        <v>0</v>
      </c>
      <c r="T42" s="106">
        <f t="shared" ref="T42:T51" ca="1" si="4">SUM(D42:S42)</f>
        <v>0</v>
      </c>
    </row>
    <row r="43" spans="1:20" ht="15" customHeight="1" x14ac:dyDescent="0.35">
      <c r="A43" s="11" t="s">
        <v>1586</v>
      </c>
      <c r="B43" s="11" t="s">
        <v>1831</v>
      </c>
      <c r="C43" s="12" t="str">
        <f>VLOOKUP(A43,'2、汇总分析二项目维度'!A:C,3,0)</f>
        <v>达州市数字乡村平台项目</v>
      </c>
      <c r="D43" s="159">
        <f ca="1">SUMPRODUCT(SUMIF(INDIRECT(D$1&amp;"!b3:b34"),$A43,OFFSET(INDIRECT(D$1&amp;"!a3"),,ROW(INDIRECT(MATCH('2、汇总分析二项目维度'!$J$2,INDIRECT(D$1&amp;"!2:2"),)&amp;":"&amp;MATCH('2、汇总分析二项目维度'!$K$2,INDIRECT(D$1&amp;"!2:2"),)))-1,)))</f>
        <v>0</v>
      </c>
      <c r="E43" s="159">
        <f ca="1">SUMPRODUCT(SUMIF(INDIRECT(E$1&amp;"!b3:b34"),$A43,OFFSET(INDIRECT(E$1&amp;"!a3"),,ROW(INDIRECT(MATCH('2、汇总分析二项目维度'!$J$2,INDIRECT(E$1&amp;"!2:2"),)&amp;":"&amp;MATCH('2、汇总分析二项目维度'!$K$2,INDIRECT(E$1&amp;"!2:2"),)))-1,)))</f>
        <v>0</v>
      </c>
      <c r="F43" s="159">
        <f ca="1">SUMPRODUCT(SUMIF(INDIRECT(F$1&amp;"!b3:b34"),$A43,OFFSET(INDIRECT(F$1&amp;"!a3"),,ROW(INDIRECT(MATCH('2、汇总分析二项目维度'!$J$2,INDIRECT(F$1&amp;"!2:2"),)&amp;":"&amp;MATCH('2、汇总分析二项目维度'!$K$2,INDIRECT(F$1&amp;"!2:2"),)))-1,)))</f>
        <v>0</v>
      </c>
      <c r="G43" s="159">
        <f ca="1">SUMPRODUCT(SUMIF(INDIRECT(G$1&amp;"!b3:b34"),$A43,OFFSET(INDIRECT(G$1&amp;"!a3"),,ROW(INDIRECT(MATCH('2、汇总分析二项目维度'!$J$2,INDIRECT(G$1&amp;"!2:2"),)&amp;":"&amp;MATCH('2、汇总分析二项目维度'!$K$2,INDIRECT(G$1&amp;"!2:2"),)))-1,)))</f>
        <v>0</v>
      </c>
      <c r="H43" s="159">
        <f ca="1">SUMPRODUCT(SUMIF(INDIRECT(H$1&amp;"!b3:b34"),$A43,OFFSET(INDIRECT(H$1&amp;"!a3"),,ROW(INDIRECT(MATCH('2、汇总分析二项目维度'!$J$2,INDIRECT(H$1&amp;"!2:2"),)&amp;":"&amp;MATCH('2、汇总分析二项目维度'!$K$2,INDIRECT(H$1&amp;"!2:2"),)))-1,)))</f>
        <v>0</v>
      </c>
      <c r="I43" s="159">
        <f ca="1">SUMPRODUCT(SUMIF(INDIRECT(I$1&amp;"!b3:b34"),$A43,OFFSET(INDIRECT(I$1&amp;"!a3"),,ROW(INDIRECT(MATCH('2、汇总分析二项目维度'!$J$2,INDIRECT(I$1&amp;"!2:2"),)&amp;":"&amp;MATCH('2、汇总分析二项目维度'!$K$2,INDIRECT(I$1&amp;"!2:2"),)))-1,)))</f>
        <v>0</v>
      </c>
      <c r="J43" s="159">
        <f ca="1">SUMPRODUCT(SUMIF(INDIRECT(J$1&amp;"!b3:b34"),$A43,OFFSET(INDIRECT(J$1&amp;"!a3"),,ROW(INDIRECT(MATCH('2、汇总分析二项目维度'!$J$2,INDIRECT(J$1&amp;"!2:2"),)&amp;":"&amp;MATCH('2、汇总分析二项目维度'!$K$2,INDIRECT(J$1&amp;"!2:2"),)))-1,)))</f>
        <v>0</v>
      </c>
      <c r="K43" s="159">
        <f ca="1">SUMPRODUCT(SUMIF(INDIRECT(K$1&amp;"!b3:b34"),$A43,OFFSET(INDIRECT(K$1&amp;"!a3"),,ROW(INDIRECT(MATCH('2、汇总分析二项目维度'!$J$2,INDIRECT(K$1&amp;"!2:2"),)&amp;":"&amp;MATCH('2、汇总分析二项目维度'!$K$2,INDIRECT(K$1&amp;"!2:2"),)))-1,)))</f>
        <v>0</v>
      </c>
      <c r="L43" s="159">
        <f ca="1">SUMPRODUCT(SUMIF(INDIRECT(L$1&amp;"!b3:b34"),$A43,OFFSET(INDIRECT(L$1&amp;"!a3"),,ROW(INDIRECT(MATCH('2、汇总分析二项目维度'!$J$2,INDIRECT(L$1&amp;"!2:2"),)&amp;":"&amp;MATCH('2、汇总分析二项目维度'!$K$2,INDIRECT(L$1&amp;"!2:2"),)))-1,)))</f>
        <v>0</v>
      </c>
      <c r="M43" s="159">
        <f ca="1">SUMPRODUCT(SUMIF(INDIRECT(M$1&amp;"!b3:b34"),$A43,OFFSET(INDIRECT(M$1&amp;"!a3"),,ROW(INDIRECT(MATCH('2、汇总分析二项目维度'!$J$2,INDIRECT(M$1&amp;"!2:2"),)&amp;":"&amp;MATCH('2、汇总分析二项目维度'!$K$2,INDIRECT(M$1&amp;"!2:2"),)))-1,)))</f>
        <v>0</v>
      </c>
      <c r="N43" s="159">
        <f ca="1">SUMPRODUCT(SUMIF(INDIRECT(N$1&amp;"!b3:b34"),$A43,OFFSET(INDIRECT(N$1&amp;"!a3"),,ROW(INDIRECT(MATCH('2、汇总分析二项目维度'!$J$2,INDIRECT(N$1&amp;"!2:2"),)&amp;":"&amp;MATCH('2、汇总分析二项目维度'!$K$2,INDIRECT(N$1&amp;"!2:2"),)))-1,)))</f>
        <v>0</v>
      </c>
      <c r="O43" s="159">
        <f ca="1">SUMPRODUCT(SUMIF(INDIRECT(O$1&amp;"!b3:b34"),$A43,OFFSET(INDIRECT(O$1&amp;"!a3"),,ROW(INDIRECT(MATCH('2、汇总分析二项目维度'!$J$2,INDIRECT(O$1&amp;"!2:2"),)&amp;":"&amp;MATCH('2、汇总分析二项目维度'!$K$2,INDIRECT(O$1&amp;"!2:2"),)))-1,)))</f>
        <v>0</v>
      </c>
      <c r="P43" s="159">
        <f ca="1">SUMPRODUCT(SUMIF(INDIRECT(P$1&amp;"!b3:b34"),$A43,OFFSET(INDIRECT(P$1&amp;"!a3"),,ROW(INDIRECT(MATCH('2、汇总分析二项目维度'!$J$2,INDIRECT(P$1&amp;"!2:2"),)&amp;":"&amp;MATCH('2、汇总分析二项目维度'!$K$2,INDIRECT(P$1&amp;"!2:2"),)))-1,)))</f>
        <v>0</v>
      </c>
      <c r="Q43" s="159">
        <f ca="1">SUMPRODUCT(SUMIF(INDIRECT(Q$1&amp;"!b3:b34"),$A43,OFFSET(INDIRECT(Q$1&amp;"!a3"),,ROW(INDIRECT(MATCH('2、汇总分析二项目维度'!$J$2,INDIRECT(Q$1&amp;"!2:2"),)&amp;":"&amp;MATCH('2、汇总分析二项目维度'!$K$2,INDIRECT(Q$1&amp;"!2:2"),)))-1,)))</f>
        <v>0</v>
      </c>
      <c r="R43" s="159">
        <f ca="1">SUMPRODUCT(SUMIF(INDIRECT(R$1&amp;"!b3:b34"),$A43,OFFSET(INDIRECT(R$1&amp;"!a3"),,ROW(INDIRECT(MATCH('2、汇总分析二项目维度'!$J$2,INDIRECT(R$1&amp;"!2:2"),)&amp;":"&amp;MATCH('2、汇总分析二项目维度'!$K$2,INDIRECT(R$1&amp;"!2:2"),)))-1,)))</f>
        <v>0</v>
      </c>
      <c r="S43" s="159">
        <f ca="1">SUMPRODUCT(SUMIF(INDIRECT(S$1&amp;"!b3:b34"),$A43,OFFSET(INDIRECT(S$1&amp;"!a3"),,ROW(INDIRECT(MATCH('2、汇总分析二项目维度'!$J$2,INDIRECT(S$1&amp;"!2:2"),)&amp;":"&amp;MATCH('2、汇总分析二项目维度'!$K$2,INDIRECT(S$1&amp;"!2:2"),)))-1,)))</f>
        <v>0</v>
      </c>
      <c r="T43" s="106">
        <f t="shared" ca="1" si="4"/>
        <v>0</v>
      </c>
    </row>
    <row r="44" spans="1:20" ht="15" customHeight="1" x14ac:dyDescent="0.35">
      <c r="A44" s="114" t="s">
        <v>1917</v>
      </c>
      <c r="B44" s="114" t="s">
        <v>1650</v>
      </c>
      <c r="C44" s="12" t="str">
        <f>VLOOKUP(A44,'2、汇总分析二项目维度'!A:C,3,0)</f>
        <v>唐山智慧社区试点软件开发项目</v>
      </c>
      <c r="D44" s="159">
        <f ca="1">SUMPRODUCT(SUMIF(INDIRECT(D$1&amp;"!b3:b34"),$A44,OFFSET(INDIRECT(D$1&amp;"!a3"),,ROW(INDIRECT(MATCH('2、汇总分析二项目维度'!$J$2,INDIRECT(D$1&amp;"!2:2"),)&amp;":"&amp;MATCH('2、汇总分析二项目维度'!$K$2,INDIRECT(D$1&amp;"!2:2"),)))-1,)))</f>
        <v>0</v>
      </c>
      <c r="E44" s="159">
        <f ca="1">SUMPRODUCT(SUMIF(INDIRECT(E$1&amp;"!b3:b34"),$A44,OFFSET(INDIRECT(E$1&amp;"!a3"),,ROW(INDIRECT(MATCH('2、汇总分析二项目维度'!$J$2,INDIRECT(E$1&amp;"!2:2"),)&amp;":"&amp;MATCH('2、汇总分析二项目维度'!$K$2,INDIRECT(E$1&amp;"!2:2"),)))-1,)))</f>
        <v>0</v>
      </c>
      <c r="F44" s="159">
        <f ca="1">SUMPRODUCT(SUMIF(INDIRECT(F$1&amp;"!b3:b34"),$A44,OFFSET(INDIRECT(F$1&amp;"!a3"),,ROW(INDIRECT(MATCH('2、汇总分析二项目维度'!$J$2,INDIRECT(F$1&amp;"!2:2"),)&amp;":"&amp;MATCH('2、汇总分析二项目维度'!$K$2,INDIRECT(F$1&amp;"!2:2"),)))-1,)))</f>
        <v>0</v>
      </c>
      <c r="G44" s="159">
        <f ca="1">SUMPRODUCT(SUMIF(INDIRECT(G$1&amp;"!b3:b34"),$A44,OFFSET(INDIRECT(G$1&amp;"!a3"),,ROW(INDIRECT(MATCH('2、汇总分析二项目维度'!$J$2,INDIRECT(G$1&amp;"!2:2"),)&amp;":"&amp;MATCH('2、汇总分析二项目维度'!$K$2,INDIRECT(G$1&amp;"!2:2"),)))-1,)))</f>
        <v>0</v>
      </c>
      <c r="H44" s="159">
        <f ca="1">SUMPRODUCT(SUMIF(INDIRECT(H$1&amp;"!b3:b34"),$A44,OFFSET(INDIRECT(H$1&amp;"!a3"),,ROW(INDIRECT(MATCH('2、汇总分析二项目维度'!$J$2,INDIRECT(H$1&amp;"!2:2"),)&amp;":"&amp;MATCH('2、汇总分析二项目维度'!$K$2,INDIRECT(H$1&amp;"!2:2"),)))-1,)))</f>
        <v>0</v>
      </c>
      <c r="I44" s="159">
        <f ca="1">SUMPRODUCT(SUMIF(INDIRECT(I$1&amp;"!b3:b34"),$A44,OFFSET(INDIRECT(I$1&amp;"!a3"),,ROW(INDIRECT(MATCH('2、汇总分析二项目维度'!$J$2,INDIRECT(I$1&amp;"!2:2"),)&amp;":"&amp;MATCH('2、汇总分析二项目维度'!$K$2,INDIRECT(I$1&amp;"!2:2"),)))-1,)))</f>
        <v>0</v>
      </c>
      <c r="J44" s="159">
        <f ca="1">SUMPRODUCT(SUMIF(INDIRECT(J$1&amp;"!b3:b34"),$A44,OFFSET(INDIRECT(J$1&amp;"!a3"),,ROW(INDIRECT(MATCH('2、汇总分析二项目维度'!$J$2,INDIRECT(J$1&amp;"!2:2"),)&amp;":"&amp;MATCH('2、汇总分析二项目维度'!$K$2,INDIRECT(J$1&amp;"!2:2"),)))-1,)))</f>
        <v>0</v>
      </c>
      <c r="K44" s="159">
        <f ca="1">SUMPRODUCT(SUMIF(INDIRECT(K$1&amp;"!b3:b34"),$A44,OFFSET(INDIRECT(K$1&amp;"!a3"),,ROW(INDIRECT(MATCH('2、汇总分析二项目维度'!$J$2,INDIRECT(K$1&amp;"!2:2"),)&amp;":"&amp;MATCH('2、汇总分析二项目维度'!$K$2,INDIRECT(K$1&amp;"!2:2"),)))-1,)))</f>
        <v>0</v>
      </c>
      <c r="L44" s="159">
        <f ca="1">SUMPRODUCT(SUMIF(INDIRECT(L$1&amp;"!b3:b34"),$A44,OFFSET(INDIRECT(L$1&amp;"!a3"),,ROW(INDIRECT(MATCH('2、汇总分析二项目维度'!$J$2,INDIRECT(L$1&amp;"!2:2"),)&amp;":"&amp;MATCH('2、汇总分析二项目维度'!$K$2,INDIRECT(L$1&amp;"!2:2"),)))-1,)))</f>
        <v>0</v>
      </c>
      <c r="M44" s="159">
        <f ca="1">SUMPRODUCT(SUMIF(INDIRECT(M$1&amp;"!b3:b34"),$A44,OFFSET(INDIRECT(M$1&amp;"!a3"),,ROW(INDIRECT(MATCH('2、汇总分析二项目维度'!$J$2,INDIRECT(M$1&amp;"!2:2"),)&amp;":"&amp;MATCH('2、汇总分析二项目维度'!$K$2,INDIRECT(M$1&amp;"!2:2"),)))-1,)))</f>
        <v>0</v>
      </c>
      <c r="N44" s="159">
        <f ca="1">SUMPRODUCT(SUMIF(INDIRECT(N$1&amp;"!b3:b34"),$A44,OFFSET(INDIRECT(N$1&amp;"!a3"),,ROW(INDIRECT(MATCH('2、汇总分析二项目维度'!$J$2,INDIRECT(N$1&amp;"!2:2"),)&amp;":"&amp;MATCH('2、汇总分析二项目维度'!$K$2,INDIRECT(N$1&amp;"!2:2"),)))-1,)))</f>
        <v>0</v>
      </c>
      <c r="O44" s="159">
        <f ca="1">SUMPRODUCT(SUMIF(INDIRECT(O$1&amp;"!b3:b34"),$A44,OFFSET(INDIRECT(O$1&amp;"!a3"),,ROW(INDIRECT(MATCH('2、汇总分析二项目维度'!$J$2,INDIRECT(O$1&amp;"!2:2"),)&amp;":"&amp;MATCH('2、汇总分析二项目维度'!$K$2,INDIRECT(O$1&amp;"!2:2"),)))-1,)))</f>
        <v>0</v>
      </c>
      <c r="P44" s="159">
        <f ca="1">SUMPRODUCT(SUMIF(INDIRECT(P$1&amp;"!b3:b34"),$A44,OFFSET(INDIRECT(P$1&amp;"!a3"),,ROW(INDIRECT(MATCH('2、汇总分析二项目维度'!$J$2,INDIRECT(P$1&amp;"!2:2"),)&amp;":"&amp;MATCH('2、汇总分析二项目维度'!$K$2,INDIRECT(P$1&amp;"!2:2"),)))-1,)))</f>
        <v>0</v>
      </c>
      <c r="Q44" s="159">
        <f ca="1">SUMPRODUCT(SUMIF(INDIRECT(Q$1&amp;"!b3:b34"),$A44,OFFSET(INDIRECT(Q$1&amp;"!a3"),,ROW(INDIRECT(MATCH('2、汇总分析二项目维度'!$J$2,INDIRECT(Q$1&amp;"!2:2"),)&amp;":"&amp;MATCH('2、汇总分析二项目维度'!$K$2,INDIRECT(Q$1&amp;"!2:2"),)))-1,)))</f>
        <v>0</v>
      </c>
      <c r="R44" s="159">
        <f ca="1">SUMPRODUCT(SUMIF(INDIRECT(R$1&amp;"!b3:b34"),$A44,OFFSET(INDIRECT(R$1&amp;"!a3"),,ROW(INDIRECT(MATCH('2、汇总分析二项目维度'!$J$2,INDIRECT(R$1&amp;"!2:2"),)&amp;":"&amp;MATCH('2、汇总分析二项目维度'!$K$2,INDIRECT(R$1&amp;"!2:2"),)))-1,)))</f>
        <v>0</v>
      </c>
      <c r="S44" s="159">
        <f ca="1">SUMPRODUCT(SUMIF(INDIRECT(S$1&amp;"!b3:b34"),$A44,OFFSET(INDIRECT(S$1&amp;"!a3"),,ROW(INDIRECT(MATCH('2、汇总分析二项目维度'!$J$2,INDIRECT(S$1&amp;"!2:2"),)&amp;":"&amp;MATCH('2、汇总分析二项目维度'!$K$2,INDIRECT(S$1&amp;"!2:2"),)))-1,)))</f>
        <v>0</v>
      </c>
      <c r="T44" s="106">
        <f t="shared" ca="1" si="4"/>
        <v>0</v>
      </c>
    </row>
    <row r="45" spans="1:20" ht="15" customHeight="1" x14ac:dyDescent="0.35">
      <c r="A45" s="155" t="s">
        <v>1741</v>
      </c>
      <c r="B45" s="71" t="s">
        <v>1650</v>
      </c>
      <c r="C45" s="12" t="str">
        <f>VLOOKUP(A45,'2、汇总分析二项目维度'!A:C,3,0)</f>
        <v>东北亚5000万数据中心</v>
      </c>
      <c r="D45" s="159">
        <f ca="1">SUMPRODUCT(SUMIF(INDIRECT(D$1&amp;"!b3:b34"),$A45,OFFSET(INDIRECT(D$1&amp;"!a3"),,ROW(INDIRECT(MATCH('2、汇总分析二项目维度'!$J$2,INDIRECT(D$1&amp;"!2:2"),)&amp;":"&amp;MATCH('2、汇总分析二项目维度'!$K$2,INDIRECT(D$1&amp;"!2:2"),)))-1,)))</f>
        <v>0</v>
      </c>
      <c r="E45" s="159">
        <f ca="1">SUMPRODUCT(SUMIF(INDIRECT(E$1&amp;"!b3:b34"),$A45,OFFSET(INDIRECT(E$1&amp;"!a3"),,ROW(INDIRECT(MATCH('2、汇总分析二项目维度'!$J$2,INDIRECT(E$1&amp;"!2:2"),)&amp;":"&amp;MATCH('2、汇总分析二项目维度'!$K$2,INDIRECT(E$1&amp;"!2:2"),)))-1,)))</f>
        <v>0</v>
      </c>
      <c r="F45" s="159">
        <f ca="1">SUMPRODUCT(SUMIF(INDIRECT(F$1&amp;"!b3:b34"),$A45,OFFSET(INDIRECT(F$1&amp;"!a3"),,ROW(INDIRECT(MATCH('2、汇总分析二项目维度'!$J$2,INDIRECT(F$1&amp;"!2:2"),)&amp;":"&amp;MATCH('2、汇总分析二项目维度'!$K$2,INDIRECT(F$1&amp;"!2:2"),)))-1,)))</f>
        <v>0</v>
      </c>
      <c r="G45" s="159">
        <f ca="1">SUMPRODUCT(SUMIF(INDIRECT(G$1&amp;"!b3:b34"),$A45,OFFSET(INDIRECT(G$1&amp;"!a3"),,ROW(INDIRECT(MATCH('2、汇总分析二项目维度'!$J$2,INDIRECT(G$1&amp;"!2:2"),)&amp;":"&amp;MATCH('2、汇总分析二项目维度'!$K$2,INDIRECT(G$1&amp;"!2:2"),)))-1,)))</f>
        <v>0</v>
      </c>
      <c r="H45" s="159">
        <f ca="1">SUMPRODUCT(SUMIF(INDIRECT(H$1&amp;"!b3:b34"),$A45,OFFSET(INDIRECT(H$1&amp;"!a3"),,ROW(INDIRECT(MATCH('2、汇总分析二项目维度'!$J$2,INDIRECT(H$1&amp;"!2:2"),)&amp;":"&amp;MATCH('2、汇总分析二项目维度'!$K$2,INDIRECT(H$1&amp;"!2:2"),)))-1,)))</f>
        <v>0</v>
      </c>
      <c r="I45" s="159">
        <f ca="1">SUMPRODUCT(SUMIF(INDIRECT(I$1&amp;"!b3:b34"),$A45,OFFSET(INDIRECT(I$1&amp;"!a3"),,ROW(INDIRECT(MATCH('2、汇总分析二项目维度'!$J$2,INDIRECT(I$1&amp;"!2:2"),)&amp;":"&amp;MATCH('2、汇总分析二项目维度'!$K$2,INDIRECT(I$1&amp;"!2:2"),)))-1,)))</f>
        <v>0</v>
      </c>
      <c r="J45" s="159">
        <f ca="1">SUMPRODUCT(SUMIF(INDIRECT(J$1&amp;"!b3:b34"),$A45,OFFSET(INDIRECT(J$1&amp;"!a3"),,ROW(INDIRECT(MATCH('2、汇总分析二项目维度'!$J$2,INDIRECT(J$1&amp;"!2:2"),)&amp;":"&amp;MATCH('2、汇总分析二项目维度'!$K$2,INDIRECT(J$1&amp;"!2:2"),)))-1,)))</f>
        <v>0</v>
      </c>
      <c r="K45" s="159">
        <f ca="1">SUMPRODUCT(SUMIF(INDIRECT(K$1&amp;"!b3:b34"),$A45,OFFSET(INDIRECT(K$1&amp;"!a3"),,ROW(INDIRECT(MATCH('2、汇总分析二项目维度'!$J$2,INDIRECT(K$1&amp;"!2:2"),)&amp;":"&amp;MATCH('2、汇总分析二项目维度'!$K$2,INDIRECT(K$1&amp;"!2:2"),)))-1,)))</f>
        <v>0</v>
      </c>
      <c r="L45" s="159">
        <f ca="1">SUMPRODUCT(SUMIF(INDIRECT(L$1&amp;"!b3:b34"),$A45,OFFSET(INDIRECT(L$1&amp;"!a3"),,ROW(INDIRECT(MATCH('2、汇总分析二项目维度'!$J$2,INDIRECT(L$1&amp;"!2:2"),)&amp;":"&amp;MATCH('2、汇总分析二项目维度'!$K$2,INDIRECT(L$1&amp;"!2:2"),)))-1,)))</f>
        <v>0</v>
      </c>
      <c r="M45" s="159">
        <f ca="1">SUMPRODUCT(SUMIF(INDIRECT(M$1&amp;"!b3:b34"),$A45,OFFSET(INDIRECT(M$1&amp;"!a3"),,ROW(INDIRECT(MATCH('2、汇总分析二项目维度'!$J$2,INDIRECT(M$1&amp;"!2:2"),)&amp;":"&amp;MATCH('2、汇总分析二项目维度'!$K$2,INDIRECT(M$1&amp;"!2:2"),)))-1,)))</f>
        <v>0</v>
      </c>
      <c r="N45" s="159">
        <f ca="1">SUMPRODUCT(SUMIF(INDIRECT(N$1&amp;"!b3:b34"),$A45,OFFSET(INDIRECT(N$1&amp;"!a3"),,ROW(INDIRECT(MATCH('2、汇总分析二项目维度'!$J$2,INDIRECT(N$1&amp;"!2:2"),)&amp;":"&amp;MATCH('2、汇总分析二项目维度'!$K$2,INDIRECT(N$1&amp;"!2:2"),)))-1,)))</f>
        <v>0</v>
      </c>
      <c r="O45" s="159">
        <f ca="1">SUMPRODUCT(SUMIF(INDIRECT(O$1&amp;"!b3:b34"),$A45,OFFSET(INDIRECT(O$1&amp;"!a3"),,ROW(INDIRECT(MATCH('2、汇总分析二项目维度'!$J$2,INDIRECT(O$1&amp;"!2:2"),)&amp;":"&amp;MATCH('2、汇总分析二项目维度'!$K$2,INDIRECT(O$1&amp;"!2:2"),)))-1,)))</f>
        <v>0</v>
      </c>
      <c r="P45" s="159">
        <f ca="1">SUMPRODUCT(SUMIF(INDIRECT(P$1&amp;"!b3:b34"),$A45,OFFSET(INDIRECT(P$1&amp;"!a3"),,ROW(INDIRECT(MATCH('2、汇总分析二项目维度'!$J$2,INDIRECT(P$1&amp;"!2:2"),)&amp;":"&amp;MATCH('2、汇总分析二项目维度'!$K$2,INDIRECT(P$1&amp;"!2:2"),)))-1,)))</f>
        <v>0</v>
      </c>
      <c r="Q45" s="159">
        <f ca="1">SUMPRODUCT(SUMIF(INDIRECT(Q$1&amp;"!b3:b34"),$A45,OFFSET(INDIRECT(Q$1&amp;"!a3"),,ROW(INDIRECT(MATCH('2、汇总分析二项目维度'!$J$2,INDIRECT(Q$1&amp;"!2:2"),)&amp;":"&amp;MATCH('2、汇总分析二项目维度'!$K$2,INDIRECT(Q$1&amp;"!2:2"),)))-1,)))</f>
        <v>0</v>
      </c>
      <c r="R45" s="159">
        <f ca="1">SUMPRODUCT(SUMIF(INDIRECT(R$1&amp;"!b3:b34"),$A45,OFFSET(INDIRECT(R$1&amp;"!a3"),,ROW(INDIRECT(MATCH('2、汇总分析二项目维度'!$J$2,INDIRECT(R$1&amp;"!2:2"),)&amp;":"&amp;MATCH('2、汇总分析二项目维度'!$K$2,INDIRECT(R$1&amp;"!2:2"),)))-1,)))</f>
        <v>0</v>
      </c>
      <c r="S45" s="159">
        <f ca="1">SUMPRODUCT(SUMIF(INDIRECT(S$1&amp;"!b3:b34"),$A45,OFFSET(INDIRECT(S$1&amp;"!a3"),,ROW(INDIRECT(MATCH('2、汇总分析二项目维度'!$J$2,INDIRECT(S$1&amp;"!2:2"),)&amp;":"&amp;MATCH('2、汇总分析二项目维度'!$K$2,INDIRECT(S$1&amp;"!2:2"),)))-1,)))</f>
        <v>0</v>
      </c>
      <c r="T45" s="106">
        <f t="shared" ca="1" si="4"/>
        <v>0</v>
      </c>
    </row>
    <row r="46" spans="1:20" ht="15" customHeight="1" x14ac:dyDescent="0.35">
      <c r="A46" s="114" t="s">
        <v>1914</v>
      </c>
      <c r="B46" s="114" t="s">
        <v>1650</v>
      </c>
      <c r="C46" s="12" t="str">
        <f>VLOOKUP(A46,'2、汇总分析二项目维度'!A:C,3,0)</f>
        <v>“数字曲靖”溯源食品工业互联网项目</v>
      </c>
      <c r="D46" s="159">
        <f ca="1">SUMPRODUCT(SUMIF(INDIRECT(D$1&amp;"!b3:b34"),$A46,OFFSET(INDIRECT(D$1&amp;"!a3"),,ROW(INDIRECT(MATCH('2、汇总分析二项目维度'!$J$2,INDIRECT(D$1&amp;"!2:2"),)&amp;":"&amp;MATCH('2、汇总分析二项目维度'!$K$2,INDIRECT(D$1&amp;"!2:2"),)))-1,)))</f>
        <v>0</v>
      </c>
      <c r="E46" s="159">
        <f ca="1">SUMPRODUCT(SUMIF(INDIRECT(E$1&amp;"!b3:b34"),$A46,OFFSET(INDIRECT(E$1&amp;"!a3"),,ROW(INDIRECT(MATCH('2、汇总分析二项目维度'!$J$2,INDIRECT(E$1&amp;"!2:2"),)&amp;":"&amp;MATCH('2、汇总分析二项目维度'!$K$2,INDIRECT(E$1&amp;"!2:2"),)))-1,)))</f>
        <v>0</v>
      </c>
      <c r="F46" s="159">
        <f ca="1">SUMPRODUCT(SUMIF(INDIRECT(F$1&amp;"!b3:b34"),$A46,OFFSET(INDIRECT(F$1&amp;"!a3"),,ROW(INDIRECT(MATCH('2、汇总分析二项目维度'!$J$2,INDIRECT(F$1&amp;"!2:2"),)&amp;":"&amp;MATCH('2、汇总分析二项目维度'!$K$2,INDIRECT(F$1&amp;"!2:2"),)))-1,)))</f>
        <v>0</v>
      </c>
      <c r="G46" s="159">
        <f ca="1">SUMPRODUCT(SUMIF(INDIRECT(G$1&amp;"!b3:b34"),$A46,OFFSET(INDIRECT(G$1&amp;"!a3"),,ROW(INDIRECT(MATCH('2、汇总分析二项目维度'!$J$2,INDIRECT(G$1&amp;"!2:2"),)&amp;":"&amp;MATCH('2、汇总分析二项目维度'!$K$2,INDIRECT(G$1&amp;"!2:2"),)))-1,)))</f>
        <v>0</v>
      </c>
      <c r="H46" s="159">
        <f ca="1">SUMPRODUCT(SUMIF(INDIRECT(H$1&amp;"!b3:b34"),$A46,OFFSET(INDIRECT(H$1&amp;"!a3"),,ROW(INDIRECT(MATCH('2、汇总分析二项目维度'!$J$2,INDIRECT(H$1&amp;"!2:2"),)&amp;":"&amp;MATCH('2、汇总分析二项目维度'!$K$2,INDIRECT(H$1&amp;"!2:2"),)))-1,)))</f>
        <v>0</v>
      </c>
      <c r="I46" s="159">
        <f ca="1">SUMPRODUCT(SUMIF(INDIRECT(I$1&amp;"!b3:b34"),$A46,OFFSET(INDIRECT(I$1&amp;"!a3"),,ROW(INDIRECT(MATCH('2、汇总分析二项目维度'!$J$2,INDIRECT(I$1&amp;"!2:2"),)&amp;":"&amp;MATCH('2、汇总分析二项目维度'!$K$2,INDIRECT(I$1&amp;"!2:2"),)))-1,)))</f>
        <v>0</v>
      </c>
      <c r="J46" s="159">
        <f ca="1">SUMPRODUCT(SUMIF(INDIRECT(J$1&amp;"!b3:b34"),$A46,OFFSET(INDIRECT(J$1&amp;"!a3"),,ROW(INDIRECT(MATCH('2、汇总分析二项目维度'!$J$2,INDIRECT(J$1&amp;"!2:2"),)&amp;":"&amp;MATCH('2、汇总分析二项目维度'!$K$2,INDIRECT(J$1&amp;"!2:2"),)))-1,)))</f>
        <v>0</v>
      </c>
      <c r="K46" s="159">
        <f ca="1">SUMPRODUCT(SUMIF(INDIRECT(K$1&amp;"!b3:b34"),$A46,OFFSET(INDIRECT(K$1&amp;"!a3"),,ROW(INDIRECT(MATCH('2、汇总分析二项目维度'!$J$2,INDIRECT(K$1&amp;"!2:2"),)&amp;":"&amp;MATCH('2、汇总分析二项目维度'!$K$2,INDIRECT(K$1&amp;"!2:2"),)))-1,)))</f>
        <v>0</v>
      </c>
      <c r="L46" s="159">
        <f ca="1">SUMPRODUCT(SUMIF(INDIRECT(L$1&amp;"!b3:b34"),$A46,OFFSET(INDIRECT(L$1&amp;"!a3"),,ROW(INDIRECT(MATCH('2、汇总分析二项目维度'!$J$2,INDIRECT(L$1&amp;"!2:2"),)&amp;":"&amp;MATCH('2、汇总分析二项目维度'!$K$2,INDIRECT(L$1&amp;"!2:2"),)))-1,)))</f>
        <v>0</v>
      </c>
      <c r="M46" s="159">
        <f ca="1">SUMPRODUCT(SUMIF(INDIRECT(M$1&amp;"!b3:b34"),$A46,OFFSET(INDIRECT(M$1&amp;"!a3"),,ROW(INDIRECT(MATCH('2、汇总分析二项目维度'!$J$2,INDIRECT(M$1&amp;"!2:2"),)&amp;":"&amp;MATCH('2、汇总分析二项目维度'!$K$2,INDIRECT(M$1&amp;"!2:2"),)))-1,)))</f>
        <v>0</v>
      </c>
      <c r="N46" s="159">
        <f ca="1">SUMPRODUCT(SUMIF(INDIRECT(N$1&amp;"!b3:b34"),$A46,OFFSET(INDIRECT(N$1&amp;"!a3"),,ROW(INDIRECT(MATCH('2、汇总分析二项目维度'!$J$2,INDIRECT(N$1&amp;"!2:2"),)&amp;":"&amp;MATCH('2、汇总分析二项目维度'!$K$2,INDIRECT(N$1&amp;"!2:2"),)))-1,)))</f>
        <v>0</v>
      </c>
      <c r="O46" s="159">
        <f ca="1">SUMPRODUCT(SUMIF(INDIRECT(O$1&amp;"!b3:b34"),$A46,OFFSET(INDIRECT(O$1&amp;"!a3"),,ROW(INDIRECT(MATCH('2、汇总分析二项目维度'!$J$2,INDIRECT(O$1&amp;"!2:2"),)&amp;":"&amp;MATCH('2、汇总分析二项目维度'!$K$2,INDIRECT(O$1&amp;"!2:2"),)))-1,)))</f>
        <v>0</v>
      </c>
      <c r="P46" s="159">
        <f ca="1">SUMPRODUCT(SUMIF(INDIRECT(P$1&amp;"!b3:b34"),$A46,OFFSET(INDIRECT(P$1&amp;"!a3"),,ROW(INDIRECT(MATCH('2、汇总分析二项目维度'!$J$2,INDIRECT(P$1&amp;"!2:2"),)&amp;":"&amp;MATCH('2、汇总分析二项目维度'!$K$2,INDIRECT(P$1&amp;"!2:2"),)))-1,)))</f>
        <v>0</v>
      </c>
      <c r="Q46" s="159">
        <f ca="1">SUMPRODUCT(SUMIF(INDIRECT(Q$1&amp;"!b3:b34"),$A46,OFFSET(INDIRECT(Q$1&amp;"!a3"),,ROW(INDIRECT(MATCH('2、汇总分析二项目维度'!$J$2,INDIRECT(Q$1&amp;"!2:2"),)&amp;":"&amp;MATCH('2、汇总分析二项目维度'!$K$2,INDIRECT(Q$1&amp;"!2:2"),)))-1,)))</f>
        <v>0</v>
      </c>
      <c r="R46" s="159">
        <f ca="1">SUMPRODUCT(SUMIF(INDIRECT(R$1&amp;"!b3:b34"),$A46,OFFSET(INDIRECT(R$1&amp;"!a3"),,ROW(INDIRECT(MATCH('2、汇总分析二项目维度'!$J$2,INDIRECT(R$1&amp;"!2:2"),)&amp;":"&amp;MATCH('2、汇总分析二项目维度'!$K$2,INDIRECT(R$1&amp;"!2:2"),)))-1,)))</f>
        <v>0</v>
      </c>
      <c r="S46" s="159">
        <f ca="1">SUMPRODUCT(SUMIF(INDIRECT(S$1&amp;"!b3:b34"),$A46,OFFSET(INDIRECT(S$1&amp;"!a3"),,ROW(INDIRECT(MATCH('2、汇总分析二项目维度'!$J$2,INDIRECT(S$1&amp;"!2:2"),)&amp;":"&amp;MATCH('2、汇总分析二项目维度'!$K$2,INDIRECT(S$1&amp;"!2:2"),)))-1,)))</f>
        <v>0</v>
      </c>
      <c r="T46" s="106">
        <f t="shared" ca="1" si="4"/>
        <v>0</v>
      </c>
    </row>
    <row r="47" spans="1:20" ht="15" customHeight="1" x14ac:dyDescent="0.35">
      <c r="A47" s="114" t="s">
        <v>1953</v>
      </c>
      <c r="B47" s="114" t="s">
        <v>1650</v>
      </c>
      <c r="C47" s="12" t="str">
        <f>VLOOKUP(A47,'2、汇总分析二项目维度'!A:C,3,0)</f>
        <v>吉林省延边州智慧龙井项目</v>
      </c>
      <c r="D47" s="159">
        <f ca="1">SUMPRODUCT(SUMIF(INDIRECT(D$1&amp;"!b3:b34"),$A47,OFFSET(INDIRECT(D$1&amp;"!a3"),,ROW(INDIRECT(MATCH('2、汇总分析二项目维度'!$J$2,INDIRECT(D$1&amp;"!2:2"),)&amp;":"&amp;MATCH('2、汇总分析二项目维度'!$K$2,INDIRECT(D$1&amp;"!2:2"),)))-1,)))</f>
        <v>0</v>
      </c>
      <c r="E47" s="159">
        <f ca="1">SUMPRODUCT(SUMIF(INDIRECT(E$1&amp;"!b3:b34"),$A47,OFFSET(INDIRECT(E$1&amp;"!a3"),,ROW(INDIRECT(MATCH('2、汇总分析二项目维度'!$J$2,INDIRECT(E$1&amp;"!2:2"),)&amp;":"&amp;MATCH('2、汇总分析二项目维度'!$K$2,INDIRECT(E$1&amp;"!2:2"),)))-1,)))</f>
        <v>0</v>
      </c>
      <c r="F47" s="159">
        <f ca="1">SUMPRODUCT(SUMIF(INDIRECT(F$1&amp;"!b3:b34"),$A47,OFFSET(INDIRECT(F$1&amp;"!a3"),,ROW(INDIRECT(MATCH('2、汇总分析二项目维度'!$J$2,INDIRECT(F$1&amp;"!2:2"),)&amp;":"&amp;MATCH('2、汇总分析二项目维度'!$K$2,INDIRECT(F$1&amp;"!2:2"),)))-1,)))</f>
        <v>0</v>
      </c>
      <c r="G47" s="159">
        <f ca="1">SUMPRODUCT(SUMIF(INDIRECT(G$1&amp;"!b3:b34"),$A47,OFFSET(INDIRECT(G$1&amp;"!a3"),,ROW(INDIRECT(MATCH('2、汇总分析二项目维度'!$J$2,INDIRECT(G$1&amp;"!2:2"),)&amp;":"&amp;MATCH('2、汇总分析二项目维度'!$K$2,INDIRECT(G$1&amp;"!2:2"),)))-1,)))</f>
        <v>0</v>
      </c>
      <c r="H47" s="159">
        <f ca="1">SUMPRODUCT(SUMIF(INDIRECT(H$1&amp;"!b3:b34"),$A47,OFFSET(INDIRECT(H$1&amp;"!a3"),,ROW(INDIRECT(MATCH('2、汇总分析二项目维度'!$J$2,INDIRECT(H$1&amp;"!2:2"),)&amp;":"&amp;MATCH('2、汇总分析二项目维度'!$K$2,INDIRECT(H$1&amp;"!2:2"),)))-1,)))</f>
        <v>0</v>
      </c>
      <c r="I47" s="159">
        <f ca="1">SUMPRODUCT(SUMIF(INDIRECT(I$1&amp;"!b3:b34"),$A47,OFFSET(INDIRECT(I$1&amp;"!a3"),,ROW(INDIRECT(MATCH('2、汇总分析二项目维度'!$J$2,INDIRECT(I$1&amp;"!2:2"),)&amp;":"&amp;MATCH('2、汇总分析二项目维度'!$K$2,INDIRECT(I$1&amp;"!2:2"),)))-1,)))</f>
        <v>0</v>
      </c>
      <c r="J47" s="159">
        <f ca="1">SUMPRODUCT(SUMIF(INDIRECT(J$1&amp;"!b3:b34"),$A47,OFFSET(INDIRECT(J$1&amp;"!a3"),,ROW(INDIRECT(MATCH('2、汇总分析二项目维度'!$J$2,INDIRECT(J$1&amp;"!2:2"),)&amp;":"&amp;MATCH('2、汇总分析二项目维度'!$K$2,INDIRECT(J$1&amp;"!2:2"),)))-1,)))</f>
        <v>0</v>
      </c>
      <c r="K47" s="159">
        <f ca="1">SUMPRODUCT(SUMIF(INDIRECT(K$1&amp;"!b3:b34"),$A47,OFFSET(INDIRECT(K$1&amp;"!a3"),,ROW(INDIRECT(MATCH('2、汇总分析二项目维度'!$J$2,INDIRECT(K$1&amp;"!2:2"),)&amp;":"&amp;MATCH('2、汇总分析二项目维度'!$K$2,INDIRECT(K$1&amp;"!2:2"),)))-1,)))</f>
        <v>0</v>
      </c>
      <c r="L47" s="159">
        <f ca="1">SUMPRODUCT(SUMIF(INDIRECT(L$1&amp;"!b3:b34"),$A47,OFFSET(INDIRECT(L$1&amp;"!a3"),,ROW(INDIRECT(MATCH('2、汇总分析二项目维度'!$J$2,INDIRECT(L$1&amp;"!2:2"),)&amp;":"&amp;MATCH('2、汇总分析二项目维度'!$K$2,INDIRECT(L$1&amp;"!2:2"),)))-1,)))</f>
        <v>0</v>
      </c>
      <c r="M47" s="159">
        <f ca="1">SUMPRODUCT(SUMIF(INDIRECT(M$1&amp;"!b3:b34"),$A47,OFFSET(INDIRECT(M$1&amp;"!a3"),,ROW(INDIRECT(MATCH('2、汇总分析二项目维度'!$J$2,INDIRECT(M$1&amp;"!2:2"),)&amp;":"&amp;MATCH('2、汇总分析二项目维度'!$K$2,INDIRECT(M$1&amp;"!2:2"),)))-1,)))</f>
        <v>0</v>
      </c>
      <c r="N47" s="159">
        <f ca="1">SUMPRODUCT(SUMIF(INDIRECT(N$1&amp;"!b3:b34"),$A47,OFFSET(INDIRECT(N$1&amp;"!a3"),,ROW(INDIRECT(MATCH('2、汇总分析二项目维度'!$J$2,INDIRECT(N$1&amp;"!2:2"),)&amp;":"&amp;MATCH('2、汇总分析二项目维度'!$K$2,INDIRECT(N$1&amp;"!2:2"),)))-1,)))</f>
        <v>0</v>
      </c>
      <c r="O47" s="159">
        <f ca="1">SUMPRODUCT(SUMIF(INDIRECT(O$1&amp;"!b3:b34"),$A47,OFFSET(INDIRECT(O$1&amp;"!a3"),,ROW(INDIRECT(MATCH('2、汇总分析二项目维度'!$J$2,INDIRECT(O$1&amp;"!2:2"),)&amp;":"&amp;MATCH('2、汇总分析二项目维度'!$K$2,INDIRECT(O$1&amp;"!2:2"),)))-1,)))</f>
        <v>0</v>
      </c>
      <c r="P47" s="159">
        <f ca="1">SUMPRODUCT(SUMIF(INDIRECT(P$1&amp;"!b3:b34"),$A47,OFFSET(INDIRECT(P$1&amp;"!a3"),,ROW(INDIRECT(MATCH('2、汇总分析二项目维度'!$J$2,INDIRECT(P$1&amp;"!2:2"),)&amp;":"&amp;MATCH('2、汇总分析二项目维度'!$K$2,INDIRECT(P$1&amp;"!2:2"),)))-1,)))</f>
        <v>0</v>
      </c>
      <c r="Q47" s="159">
        <f ca="1">SUMPRODUCT(SUMIF(INDIRECT(Q$1&amp;"!b3:b34"),$A47,OFFSET(INDIRECT(Q$1&amp;"!a3"),,ROW(INDIRECT(MATCH('2、汇总分析二项目维度'!$J$2,INDIRECT(Q$1&amp;"!2:2"),)&amp;":"&amp;MATCH('2、汇总分析二项目维度'!$K$2,INDIRECT(Q$1&amp;"!2:2"),)))-1,)))</f>
        <v>0</v>
      </c>
      <c r="R47" s="159">
        <f ca="1">SUMPRODUCT(SUMIF(INDIRECT(R$1&amp;"!b3:b34"),$A47,OFFSET(INDIRECT(R$1&amp;"!a3"),,ROW(INDIRECT(MATCH('2、汇总分析二项目维度'!$J$2,INDIRECT(R$1&amp;"!2:2"),)&amp;":"&amp;MATCH('2、汇总分析二项目维度'!$K$2,INDIRECT(R$1&amp;"!2:2"),)))-1,)))</f>
        <v>0</v>
      </c>
      <c r="S47" s="159">
        <f ca="1">SUMPRODUCT(SUMIF(INDIRECT(S$1&amp;"!b3:b34"),$A47,OFFSET(INDIRECT(S$1&amp;"!a3"),,ROW(INDIRECT(MATCH('2、汇总分析二项目维度'!$J$2,INDIRECT(S$1&amp;"!2:2"),)&amp;":"&amp;MATCH('2、汇总分析二项目维度'!$K$2,INDIRECT(S$1&amp;"!2:2"),)))-1,)))</f>
        <v>0</v>
      </c>
      <c r="T47" s="106">
        <f t="shared" ca="1" si="4"/>
        <v>0</v>
      </c>
    </row>
    <row r="48" spans="1:20" ht="15" customHeight="1" x14ac:dyDescent="0.35">
      <c r="A48" s="114" t="s">
        <v>1985</v>
      </c>
      <c r="B48" s="114" t="s">
        <v>1650</v>
      </c>
      <c r="C48" s="12" t="str">
        <f>VLOOKUP(A48,'2、汇总分析二项目维度'!A:C,3,0)</f>
        <v>沈阳市沈河区云平台项目</v>
      </c>
      <c r="D48" s="159">
        <f ca="1">SUMPRODUCT(SUMIF(INDIRECT(D$1&amp;"!b3:b34"),$A48,OFFSET(INDIRECT(D$1&amp;"!a3"),,ROW(INDIRECT(MATCH('2、汇总分析二项目维度'!$J$2,INDIRECT(D$1&amp;"!2:2"),)&amp;":"&amp;MATCH('2、汇总分析二项目维度'!$K$2,INDIRECT(D$1&amp;"!2:2"),)))-1,)))</f>
        <v>0</v>
      </c>
      <c r="E48" s="159">
        <f ca="1">SUMPRODUCT(SUMIF(INDIRECT(E$1&amp;"!b3:b34"),$A48,OFFSET(INDIRECT(E$1&amp;"!a3"),,ROW(INDIRECT(MATCH('2、汇总分析二项目维度'!$J$2,INDIRECT(E$1&amp;"!2:2"),)&amp;":"&amp;MATCH('2、汇总分析二项目维度'!$K$2,INDIRECT(E$1&amp;"!2:2"),)))-1,)))</f>
        <v>0</v>
      </c>
      <c r="F48" s="159">
        <f ca="1">SUMPRODUCT(SUMIF(INDIRECT(F$1&amp;"!b3:b34"),$A48,OFFSET(INDIRECT(F$1&amp;"!a3"),,ROW(INDIRECT(MATCH('2、汇总分析二项目维度'!$J$2,INDIRECT(F$1&amp;"!2:2"),)&amp;":"&amp;MATCH('2、汇总分析二项目维度'!$K$2,INDIRECT(F$1&amp;"!2:2"),)))-1,)))</f>
        <v>0</v>
      </c>
      <c r="G48" s="159">
        <f ca="1">SUMPRODUCT(SUMIF(INDIRECT(G$1&amp;"!b3:b34"),$A48,OFFSET(INDIRECT(G$1&amp;"!a3"),,ROW(INDIRECT(MATCH('2、汇总分析二项目维度'!$J$2,INDIRECT(G$1&amp;"!2:2"),)&amp;":"&amp;MATCH('2、汇总分析二项目维度'!$K$2,INDIRECT(G$1&amp;"!2:2"),)))-1,)))</f>
        <v>0</v>
      </c>
      <c r="H48" s="159">
        <f ca="1">SUMPRODUCT(SUMIF(INDIRECT(H$1&amp;"!b3:b34"),$A48,OFFSET(INDIRECT(H$1&amp;"!a3"),,ROW(INDIRECT(MATCH('2、汇总分析二项目维度'!$J$2,INDIRECT(H$1&amp;"!2:2"),)&amp;":"&amp;MATCH('2、汇总分析二项目维度'!$K$2,INDIRECT(H$1&amp;"!2:2"),)))-1,)))</f>
        <v>0</v>
      </c>
      <c r="I48" s="159">
        <f ca="1">SUMPRODUCT(SUMIF(INDIRECT(I$1&amp;"!b3:b34"),$A48,OFFSET(INDIRECT(I$1&amp;"!a3"),,ROW(INDIRECT(MATCH('2、汇总分析二项目维度'!$J$2,INDIRECT(I$1&amp;"!2:2"),)&amp;":"&amp;MATCH('2、汇总分析二项目维度'!$K$2,INDIRECT(I$1&amp;"!2:2"),)))-1,)))</f>
        <v>0</v>
      </c>
      <c r="J48" s="159">
        <f ca="1">SUMPRODUCT(SUMIF(INDIRECT(J$1&amp;"!b3:b34"),$A48,OFFSET(INDIRECT(J$1&amp;"!a3"),,ROW(INDIRECT(MATCH('2、汇总分析二项目维度'!$J$2,INDIRECT(J$1&amp;"!2:2"),)&amp;":"&amp;MATCH('2、汇总分析二项目维度'!$K$2,INDIRECT(J$1&amp;"!2:2"),)))-1,)))</f>
        <v>0</v>
      </c>
      <c r="K48" s="159">
        <f ca="1">SUMPRODUCT(SUMIF(INDIRECT(K$1&amp;"!b3:b34"),$A48,OFFSET(INDIRECT(K$1&amp;"!a3"),,ROW(INDIRECT(MATCH('2、汇总分析二项目维度'!$J$2,INDIRECT(K$1&amp;"!2:2"),)&amp;":"&amp;MATCH('2、汇总分析二项目维度'!$K$2,INDIRECT(K$1&amp;"!2:2"),)))-1,)))</f>
        <v>0</v>
      </c>
      <c r="L48" s="159">
        <f ca="1">SUMPRODUCT(SUMIF(INDIRECT(L$1&amp;"!b3:b34"),$A48,OFFSET(INDIRECT(L$1&amp;"!a3"),,ROW(INDIRECT(MATCH('2、汇总分析二项目维度'!$J$2,INDIRECT(L$1&amp;"!2:2"),)&amp;":"&amp;MATCH('2、汇总分析二项目维度'!$K$2,INDIRECT(L$1&amp;"!2:2"),)))-1,)))</f>
        <v>0</v>
      </c>
      <c r="M48" s="159">
        <f ca="1">SUMPRODUCT(SUMIF(INDIRECT(M$1&amp;"!b3:b34"),$A48,OFFSET(INDIRECT(M$1&amp;"!a3"),,ROW(INDIRECT(MATCH('2、汇总分析二项目维度'!$J$2,INDIRECT(M$1&amp;"!2:2"),)&amp;":"&amp;MATCH('2、汇总分析二项目维度'!$K$2,INDIRECT(M$1&amp;"!2:2"),)))-1,)))</f>
        <v>0</v>
      </c>
      <c r="N48" s="159">
        <f ca="1">SUMPRODUCT(SUMIF(INDIRECT(N$1&amp;"!b3:b34"),$A48,OFFSET(INDIRECT(N$1&amp;"!a3"),,ROW(INDIRECT(MATCH('2、汇总分析二项目维度'!$J$2,INDIRECT(N$1&amp;"!2:2"),)&amp;":"&amp;MATCH('2、汇总分析二项目维度'!$K$2,INDIRECT(N$1&amp;"!2:2"),)))-1,)))</f>
        <v>0</v>
      </c>
      <c r="O48" s="159">
        <f ca="1">SUMPRODUCT(SUMIF(INDIRECT(O$1&amp;"!b3:b34"),$A48,OFFSET(INDIRECT(O$1&amp;"!a3"),,ROW(INDIRECT(MATCH('2、汇总分析二项目维度'!$J$2,INDIRECT(O$1&amp;"!2:2"),)&amp;":"&amp;MATCH('2、汇总分析二项目维度'!$K$2,INDIRECT(O$1&amp;"!2:2"),)))-1,)))</f>
        <v>0</v>
      </c>
      <c r="P48" s="159">
        <f ca="1">SUMPRODUCT(SUMIF(INDIRECT(P$1&amp;"!b3:b34"),$A48,OFFSET(INDIRECT(P$1&amp;"!a3"),,ROW(INDIRECT(MATCH('2、汇总分析二项目维度'!$J$2,INDIRECT(P$1&amp;"!2:2"),)&amp;":"&amp;MATCH('2、汇总分析二项目维度'!$K$2,INDIRECT(P$1&amp;"!2:2"),)))-1,)))</f>
        <v>0</v>
      </c>
      <c r="Q48" s="159">
        <f ca="1">SUMPRODUCT(SUMIF(INDIRECT(Q$1&amp;"!b3:b34"),$A48,OFFSET(INDIRECT(Q$1&amp;"!a3"),,ROW(INDIRECT(MATCH('2、汇总分析二项目维度'!$J$2,INDIRECT(Q$1&amp;"!2:2"),)&amp;":"&amp;MATCH('2、汇总分析二项目维度'!$K$2,INDIRECT(Q$1&amp;"!2:2"),)))-1,)))</f>
        <v>0</v>
      </c>
      <c r="R48" s="159">
        <f ca="1">SUMPRODUCT(SUMIF(INDIRECT(R$1&amp;"!b3:b34"),$A48,OFFSET(INDIRECT(R$1&amp;"!a3"),,ROW(INDIRECT(MATCH('2、汇总分析二项目维度'!$J$2,INDIRECT(R$1&amp;"!2:2"),)&amp;":"&amp;MATCH('2、汇总分析二项目维度'!$K$2,INDIRECT(R$1&amp;"!2:2"),)))-1,)))</f>
        <v>0</v>
      </c>
      <c r="S48" s="159">
        <f ca="1">SUMPRODUCT(SUMIF(INDIRECT(S$1&amp;"!b3:b34"),$A48,OFFSET(INDIRECT(S$1&amp;"!a3"),,ROW(INDIRECT(MATCH('2、汇总分析二项目维度'!$J$2,INDIRECT(S$1&amp;"!2:2"),)&amp;":"&amp;MATCH('2、汇总分析二项目维度'!$K$2,INDIRECT(S$1&amp;"!2:2"),)))-1,)))</f>
        <v>0</v>
      </c>
      <c r="T48" s="106">
        <f t="shared" ca="1" si="4"/>
        <v>0</v>
      </c>
    </row>
    <row r="49" spans="1:20" ht="15" customHeight="1" x14ac:dyDescent="0.35">
      <c r="A49" s="155" t="s">
        <v>1763</v>
      </c>
      <c r="B49" s="71" t="s">
        <v>1650</v>
      </c>
      <c r="C49" s="12" t="str">
        <f>VLOOKUP(A49,'2、汇总分析二项目维度'!A:C,3,0)</f>
        <v>筑民生二期</v>
      </c>
      <c r="D49" s="159">
        <f ca="1">SUMPRODUCT(SUMIF(INDIRECT(D$1&amp;"!b3:b34"),$A49,OFFSET(INDIRECT(D$1&amp;"!a3"),,ROW(INDIRECT(MATCH('2、汇总分析二项目维度'!$J$2,INDIRECT(D$1&amp;"!2:2"),)&amp;":"&amp;MATCH('2、汇总分析二项目维度'!$K$2,INDIRECT(D$1&amp;"!2:2"),)))-1,)))</f>
        <v>0</v>
      </c>
      <c r="E49" s="159">
        <f ca="1">SUMPRODUCT(SUMIF(INDIRECT(E$1&amp;"!b3:b34"),$A49,OFFSET(INDIRECT(E$1&amp;"!a3"),,ROW(INDIRECT(MATCH('2、汇总分析二项目维度'!$J$2,INDIRECT(E$1&amp;"!2:2"),)&amp;":"&amp;MATCH('2、汇总分析二项目维度'!$K$2,INDIRECT(E$1&amp;"!2:2"),)))-1,)))</f>
        <v>0</v>
      </c>
      <c r="F49" s="159">
        <f ca="1">SUMPRODUCT(SUMIF(INDIRECT(F$1&amp;"!b3:b34"),$A49,OFFSET(INDIRECT(F$1&amp;"!a3"),,ROW(INDIRECT(MATCH('2、汇总分析二项目维度'!$J$2,INDIRECT(F$1&amp;"!2:2"),)&amp;":"&amp;MATCH('2、汇总分析二项目维度'!$K$2,INDIRECT(F$1&amp;"!2:2"),)))-1,)))</f>
        <v>0</v>
      </c>
      <c r="G49" s="159">
        <f ca="1">SUMPRODUCT(SUMIF(INDIRECT(G$1&amp;"!b3:b34"),$A49,OFFSET(INDIRECT(G$1&amp;"!a3"),,ROW(INDIRECT(MATCH('2、汇总分析二项目维度'!$J$2,INDIRECT(G$1&amp;"!2:2"),)&amp;":"&amp;MATCH('2、汇总分析二项目维度'!$K$2,INDIRECT(G$1&amp;"!2:2"),)))-1,)))</f>
        <v>0</v>
      </c>
      <c r="H49" s="159">
        <f ca="1">SUMPRODUCT(SUMIF(INDIRECT(H$1&amp;"!b3:b34"),$A49,OFFSET(INDIRECT(H$1&amp;"!a3"),,ROW(INDIRECT(MATCH('2、汇总分析二项目维度'!$J$2,INDIRECT(H$1&amp;"!2:2"),)&amp;":"&amp;MATCH('2、汇总分析二项目维度'!$K$2,INDIRECT(H$1&amp;"!2:2"),)))-1,)))</f>
        <v>0</v>
      </c>
      <c r="I49" s="159">
        <f ca="1">SUMPRODUCT(SUMIF(INDIRECT(I$1&amp;"!b3:b34"),$A49,OFFSET(INDIRECT(I$1&amp;"!a3"),,ROW(INDIRECT(MATCH('2、汇总分析二项目维度'!$J$2,INDIRECT(I$1&amp;"!2:2"),)&amp;":"&amp;MATCH('2、汇总分析二项目维度'!$K$2,INDIRECT(I$1&amp;"!2:2"),)))-1,)))</f>
        <v>0</v>
      </c>
      <c r="J49" s="159">
        <f ca="1">SUMPRODUCT(SUMIF(INDIRECT(J$1&amp;"!b3:b34"),$A49,OFFSET(INDIRECT(J$1&amp;"!a3"),,ROW(INDIRECT(MATCH('2、汇总分析二项目维度'!$J$2,INDIRECT(J$1&amp;"!2:2"),)&amp;":"&amp;MATCH('2、汇总分析二项目维度'!$K$2,INDIRECT(J$1&amp;"!2:2"),)))-1,)))</f>
        <v>0</v>
      </c>
      <c r="K49" s="159">
        <f ca="1">SUMPRODUCT(SUMIF(INDIRECT(K$1&amp;"!b3:b34"),$A49,OFFSET(INDIRECT(K$1&amp;"!a3"),,ROW(INDIRECT(MATCH('2、汇总分析二项目维度'!$J$2,INDIRECT(K$1&amp;"!2:2"),)&amp;":"&amp;MATCH('2、汇总分析二项目维度'!$K$2,INDIRECT(K$1&amp;"!2:2"),)))-1,)))</f>
        <v>0</v>
      </c>
      <c r="L49" s="159">
        <f ca="1">SUMPRODUCT(SUMIF(INDIRECT(L$1&amp;"!b3:b34"),$A49,OFFSET(INDIRECT(L$1&amp;"!a3"),,ROW(INDIRECT(MATCH('2、汇总分析二项目维度'!$J$2,INDIRECT(L$1&amp;"!2:2"),)&amp;":"&amp;MATCH('2、汇总分析二项目维度'!$K$2,INDIRECT(L$1&amp;"!2:2"),)))-1,)))</f>
        <v>0</v>
      </c>
      <c r="M49" s="159">
        <f ca="1">SUMPRODUCT(SUMIF(INDIRECT(M$1&amp;"!b3:b34"),$A49,OFFSET(INDIRECT(M$1&amp;"!a3"),,ROW(INDIRECT(MATCH('2、汇总分析二项目维度'!$J$2,INDIRECT(M$1&amp;"!2:2"),)&amp;":"&amp;MATCH('2、汇总分析二项目维度'!$K$2,INDIRECT(M$1&amp;"!2:2"),)))-1,)))</f>
        <v>0</v>
      </c>
      <c r="N49" s="159">
        <f ca="1">SUMPRODUCT(SUMIF(INDIRECT(N$1&amp;"!b3:b34"),$A49,OFFSET(INDIRECT(N$1&amp;"!a3"),,ROW(INDIRECT(MATCH('2、汇总分析二项目维度'!$J$2,INDIRECT(N$1&amp;"!2:2"),)&amp;":"&amp;MATCH('2、汇总分析二项目维度'!$K$2,INDIRECT(N$1&amp;"!2:2"),)))-1,)))</f>
        <v>0</v>
      </c>
      <c r="O49" s="159">
        <f ca="1">SUMPRODUCT(SUMIF(INDIRECT(O$1&amp;"!b3:b34"),$A49,OFFSET(INDIRECT(O$1&amp;"!a3"),,ROW(INDIRECT(MATCH('2、汇总分析二项目维度'!$J$2,INDIRECT(O$1&amp;"!2:2"),)&amp;":"&amp;MATCH('2、汇总分析二项目维度'!$K$2,INDIRECT(O$1&amp;"!2:2"),)))-1,)))</f>
        <v>0</v>
      </c>
      <c r="P49" s="159">
        <f ca="1">SUMPRODUCT(SUMIF(INDIRECT(P$1&amp;"!b3:b34"),$A49,OFFSET(INDIRECT(P$1&amp;"!a3"),,ROW(INDIRECT(MATCH('2、汇总分析二项目维度'!$J$2,INDIRECT(P$1&amp;"!2:2"),)&amp;":"&amp;MATCH('2、汇总分析二项目维度'!$K$2,INDIRECT(P$1&amp;"!2:2"),)))-1,)))</f>
        <v>0</v>
      </c>
      <c r="Q49" s="159">
        <f ca="1">SUMPRODUCT(SUMIF(INDIRECT(Q$1&amp;"!b3:b34"),$A49,OFFSET(INDIRECT(Q$1&amp;"!a3"),,ROW(INDIRECT(MATCH('2、汇总分析二项目维度'!$J$2,INDIRECT(Q$1&amp;"!2:2"),)&amp;":"&amp;MATCH('2、汇总分析二项目维度'!$K$2,INDIRECT(Q$1&amp;"!2:2"),)))-1,)))</f>
        <v>0</v>
      </c>
      <c r="R49" s="159">
        <f ca="1">SUMPRODUCT(SUMIF(INDIRECT(R$1&amp;"!b3:b34"),$A49,OFFSET(INDIRECT(R$1&amp;"!a3"),,ROW(INDIRECT(MATCH('2、汇总分析二项目维度'!$J$2,INDIRECT(R$1&amp;"!2:2"),)&amp;":"&amp;MATCH('2、汇总分析二项目维度'!$K$2,INDIRECT(R$1&amp;"!2:2"),)))-1,)))</f>
        <v>0</v>
      </c>
      <c r="S49" s="159">
        <f ca="1">SUMPRODUCT(SUMIF(INDIRECT(S$1&amp;"!b3:b34"),$A49,OFFSET(INDIRECT(S$1&amp;"!a3"),,ROW(INDIRECT(MATCH('2、汇总分析二项目维度'!$J$2,INDIRECT(S$1&amp;"!2:2"),)&amp;":"&amp;MATCH('2、汇总分析二项目维度'!$K$2,INDIRECT(S$1&amp;"!2:2"),)))-1,)))</f>
        <v>0</v>
      </c>
      <c r="T49" s="106">
        <f t="shared" ca="1" si="4"/>
        <v>0</v>
      </c>
    </row>
    <row r="50" spans="1:20" ht="15" customHeight="1" x14ac:dyDescent="0.35">
      <c r="A50" s="44" t="s">
        <v>849</v>
      </c>
      <c r="B50" s="11" t="s">
        <v>1831</v>
      </c>
      <c r="C50" s="12" t="str">
        <f>VLOOKUP(A50,'2、汇总分析二项目维度'!A:C,3,0)</f>
        <v>国家电网永川分公司泛在物联网项目（燕云DASS）</v>
      </c>
      <c r="D50" s="159">
        <f ca="1">SUMPRODUCT(SUMIF(INDIRECT(D$1&amp;"!b3:b34"),$A50,OFFSET(INDIRECT(D$1&amp;"!a3"),,ROW(INDIRECT(MATCH('2、汇总分析二项目维度'!$J$2,INDIRECT(D$1&amp;"!2:2"),)&amp;":"&amp;MATCH('2、汇总分析二项目维度'!$K$2,INDIRECT(D$1&amp;"!2:2"),)))-1,)))</f>
        <v>0</v>
      </c>
      <c r="E50" s="159">
        <f ca="1">SUMPRODUCT(SUMIF(INDIRECT(E$1&amp;"!b3:b34"),$A50,OFFSET(INDIRECT(E$1&amp;"!a3"),,ROW(INDIRECT(MATCH('2、汇总分析二项目维度'!$J$2,INDIRECT(E$1&amp;"!2:2"),)&amp;":"&amp;MATCH('2、汇总分析二项目维度'!$K$2,INDIRECT(E$1&amp;"!2:2"),)))-1,)))</f>
        <v>0</v>
      </c>
      <c r="F50" s="159">
        <f ca="1">SUMPRODUCT(SUMIF(INDIRECT(F$1&amp;"!b3:b34"),$A50,OFFSET(INDIRECT(F$1&amp;"!a3"),,ROW(INDIRECT(MATCH('2、汇总分析二项目维度'!$J$2,INDIRECT(F$1&amp;"!2:2"),)&amp;":"&amp;MATCH('2、汇总分析二项目维度'!$K$2,INDIRECT(F$1&amp;"!2:2"),)))-1,)))</f>
        <v>0</v>
      </c>
      <c r="G50" s="159">
        <f ca="1">SUMPRODUCT(SUMIF(INDIRECT(G$1&amp;"!b3:b34"),$A50,OFFSET(INDIRECT(G$1&amp;"!a3"),,ROW(INDIRECT(MATCH('2、汇总分析二项目维度'!$J$2,INDIRECT(G$1&amp;"!2:2"),)&amp;":"&amp;MATCH('2、汇总分析二项目维度'!$K$2,INDIRECT(G$1&amp;"!2:2"),)))-1,)))</f>
        <v>0</v>
      </c>
      <c r="H50" s="159">
        <f ca="1">SUMPRODUCT(SUMIF(INDIRECT(H$1&amp;"!b3:b34"),$A50,OFFSET(INDIRECT(H$1&amp;"!a3"),,ROW(INDIRECT(MATCH('2、汇总分析二项目维度'!$J$2,INDIRECT(H$1&amp;"!2:2"),)&amp;":"&amp;MATCH('2、汇总分析二项目维度'!$K$2,INDIRECT(H$1&amp;"!2:2"),)))-1,)))</f>
        <v>0</v>
      </c>
      <c r="I50" s="159">
        <f ca="1">SUMPRODUCT(SUMIF(INDIRECT(I$1&amp;"!b3:b34"),$A50,OFFSET(INDIRECT(I$1&amp;"!a3"),,ROW(INDIRECT(MATCH('2、汇总分析二项目维度'!$J$2,INDIRECT(I$1&amp;"!2:2"),)&amp;":"&amp;MATCH('2、汇总分析二项目维度'!$K$2,INDIRECT(I$1&amp;"!2:2"),)))-1,)))</f>
        <v>0</v>
      </c>
      <c r="J50" s="159">
        <f ca="1">SUMPRODUCT(SUMIF(INDIRECT(J$1&amp;"!b3:b34"),$A50,OFFSET(INDIRECT(J$1&amp;"!a3"),,ROW(INDIRECT(MATCH('2、汇总分析二项目维度'!$J$2,INDIRECT(J$1&amp;"!2:2"),)&amp;":"&amp;MATCH('2、汇总分析二项目维度'!$K$2,INDIRECT(J$1&amp;"!2:2"),)))-1,)))</f>
        <v>0</v>
      </c>
      <c r="K50" s="159">
        <f ca="1">SUMPRODUCT(SUMIF(INDIRECT(K$1&amp;"!b3:b34"),$A50,OFFSET(INDIRECT(K$1&amp;"!a3"),,ROW(INDIRECT(MATCH('2、汇总分析二项目维度'!$J$2,INDIRECT(K$1&amp;"!2:2"),)&amp;":"&amp;MATCH('2、汇总分析二项目维度'!$K$2,INDIRECT(K$1&amp;"!2:2"),)))-1,)))</f>
        <v>0</v>
      </c>
      <c r="L50" s="159">
        <f ca="1">SUMPRODUCT(SUMIF(INDIRECT(L$1&amp;"!b3:b34"),$A50,OFFSET(INDIRECT(L$1&amp;"!a3"),,ROW(INDIRECT(MATCH('2、汇总分析二项目维度'!$J$2,INDIRECT(L$1&amp;"!2:2"),)&amp;":"&amp;MATCH('2、汇总分析二项目维度'!$K$2,INDIRECT(L$1&amp;"!2:2"),)))-1,)))</f>
        <v>0</v>
      </c>
      <c r="M50" s="159">
        <f ca="1">SUMPRODUCT(SUMIF(INDIRECT(M$1&amp;"!b3:b34"),$A50,OFFSET(INDIRECT(M$1&amp;"!a3"),,ROW(INDIRECT(MATCH('2、汇总分析二项目维度'!$J$2,INDIRECT(M$1&amp;"!2:2"),)&amp;":"&amp;MATCH('2、汇总分析二项目维度'!$K$2,INDIRECT(M$1&amp;"!2:2"),)))-1,)))</f>
        <v>0</v>
      </c>
      <c r="N50" s="159">
        <f ca="1">SUMPRODUCT(SUMIF(INDIRECT(N$1&amp;"!b3:b34"),$A50,OFFSET(INDIRECT(N$1&amp;"!a3"),,ROW(INDIRECT(MATCH('2、汇总分析二项目维度'!$J$2,INDIRECT(N$1&amp;"!2:2"),)&amp;":"&amp;MATCH('2、汇总分析二项目维度'!$K$2,INDIRECT(N$1&amp;"!2:2"),)))-1,)))</f>
        <v>0</v>
      </c>
      <c r="O50" s="159">
        <f ca="1">SUMPRODUCT(SUMIF(INDIRECT(O$1&amp;"!b3:b34"),$A50,OFFSET(INDIRECT(O$1&amp;"!a3"),,ROW(INDIRECT(MATCH('2、汇总分析二项目维度'!$J$2,INDIRECT(O$1&amp;"!2:2"),)&amp;":"&amp;MATCH('2、汇总分析二项目维度'!$K$2,INDIRECT(O$1&amp;"!2:2"),)))-1,)))</f>
        <v>0</v>
      </c>
      <c r="P50" s="159">
        <f ca="1">SUMPRODUCT(SUMIF(INDIRECT(P$1&amp;"!b3:b34"),$A50,OFFSET(INDIRECT(P$1&amp;"!a3"),,ROW(INDIRECT(MATCH('2、汇总分析二项目维度'!$J$2,INDIRECT(P$1&amp;"!2:2"),)&amp;":"&amp;MATCH('2、汇总分析二项目维度'!$K$2,INDIRECT(P$1&amp;"!2:2"),)))-1,)))</f>
        <v>0</v>
      </c>
      <c r="Q50" s="159">
        <f ca="1">SUMPRODUCT(SUMIF(INDIRECT(Q$1&amp;"!b3:b34"),$A50,OFFSET(INDIRECT(Q$1&amp;"!a3"),,ROW(INDIRECT(MATCH('2、汇总分析二项目维度'!$J$2,INDIRECT(Q$1&amp;"!2:2"),)&amp;":"&amp;MATCH('2、汇总分析二项目维度'!$K$2,INDIRECT(Q$1&amp;"!2:2"),)))-1,)))</f>
        <v>0</v>
      </c>
      <c r="R50" s="159">
        <f ca="1">SUMPRODUCT(SUMIF(INDIRECT(R$1&amp;"!b3:b34"),$A50,OFFSET(INDIRECT(R$1&amp;"!a3"),,ROW(INDIRECT(MATCH('2、汇总分析二项目维度'!$J$2,INDIRECT(R$1&amp;"!2:2"),)&amp;":"&amp;MATCH('2、汇总分析二项目维度'!$K$2,INDIRECT(R$1&amp;"!2:2"),)))-1,)))</f>
        <v>0</v>
      </c>
      <c r="S50" s="159">
        <f ca="1">SUMPRODUCT(SUMIF(INDIRECT(S$1&amp;"!b3:b34"),$A50,OFFSET(INDIRECT(S$1&amp;"!a3"),,ROW(INDIRECT(MATCH('2、汇总分析二项目维度'!$J$2,INDIRECT(S$1&amp;"!2:2"),)&amp;":"&amp;MATCH('2、汇总分析二项目维度'!$K$2,INDIRECT(S$1&amp;"!2:2"),)))-1,)))</f>
        <v>0</v>
      </c>
      <c r="T50" s="106">
        <f t="shared" ca="1" si="4"/>
        <v>0</v>
      </c>
    </row>
    <row r="51" spans="1:20" ht="15" customHeight="1" x14ac:dyDescent="0.35">
      <c r="A51" s="114" t="s">
        <v>2040</v>
      </c>
      <c r="B51" s="114" t="s">
        <v>1650</v>
      </c>
      <c r="C51" s="12" t="str">
        <f>VLOOKUP(A51,'2、汇总分析二项目维度'!A:C,3,0)</f>
        <v>数字延吉项目</v>
      </c>
      <c r="D51" s="159">
        <f ca="1">SUMPRODUCT(SUMIF(INDIRECT(D$1&amp;"!b3:b34"),$A51,OFFSET(INDIRECT(D$1&amp;"!a3"),,ROW(INDIRECT(MATCH('2、汇总分析二项目维度'!$J$2,INDIRECT(D$1&amp;"!2:2"),)&amp;":"&amp;MATCH('2、汇总分析二项目维度'!$K$2,INDIRECT(D$1&amp;"!2:2"),)))-1,)))</f>
        <v>0</v>
      </c>
      <c r="E51" s="159">
        <f ca="1">SUMPRODUCT(SUMIF(INDIRECT(E$1&amp;"!b3:b34"),$A51,OFFSET(INDIRECT(E$1&amp;"!a3"),,ROW(INDIRECT(MATCH('2、汇总分析二项目维度'!$J$2,INDIRECT(E$1&amp;"!2:2"),)&amp;":"&amp;MATCH('2、汇总分析二项目维度'!$K$2,INDIRECT(E$1&amp;"!2:2"),)))-1,)))</f>
        <v>0</v>
      </c>
      <c r="F51" s="159">
        <f ca="1">SUMPRODUCT(SUMIF(INDIRECT(F$1&amp;"!b3:b34"),$A51,OFFSET(INDIRECT(F$1&amp;"!a3"),,ROW(INDIRECT(MATCH('2、汇总分析二项目维度'!$J$2,INDIRECT(F$1&amp;"!2:2"),)&amp;":"&amp;MATCH('2、汇总分析二项目维度'!$K$2,INDIRECT(F$1&amp;"!2:2"),)))-1,)))</f>
        <v>0</v>
      </c>
      <c r="G51" s="159">
        <f ca="1">SUMPRODUCT(SUMIF(INDIRECT(G$1&amp;"!b3:b34"),$A51,OFFSET(INDIRECT(G$1&amp;"!a3"),,ROW(INDIRECT(MATCH('2、汇总分析二项目维度'!$J$2,INDIRECT(G$1&amp;"!2:2"),)&amp;":"&amp;MATCH('2、汇总分析二项目维度'!$K$2,INDIRECT(G$1&amp;"!2:2"),)))-1,)))</f>
        <v>0</v>
      </c>
      <c r="H51" s="159">
        <f ca="1">SUMPRODUCT(SUMIF(INDIRECT(H$1&amp;"!b3:b34"),$A51,OFFSET(INDIRECT(H$1&amp;"!a3"),,ROW(INDIRECT(MATCH('2、汇总分析二项目维度'!$J$2,INDIRECT(H$1&amp;"!2:2"),)&amp;":"&amp;MATCH('2、汇总分析二项目维度'!$K$2,INDIRECT(H$1&amp;"!2:2"),)))-1,)))</f>
        <v>0</v>
      </c>
      <c r="I51" s="159">
        <f ca="1">SUMPRODUCT(SUMIF(INDIRECT(I$1&amp;"!b3:b34"),$A51,OFFSET(INDIRECT(I$1&amp;"!a3"),,ROW(INDIRECT(MATCH('2、汇总分析二项目维度'!$J$2,INDIRECT(I$1&amp;"!2:2"),)&amp;":"&amp;MATCH('2、汇总分析二项目维度'!$K$2,INDIRECT(I$1&amp;"!2:2"),)))-1,)))</f>
        <v>0</v>
      </c>
      <c r="J51" s="159">
        <f ca="1">SUMPRODUCT(SUMIF(INDIRECT(J$1&amp;"!b3:b34"),$A51,OFFSET(INDIRECT(J$1&amp;"!a3"),,ROW(INDIRECT(MATCH('2、汇总分析二项目维度'!$J$2,INDIRECT(J$1&amp;"!2:2"),)&amp;":"&amp;MATCH('2、汇总分析二项目维度'!$K$2,INDIRECT(J$1&amp;"!2:2"),)))-1,)))</f>
        <v>0</v>
      </c>
      <c r="K51" s="159">
        <f ca="1">SUMPRODUCT(SUMIF(INDIRECT(K$1&amp;"!b3:b34"),$A51,OFFSET(INDIRECT(K$1&amp;"!a3"),,ROW(INDIRECT(MATCH('2、汇总分析二项目维度'!$J$2,INDIRECT(K$1&amp;"!2:2"),)&amp;":"&amp;MATCH('2、汇总分析二项目维度'!$K$2,INDIRECT(K$1&amp;"!2:2"),)))-1,)))</f>
        <v>0</v>
      </c>
      <c r="L51" s="159">
        <f ca="1">SUMPRODUCT(SUMIF(INDIRECT(L$1&amp;"!b3:b34"),$A51,OFFSET(INDIRECT(L$1&amp;"!a3"),,ROW(INDIRECT(MATCH('2、汇总分析二项目维度'!$J$2,INDIRECT(L$1&amp;"!2:2"),)&amp;":"&amp;MATCH('2、汇总分析二项目维度'!$K$2,INDIRECT(L$1&amp;"!2:2"),)))-1,)))</f>
        <v>0</v>
      </c>
      <c r="M51" s="159">
        <f ca="1">SUMPRODUCT(SUMIF(INDIRECT(M$1&amp;"!b3:b34"),$A51,OFFSET(INDIRECT(M$1&amp;"!a3"),,ROW(INDIRECT(MATCH('2、汇总分析二项目维度'!$J$2,INDIRECT(M$1&amp;"!2:2"),)&amp;":"&amp;MATCH('2、汇总分析二项目维度'!$K$2,INDIRECT(M$1&amp;"!2:2"),)))-1,)))</f>
        <v>0</v>
      </c>
      <c r="N51" s="159">
        <f ca="1">SUMPRODUCT(SUMIF(INDIRECT(N$1&amp;"!b3:b34"),$A51,OFFSET(INDIRECT(N$1&amp;"!a3"),,ROW(INDIRECT(MATCH('2、汇总分析二项目维度'!$J$2,INDIRECT(N$1&amp;"!2:2"),)&amp;":"&amp;MATCH('2、汇总分析二项目维度'!$K$2,INDIRECT(N$1&amp;"!2:2"),)))-1,)))</f>
        <v>0</v>
      </c>
      <c r="O51" s="159">
        <f ca="1">SUMPRODUCT(SUMIF(INDIRECT(O$1&amp;"!b3:b34"),$A51,OFFSET(INDIRECT(O$1&amp;"!a3"),,ROW(INDIRECT(MATCH('2、汇总分析二项目维度'!$J$2,INDIRECT(O$1&amp;"!2:2"),)&amp;":"&amp;MATCH('2、汇总分析二项目维度'!$K$2,INDIRECT(O$1&amp;"!2:2"),)))-1,)))</f>
        <v>0</v>
      </c>
      <c r="P51" s="159">
        <f ca="1">SUMPRODUCT(SUMIF(INDIRECT(P$1&amp;"!b3:b34"),$A51,OFFSET(INDIRECT(P$1&amp;"!a3"),,ROW(INDIRECT(MATCH('2、汇总分析二项目维度'!$J$2,INDIRECT(P$1&amp;"!2:2"),)&amp;":"&amp;MATCH('2、汇总分析二项目维度'!$K$2,INDIRECT(P$1&amp;"!2:2"),)))-1,)))</f>
        <v>0</v>
      </c>
      <c r="Q51" s="159">
        <f ca="1">SUMPRODUCT(SUMIF(INDIRECT(Q$1&amp;"!b3:b34"),$A51,OFFSET(INDIRECT(Q$1&amp;"!a3"),,ROW(INDIRECT(MATCH('2、汇总分析二项目维度'!$J$2,INDIRECT(Q$1&amp;"!2:2"),)&amp;":"&amp;MATCH('2、汇总分析二项目维度'!$K$2,INDIRECT(Q$1&amp;"!2:2"),)))-1,)))</f>
        <v>5</v>
      </c>
      <c r="R51" s="159">
        <f ca="1">SUMPRODUCT(SUMIF(INDIRECT(R$1&amp;"!b3:b34"),$A51,OFFSET(INDIRECT(R$1&amp;"!a3"),,ROW(INDIRECT(MATCH('2、汇总分析二项目维度'!$J$2,INDIRECT(R$1&amp;"!2:2"),)&amp;":"&amp;MATCH('2、汇总分析二项目维度'!$K$2,INDIRECT(R$1&amp;"!2:2"),)))-1,)))</f>
        <v>0</v>
      </c>
      <c r="S51" s="159">
        <f ca="1">SUMPRODUCT(SUMIF(INDIRECT(S$1&amp;"!b3:b34"),$A51,OFFSET(INDIRECT(S$1&amp;"!a3"),,ROW(INDIRECT(MATCH('2、汇总分析二项目维度'!$J$2,INDIRECT(S$1&amp;"!2:2"),)&amp;":"&amp;MATCH('2、汇总分析二项目维度'!$K$2,INDIRECT(S$1&amp;"!2:2"),)))-1,)))</f>
        <v>0</v>
      </c>
      <c r="T51" s="106">
        <f t="shared" ca="1" si="4"/>
        <v>5</v>
      </c>
    </row>
    <row r="52" spans="1:20" ht="15" customHeight="1" x14ac:dyDescent="0.35">
      <c r="A52" s="247" t="s">
        <v>2053</v>
      </c>
      <c r="B52" s="247" t="s">
        <v>1872</v>
      </c>
      <c r="C52" s="235" t="s">
        <v>2054</v>
      </c>
      <c r="D52" s="159">
        <f ca="1">SUMPRODUCT(SUMIF(INDIRECT(D$1&amp;"!b3:b34"),$A52,OFFSET(INDIRECT(D$1&amp;"!a3"),,ROW(INDIRECT(MATCH('2、汇总分析二项目维度'!$J$2,INDIRECT(D$1&amp;"!2:2"),)&amp;":"&amp;MATCH('2、汇总分析二项目维度'!$K$2,INDIRECT(D$1&amp;"!2:2"),)))-1,)))</f>
        <v>0</v>
      </c>
      <c r="E52" s="159">
        <f ca="1">SUMPRODUCT(SUMIF(INDIRECT(E$1&amp;"!b3:b34"),$A52,OFFSET(INDIRECT(E$1&amp;"!a3"),,ROW(INDIRECT(MATCH('2、汇总分析二项目维度'!$J$2,INDIRECT(E$1&amp;"!2:2"),)&amp;":"&amp;MATCH('2、汇总分析二项目维度'!$K$2,INDIRECT(E$1&amp;"!2:2"),)))-1,)))</f>
        <v>0</v>
      </c>
      <c r="F52" s="159">
        <f ca="1">SUMPRODUCT(SUMIF(INDIRECT(F$1&amp;"!b3:b34"),$A52,OFFSET(INDIRECT(F$1&amp;"!a3"),,ROW(INDIRECT(MATCH('2、汇总分析二项目维度'!$J$2,INDIRECT(F$1&amp;"!2:2"),)&amp;":"&amp;MATCH('2、汇总分析二项目维度'!$K$2,INDIRECT(F$1&amp;"!2:2"),)))-1,)))</f>
        <v>0</v>
      </c>
      <c r="G52" s="159">
        <f ca="1">SUMPRODUCT(SUMIF(INDIRECT(G$1&amp;"!b3:b34"),$A52,OFFSET(INDIRECT(G$1&amp;"!a3"),,ROW(INDIRECT(MATCH('2、汇总分析二项目维度'!$J$2,INDIRECT(G$1&amp;"!2:2"),)&amp;":"&amp;MATCH('2、汇总分析二项目维度'!$K$2,INDIRECT(G$1&amp;"!2:2"),)))-1,)))</f>
        <v>0</v>
      </c>
      <c r="H52" s="159">
        <f ca="1">SUMPRODUCT(SUMIF(INDIRECT(H$1&amp;"!b3:b34"),$A52,OFFSET(INDIRECT(H$1&amp;"!a3"),,ROW(INDIRECT(MATCH('2、汇总分析二项目维度'!$J$2,INDIRECT(H$1&amp;"!2:2"),)&amp;":"&amp;MATCH('2、汇总分析二项目维度'!$K$2,INDIRECT(H$1&amp;"!2:2"),)))-1,)))</f>
        <v>0</v>
      </c>
      <c r="I52" s="159">
        <f ca="1">SUMPRODUCT(SUMIF(INDIRECT(I$1&amp;"!b3:b34"),$A52,OFFSET(INDIRECT(I$1&amp;"!a3"),,ROW(INDIRECT(MATCH('2、汇总分析二项目维度'!$J$2,INDIRECT(I$1&amp;"!2:2"),)&amp;":"&amp;MATCH('2、汇总分析二项目维度'!$K$2,INDIRECT(I$1&amp;"!2:2"),)))-1,)))</f>
        <v>0</v>
      </c>
      <c r="J52" s="159">
        <f ca="1">SUMPRODUCT(SUMIF(INDIRECT(J$1&amp;"!b3:b34"),$A52,OFFSET(INDIRECT(J$1&amp;"!a3"),,ROW(INDIRECT(MATCH('2、汇总分析二项目维度'!$J$2,INDIRECT(J$1&amp;"!2:2"),)&amp;":"&amp;MATCH('2、汇总分析二项目维度'!$K$2,INDIRECT(J$1&amp;"!2:2"),)))-1,)))</f>
        <v>0</v>
      </c>
      <c r="K52" s="159">
        <f ca="1">SUMPRODUCT(SUMIF(INDIRECT(K$1&amp;"!b3:b34"),$A52,OFFSET(INDIRECT(K$1&amp;"!a3"),,ROW(INDIRECT(MATCH('2、汇总分析二项目维度'!$J$2,INDIRECT(K$1&amp;"!2:2"),)&amp;":"&amp;MATCH('2、汇总分析二项目维度'!$K$2,INDIRECT(K$1&amp;"!2:2"),)))-1,)))</f>
        <v>0</v>
      </c>
      <c r="L52" s="159">
        <f ca="1">SUMPRODUCT(SUMIF(INDIRECT(L$1&amp;"!b3:b34"),$A52,OFFSET(INDIRECT(L$1&amp;"!a3"),,ROW(INDIRECT(MATCH('2、汇总分析二项目维度'!$J$2,INDIRECT(L$1&amp;"!2:2"),)&amp;":"&amp;MATCH('2、汇总分析二项目维度'!$K$2,INDIRECT(L$1&amp;"!2:2"),)))-1,)))</f>
        <v>0</v>
      </c>
      <c r="M52" s="159">
        <f ca="1">SUMPRODUCT(SUMIF(INDIRECT(M$1&amp;"!b3:b34"),$A52,OFFSET(INDIRECT(M$1&amp;"!a3"),,ROW(INDIRECT(MATCH('2、汇总分析二项目维度'!$J$2,INDIRECT(M$1&amp;"!2:2"),)&amp;":"&amp;MATCH('2、汇总分析二项目维度'!$K$2,INDIRECT(M$1&amp;"!2:2"),)))-1,)))</f>
        <v>0</v>
      </c>
      <c r="N52" s="159">
        <f ca="1">SUMPRODUCT(SUMIF(INDIRECT(N$1&amp;"!b3:b34"),$A52,OFFSET(INDIRECT(N$1&amp;"!a3"),,ROW(INDIRECT(MATCH('2、汇总分析二项目维度'!$J$2,INDIRECT(N$1&amp;"!2:2"),)&amp;":"&amp;MATCH('2、汇总分析二项目维度'!$K$2,INDIRECT(N$1&amp;"!2:2"),)))-1,)))</f>
        <v>0</v>
      </c>
      <c r="O52" s="159">
        <f ca="1">SUMPRODUCT(SUMIF(INDIRECT(O$1&amp;"!b3:b34"),$A52,OFFSET(INDIRECT(O$1&amp;"!a3"),,ROW(INDIRECT(MATCH('2、汇总分析二项目维度'!$J$2,INDIRECT(O$1&amp;"!2:2"),)&amp;":"&amp;MATCH('2、汇总分析二项目维度'!$K$2,INDIRECT(O$1&amp;"!2:2"),)))-1,)))</f>
        <v>0</v>
      </c>
      <c r="P52" s="159">
        <f ca="1">SUMPRODUCT(SUMIF(INDIRECT(P$1&amp;"!b3:b34"),$A52,OFFSET(INDIRECT(P$1&amp;"!a3"),,ROW(INDIRECT(MATCH('2、汇总分析二项目维度'!$J$2,INDIRECT(P$1&amp;"!2:2"),)&amp;":"&amp;MATCH('2、汇总分析二项目维度'!$K$2,INDIRECT(P$1&amp;"!2:2"),)))-1,)))</f>
        <v>0</v>
      </c>
      <c r="Q52" s="159">
        <f ca="1">SUMPRODUCT(SUMIF(INDIRECT(Q$1&amp;"!b3:b34"),$A52,OFFSET(INDIRECT(Q$1&amp;"!a3"),,ROW(INDIRECT(MATCH('2、汇总分析二项目维度'!$J$2,INDIRECT(Q$1&amp;"!2:2"),)&amp;":"&amp;MATCH('2、汇总分析二项目维度'!$K$2,INDIRECT(Q$1&amp;"!2:2"),)))-1,)))</f>
        <v>0</v>
      </c>
      <c r="R52" s="159">
        <f ca="1">SUMPRODUCT(SUMIF(INDIRECT(R$1&amp;"!b3:b34"),$A52,OFFSET(INDIRECT(R$1&amp;"!a3"),,ROW(INDIRECT(MATCH('2、汇总分析二项目维度'!$J$2,INDIRECT(R$1&amp;"!2:2"),)&amp;":"&amp;MATCH('2、汇总分析二项目维度'!$K$2,INDIRECT(R$1&amp;"!2:2"),)))-1,)))</f>
        <v>0</v>
      </c>
      <c r="S52" s="159">
        <f ca="1">SUMPRODUCT(SUMIF(INDIRECT(S$1&amp;"!b3:b34"),$A52,OFFSET(INDIRECT(S$1&amp;"!a3"),,ROW(INDIRECT(MATCH('2、汇总分析二项目维度'!$J$2,INDIRECT(S$1&amp;"!2:2"),)&amp;":"&amp;MATCH('2、汇总分析二项目维度'!$K$2,INDIRECT(S$1&amp;"!2:2"),)))-1,)))</f>
        <v>0</v>
      </c>
      <c r="T52" s="106">
        <f ca="1">SUM(D52:S52)</f>
        <v>0</v>
      </c>
    </row>
    <row r="53" spans="1:20" ht="15" customHeight="1" x14ac:dyDescent="0.35">
      <c r="A53" s="114" t="s">
        <v>2218</v>
      </c>
      <c r="B53" s="114" t="s">
        <v>2219</v>
      </c>
      <c r="C53" s="251" t="s">
        <v>2220</v>
      </c>
      <c r="D53" s="159">
        <f ca="1">SUMPRODUCT(SUMIF(INDIRECT(D$1&amp;"!b3:b34"),$A53,OFFSET(INDIRECT(D$1&amp;"!a3"),,ROW(INDIRECT(MATCH('2、汇总分析二项目维度'!$J$2,INDIRECT(D$1&amp;"!2:2"),)&amp;":"&amp;MATCH('2、汇总分析二项目维度'!$K$2,INDIRECT(D$1&amp;"!2:2"),)))-1,)))</f>
        <v>0</v>
      </c>
      <c r="E53" s="159">
        <f ca="1">SUMPRODUCT(SUMIF(INDIRECT(E$1&amp;"!b3:b34"),$A53,OFFSET(INDIRECT(E$1&amp;"!a3"),,ROW(INDIRECT(MATCH('2、汇总分析二项目维度'!$J$2,INDIRECT(E$1&amp;"!2:2"),)&amp;":"&amp;MATCH('2、汇总分析二项目维度'!$K$2,INDIRECT(E$1&amp;"!2:2"),)))-1,)))</f>
        <v>0</v>
      </c>
      <c r="F53" s="159">
        <f ca="1">SUMPRODUCT(SUMIF(INDIRECT(F$1&amp;"!b3:b34"),$A53,OFFSET(INDIRECT(F$1&amp;"!a3"),,ROW(INDIRECT(MATCH('2、汇总分析二项目维度'!$J$2,INDIRECT(F$1&amp;"!2:2"),)&amp;":"&amp;MATCH('2、汇总分析二项目维度'!$K$2,INDIRECT(F$1&amp;"!2:2"),)))-1,)))</f>
        <v>0</v>
      </c>
      <c r="G53" s="159">
        <f ca="1">SUMPRODUCT(SUMIF(INDIRECT(G$1&amp;"!b3:b34"),$A53,OFFSET(INDIRECT(G$1&amp;"!a3"),,ROW(INDIRECT(MATCH('2、汇总分析二项目维度'!$J$2,INDIRECT(G$1&amp;"!2:2"),)&amp;":"&amp;MATCH('2、汇总分析二项目维度'!$K$2,INDIRECT(G$1&amp;"!2:2"),)))-1,)))</f>
        <v>0</v>
      </c>
      <c r="H53" s="159">
        <f ca="1">SUMPRODUCT(SUMIF(INDIRECT(H$1&amp;"!b3:b34"),$A53,OFFSET(INDIRECT(H$1&amp;"!a3"),,ROW(INDIRECT(MATCH('2、汇总分析二项目维度'!$J$2,INDIRECT(H$1&amp;"!2:2"),)&amp;":"&amp;MATCH('2、汇总分析二项目维度'!$K$2,INDIRECT(H$1&amp;"!2:2"),)))-1,)))</f>
        <v>0</v>
      </c>
      <c r="I53" s="159">
        <f ca="1">SUMPRODUCT(SUMIF(INDIRECT(I$1&amp;"!b3:b34"),$A53,OFFSET(INDIRECT(I$1&amp;"!a3"),,ROW(INDIRECT(MATCH('2、汇总分析二项目维度'!$J$2,INDIRECT(I$1&amp;"!2:2"),)&amp;":"&amp;MATCH('2、汇总分析二项目维度'!$K$2,INDIRECT(I$1&amp;"!2:2"),)))-1,)))</f>
        <v>0</v>
      </c>
      <c r="J53" s="159">
        <f ca="1">SUMPRODUCT(SUMIF(INDIRECT(J$1&amp;"!b3:b34"),$A53,OFFSET(INDIRECT(J$1&amp;"!a3"),,ROW(INDIRECT(MATCH('2、汇总分析二项目维度'!$J$2,INDIRECT(J$1&amp;"!2:2"),)&amp;":"&amp;MATCH('2、汇总分析二项目维度'!$K$2,INDIRECT(J$1&amp;"!2:2"),)))-1,)))</f>
        <v>0</v>
      </c>
      <c r="K53" s="159">
        <f ca="1">SUMPRODUCT(SUMIF(INDIRECT(K$1&amp;"!b3:b34"),$A53,OFFSET(INDIRECT(K$1&amp;"!a3"),,ROW(INDIRECT(MATCH('2、汇总分析二项目维度'!$J$2,INDIRECT(K$1&amp;"!2:2"),)&amp;":"&amp;MATCH('2、汇总分析二项目维度'!$K$2,INDIRECT(K$1&amp;"!2:2"),)))-1,)))</f>
        <v>0</v>
      </c>
      <c r="L53" s="159">
        <f ca="1">SUMPRODUCT(SUMIF(INDIRECT(L$1&amp;"!b3:b34"),$A53,OFFSET(INDIRECT(L$1&amp;"!a3"),,ROW(INDIRECT(MATCH('2、汇总分析二项目维度'!$J$2,INDIRECT(L$1&amp;"!2:2"),)&amp;":"&amp;MATCH('2、汇总分析二项目维度'!$K$2,INDIRECT(L$1&amp;"!2:2"),)))-1,)))</f>
        <v>0</v>
      </c>
      <c r="M53" s="159">
        <f ca="1">SUMPRODUCT(SUMIF(INDIRECT(M$1&amp;"!b3:b34"),$A53,OFFSET(INDIRECT(M$1&amp;"!a3"),,ROW(INDIRECT(MATCH('2、汇总分析二项目维度'!$J$2,INDIRECT(M$1&amp;"!2:2"),)&amp;":"&amp;MATCH('2、汇总分析二项目维度'!$K$2,INDIRECT(M$1&amp;"!2:2"),)))-1,)))</f>
        <v>0</v>
      </c>
      <c r="N53" s="159">
        <f ca="1">SUMPRODUCT(SUMIF(INDIRECT(N$1&amp;"!b3:b34"),$A53,OFFSET(INDIRECT(N$1&amp;"!a3"),,ROW(INDIRECT(MATCH('2、汇总分析二项目维度'!$J$2,INDIRECT(N$1&amp;"!2:2"),)&amp;":"&amp;MATCH('2、汇总分析二项目维度'!$K$2,INDIRECT(N$1&amp;"!2:2"),)))-1,)))</f>
        <v>0</v>
      </c>
      <c r="O53" s="159">
        <f ca="1">SUMPRODUCT(SUMIF(INDIRECT(O$1&amp;"!b3:b34"),$A53,OFFSET(INDIRECT(O$1&amp;"!a3"),,ROW(INDIRECT(MATCH('2、汇总分析二项目维度'!$J$2,INDIRECT(O$1&amp;"!2:2"),)&amp;":"&amp;MATCH('2、汇总分析二项目维度'!$K$2,INDIRECT(O$1&amp;"!2:2"),)))-1,)))</f>
        <v>0</v>
      </c>
      <c r="P53" s="159">
        <f ca="1">SUMPRODUCT(SUMIF(INDIRECT(P$1&amp;"!b3:b34"),$A53,OFFSET(INDIRECT(P$1&amp;"!a3"),,ROW(INDIRECT(MATCH('2、汇总分析二项目维度'!$J$2,INDIRECT(P$1&amp;"!2:2"),)&amp;":"&amp;MATCH('2、汇总分析二项目维度'!$K$2,INDIRECT(P$1&amp;"!2:2"),)))-1,)))</f>
        <v>0</v>
      </c>
      <c r="Q53" s="159">
        <f ca="1">SUMPRODUCT(SUMIF(INDIRECT(Q$1&amp;"!b3:b34"),$A53,OFFSET(INDIRECT(Q$1&amp;"!a3"),,ROW(INDIRECT(MATCH('2、汇总分析二项目维度'!$J$2,INDIRECT(Q$1&amp;"!2:2"),)&amp;":"&amp;MATCH('2、汇总分析二项目维度'!$K$2,INDIRECT(Q$1&amp;"!2:2"),)))-1,)))</f>
        <v>0</v>
      </c>
      <c r="R53" s="159">
        <f ca="1">SUMPRODUCT(SUMIF(INDIRECT(R$1&amp;"!b3:b34"),$A53,OFFSET(INDIRECT(R$1&amp;"!a3"),,ROW(INDIRECT(MATCH('2、汇总分析二项目维度'!$J$2,INDIRECT(R$1&amp;"!2:2"),)&amp;":"&amp;MATCH('2、汇总分析二项目维度'!$K$2,INDIRECT(R$1&amp;"!2:2"),)))-1,)))</f>
        <v>0</v>
      </c>
      <c r="S53" s="159">
        <f ca="1">SUMPRODUCT(SUMIF(INDIRECT(S$1&amp;"!b3:b34"),$A53,OFFSET(INDIRECT(S$1&amp;"!a3"),,ROW(INDIRECT(MATCH('2、汇总分析二项目维度'!$J$2,INDIRECT(S$1&amp;"!2:2"),)&amp;":"&amp;MATCH('2、汇总分析二项目维度'!$K$2,INDIRECT(S$1&amp;"!2:2"),)))-1,)))</f>
        <v>0</v>
      </c>
      <c r="T53" s="106">
        <f t="shared" ref="T53:T55" ca="1" si="5">SUM(D53:S53)</f>
        <v>0</v>
      </c>
    </row>
    <row r="54" spans="1:20" ht="15" customHeight="1" x14ac:dyDescent="0.35">
      <c r="A54" s="114" t="s">
        <v>2221</v>
      </c>
      <c r="B54" s="114" t="s">
        <v>2219</v>
      </c>
      <c r="C54" s="251" t="s">
        <v>2222</v>
      </c>
      <c r="D54" s="159">
        <f ca="1">SUMPRODUCT(SUMIF(INDIRECT(D$1&amp;"!b3:b34"),$A54,OFFSET(INDIRECT(D$1&amp;"!a3"),,ROW(INDIRECT(MATCH('2、汇总分析二项目维度'!$J$2,INDIRECT(D$1&amp;"!2:2"),)&amp;":"&amp;MATCH('2、汇总分析二项目维度'!$K$2,INDIRECT(D$1&amp;"!2:2"),)))-1,)))</f>
        <v>0</v>
      </c>
      <c r="E54" s="159">
        <f ca="1">SUMPRODUCT(SUMIF(INDIRECT(E$1&amp;"!b3:b34"),$A54,OFFSET(INDIRECT(E$1&amp;"!a3"),,ROW(INDIRECT(MATCH('2、汇总分析二项目维度'!$J$2,INDIRECT(E$1&amp;"!2:2"),)&amp;":"&amp;MATCH('2、汇总分析二项目维度'!$K$2,INDIRECT(E$1&amp;"!2:2"),)))-1,)))</f>
        <v>0</v>
      </c>
      <c r="F54" s="159">
        <f ca="1">SUMPRODUCT(SUMIF(INDIRECT(F$1&amp;"!b3:b34"),$A54,OFFSET(INDIRECT(F$1&amp;"!a3"),,ROW(INDIRECT(MATCH('2、汇总分析二项目维度'!$J$2,INDIRECT(F$1&amp;"!2:2"),)&amp;":"&amp;MATCH('2、汇总分析二项目维度'!$K$2,INDIRECT(F$1&amp;"!2:2"),)))-1,)))</f>
        <v>0</v>
      </c>
      <c r="G54" s="159">
        <f ca="1">SUMPRODUCT(SUMIF(INDIRECT(G$1&amp;"!b3:b34"),$A54,OFFSET(INDIRECT(G$1&amp;"!a3"),,ROW(INDIRECT(MATCH('2、汇总分析二项目维度'!$J$2,INDIRECT(G$1&amp;"!2:2"),)&amp;":"&amp;MATCH('2、汇总分析二项目维度'!$K$2,INDIRECT(G$1&amp;"!2:2"),)))-1,)))</f>
        <v>0</v>
      </c>
      <c r="H54" s="159">
        <f ca="1">SUMPRODUCT(SUMIF(INDIRECT(H$1&amp;"!b3:b34"),$A54,OFFSET(INDIRECT(H$1&amp;"!a3"),,ROW(INDIRECT(MATCH('2、汇总分析二项目维度'!$J$2,INDIRECT(H$1&amp;"!2:2"),)&amp;":"&amp;MATCH('2、汇总分析二项目维度'!$K$2,INDIRECT(H$1&amp;"!2:2"),)))-1,)))</f>
        <v>0</v>
      </c>
      <c r="I54" s="159">
        <f ca="1">SUMPRODUCT(SUMIF(INDIRECT(I$1&amp;"!b3:b34"),$A54,OFFSET(INDIRECT(I$1&amp;"!a3"),,ROW(INDIRECT(MATCH('2、汇总分析二项目维度'!$J$2,INDIRECT(I$1&amp;"!2:2"),)&amp;":"&amp;MATCH('2、汇总分析二项目维度'!$K$2,INDIRECT(I$1&amp;"!2:2"),)))-1,)))</f>
        <v>0</v>
      </c>
      <c r="J54" s="159">
        <f ca="1">SUMPRODUCT(SUMIF(INDIRECT(J$1&amp;"!b3:b34"),$A54,OFFSET(INDIRECT(J$1&amp;"!a3"),,ROW(INDIRECT(MATCH('2、汇总分析二项目维度'!$J$2,INDIRECT(J$1&amp;"!2:2"),)&amp;":"&amp;MATCH('2、汇总分析二项目维度'!$K$2,INDIRECT(J$1&amp;"!2:2"),)))-1,)))</f>
        <v>0</v>
      </c>
      <c r="K54" s="159">
        <f ca="1">SUMPRODUCT(SUMIF(INDIRECT(K$1&amp;"!b3:b34"),$A54,OFFSET(INDIRECT(K$1&amp;"!a3"),,ROW(INDIRECT(MATCH('2、汇总分析二项目维度'!$J$2,INDIRECT(K$1&amp;"!2:2"),)&amp;":"&amp;MATCH('2、汇总分析二项目维度'!$K$2,INDIRECT(K$1&amp;"!2:2"),)))-1,)))</f>
        <v>0</v>
      </c>
      <c r="L54" s="159">
        <f ca="1">SUMPRODUCT(SUMIF(INDIRECT(L$1&amp;"!b3:b34"),$A54,OFFSET(INDIRECT(L$1&amp;"!a3"),,ROW(INDIRECT(MATCH('2、汇总分析二项目维度'!$J$2,INDIRECT(L$1&amp;"!2:2"),)&amp;":"&amp;MATCH('2、汇总分析二项目维度'!$K$2,INDIRECT(L$1&amp;"!2:2"),)))-1,)))</f>
        <v>11</v>
      </c>
      <c r="M54" s="159">
        <f ca="1">SUMPRODUCT(SUMIF(INDIRECT(M$1&amp;"!b3:b34"),$A54,OFFSET(INDIRECT(M$1&amp;"!a3"),,ROW(INDIRECT(MATCH('2、汇总分析二项目维度'!$J$2,INDIRECT(M$1&amp;"!2:2"),)&amp;":"&amp;MATCH('2、汇总分析二项目维度'!$K$2,INDIRECT(M$1&amp;"!2:2"),)))-1,)))</f>
        <v>0</v>
      </c>
      <c r="N54" s="159">
        <f ca="1">SUMPRODUCT(SUMIF(INDIRECT(N$1&amp;"!b3:b34"),$A54,OFFSET(INDIRECT(N$1&amp;"!a3"),,ROW(INDIRECT(MATCH('2、汇总分析二项目维度'!$J$2,INDIRECT(N$1&amp;"!2:2"),)&amp;":"&amp;MATCH('2、汇总分析二项目维度'!$K$2,INDIRECT(N$1&amp;"!2:2"),)))-1,)))</f>
        <v>0</v>
      </c>
      <c r="O54" s="159">
        <f ca="1">SUMPRODUCT(SUMIF(INDIRECT(O$1&amp;"!b3:b34"),$A54,OFFSET(INDIRECT(O$1&amp;"!a3"),,ROW(INDIRECT(MATCH('2、汇总分析二项目维度'!$J$2,INDIRECT(O$1&amp;"!2:2"),)&amp;":"&amp;MATCH('2、汇总分析二项目维度'!$K$2,INDIRECT(O$1&amp;"!2:2"),)))-1,)))</f>
        <v>0</v>
      </c>
      <c r="P54" s="159">
        <f ca="1">SUMPRODUCT(SUMIF(INDIRECT(P$1&amp;"!b3:b34"),$A54,OFFSET(INDIRECT(P$1&amp;"!a3"),,ROW(INDIRECT(MATCH('2、汇总分析二项目维度'!$J$2,INDIRECT(P$1&amp;"!2:2"),)&amp;":"&amp;MATCH('2、汇总分析二项目维度'!$K$2,INDIRECT(P$1&amp;"!2:2"),)))-1,)))</f>
        <v>0</v>
      </c>
      <c r="Q54" s="159">
        <f ca="1">SUMPRODUCT(SUMIF(INDIRECT(Q$1&amp;"!b3:b34"),$A54,OFFSET(INDIRECT(Q$1&amp;"!a3"),,ROW(INDIRECT(MATCH('2、汇总分析二项目维度'!$J$2,INDIRECT(Q$1&amp;"!2:2"),)&amp;":"&amp;MATCH('2、汇总分析二项目维度'!$K$2,INDIRECT(Q$1&amp;"!2:2"),)))-1,)))</f>
        <v>0</v>
      </c>
      <c r="R54" s="159">
        <f ca="1">SUMPRODUCT(SUMIF(INDIRECT(R$1&amp;"!b3:b34"),$A54,OFFSET(INDIRECT(R$1&amp;"!a3"),,ROW(INDIRECT(MATCH('2、汇总分析二项目维度'!$J$2,INDIRECT(R$1&amp;"!2:2"),)&amp;":"&amp;MATCH('2、汇总分析二项目维度'!$K$2,INDIRECT(R$1&amp;"!2:2"),)))-1,)))</f>
        <v>0</v>
      </c>
      <c r="S54" s="159">
        <f ca="1">SUMPRODUCT(SUMIF(INDIRECT(S$1&amp;"!b3:b34"),$A54,OFFSET(INDIRECT(S$1&amp;"!a3"),,ROW(INDIRECT(MATCH('2、汇总分析二项目维度'!$J$2,INDIRECT(S$1&amp;"!2:2"),)&amp;":"&amp;MATCH('2、汇总分析二项目维度'!$K$2,INDIRECT(S$1&amp;"!2:2"),)))-1,)))</f>
        <v>0</v>
      </c>
      <c r="T54" s="106">
        <f t="shared" ca="1" si="5"/>
        <v>11</v>
      </c>
    </row>
    <row r="55" spans="1:20" ht="15" customHeight="1" x14ac:dyDescent="0.35">
      <c r="A55" s="49" t="s">
        <v>449</v>
      </c>
      <c r="B55" s="11" t="s">
        <v>1831</v>
      </c>
      <c r="C55" s="103" t="s">
        <v>1438</v>
      </c>
      <c r="D55" s="159">
        <f ca="1">SUMPRODUCT(SUMIF(INDIRECT(D$1&amp;"!b3:b34"),$A55,OFFSET(INDIRECT(D$1&amp;"!a3"),,ROW(INDIRECT(MATCH('2、汇总分析二项目维度'!$J$2,INDIRECT(D$1&amp;"!2:2"),)&amp;":"&amp;MATCH('2、汇总分析二项目维度'!$K$2,INDIRECT(D$1&amp;"!2:2"),)))-1,)))</f>
        <v>2</v>
      </c>
      <c r="E55" s="159">
        <f ca="1">SUMPRODUCT(SUMIF(INDIRECT(E$1&amp;"!b3:b34"),$A55,OFFSET(INDIRECT(E$1&amp;"!a3"),,ROW(INDIRECT(MATCH('2、汇总分析二项目维度'!$J$2,INDIRECT(E$1&amp;"!2:2"),)&amp;":"&amp;MATCH('2、汇总分析二项目维度'!$K$2,INDIRECT(E$1&amp;"!2:2"),)))-1,)))</f>
        <v>0</v>
      </c>
      <c r="F55" s="159">
        <f ca="1">SUMPRODUCT(SUMIF(INDIRECT(F$1&amp;"!b3:b34"),$A55,OFFSET(INDIRECT(F$1&amp;"!a3"),,ROW(INDIRECT(MATCH('2、汇总分析二项目维度'!$J$2,INDIRECT(F$1&amp;"!2:2"),)&amp;":"&amp;MATCH('2、汇总分析二项目维度'!$K$2,INDIRECT(F$1&amp;"!2:2"),)))-1,)))</f>
        <v>0</v>
      </c>
      <c r="G55" s="159">
        <f ca="1">SUMPRODUCT(SUMIF(INDIRECT(G$1&amp;"!b3:b34"),$A55,OFFSET(INDIRECT(G$1&amp;"!a3"),,ROW(INDIRECT(MATCH('2、汇总分析二项目维度'!$J$2,INDIRECT(G$1&amp;"!2:2"),)&amp;":"&amp;MATCH('2、汇总分析二项目维度'!$K$2,INDIRECT(G$1&amp;"!2:2"),)))-1,)))</f>
        <v>0</v>
      </c>
      <c r="H55" s="159">
        <f ca="1">SUMPRODUCT(SUMIF(INDIRECT(H$1&amp;"!b3:b34"),$A55,OFFSET(INDIRECT(H$1&amp;"!a3"),,ROW(INDIRECT(MATCH('2、汇总分析二项目维度'!$J$2,INDIRECT(H$1&amp;"!2:2"),)&amp;":"&amp;MATCH('2、汇总分析二项目维度'!$K$2,INDIRECT(H$1&amp;"!2:2"),)))-1,)))</f>
        <v>0</v>
      </c>
      <c r="I55" s="159">
        <f ca="1">SUMPRODUCT(SUMIF(INDIRECT(I$1&amp;"!b3:b34"),$A55,OFFSET(INDIRECT(I$1&amp;"!a3"),,ROW(INDIRECT(MATCH('2、汇总分析二项目维度'!$J$2,INDIRECT(I$1&amp;"!2:2"),)&amp;":"&amp;MATCH('2、汇总分析二项目维度'!$K$2,INDIRECT(I$1&amp;"!2:2"),)))-1,)))</f>
        <v>0</v>
      </c>
      <c r="J55" s="159">
        <f ca="1">SUMPRODUCT(SUMIF(INDIRECT(J$1&amp;"!b3:b34"),$A55,OFFSET(INDIRECT(J$1&amp;"!a3"),,ROW(INDIRECT(MATCH('2、汇总分析二项目维度'!$J$2,INDIRECT(J$1&amp;"!2:2"),)&amp;":"&amp;MATCH('2、汇总分析二项目维度'!$K$2,INDIRECT(J$1&amp;"!2:2"),)))-1,)))</f>
        <v>0</v>
      </c>
      <c r="K55" s="159">
        <f ca="1">SUMPRODUCT(SUMIF(INDIRECT(K$1&amp;"!b3:b34"),$A55,OFFSET(INDIRECT(K$1&amp;"!a3"),,ROW(INDIRECT(MATCH('2、汇总分析二项目维度'!$J$2,INDIRECT(K$1&amp;"!2:2"),)&amp;":"&amp;MATCH('2、汇总分析二项目维度'!$K$2,INDIRECT(K$1&amp;"!2:2"),)))-1,)))</f>
        <v>0</v>
      </c>
      <c r="L55" s="159">
        <f ca="1">SUMPRODUCT(SUMIF(INDIRECT(L$1&amp;"!b3:b34"),$A55,OFFSET(INDIRECT(L$1&amp;"!a3"),,ROW(INDIRECT(MATCH('2、汇总分析二项目维度'!$J$2,INDIRECT(L$1&amp;"!2:2"),)&amp;":"&amp;MATCH('2、汇总分析二项目维度'!$K$2,INDIRECT(L$1&amp;"!2:2"),)))-1,)))</f>
        <v>0</v>
      </c>
      <c r="M55" s="159">
        <f ca="1">SUMPRODUCT(SUMIF(INDIRECT(M$1&amp;"!b3:b34"),$A55,OFFSET(INDIRECT(M$1&amp;"!a3"),,ROW(INDIRECT(MATCH('2、汇总分析二项目维度'!$J$2,INDIRECT(M$1&amp;"!2:2"),)&amp;":"&amp;MATCH('2、汇总分析二项目维度'!$K$2,INDIRECT(M$1&amp;"!2:2"),)))-1,)))</f>
        <v>0</v>
      </c>
      <c r="N55" s="159">
        <f ca="1">SUMPRODUCT(SUMIF(INDIRECT(N$1&amp;"!b3:b34"),$A55,OFFSET(INDIRECT(N$1&amp;"!a3"),,ROW(INDIRECT(MATCH('2、汇总分析二项目维度'!$J$2,INDIRECT(N$1&amp;"!2:2"),)&amp;":"&amp;MATCH('2、汇总分析二项目维度'!$K$2,INDIRECT(N$1&amp;"!2:2"),)))-1,)))</f>
        <v>0</v>
      </c>
      <c r="O55" s="159">
        <f ca="1">SUMPRODUCT(SUMIF(INDIRECT(O$1&amp;"!b3:b34"),$A55,OFFSET(INDIRECT(O$1&amp;"!a3"),,ROW(INDIRECT(MATCH('2、汇总分析二项目维度'!$J$2,INDIRECT(O$1&amp;"!2:2"),)&amp;":"&amp;MATCH('2、汇总分析二项目维度'!$K$2,INDIRECT(O$1&amp;"!2:2"),)))-1,)))</f>
        <v>0</v>
      </c>
      <c r="P55" s="159">
        <f ca="1">SUMPRODUCT(SUMIF(INDIRECT(P$1&amp;"!b3:b34"),$A55,OFFSET(INDIRECT(P$1&amp;"!a3"),,ROW(INDIRECT(MATCH('2、汇总分析二项目维度'!$J$2,INDIRECT(P$1&amp;"!2:2"),)&amp;":"&amp;MATCH('2、汇总分析二项目维度'!$K$2,INDIRECT(P$1&amp;"!2:2"),)))-1,)))</f>
        <v>0</v>
      </c>
      <c r="Q55" s="159">
        <f ca="1">SUMPRODUCT(SUMIF(INDIRECT(Q$1&amp;"!b3:b34"),$A55,OFFSET(INDIRECT(Q$1&amp;"!a3"),,ROW(INDIRECT(MATCH('2、汇总分析二项目维度'!$J$2,INDIRECT(Q$1&amp;"!2:2"),)&amp;":"&amp;MATCH('2、汇总分析二项目维度'!$K$2,INDIRECT(Q$1&amp;"!2:2"),)))-1,)))</f>
        <v>0</v>
      </c>
      <c r="R55" s="159">
        <f ca="1">SUMPRODUCT(SUMIF(INDIRECT(R$1&amp;"!b3:b34"),$A55,OFFSET(INDIRECT(R$1&amp;"!a3"),,ROW(INDIRECT(MATCH('2、汇总分析二项目维度'!$J$2,INDIRECT(R$1&amp;"!2:2"),)&amp;":"&amp;MATCH('2、汇总分析二项目维度'!$K$2,INDIRECT(R$1&amp;"!2:2"),)))-1,)))</f>
        <v>0</v>
      </c>
      <c r="S55" s="159">
        <f ca="1">SUMPRODUCT(SUMIF(INDIRECT(S$1&amp;"!b3:b34"),$A55,OFFSET(INDIRECT(S$1&amp;"!a3"),,ROW(INDIRECT(MATCH('2、汇总分析二项目维度'!$J$2,INDIRECT(S$1&amp;"!2:2"),)&amp;":"&amp;MATCH('2、汇总分析二项目维度'!$K$2,INDIRECT(S$1&amp;"!2:2"),)))-1,)))</f>
        <v>0</v>
      </c>
      <c r="T55" s="106">
        <f t="shared" ca="1" si="5"/>
        <v>2</v>
      </c>
    </row>
    <row r="56" spans="1:20" ht="15" customHeight="1" x14ac:dyDescent="0.35">
      <c r="A56" s="72" t="s">
        <v>473</v>
      </c>
      <c r="B56" s="44" t="s">
        <v>1778</v>
      </c>
      <c r="C56" s="12" t="str">
        <f>VLOOKUP(A56,'2、汇总分析二项目维度'!A:C,3,0)</f>
        <v>江苏省应急厅智慧应急</v>
      </c>
      <c r="D56" s="159">
        <f ca="1">SUMPRODUCT(SUMIF(INDIRECT(D$1&amp;"!b3:b34"),$A56,OFFSET(INDIRECT(D$1&amp;"!a3"),,ROW(INDIRECT(MATCH('2、汇总分析二项目维度'!$J$2,INDIRECT(D$1&amp;"!2:2"),)&amp;":"&amp;MATCH('2、汇总分析二项目维度'!$K$2,INDIRECT(D$1&amp;"!2:2"),)))-1,)))</f>
        <v>0</v>
      </c>
      <c r="E56" s="159">
        <f ca="1">SUMPRODUCT(SUMIF(INDIRECT(E$1&amp;"!b3:b34"),$A56,OFFSET(INDIRECT(E$1&amp;"!a3"),,ROW(INDIRECT(MATCH('2、汇总分析二项目维度'!$J$2,INDIRECT(E$1&amp;"!2:2"),)&amp;":"&amp;MATCH('2、汇总分析二项目维度'!$K$2,INDIRECT(E$1&amp;"!2:2"),)))-1,)))</f>
        <v>0</v>
      </c>
      <c r="F56" s="159">
        <f ca="1">SUMPRODUCT(SUMIF(INDIRECT(F$1&amp;"!b3:b34"),$A56,OFFSET(INDIRECT(F$1&amp;"!a3"),,ROW(INDIRECT(MATCH('2、汇总分析二项目维度'!$J$2,INDIRECT(F$1&amp;"!2:2"),)&amp;":"&amp;MATCH('2、汇总分析二项目维度'!$K$2,INDIRECT(F$1&amp;"!2:2"),)))-1,)))</f>
        <v>0</v>
      </c>
      <c r="G56" s="159">
        <f ca="1">SUMPRODUCT(SUMIF(INDIRECT(G$1&amp;"!b3:b34"),$A56,OFFSET(INDIRECT(G$1&amp;"!a3"),,ROW(INDIRECT(MATCH('2、汇总分析二项目维度'!$J$2,INDIRECT(G$1&amp;"!2:2"),)&amp;":"&amp;MATCH('2、汇总分析二项目维度'!$K$2,INDIRECT(G$1&amp;"!2:2"),)))-1,)))</f>
        <v>0</v>
      </c>
      <c r="H56" s="159">
        <f ca="1">SUMPRODUCT(SUMIF(INDIRECT(H$1&amp;"!b3:b34"),$A56,OFFSET(INDIRECT(H$1&amp;"!a3"),,ROW(INDIRECT(MATCH('2、汇总分析二项目维度'!$J$2,INDIRECT(H$1&amp;"!2:2"),)&amp;":"&amp;MATCH('2、汇总分析二项目维度'!$K$2,INDIRECT(H$1&amp;"!2:2"),)))-1,)))</f>
        <v>0</v>
      </c>
      <c r="I56" s="159">
        <f ca="1">SUMPRODUCT(SUMIF(INDIRECT(I$1&amp;"!b3:b34"),$A56,OFFSET(INDIRECT(I$1&amp;"!a3"),,ROW(INDIRECT(MATCH('2、汇总分析二项目维度'!$J$2,INDIRECT(I$1&amp;"!2:2"),)&amp;":"&amp;MATCH('2、汇总分析二项目维度'!$K$2,INDIRECT(I$1&amp;"!2:2"),)))-1,)))</f>
        <v>0</v>
      </c>
      <c r="J56" s="159">
        <f ca="1">SUMPRODUCT(SUMIF(INDIRECT(J$1&amp;"!b3:b34"),$A56,OFFSET(INDIRECT(J$1&amp;"!a3"),,ROW(INDIRECT(MATCH('2、汇总分析二项目维度'!$J$2,INDIRECT(J$1&amp;"!2:2"),)&amp;":"&amp;MATCH('2、汇总分析二项目维度'!$K$2,INDIRECT(J$1&amp;"!2:2"),)))-1,)))</f>
        <v>0</v>
      </c>
      <c r="K56" s="159">
        <f ca="1">SUMPRODUCT(SUMIF(INDIRECT(K$1&amp;"!b3:b34"),$A56,OFFSET(INDIRECT(K$1&amp;"!a3"),,ROW(INDIRECT(MATCH('2、汇总分析二项目维度'!$J$2,INDIRECT(K$1&amp;"!2:2"),)&amp;":"&amp;MATCH('2、汇总分析二项目维度'!$K$2,INDIRECT(K$1&amp;"!2:2"),)))-1,)))</f>
        <v>0</v>
      </c>
      <c r="L56" s="159">
        <f ca="1">SUMPRODUCT(SUMIF(INDIRECT(L$1&amp;"!b3:b34"),$A56,OFFSET(INDIRECT(L$1&amp;"!a3"),,ROW(INDIRECT(MATCH('2、汇总分析二项目维度'!$J$2,INDIRECT(L$1&amp;"!2:2"),)&amp;":"&amp;MATCH('2、汇总分析二项目维度'!$K$2,INDIRECT(L$1&amp;"!2:2"),)))-1,)))</f>
        <v>0</v>
      </c>
      <c r="M56" s="159">
        <f ca="1">SUMPRODUCT(SUMIF(INDIRECT(M$1&amp;"!b3:b34"),$A56,OFFSET(INDIRECT(M$1&amp;"!a3"),,ROW(INDIRECT(MATCH('2、汇总分析二项目维度'!$J$2,INDIRECT(M$1&amp;"!2:2"),)&amp;":"&amp;MATCH('2、汇总分析二项目维度'!$K$2,INDIRECT(M$1&amp;"!2:2"),)))-1,)))</f>
        <v>0</v>
      </c>
      <c r="N56" s="159">
        <f ca="1">SUMPRODUCT(SUMIF(INDIRECT(N$1&amp;"!b3:b34"),$A56,OFFSET(INDIRECT(N$1&amp;"!a3"),,ROW(INDIRECT(MATCH('2、汇总分析二项目维度'!$J$2,INDIRECT(N$1&amp;"!2:2"),)&amp;":"&amp;MATCH('2、汇总分析二项目维度'!$K$2,INDIRECT(N$1&amp;"!2:2"),)))-1,)))</f>
        <v>0</v>
      </c>
      <c r="O56" s="159">
        <f ca="1">SUMPRODUCT(SUMIF(INDIRECT(O$1&amp;"!b3:b34"),$A56,OFFSET(INDIRECT(O$1&amp;"!a3"),,ROW(INDIRECT(MATCH('2、汇总分析二项目维度'!$J$2,INDIRECT(O$1&amp;"!2:2"),)&amp;":"&amp;MATCH('2、汇总分析二项目维度'!$K$2,INDIRECT(O$1&amp;"!2:2"),)))-1,)))</f>
        <v>0</v>
      </c>
      <c r="P56" s="159">
        <f ca="1">SUMPRODUCT(SUMIF(INDIRECT(P$1&amp;"!b3:b34"),$A56,OFFSET(INDIRECT(P$1&amp;"!a3"),,ROW(INDIRECT(MATCH('2、汇总分析二项目维度'!$J$2,INDIRECT(P$1&amp;"!2:2"),)&amp;":"&amp;MATCH('2、汇总分析二项目维度'!$K$2,INDIRECT(P$1&amp;"!2:2"),)))-1,)))</f>
        <v>0</v>
      </c>
      <c r="Q56" s="159">
        <f ca="1">SUMPRODUCT(SUMIF(INDIRECT(Q$1&amp;"!b3:b34"),$A56,OFFSET(INDIRECT(Q$1&amp;"!a3"),,ROW(INDIRECT(MATCH('2、汇总分析二项目维度'!$J$2,INDIRECT(Q$1&amp;"!2:2"),)&amp;":"&amp;MATCH('2、汇总分析二项目维度'!$K$2,INDIRECT(Q$1&amp;"!2:2"),)))-1,)))</f>
        <v>0</v>
      </c>
      <c r="R56" s="159">
        <f ca="1">SUMPRODUCT(SUMIF(INDIRECT(R$1&amp;"!b3:b34"),$A56,OFFSET(INDIRECT(R$1&amp;"!a3"),,ROW(INDIRECT(MATCH('2、汇总分析二项目维度'!$J$2,INDIRECT(R$1&amp;"!2:2"),)&amp;":"&amp;MATCH('2、汇总分析二项目维度'!$K$2,INDIRECT(R$1&amp;"!2:2"),)))-1,)))</f>
        <v>0</v>
      </c>
      <c r="S56" s="159">
        <f ca="1">SUMPRODUCT(SUMIF(INDIRECT(S$1&amp;"!b3:b34"),$A56,OFFSET(INDIRECT(S$1&amp;"!a3"),,ROW(INDIRECT(MATCH('2、汇总分析二项目维度'!$J$2,INDIRECT(S$1&amp;"!2:2"),)&amp;":"&amp;MATCH('2、汇总分析二项目维度'!$K$2,INDIRECT(S$1&amp;"!2:2"),)))-1,)))</f>
        <v>0</v>
      </c>
      <c r="T56" s="106">
        <f t="shared" ca="1" si="0"/>
        <v>0</v>
      </c>
    </row>
    <row r="57" spans="1:20" ht="15" customHeight="1" x14ac:dyDescent="0.35">
      <c r="A57" s="11" t="s">
        <v>474</v>
      </c>
      <c r="B57" s="11" t="s">
        <v>1795</v>
      </c>
      <c r="C57" s="12" t="str">
        <f>VLOOKUP(A57,'2、汇总分析二项目维度'!A:C,3,0)</f>
        <v>江苏省消防总队感知网络建设</v>
      </c>
      <c r="D57" s="159">
        <f ca="1">SUMPRODUCT(SUMIF(INDIRECT(D$1&amp;"!b3:b34"),$A57,OFFSET(INDIRECT(D$1&amp;"!a3"),,ROW(INDIRECT(MATCH('2、汇总分析二项目维度'!$J$2,INDIRECT(D$1&amp;"!2:2"),)&amp;":"&amp;MATCH('2、汇总分析二项目维度'!$K$2,INDIRECT(D$1&amp;"!2:2"),)))-1,)))</f>
        <v>0</v>
      </c>
      <c r="E57" s="159">
        <f ca="1">SUMPRODUCT(SUMIF(INDIRECT(E$1&amp;"!b3:b34"),$A57,OFFSET(INDIRECT(E$1&amp;"!a3"),,ROW(INDIRECT(MATCH('2、汇总分析二项目维度'!$J$2,INDIRECT(E$1&amp;"!2:2"),)&amp;":"&amp;MATCH('2、汇总分析二项目维度'!$K$2,INDIRECT(E$1&amp;"!2:2"),)))-1,)))</f>
        <v>0</v>
      </c>
      <c r="F57" s="159">
        <f ca="1">SUMPRODUCT(SUMIF(INDIRECT(F$1&amp;"!b3:b34"),$A57,OFFSET(INDIRECT(F$1&amp;"!a3"),,ROW(INDIRECT(MATCH('2、汇总分析二项目维度'!$J$2,INDIRECT(F$1&amp;"!2:2"),)&amp;":"&amp;MATCH('2、汇总分析二项目维度'!$K$2,INDIRECT(F$1&amp;"!2:2"),)))-1,)))</f>
        <v>0</v>
      </c>
      <c r="G57" s="159">
        <f ca="1">SUMPRODUCT(SUMIF(INDIRECT(G$1&amp;"!b3:b34"),$A57,OFFSET(INDIRECT(G$1&amp;"!a3"),,ROW(INDIRECT(MATCH('2、汇总分析二项目维度'!$J$2,INDIRECT(G$1&amp;"!2:2"),)&amp;":"&amp;MATCH('2、汇总分析二项目维度'!$K$2,INDIRECT(G$1&amp;"!2:2"),)))-1,)))</f>
        <v>0</v>
      </c>
      <c r="H57" s="159">
        <f ca="1">SUMPRODUCT(SUMIF(INDIRECT(H$1&amp;"!b3:b34"),$A57,OFFSET(INDIRECT(H$1&amp;"!a3"),,ROW(INDIRECT(MATCH('2、汇总分析二项目维度'!$J$2,INDIRECT(H$1&amp;"!2:2"),)&amp;":"&amp;MATCH('2、汇总分析二项目维度'!$K$2,INDIRECT(H$1&amp;"!2:2"),)))-1,)))</f>
        <v>0</v>
      </c>
      <c r="I57" s="159">
        <f ca="1">SUMPRODUCT(SUMIF(INDIRECT(I$1&amp;"!b3:b34"),$A57,OFFSET(INDIRECT(I$1&amp;"!a3"),,ROW(INDIRECT(MATCH('2、汇总分析二项目维度'!$J$2,INDIRECT(I$1&amp;"!2:2"),)&amp;":"&amp;MATCH('2、汇总分析二项目维度'!$K$2,INDIRECT(I$1&amp;"!2:2"),)))-1,)))</f>
        <v>0</v>
      </c>
      <c r="J57" s="159">
        <f ca="1">SUMPRODUCT(SUMIF(INDIRECT(J$1&amp;"!b3:b34"),$A57,OFFSET(INDIRECT(J$1&amp;"!a3"),,ROW(INDIRECT(MATCH('2、汇总分析二项目维度'!$J$2,INDIRECT(J$1&amp;"!2:2"),)&amp;":"&amp;MATCH('2、汇总分析二项目维度'!$K$2,INDIRECT(J$1&amp;"!2:2"),)))-1,)))</f>
        <v>0</v>
      </c>
      <c r="K57" s="159">
        <f ca="1">SUMPRODUCT(SUMIF(INDIRECT(K$1&amp;"!b3:b34"),$A57,OFFSET(INDIRECT(K$1&amp;"!a3"),,ROW(INDIRECT(MATCH('2、汇总分析二项目维度'!$J$2,INDIRECT(K$1&amp;"!2:2"),)&amp;":"&amp;MATCH('2、汇总分析二项目维度'!$K$2,INDIRECT(K$1&amp;"!2:2"),)))-1,)))</f>
        <v>0</v>
      </c>
      <c r="L57" s="159">
        <f ca="1">SUMPRODUCT(SUMIF(INDIRECT(L$1&amp;"!b3:b34"),$A57,OFFSET(INDIRECT(L$1&amp;"!a3"),,ROW(INDIRECT(MATCH('2、汇总分析二项目维度'!$J$2,INDIRECT(L$1&amp;"!2:2"),)&amp;":"&amp;MATCH('2、汇总分析二项目维度'!$K$2,INDIRECT(L$1&amp;"!2:2"),)))-1,)))</f>
        <v>0</v>
      </c>
      <c r="M57" s="159">
        <f ca="1">SUMPRODUCT(SUMIF(INDIRECT(M$1&amp;"!b3:b34"),$A57,OFFSET(INDIRECT(M$1&amp;"!a3"),,ROW(INDIRECT(MATCH('2、汇总分析二项目维度'!$J$2,INDIRECT(M$1&amp;"!2:2"),)&amp;":"&amp;MATCH('2、汇总分析二项目维度'!$K$2,INDIRECT(M$1&amp;"!2:2"),)))-1,)))</f>
        <v>0</v>
      </c>
      <c r="N57" s="159">
        <f ca="1">SUMPRODUCT(SUMIF(INDIRECT(N$1&amp;"!b3:b34"),$A57,OFFSET(INDIRECT(N$1&amp;"!a3"),,ROW(INDIRECT(MATCH('2、汇总分析二项目维度'!$J$2,INDIRECT(N$1&amp;"!2:2"),)&amp;":"&amp;MATCH('2、汇总分析二项目维度'!$K$2,INDIRECT(N$1&amp;"!2:2"),)))-1,)))</f>
        <v>0</v>
      </c>
      <c r="O57" s="159">
        <f ca="1">SUMPRODUCT(SUMIF(INDIRECT(O$1&amp;"!b3:b34"),$A57,OFFSET(INDIRECT(O$1&amp;"!a3"),,ROW(INDIRECT(MATCH('2、汇总分析二项目维度'!$J$2,INDIRECT(O$1&amp;"!2:2"),)&amp;":"&amp;MATCH('2、汇总分析二项目维度'!$K$2,INDIRECT(O$1&amp;"!2:2"),)))-1,)))</f>
        <v>0</v>
      </c>
      <c r="P57" s="159">
        <f ca="1">SUMPRODUCT(SUMIF(INDIRECT(P$1&amp;"!b3:b34"),$A57,OFFSET(INDIRECT(P$1&amp;"!a3"),,ROW(INDIRECT(MATCH('2、汇总分析二项目维度'!$J$2,INDIRECT(P$1&amp;"!2:2"),)&amp;":"&amp;MATCH('2、汇总分析二项目维度'!$K$2,INDIRECT(P$1&amp;"!2:2"),)))-1,)))</f>
        <v>0</v>
      </c>
      <c r="Q57" s="159">
        <f ca="1">SUMPRODUCT(SUMIF(INDIRECT(Q$1&amp;"!b3:b34"),$A57,OFFSET(INDIRECT(Q$1&amp;"!a3"),,ROW(INDIRECT(MATCH('2、汇总分析二项目维度'!$J$2,INDIRECT(Q$1&amp;"!2:2"),)&amp;":"&amp;MATCH('2、汇总分析二项目维度'!$K$2,INDIRECT(Q$1&amp;"!2:2"),)))-1,)))</f>
        <v>0</v>
      </c>
      <c r="R57" s="159">
        <f ca="1">SUMPRODUCT(SUMIF(INDIRECT(R$1&amp;"!b3:b34"),$A57,OFFSET(INDIRECT(R$1&amp;"!a3"),,ROW(INDIRECT(MATCH('2、汇总分析二项目维度'!$J$2,INDIRECT(R$1&amp;"!2:2"),)&amp;":"&amp;MATCH('2、汇总分析二项目维度'!$K$2,INDIRECT(R$1&amp;"!2:2"),)))-1,)))</f>
        <v>0</v>
      </c>
      <c r="S57" s="159">
        <f ca="1">SUMPRODUCT(SUMIF(INDIRECT(S$1&amp;"!b3:b34"),$A57,OFFSET(INDIRECT(S$1&amp;"!a3"),,ROW(INDIRECT(MATCH('2、汇总分析二项目维度'!$J$2,INDIRECT(S$1&amp;"!2:2"),)&amp;":"&amp;MATCH('2、汇总分析二项目维度'!$K$2,INDIRECT(S$1&amp;"!2:2"),)))-1,)))</f>
        <v>0</v>
      </c>
      <c r="T57" s="106">
        <f t="shared" ca="1" si="0"/>
        <v>0</v>
      </c>
    </row>
    <row r="58" spans="1:20" ht="15" customHeight="1" x14ac:dyDescent="0.35">
      <c r="A58" s="11" t="s">
        <v>1605</v>
      </c>
      <c r="B58" s="11" t="s">
        <v>1781</v>
      </c>
      <c r="C58" s="12" t="str">
        <f>VLOOKUP(A58,'2、汇总分析二项目维度'!A:C,3,0)</f>
        <v>马鞍山市基层政务系统整合项目</v>
      </c>
      <c r="D58" s="159">
        <f ca="1">SUMPRODUCT(SUMIF(INDIRECT(D$1&amp;"!b3:b34"),$A58,OFFSET(INDIRECT(D$1&amp;"!a3"),,ROW(INDIRECT(MATCH('2、汇总分析二项目维度'!$J$2,INDIRECT(D$1&amp;"!2:2"),)&amp;":"&amp;MATCH('2、汇总分析二项目维度'!$K$2,INDIRECT(D$1&amp;"!2:2"),)))-1,)))</f>
        <v>0</v>
      </c>
      <c r="E58" s="159">
        <f ca="1">SUMPRODUCT(SUMIF(INDIRECT(E$1&amp;"!b3:b34"),$A58,OFFSET(INDIRECT(E$1&amp;"!a3"),,ROW(INDIRECT(MATCH('2、汇总分析二项目维度'!$J$2,INDIRECT(E$1&amp;"!2:2"),)&amp;":"&amp;MATCH('2、汇总分析二项目维度'!$K$2,INDIRECT(E$1&amp;"!2:2"),)))-1,)))</f>
        <v>0</v>
      </c>
      <c r="F58" s="159">
        <f ca="1">SUMPRODUCT(SUMIF(INDIRECT(F$1&amp;"!b3:b34"),$A58,OFFSET(INDIRECT(F$1&amp;"!a3"),,ROW(INDIRECT(MATCH('2、汇总分析二项目维度'!$J$2,INDIRECT(F$1&amp;"!2:2"),)&amp;":"&amp;MATCH('2、汇总分析二项目维度'!$K$2,INDIRECT(F$1&amp;"!2:2"),)))-1,)))</f>
        <v>0</v>
      </c>
      <c r="G58" s="159">
        <f ca="1">SUMPRODUCT(SUMIF(INDIRECT(G$1&amp;"!b3:b34"),$A58,OFFSET(INDIRECT(G$1&amp;"!a3"),,ROW(INDIRECT(MATCH('2、汇总分析二项目维度'!$J$2,INDIRECT(G$1&amp;"!2:2"),)&amp;":"&amp;MATCH('2、汇总分析二项目维度'!$K$2,INDIRECT(G$1&amp;"!2:2"),)))-1,)))</f>
        <v>0</v>
      </c>
      <c r="H58" s="159">
        <f ca="1">SUMPRODUCT(SUMIF(INDIRECT(H$1&amp;"!b3:b34"),$A58,OFFSET(INDIRECT(H$1&amp;"!a3"),,ROW(INDIRECT(MATCH('2、汇总分析二项目维度'!$J$2,INDIRECT(H$1&amp;"!2:2"),)&amp;":"&amp;MATCH('2、汇总分析二项目维度'!$K$2,INDIRECT(H$1&amp;"!2:2"),)))-1,)))</f>
        <v>0</v>
      </c>
      <c r="I58" s="159">
        <f ca="1">SUMPRODUCT(SUMIF(INDIRECT(I$1&amp;"!b3:b34"),$A58,OFFSET(INDIRECT(I$1&amp;"!a3"),,ROW(INDIRECT(MATCH('2、汇总分析二项目维度'!$J$2,INDIRECT(I$1&amp;"!2:2"),)&amp;":"&amp;MATCH('2、汇总分析二项目维度'!$K$2,INDIRECT(I$1&amp;"!2:2"),)))-1,)))</f>
        <v>0</v>
      </c>
      <c r="J58" s="159">
        <f ca="1">SUMPRODUCT(SUMIF(INDIRECT(J$1&amp;"!b3:b34"),$A58,OFFSET(INDIRECT(J$1&amp;"!a3"),,ROW(INDIRECT(MATCH('2、汇总分析二项目维度'!$J$2,INDIRECT(J$1&amp;"!2:2"),)&amp;":"&amp;MATCH('2、汇总分析二项目维度'!$K$2,INDIRECT(J$1&amp;"!2:2"),)))-1,)))</f>
        <v>0</v>
      </c>
      <c r="K58" s="159">
        <f ca="1">SUMPRODUCT(SUMIF(INDIRECT(K$1&amp;"!b3:b34"),$A58,OFFSET(INDIRECT(K$1&amp;"!a3"),,ROW(INDIRECT(MATCH('2、汇总分析二项目维度'!$J$2,INDIRECT(K$1&amp;"!2:2"),)&amp;":"&amp;MATCH('2、汇总分析二项目维度'!$K$2,INDIRECT(K$1&amp;"!2:2"),)))-1,)))</f>
        <v>0</v>
      </c>
      <c r="L58" s="159">
        <f ca="1">SUMPRODUCT(SUMIF(INDIRECT(L$1&amp;"!b3:b34"),$A58,OFFSET(INDIRECT(L$1&amp;"!a3"),,ROW(INDIRECT(MATCH('2、汇总分析二项目维度'!$J$2,INDIRECT(L$1&amp;"!2:2"),)&amp;":"&amp;MATCH('2、汇总分析二项目维度'!$K$2,INDIRECT(L$1&amp;"!2:2"),)))-1,)))</f>
        <v>0</v>
      </c>
      <c r="M58" s="159">
        <f ca="1">SUMPRODUCT(SUMIF(INDIRECT(M$1&amp;"!b3:b34"),$A58,OFFSET(INDIRECT(M$1&amp;"!a3"),,ROW(INDIRECT(MATCH('2、汇总分析二项目维度'!$J$2,INDIRECT(M$1&amp;"!2:2"),)&amp;":"&amp;MATCH('2、汇总分析二项目维度'!$K$2,INDIRECT(M$1&amp;"!2:2"),)))-1,)))</f>
        <v>0</v>
      </c>
      <c r="N58" s="159">
        <f ca="1">SUMPRODUCT(SUMIF(INDIRECT(N$1&amp;"!b3:b34"),$A58,OFFSET(INDIRECT(N$1&amp;"!a3"),,ROW(INDIRECT(MATCH('2、汇总分析二项目维度'!$J$2,INDIRECT(N$1&amp;"!2:2"),)&amp;":"&amp;MATCH('2、汇总分析二项目维度'!$K$2,INDIRECT(N$1&amp;"!2:2"),)))-1,)))</f>
        <v>0</v>
      </c>
      <c r="O58" s="159">
        <f ca="1">SUMPRODUCT(SUMIF(INDIRECT(O$1&amp;"!b3:b34"),$A58,OFFSET(INDIRECT(O$1&amp;"!a3"),,ROW(INDIRECT(MATCH('2、汇总分析二项目维度'!$J$2,INDIRECT(O$1&amp;"!2:2"),)&amp;":"&amp;MATCH('2、汇总分析二项目维度'!$K$2,INDIRECT(O$1&amp;"!2:2"),)))-1,)))</f>
        <v>0</v>
      </c>
      <c r="P58" s="159">
        <f ca="1">SUMPRODUCT(SUMIF(INDIRECT(P$1&amp;"!b3:b34"),$A58,OFFSET(INDIRECT(P$1&amp;"!a3"),,ROW(INDIRECT(MATCH('2、汇总分析二项目维度'!$J$2,INDIRECT(P$1&amp;"!2:2"),)&amp;":"&amp;MATCH('2、汇总分析二项目维度'!$K$2,INDIRECT(P$1&amp;"!2:2"),)))-1,)))</f>
        <v>0</v>
      </c>
      <c r="Q58" s="159">
        <f ca="1">SUMPRODUCT(SUMIF(INDIRECT(Q$1&amp;"!b3:b34"),$A58,OFFSET(INDIRECT(Q$1&amp;"!a3"),,ROW(INDIRECT(MATCH('2、汇总分析二项目维度'!$J$2,INDIRECT(Q$1&amp;"!2:2"),)&amp;":"&amp;MATCH('2、汇总分析二项目维度'!$K$2,INDIRECT(Q$1&amp;"!2:2"),)))-1,)))</f>
        <v>0</v>
      </c>
      <c r="R58" s="159">
        <f ca="1">SUMPRODUCT(SUMIF(INDIRECT(R$1&amp;"!b3:b34"),$A58,OFFSET(INDIRECT(R$1&amp;"!a3"),,ROW(INDIRECT(MATCH('2、汇总分析二项目维度'!$J$2,INDIRECT(R$1&amp;"!2:2"),)&amp;":"&amp;MATCH('2、汇总分析二项目维度'!$K$2,INDIRECT(R$1&amp;"!2:2"),)))-1,)))</f>
        <v>0</v>
      </c>
      <c r="S58" s="159">
        <f ca="1">SUMPRODUCT(SUMIF(INDIRECT(S$1&amp;"!b3:b34"),$A58,OFFSET(INDIRECT(S$1&amp;"!a3"),,ROW(INDIRECT(MATCH('2、汇总分析二项目维度'!$J$2,INDIRECT(S$1&amp;"!2:2"),)&amp;":"&amp;MATCH('2、汇总分析二项目维度'!$K$2,INDIRECT(S$1&amp;"!2:2"),)))-1,)))</f>
        <v>0</v>
      </c>
      <c r="T58" s="106">
        <f t="shared" ca="1" si="0"/>
        <v>0</v>
      </c>
    </row>
    <row r="59" spans="1:20" ht="15" customHeight="1" x14ac:dyDescent="0.35">
      <c r="A59" s="11" t="s">
        <v>460</v>
      </c>
      <c r="B59" s="11" t="s">
        <v>1778</v>
      </c>
      <c r="C59" s="12" t="str">
        <f>VLOOKUP(A59,'2、汇总分析二项目维度'!A:C,3,0)</f>
        <v>江苏省公安厅大数据局网格化建设</v>
      </c>
      <c r="D59" s="159">
        <f ca="1">SUMPRODUCT(SUMIF(INDIRECT(D$1&amp;"!b3:b34"),$A59,OFFSET(INDIRECT(D$1&amp;"!a3"),,ROW(INDIRECT(MATCH('2、汇总分析二项目维度'!$J$2,INDIRECT(D$1&amp;"!2:2"),)&amp;":"&amp;MATCH('2、汇总分析二项目维度'!$K$2,INDIRECT(D$1&amp;"!2:2"),)))-1,)))</f>
        <v>0</v>
      </c>
      <c r="E59" s="159">
        <f ca="1">SUMPRODUCT(SUMIF(INDIRECT(E$1&amp;"!b3:b34"),$A59,OFFSET(INDIRECT(E$1&amp;"!a3"),,ROW(INDIRECT(MATCH('2、汇总分析二项目维度'!$J$2,INDIRECT(E$1&amp;"!2:2"),)&amp;":"&amp;MATCH('2、汇总分析二项目维度'!$K$2,INDIRECT(E$1&amp;"!2:2"),)))-1,)))</f>
        <v>0</v>
      </c>
      <c r="F59" s="159">
        <f ca="1">SUMPRODUCT(SUMIF(INDIRECT(F$1&amp;"!b3:b34"),$A59,OFFSET(INDIRECT(F$1&amp;"!a3"),,ROW(INDIRECT(MATCH('2、汇总分析二项目维度'!$J$2,INDIRECT(F$1&amp;"!2:2"),)&amp;":"&amp;MATCH('2、汇总分析二项目维度'!$K$2,INDIRECT(F$1&amp;"!2:2"),)))-1,)))</f>
        <v>0</v>
      </c>
      <c r="G59" s="159">
        <f ca="1">SUMPRODUCT(SUMIF(INDIRECT(G$1&amp;"!b3:b34"),$A59,OFFSET(INDIRECT(G$1&amp;"!a3"),,ROW(INDIRECT(MATCH('2、汇总分析二项目维度'!$J$2,INDIRECT(G$1&amp;"!2:2"),)&amp;":"&amp;MATCH('2、汇总分析二项目维度'!$K$2,INDIRECT(G$1&amp;"!2:2"),)))-1,)))</f>
        <v>0</v>
      </c>
      <c r="H59" s="159">
        <f ca="1">SUMPRODUCT(SUMIF(INDIRECT(H$1&amp;"!b3:b34"),$A59,OFFSET(INDIRECT(H$1&amp;"!a3"),,ROW(INDIRECT(MATCH('2、汇总分析二项目维度'!$J$2,INDIRECT(H$1&amp;"!2:2"),)&amp;":"&amp;MATCH('2、汇总分析二项目维度'!$K$2,INDIRECT(H$1&amp;"!2:2"),)))-1,)))</f>
        <v>0</v>
      </c>
      <c r="I59" s="159">
        <f ca="1">SUMPRODUCT(SUMIF(INDIRECT(I$1&amp;"!b3:b34"),$A59,OFFSET(INDIRECT(I$1&amp;"!a3"),,ROW(INDIRECT(MATCH('2、汇总分析二项目维度'!$J$2,INDIRECT(I$1&amp;"!2:2"),)&amp;":"&amp;MATCH('2、汇总分析二项目维度'!$K$2,INDIRECT(I$1&amp;"!2:2"),)))-1,)))</f>
        <v>0</v>
      </c>
      <c r="J59" s="159">
        <f ca="1">SUMPRODUCT(SUMIF(INDIRECT(J$1&amp;"!b3:b34"),$A59,OFFSET(INDIRECT(J$1&amp;"!a3"),,ROW(INDIRECT(MATCH('2、汇总分析二项目维度'!$J$2,INDIRECT(J$1&amp;"!2:2"),)&amp;":"&amp;MATCH('2、汇总分析二项目维度'!$K$2,INDIRECT(J$1&amp;"!2:2"),)))-1,)))</f>
        <v>0</v>
      </c>
      <c r="K59" s="159">
        <f ca="1">SUMPRODUCT(SUMIF(INDIRECT(K$1&amp;"!b3:b34"),$A59,OFFSET(INDIRECT(K$1&amp;"!a3"),,ROW(INDIRECT(MATCH('2、汇总分析二项目维度'!$J$2,INDIRECT(K$1&amp;"!2:2"),)&amp;":"&amp;MATCH('2、汇总分析二项目维度'!$K$2,INDIRECT(K$1&amp;"!2:2"),)))-1,)))</f>
        <v>0</v>
      </c>
      <c r="L59" s="159">
        <f ca="1">SUMPRODUCT(SUMIF(INDIRECT(L$1&amp;"!b3:b34"),$A59,OFFSET(INDIRECT(L$1&amp;"!a3"),,ROW(INDIRECT(MATCH('2、汇总分析二项目维度'!$J$2,INDIRECT(L$1&amp;"!2:2"),)&amp;":"&amp;MATCH('2、汇总分析二项目维度'!$K$2,INDIRECT(L$1&amp;"!2:2"),)))-1,)))</f>
        <v>0</v>
      </c>
      <c r="M59" s="159">
        <f ca="1">SUMPRODUCT(SUMIF(INDIRECT(M$1&amp;"!b3:b34"),$A59,OFFSET(INDIRECT(M$1&amp;"!a3"),,ROW(INDIRECT(MATCH('2、汇总分析二项目维度'!$J$2,INDIRECT(M$1&amp;"!2:2"),)&amp;":"&amp;MATCH('2、汇总分析二项目维度'!$K$2,INDIRECT(M$1&amp;"!2:2"),)))-1,)))</f>
        <v>0</v>
      </c>
      <c r="N59" s="159">
        <f ca="1">SUMPRODUCT(SUMIF(INDIRECT(N$1&amp;"!b3:b34"),$A59,OFFSET(INDIRECT(N$1&amp;"!a3"),,ROW(INDIRECT(MATCH('2、汇总分析二项目维度'!$J$2,INDIRECT(N$1&amp;"!2:2"),)&amp;":"&amp;MATCH('2、汇总分析二项目维度'!$K$2,INDIRECT(N$1&amp;"!2:2"),)))-1,)))</f>
        <v>0</v>
      </c>
      <c r="O59" s="159">
        <f ca="1">SUMPRODUCT(SUMIF(INDIRECT(O$1&amp;"!b3:b34"),$A59,OFFSET(INDIRECT(O$1&amp;"!a3"),,ROW(INDIRECT(MATCH('2、汇总分析二项目维度'!$J$2,INDIRECT(O$1&amp;"!2:2"),)&amp;":"&amp;MATCH('2、汇总分析二项目维度'!$K$2,INDIRECT(O$1&amp;"!2:2"),)))-1,)))</f>
        <v>0</v>
      </c>
      <c r="P59" s="159">
        <f ca="1">SUMPRODUCT(SUMIF(INDIRECT(P$1&amp;"!b3:b34"),$A59,OFFSET(INDIRECT(P$1&amp;"!a3"),,ROW(INDIRECT(MATCH('2、汇总分析二项目维度'!$J$2,INDIRECT(P$1&amp;"!2:2"),)&amp;":"&amp;MATCH('2、汇总分析二项目维度'!$K$2,INDIRECT(P$1&amp;"!2:2"),)))-1,)))</f>
        <v>0</v>
      </c>
      <c r="Q59" s="159">
        <f ca="1">SUMPRODUCT(SUMIF(INDIRECT(Q$1&amp;"!b3:b34"),$A59,OFFSET(INDIRECT(Q$1&amp;"!a3"),,ROW(INDIRECT(MATCH('2、汇总分析二项目维度'!$J$2,INDIRECT(Q$1&amp;"!2:2"),)&amp;":"&amp;MATCH('2、汇总分析二项目维度'!$K$2,INDIRECT(Q$1&amp;"!2:2"),)))-1,)))</f>
        <v>0</v>
      </c>
      <c r="R59" s="159">
        <f ca="1">SUMPRODUCT(SUMIF(INDIRECT(R$1&amp;"!b3:b34"),$A59,OFFSET(INDIRECT(R$1&amp;"!a3"),,ROW(INDIRECT(MATCH('2、汇总分析二项目维度'!$J$2,INDIRECT(R$1&amp;"!2:2"),)&amp;":"&amp;MATCH('2、汇总分析二项目维度'!$K$2,INDIRECT(R$1&amp;"!2:2"),)))-1,)))</f>
        <v>0</v>
      </c>
      <c r="S59" s="159">
        <f ca="1">SUMPRODUCT(SUMIF(INDIRECT(S$1&amp;"!b3:b34"),$A59,OFFSET(INDIRECT(S$1&amp;"!a3"),,ROW(INDIRECT(MATCH('2、汇总分析二项目维度'!$J$2,INDIRECT(S$1&amp;"!2:2"),)&amp;":"&amp;MATCH('2、汇总分析二项目维度'!$K$2,INDIRECT(S$1&amp;"!2:2"),)))-1,)))</f>
        <v>0</v>
      </c>
      <c r="T59" s="106">
        <f t="shared" ca="1" si="0"/>
        <v>0</v>
      </c>
    </row>
    <row r="60" spans="1:20" ht="15" customHeight="1" x14ac:dyDescent="0.35">
      <c r="A60" s="71" t="s">
        <v>1718</v>
      </c>
      <c r="B60" s="11" t="s">
        <v>1778</v>
      </c>
      <c r="C60" s="12" t="str">
        <f>VLOOKUP(A60,'2、汇总分析二项目维度'!A:C,3,0)</f>
        <v>南京市智慧社区项目</v>
      </c>
      <c r="D60" s="159">
        <f ca="1">SUMPRODUCT(SUMIF(INDIRECT(D$1&amp;"!b3:b34"),$A60,OFFSET(INDIRECT(D$1&amp;"!a3"),,ROW(INDIRECT(MATCH('2、汇总分析二项目维度'!$J$2,INDIRECT(D$1&amp;"!2:2"),)&amp;":"&amp;MATCH('2、汇总分析二项目维度'!$K$2,INDIRECT(D$1&amp;"!2:2"),)))-1,)))</f>
        <v>0</v>
      </c>
      <c r="E60" s="159">
        <f ca="1">SUMPRODUCT(SUMIF(INDIRECT(E$1&amp;"!b3:b34"),$A60,OFFSET(INDIRECT(E$1&amp;"!a3"),,ROW(INDIRECT(MATCH('2、汇总分析二项目维度'!$J$2,INDIRECT(E$1&amp;"!2:2"),)&amp;":"&amp;MATCH('2、汇总分析二项目维度'!$K$2,INDIRECT(E$1&amp;"!2:2"),)))-1,)))</f>
        <v>0</v>
      </c>
      <c r="F60" s="159">
        <f ca="1">SUMPRODUCT(SUMIF(INDIRECT(F$1&amp;"!b3:b34"),$A60,OFFSET(INDIRECT(F$1&amp;"!a3"),,ROW(INDIRECT(MATCH('2、汇总分析二项目维度'!$J$2,INDIRECT(F$1&amp;"!2:2"),)&amp;":"&amp;MATCH('2、汇总分析二项目维度'!$K$2,INDIRECT(F$1&amp;"!2:2"),)))-1,)))</f>
        <v>0</v>
      </c>
      <c r="G60" s="159">
        <f ca="1">SUMPRODUCT(SUMIF(INDIRECT(G$1&amp;"!b3:b34"),$A60,OFFSET(INDIRECT(G$1&amp;"!a3"),,ROW(INDIRECT(MATCH('2、汇总分析二项目维度'!$J$2,INDIRECT(G$1&amp;"!2:2"),)&amp;":"&amp;MATCH('2、汇总分析二项目维度'!$K$2,INDIRECT(G$1&amp;"!2:2"),)))-1,)))</f>
        <v>0</v>
      </c>
      <c r="H60" s="159">
        <f ca="1">SUMPRODUCT(SUMIF(INDIRECT(H$1&amp;"!b3:b34"),$A60,OFFSET(INDIRECT(H$1&amp;"!a3"),,ROW(INDIRECT(MATCH('2、汇总分析二项目维度'!$J$2,INDIRECT(H$1&amp;"!2:2"),)&amp;":"&amp;MATCH('2、汇总分析二项目维度'!$K$2,INDIRECT(H$1&amp;"!2:2"),)))-1,)))</f>
        <v>0</v>
      </c>
      <c r="I60" s="159">
        <f ca="1">SUMPRODUCT(SUMIF(INDIRECT(I$1&amp;"!b3:b34"),$A60,OFFSET(INDIRECT(I$1&amp;"!a3"),,ROW(INDIRECT(MATCH('2、汇总分析二项目维度'!$J$2,INDIRECT(I$1&amp;"!2:2"),)&amp;":"&amp;MATCH('2、汇总分析二项目维度'!$K$2,INDIRECT(I$1&amp;"!2:2"),)))-1,)))</f>
        <v>0</v>
      </c>
      <c r="J60" s="159">
        <f ca="1">SUMPRODUCT(SUMIF(INDIRECT(J$1&amp;"!b3:b34"),$A60,OFFSET(INDIRECT(J$1&amp;"!a3"),,ROW(INDIRECT(MATCH('2、汇总分析二项目维度'!$J$2,INDIRECT(J$1&amp;"!2:2"),)&amp;":"&amp;MATCH('2、汇总分析二项目维度'!$K$2,INDIRECT(J$1&amp;"!2:2"),)))-1,)))</f>
        <v>0</v>
      </c>
      <c r="K60" s="159">
        <f ca="1">SUMPRODUCT(SUMIF(INDIRECT(K$1&amp;"!b3:b34"),$A60,OFFSET(INDIRECT(K$1&amp;"!a3"),,ROW(INDIRECT(MATCH('2、汇总分析二项目维度'!$J$2,INDIRECT(K$1&amp;"!2:2"),)&amp;":"&amp;MATCH('2、汇总分析二项目维度'!$K$2,INDIRECT(K$1&amp;"!2:2"),)))-1,)))</f>
        <v>0</v>
      </c>
      <c r="L60" s="159">
        <f ca="1">SUMPRODUCT(SUMIF(INDIRECT(L$1&amp;"!b3:b34"),$A60,OFFSET(INDIRECT(L$1&amp;"!a3"),,ROW(INDIRECT(MATCH('2、汇总分析二项目维度'!$J$2,INDIRECT(L$1&amp;"!2:2"),)&amp;":"&amp;MATCH('2、汇总分析二项目维度'!$K$2,INDIRECT(L$1&amp;"!2:2"),)))-1,)))</f>
        <v>0</v>
      </c>
      <c r="M60" s="159">
        <f ca="1">SUMPRODUCT(SUMIF(INDIRECT(M$1&amp;"!b3:b34"),$A60,OFFSET(INDIRECT(M$1&amp;"!a3"),,ROW(INDIRECT(MATCH('2、汇总分析二项目维度'!$J$2,INDIRECT(M$1&amp;"!2:2"),)&amp;":"&amp;MATCH('2、汇总分析二项目维度'!$K$2,INDIRECT(M$1&amp;"!2:2"),)))-1,)))</f>
        <v>0</v>
      </c>
      <c r="N60" s="159">
        <f ca="1">SUMPRODUCT(SUMIF(INDIRECT(N$1&amp;"!b3:b34"),$A60,OFFSET(INDIRECT(N$1&amp;"!a3"),,ROW(INDIRECT(MATCH('2、汇总分析二项目维度'!$J$2,INDIRECT(N$1&amp;"!2:2"),)&amp;":"&amp;MATCH('2、汇总分析二项目维度'!$K$2,INDIRECT(N$1&amp;"!2:2"),)))-1,)))</f>
        <v>0</v>
      </c>
      <c r="O60" s="159">
        <f ca="1">SUMPRODUCT(SUMIF(INDIRECT(O$1&amp;"!b3:b34"),$A60,OFFSET(INDIRECT(O$1&amp;"!a3"),,ROW(INDIRECT(MATCH('2、汇总分析二项目维度'!$J$2,INDIRECT(O$1&amp;"!2:2"),)&amp;":"&amp;MATCH('2、汇总分析二项目维度'!$K$2,INDIRECT(O$1&amp;"!2:2"),)))-1,)))</f>
        <v>0</v>
      </c>
      <c r="P60" s="159">
        <f ca="1">SUMPRODUCT(SUMIF(INDIRECT(P$1&amp;"!b3:b34"),$A60,OFFSET(INDIRECT(P$1&amp;"!a3"),,ROW(INDIRECT(MATCH('2、汇总分析二项目维度'!$J$2,INDIRECT(P$1&amp;"!2:2"),)&amp;":"&amp;MATCH('2、汇总分析二项目维度'!$K$2,INDIRECT(P$1&amp;"!2:2"),)))-1,)))</f>
        <v>0</v>
      </c>
      <c r="Q60" s="159">
        <f ca="1">SUMPRODUCT(SUMIF(INDIRECT(Q$1&amp;"!b3:b34"),$A60,OFFSET(INDIRECT(Q$1&amp;"!a3"),,ROW(INDIRECT(MATCH('2、汇总分析二项目维度'!$J$2,INDIRECT(Q$1&amp;"!2:2"),)&amp;":"&amp;MATCH('2、汇总分析二项目维度'!$K$2,INDIRECT(Q$1&amp;"!2:2"),)))-1,)))</f>
        <v>0</v>
      </c>
      <c r="R60" s="159">
        <f ca="1">SUMPRODUCT(SUMIF(INDIRECT(R$1&amp;"!b3:b34"),$A60,OFFSET(INDIRECT(R$1&amp;"!a3"),,ROW(INDIRECT(MATCH('2、汇总分析二项目维度'!$J$2,INDIRECT(R$1&amp;"!2:2"),)&amp;":"&amp;MATCH('2、汇总分析二项目维度'!$K$2,INDIRECT(R$1&amp;"!2:2"),)))-1,)))</f>
        <v>0</v>
      </c>
      <c r="S60" s="159">
        <f ca="1">SUMPRODUCT(SUMIF(INDIRECT(S$1&amp;"!b3:b34"),$A60,OFFSET(INDIRECT(S$1&amp;"!a3"),,ROW(INDIRECT(MATCH('2、汇总分析二项目维度'!$J$2,INDIRECT(S$1&amp;"!2:2"),)&amp;":"&amp;MATCH('2、汇总分析二项目维度'!$K$2,INDIRECT(S$1&amp;"!2:2"),)))-1,)))</f>
        <v>0</v>
      </c>
      <c r="T60" s="106">
        <f t="shared" ref="T60:T71" ca="1" si="6">SUM(D60:S60)</f>
        <v>0</v>
      </c>
    </row>
    <row r="61" spans="1:20" ht="15" customHeight="1" x14ac:dyDescent="0.35">
      <c r="A61" s="114" t="s">
        <v>1800</v>
      </c>
      <c r="B61" s="71" t="s">
        <v>1830</v>
      </c>
      <c r="C61" s="12" t="str">
        <f>VLOOKUP(A61,'2、汇总分析二项目维度'!A:C,3,0)</f>
        <v>银川金凤区防疫测温安检门捐赠采购供货</v>
      </c>
      <c r="D61" s="159">
        <f ca="1">SUMPRODUCT(SUMIF(INDIRECT(D$1&amp;"!b3:b34"),$A61,OFFSET(INDIRECT(D$1&amp;"!a3"),,ROW(INDIRECT(MATCH('2、汇总分析二项目维度'!$J$2,INDIRECT(D$1&amp;"!2:2"),)&amp;":"&amp;MATCH('2、汇总分析二项目维度'!$K$2,INDIRECT(D$1&amp;"!2:2"),)))-1,)))</f>
        <v>0</v>
      </c>
      <c r="E61" s="159">
        <f ca="1">SUMPRODUCT(SUMIF(INDIRECT(E$1&amp;"!b3:b34"),$A61,OFFSET(INDIRECT(E$1&amp;"!a3"),,ROW(INDIRECT(MATCH('2、汇总分析二项目维度'!$J$2,INDIRECT(E$1&amp;"!2:2"),)&amp;":"&amp;MATCH('2、汇总分析二项目维度'!$K$2,INDIRECT(E$1&amp;"!2:2"),)))-1,)))</f>
        <v>0</v>
      </c>
      <c r="F61" s="159">
        <f ca="1">SUMPRODUCT(SUMIF(INDIRECT(F$1&amp;"!b3:b34"),$A61,OFFSET(INDIRECT(F$1&amp;"!a3"),,ROW(INDIRECT(MATCH('2、汇总分析二项目维度'!$J$2,INDIRECT(F$1&amp;"!2:2"),)&amp;":"&amp;MATCH('2、汇总分析二项目维度'!$K$2,INDIRECT(F$1&amp;"!2:2"),)))-1,)))</f>
        <v>0</v>
      </c>
      <c r="G61" s="159">
        <f ca="1">SUMPRODUCT(SUMIF(INDIRECT(G$1&amp;"!b3:b34"),$A61,OFFSET(INDIRECT(G$1&amp;"!a3"),,ROW(INDIRECT(MATCH('2、汇总分析二项目维度'!$J$2,INDIRECT(G$1&amp;"!2:2"),)&amp;":"&amp;MATCH('2、汇总分析二项目维度'!$K$2,INDIRECT(G$1&amp;"!2:2"),)))-1,)))</f>
        <v>0</v>
      </c>
      <c r="H61" s="159">
        <f ca="1">SUMPRODUCT(SUMIF(INDIRECT(H$1&amp;"!b3:b34"),$A61,OFFSET(INDIRECT(H$1&amp;"!a3"),,ROW(INDIRECT(MATCH('2、汇总分析二项目维度'!$J$2,INDIRECT(H$1&amp;"!2:2"),)&amp;":"&amp;MATCH('2、汇总分析二项目维度'!$K$2,INDIRECT(H$1&amp;"!2:2"),)))-1,)))</f>
        <v>0</v>
      </c>
      <c r="I61" s="159">
        <f ca="1">SUMPRODUCT(SUMIF(INDIRECT(I$1&amp;"!b3:b34"),$A61,OFFSET(INDIRECT(I$1&amp;"!a3"),,ROW(INDIRECT(MATCH('2、汇总分析二项目维度'!$J$2,INDIRECT(I$1&amp;"!2:2"),)&amp;":"&amp;MATCH('2、汇总分析二项目维度'!$K$2,INDIRECT(I$1&amp;"!2:2"),)))-1,)))</f>
        <v>0</v>
      </c>
      <c r="J61" s="159">
        <f ca="1">SUMPRODUCT(SUMIF(INDIRECT(J$1&amp;"!b3:b34"),$A61,OFFSET(INDIRECT(J$1&amp;"!a3"),,ROW(INDIRECT(MATCH('2、汇总分析二项目维度'!$J$2,INDIRECT(J$1&amp;"!2:2"),)&amp;":"&amp;MATCH('2、汇总分析二项目维度'!$K$2,INDIRECT(J$1&amp;"!2:2"),)))-1,)))</f>
        <v>0</v>
      </c>
      <c r="K61" s="159">
        <f ca="1">SUMPRODUCT(SUMIF(INDIRECT(K$1&amp;"!b3:b34"),$A61,OFFSET(INDIRECT(K$1&amp;"!a3"),,ROW(INDIRECT(MATCH('2、汇总分析二项目维度'!$J$2,INDIRECT(K$1&amp;"!2:2"),)&amp;":"&amp;MATCH('2、汇总分析二项目维度'!$K$2,INDIRECT(K$1&amp;"!2:2"),)))-1,)))</f>
        <v>0</v>
      </c>
      <c r="L61" s="159">
        <f ca="1">SUMPRODUCT(SUMIF(INDIRECT(L$1&amp;"!b3:b34"),$A61,OFFSET(INDIRECT(L$1&amp;"!a3"),,ROW(INDIRECT(MATCH('2、汇总分析二项目维度'!$J$2,INDIRECT(L$1&amp;"!2:2"),)&amp;":"&amp;MATCH('2、汇总分析二项目维度'!$K$2,INDIRECT(L$1&amp;"!2:2"),)))-1,)))</f>
        <v>0</v>
      </c>
      <c r="M61" s="159">
        <f ca="1">SUMPRODUCT(SUMIF(INDIRECT(M$1&amp;"!b3:b34"),$A61,OFFSET(INDIRECT(M$1&amp;"!a3"),,ROW(INDIRECT(MATCH('2、汇总分析二项目维度'!$J$2,INDIRECT(M$1&amp;"!2:2"),)&amp;":"&amp;MATCH('2、汇总分析二项目维度'!$K$2,INDIRECT(M$1&amp;"!2:2"),)))-1,)))</f>
        <v>0</v>
      </c>
      <c r="N61" s="159">
        <f ca="1">SUMPRODUCT(SUMIF(INDIRECT(N$1&amp;"!b3:b34"),$A61,OFFSET(INDIRECT(N$1&amp;"!a3"),,ROW(INDIRECT(MATCH('2、汇总分析二项目维度'!$J$2,INDIRECT(N$1&amp;"!2:2"),)&amp;":"&amp;MATCH('2、汇总分析二项目维度'!$K$2,INDIRECT(N$1&amp;"!2:2"),)))-1,)))</f>
        <v>0</v>
      </c>
      <c r="O61" s="159">
        <f ca="1">SUMPRODUCT(SUMIF(INDIRECT(O$1&amp;"!b3:b34"),$A61,OFFSET(INDIRECT(O$1&amp;"!a3"),,ROW(INDIRECT(MATCH('2、汇总分析二项目维度'!$J$2,INDIRECT(O$1&amp;"!2:2"),)&amp;":"&amp;MATCH('2、汇总分析二项目维度'!$K$2,INDIRECT(O$1&amp;"!2:2"),)))-1,)))</f>
        <v>0</v>
      </c>
      <c r="P61" s="159">
        <f ca="1">SUMPRODUCT(SUMIF(INDIRECT(P$1&amp;"!b3:b34"),$A61,OFFSET(INDIRECT(P$1&amp;"!a3"),,ROW(INDIRECT(MATCH('2、汇总分析二项目维度'!$J$2,INDIRECT(P$1&amp;"!2:2"),)&amp;":"&amp;MATCH('2、汇总分析二项目维度'!$K$2,INDIRECT(P$1&amp;"!2:2"),)))-1,)))</f>
        <v>0</v>
      </c>
      <c r="Q61" s="159">
        <f ca="1">SUMPRODUCT(SUMIF(INDIRECT(Q$1&amp;"!b3:b34"),$A61,OFFSET(INDIRECT(Q$1&amp;"!a3"),,ROW(INDIRECT(MATCH('2、汇总分析二项目维度'!$J$2,INDIRECT(Q$1&amp;"!2:2"),)&amp;":"&amp;MATCH('2、汇总分析二项目维度'!$K$2,INDIRECT(Q$1&amp;"!2:2"),)))-1,)))</f>
        <v>0</v>
      </c>
      <c r="R61" s="159">
        <f ca="1">SUMPRODUCT(SUMIF(INDIRECT(R$1&amp;"!b3:b34"),$A61,OFFSET(INDIRECT(R$1&amp;"!a3"),,ROW(INDIRECT(MATCH('2、汇总分析二项目维度'!$J$2,INDIRECT(R$1&amp;"!2:2"),)&amp;":"&amp;MATCH('2、汇总分析二项目维度'!$K$2,INDIRECT(R$1&amp;"!2:2"),)))-1,)))</f>
        <v>0</v>
      </c>
      <c r="S61" s="159">
        <f ca="1">SUMPRODUCT(SUMIF(INDIRECT(S$1&amp;"!b3:b34"),$A61,OFFSET(INDIRECT(S$1&amp;"!a3"),,ROW(INDIRECT(MATCH('2、汇总分析二项目维度'!$J$2,INDIRECT(S$1&amp;"!2:2"),)&amp;":"&amp;MATCH('2、汇总分析二项目维度'!$K$2,INDIRECT(S$1&amp;"!2:2"),)))-1,)))</f>
        <v>0</v>
      </c>
      <c r="T61" s="106">
        <f t="shared" ca="1" si="6"/>
        <v>0</v>
      </c>
    </row>
    <row r="62" spans="1:20" ht="15" customHeight="1" x14ac:dyDescent="0.35">
      <c r="A62" s="114" t="s">
        <v>1801</v>
      </c>
      <c r="B62" s="71" t="s">
        <v>1830</v>
      </c>
      <c r="C62" s="12" t="str">
        <f>VLOOKUP(A62,'2、汇总分析二项目维度'!A:C,3,0)</f>
        <v>上海市档案局数据中心升级项目</v>
      </c>
      <c r="D62" s="159">
        <f ca="1">SUMPRODUCT(SUMIF(INDIRECT(D$1&amp;"!b3:b34"),$A62,OFFSET(INDIRECT(D$1&amp;"!a3"),,ROW(INDIRECT(MATCH('2、汇总分析二项目维度'!$J$2,INDIRECT(D$1&amp;"!2:2"),)&amp;":"&amp;MATCH('2、汇总分析二项目维度'!$K$2,INDIRECT(D$1&amp;"!2:2"),)))-1,)))</f>
        <v>0</v>
      </c>
      <c r="E62" s="159">
        <f ca="1">SUMPRODUCT(SUMIF(INDIRECT(E$1&amp;"!b3:b34"),$A62,OFFSET(INDIRECT(E$1&amp;"!a3"),,ROW(INDIRECT(MATCH('2、汇总分析二项目维度'!$J$2,INDIRECT(E$1&amp;"!2:2"),)&amp;":"&amp;MATCH('2、汇总分析二项目维度'!$K$2,INDIRECT(E$1&amp;"!2:2"),)))-1,)))</f>
        <v>0</v>
      </c>
      <c r="F62" s="159">
        <f ca="1">SUMPRODUCT(SUMIF(INDIRECT(F$1&amp;"!b3:b34"),$A62,OFFSET(INDIRECT(F$1&amp;"!a3"),,ROW(INDIRECT(MATCH('2、汇总分析二项目维度'!$J$2,INDIRECT(F$1&amp;"!2:2"),)&amp;":"&amp;MATCH('2、汇总分析二项目维度'!$K$2,INDIRECT(F$1&amp;"!2:2"),)))-1,)))</f>
        <v>0</v>
      </c>
      <c r="G62" s="159">
        <f ca="1">SUMPRODUCT(SUMIF(INDIRECT(G$1&amp;"!b3:b34"),$A62,OFFSET(INDIRECT(G$1&amp;"!a3"),,ROW(INDIRECT(MATCH('2、汇总分析二项目维度'!$J$2,INDIRECT(G$1&amp;"!2:2"),)&amp;":"&amp;MATCH('2、汇总分析二项目维度'!$K$2,INDIRECT(G$1&amp;"!2:2"),)))-1,)))</f>
        <v>0</v>
      </c>
      <c r="H62" s="159">
        <f ca="1">SUMPRODUCT(SUMIF(INDIRECT(H$1&amp;"!b3:b34"),$A62,OFFSET(INDIRECT(H$1&amp;"!a3"),,ROW(INDIRECT(MATCH('2、汇总分析二项目维度'!$J$2,INDIRECT(H$1&amp;"!2:2"),)&amp;":"&amp;MATCH('2、汇总分析二项目维度'!$K$2,INDIRECT(H$1&amp;"!2:2"),)))-1,)))</f>
        <v>0</v>
      </c>
      <c r="I62" s="159">
        <f ca="1">SUMPRODUCT(SUMIF(INDIRECT(I$1&amp;"!b3:b34"),$A62,OFFSET(INDIRECT(I$1&amp;"!a3"),,ROW(INDIRECT(MATCH('2、汇总分析二项目维度'!$J$2,INDIRECT(I$1&amp;"!2:2"),)&amp;":"&amp;MATCH('2、汇总分析二项目维度'!$K$2,INDIRECT(I$1&amp;"!2:2"),)))-1,)))</f>
        <v>0</v>
      </c>
      <c r="J62" s="159">
        <f ca="1">SUMPRODUCT(SUMIF(INDIRECT(J$1&amp;"!b3:b34"),$A62,OFFSET(INDIRECT(J$1&amp;"!a3"),,ROW(INDIRECT(MATCH('2、汇总分析二项目维度'!$J$2,INDIRECT(J$1&amp;"!2:2"),)&amp;":"&amp;MATCH('2、汇总分析二项目维度'!$K$2,INDIRECT(J$1&amp;"!2:2"),)))-1,)))</f>
        <v>0</v>
      </c>
      <c r="K62" s="159">
        <f ca="1">SUMPRODUCT(SUMIF(INDIRECT(K$1&amp;"!b3:b34"),$A62,OFFSET(INDIRECT(K$1&amp;"!a3"),,ROW(INDIRECT(MATCH('2、汇总分析二项目维度'!$J$2,INDIRECT(K$1&amp;"!2:2"),)&amp;":"&amp;MATCH('2、汇总分析二项目维度'!$K$2,INDIRECT(K$1&amp;"!2:2"),)))-1,)))</f>
        <v>0</v>
      </c>
      <c r="L62" s="159">
        <f ca="1">SUMPRODUCT(SUMIF(INDIRECT(L$1&amp;"!b3:b34"),$A62,OFFSET(INDIRECT(L$1&amp;"!a3"),,ROW(INDIRECT(MATCH('2、汇总分析二项目维度'!$J$2,INDIRECT(L$1&amp;"!2:2"),)&amp;":"&amp;MATCH('2、汇总分析二项目维度'!$K$2,INDIRECT(L$1&amp;"!2:2"),)))-1,)))</f>
        <v>0</v>
      </c>
      <c r="M62" s="159">
        <f ca="1">SUMPRODUCT(SUMIF(INDIRECT(M$1&amp;"!b3:b34"),$A62,OFFSET(INDIRECT(M$1&amp;"!a3"),,ROW(INDIRECT(MATCH('2、汇总分析二项目维度'!$J$2,INDIRECT(M$1&amp;"!2:2"),)&amp;":"&amp;MATCH('2、汇总分析二项目维度'!$K$2,INDIRECT(M$1&amp;"!2:2"),)))-1,)))</f>
        <v>0</v>
      </c>
      <c r="N62" s="159">
        <f ca="1">SUMPRODUCT(SUMIF(INDIRECT(N$1&amp;"!b3:b34"),$A62,OFFSET(INDIRECT(N$1&amp;"!a3"),,ROW(INDIRECT(MATCH('2、汇总分析二项目维度'!$J$2,INDIRECT(N$1&amp;"!2:2"),)&amp;":"&amp;MATCH('2、汇总分析二项目维度'!$K$2,INDIRECT(N$1&amp;"!2:2"),)))-1,)))</f>
        <v>0</v>
      </c>
      <c r="O62" s="159">
        <f ca="1">SUMPRODUCT(SUMIF(INDIRECT(O$1&amp;"!b3:b34"),$A62,OFFSET(INDIRECT(O$1&amp;"!a3"),,ROW(INDIRECT(MATCH('2、汇总分析二项目维度'!$J$2,INDIRECT(O$1&amp;"!2:2"),)&amp;":"&amp;MATCH('2、汇总分析二项目维度'!$K$2,INDIRECT(O$1&amp;"!2:2"),)))-1,)))</f>
        <v>0</v>
      </c>
      <c r="P62" s="159">
        <f ca="1">SUMPRODUCT(SUMIF(INDIRECT(P$1&amp;"!b3:b34"),$A62,OFFSET(INDIRECT(P$1&amp;"!a3"),,ROW(INDIRECT(MATCH('2、汇总分析二项目维度'!$J$2,INDIRECT(P$1&amp;"!2:2"),)&amp;":"&amp;MATCH('2、汇总分析二项目维度'!$K$2,INDIRECT(P$1&amp;"!2:2"),)))-1,)))</f>
        <v>0</v>
      </c>
      <c r="Q62" s="159">
        <f ca="1">SUMPRODUCT(SUMIF(INDIRECT(Q$1&amp;"!b3:b34"),$A62,OFFSET(INDIRECT(Q$1&amp;"!a3"),,ROW(INDIRECT(MATCH('2、汇总分析二项目维度'!$J$2,INDIRECT(Q$1&amp;"!2:2"),)&amp;":"&amp;MATCH('2、汇总分析二项目维度'!$K$2,INDIRECT(Q$1&amp;"!2:2"),)))-1,)))</f>
        <v>0</v>
      </c>
      <c r="R62" s="159">
        <f ca="1">SUMPRODUCT(SUMIF(INDIRECT(R$1&amp;"!b3:b34"),$A62,OFFSET(INDIRECT(R$1&amp;"!a3"),,ROW(INDIRECT(MATCH('2、汇总分析二项目维度'!$J$2,INDIRECT(R$1&amp;"!2:2"),)&amp;":"&amp;MATCH('2、汇总分析二项目维度'!$K$2,INDIRECT(R$1&amp;"!2:2"),)))-1,)))</f>
        <v>0</v>
      </c>
      <c r="S62" s="159">
        <f ca="1">SUMPRODUCT(SUMIF(INDIRECT(S$1&amp;"!b3:b34"),$A62,OFFSET(INDIRECT(S$1&amp;"!a3"),,ROW(INDIRECT(MATCH('2、汇总分析二项目维度'!$J$2,INDIRECT(S$1&amp;"!2:2"),)&amp;":"&amp;MATCH('2、汇总分析二项目维度'!$K$2,INDIRECT(S$1&amp;"!2:2"),)))-1,)))</f>
        <v>0</v>
      </c>
      <c r="T62" s="106">
        <f t="shared" ca="1" si="6"/>
        <v>0</v>
      </c>
    </row>
    <row r="63" spans="1:20" ht="15" customHeight="1" x14ac:dyDescent="0.35">
      <c r="A63" s="114" t="s">
        <v>1802</v>
      </c>
      <c r="B63" s="71" t="s">
        <v>1830</v>
      </c>
      <c r="C63" s="12" t="str">
        <f>VLOOKUP(A63,'2、汇总分析二项目维度'!A:C,3,0)</f>
        <v xml:space="preserve">人民数据(中卫)大数据中心建设项目
</v>
      </c>
      <c r="D63" s="159">
        <f ca="1">SUMPRODUCT(SUMIF(INDIRECT(D$1&amp;"!b3:b34"),$A63,OFFSET(INDIRECT(D$1&amp;"!a3"),,ROW(INDIRECT(MATCH('2、汇总分析二项目维度'!$J$2,INDIRECT(D$1&amp;"!2:2"),)&amp;":"&amp;MATCH('2、汇总分析二项目维度'!$K$2,INDIRECT(D$1&amp;"!2:2"),)))-1,)))</f>
        <v>0</v>
      </c>
      <c r="E63" s="159">
        <f ca="1">SUMPRODUCT(SUMIF(INDIRECT(E$1&amp;"!b3:b34"),$A63,OFFSET(INDIRECT(E$1&amp;"!a3"),,ROW(INDIRECT(MATCH('2、汇总分析二项目维度'!$J$2,INDIRECT(E$1&amp;"!2:2"),)&amp;":"&amp;MATCH('2、汇总分析二项目维度'!$K$2,INDIRECT(E$1&amp;"!2:2"),)))-1,)))</f>
        <v>0</v>
      </c>
      <c r="F63" s="159">
        <f ca="1">SUMPRODUCT(SUMIF(INDIRECT(F$1&amp;"!b3:b34"),$A63,OFFSET(INDIRECT(F$1&amp;"!a3"),,ROW(INDIRECT(MATCH('2、汇总分析二项目维度'!$J$2,INDIRECT(F$1&amp;"!2:2"),)&amp;":"&amp;MATCH('2、汇总分析二项目维度'!$K$2,INDIRECT(F$1&amp;"!2:2"),)))-1,)))</f>
        <v>0</v>
      </c>
      <c r="G63" s="159">
        <f ca="1">SUMPRODUCT(SUMIF(INDIRECT(G$1&amp;"!b3:b34"),$A63,OFFSET(INDIRECT(G$1&amp;"!a3"),,ROW(INDIRECT(MATCH('2、汇总分析二项目维度'!$J$2,INDIRECT(G$1&amp;"!2:2"),)&amp;":"&amp;MATCH('2、汇总分析二项目维度'!$K$2,INDIRECT(G$1&amp;"!2:2"),)))-1,)))</f>
        <v>0</v>
      </c>
      <c r="H63" s="159">
        <f ca="1">SUMPRODUCT(SUMIF(INDIRECT(H$1&amp;"!b3:b34"),$A63,OFFSET(INDIRECT(H$1&amp;"!a3"),,ROW(INDIRECT(MATCH('2、汇总分析二项目维度'!$J$2,INDIRECT(H$1&amp;"!2:2"),)&amp;":"&amp;MATCH('2、汇总分析二项目维度'!$K$2,INDIRECT(H$1&amp;"!2:2"),)))-1,)))</f>
        <v>0</v>
      </c>
      <c r="I63" s="159">
        <f ca="1">SUMPRODUCT(SUMIF(INDIRECT(I$1&amp;"!b3:b34"),$A63,OFFSET(INDIRECT(I$1&amp;"!a3"),,ROW(INDIRECT(MATCH('2、汇总分析二项目维度'!$J$2,INDIRECT(I$1&amp;"!2:2"),)&amp;":"&amp;MATCH('2、汇总分析二项目维度'!$K$2,INDIRECT(I$1&amp;"!2:2"),)))-1,)))</f>
        <v>0</v>
      </c>
      <c r="J63" s="159">
        <f ca="1">SUMPRODUCT(SUMIF(INDIRECT(J$1&amp;"!b3:b34"),$A63,OFFSET(INDIRECT(J$1&amp;"!a3"),,ROW(INDIRECT(MATCH('2、汇总分析二项目维度'!$J$2,INDIRECT(J$1&amp;"!2:2"),)&amp;":"&amp;MATCH('2、汇总分析二项目维度'!$K$2,INDIRECT(J$1&amp;"!2:2"),)))-1,)))</f>
        <v>0</v>
      </c>
      <c r="K63" s="159">
        <f ca="1">SUMPRODUCT(SUMIF(INDIRECT(K$1&amp;"!b3:b34"),$A63,OFFSET(INDIRECT(K$1&amp;"!a3"),,ROW(INDIRECT(MATCH('2、汇总分析二项目维度'!$J$2,INDIRECT(K$1&amp;"!2:2"),)&amp;":"&amp;MATCH('2、汇总分析二项目维度'!$K$2,INDIRECT(K$1&amp;"!2:2"),)))-1,)))</f>
        <v>0</v>
      </c>
      <c r="L63" s="159">
        <f ca="1">SUMPRODUCT(SUMIF(INDIRECT(L$1&amp;"!b3:b34"),$A63,OFFSET(INDIRECT(L$1&amp;"!a3"),,ROW(INDIRECT(MATCH('2、汇总分析二项目维度'!$J$2,INDIRECT(L$1&amp;"!2:2"),)&amp;":"&amp;MATCH('2、汇总分析二项目维度'!$K$2,INDIRECT(L$1&amp;"!2:2"),)))-1,)))</f>
        <v>0</v>
      </c>
      <c r="M63" s="159">
        <f ca="1">SUMPRODUCT(SUMIF(INDIRECT(M$1&amp;"!b3:b34"),$A63,OFFSET(INDIRECT(M$1&amp;"!a3"),,ROW(INDIRECT(MATCH('2、汇总分析二项目维度'!$J$2,INDIRECT(M$1&amp;"!2:2"),)&amp;":"&amp;MATCH('2、汇总分析二项目维度'!$K$2,INDIRECT(M$1&amp;"!2:2"),)))-1,)))</f>
        <v>0</v>
      </c>
      <c r="N63" s="159">
        <f ca="1">SUMPRODUCT(SUMIF(INDIRECT(N$1&amp;"!b3:b34"),$A63,OFFSET(INDIRECT(N$1&amp;"!a3"),,ROW(INDIRECT(MATCH('2、汇总分析二项目维度'!$J$2,INDIRECT(N$1&amp;"!2:2"),)&amp;":"&amp;MATCH('2、汇总分析二项目维度'!$K$2,INDIRECT(N$1&amp;"!2:2"),)))-1,)))</f>
        <v>0</v>
      </c>
      <c r="O63" s="159">
        <f ca="1">SUMPRODUCT(SUMIF(INDIRECT(O$1&amp;"!b3:b34"),$A63,OFFSET(INDIRECT(O$1&amp;"!a3"),,ROW(INDIRECT(MATCH('2、汇总分析二项目维度'!$J$2,INDIRECT(O$1&amp;"!2:2"),)&amp;":"&amp;MATCH('2、汇总分析二项目维度'!$K$2,INDIRECT(O$1&amp;"!2:2"),)))-1,)))</f>
        <v>0</v>
      </c>
      <c r="P63" s="159">
        <f ca="1">SUMPRODUCT(SUMIF(INDIRECT(P$1&amp;"!b3:b34"),$A63,OFFSET(INDIRECT(P$1&amp;"!a3"),,ROW(INDIRECT(MATCH('2、汇总分析二项目维度'!$J$2,INDIRECT(P$1&amp;"!2:2"),)&amp;":"&amp;MATCH('2、汇总分析二项目维度'!$K$2,INDIRECT(P$1&amp;"!2:2"),)))-1,)))</f>
        <v>0</v>
      </c>
      <c r="Q63" s="159">
        <f ca="1">SUMPRODUCT(SUMIF(INDIRECT(Q$1&amp;"!b3:b34"),$A63,OFFSET(INDIRECT(Q$1&amp;"!a3"),,ROW(INDIRECT(MATCH('2、汇总分析二项目维度'!$J$2,INDIRECT(Q$1&amp;"!2:2"),)&amp;":"&amp;MATCH('2、汇总分析二项目维度'!$K$2,INDIRECT(Q$1&amp;"!2:2"),)))-1,)))</f>
        <v>0</v>
      </c>
      <c r="R63" s="159">
        <f ca="1">SUMPRODUCT(SUMIF(INDIRECT(R$1&amp;"!b3:b34"),$A63,OFFSET(INDIRECT(R$1&amp;"!a3"),,ROW(INDIRECT(MATCH('2、汇总分析二项目维度'!$J$2,INDIRECT(R$1&amp;"!2:2"),)&amp;":"&amp;MATCH('2、汇总分析二项目维度'!$K$2,INDIRECT(R$1&amp;"!2:2"),)))-1,)))</f>
        <v>0</v>
      </c>
      <c r="S63" s="159">
        <f ca="1">SUMPRODUCT(SUMIF(INDIRECT(S$1&amp;"!b3:b34"),$A63,OFFSET(INDIRECT(S$1&amp;"!a3"),,ROW(INDIRECT(MATCH('2、汇总分析二项目维度'!$J$2,INDIRECT(S$1&amp;"!2:2"),)&amp;":"&amp;MATCH('2、汇总分析二项目维度'!$K$2,INDIRECT(S$1&amp;"!2:2"),)))-1,)))</f>
        <v>0</v>
      </c>
      <c r="T63" s="106">
        <f t="shared" ca="1" si="6"/>
        <v>0</v>
      </c>
    </row>
    <row r="64" spans="1:20" ht="15" customHeight="1" x14ac:dyDescent="0.35">
      <c r="A64" s="114" t="s">
        <v>1803</v>
      </c>
      <c r="B64" s="71" t="s">
        <v>1830</v>
      </c>
      <c r="C64" s="12" t="str">
        <f>VLOOKUP(A64,'2、汇总分析二项目维度'!A:C,3,0)</f>
        <v>宜昌人兴发集团厂区信息化总集</v>
      </c>
      <c r="D64" s="159">
        <f ca="1">SUMPRODUCT(SUMIF(INDIRECT(D$1&amp;"!b3:b34"),$A64,OFFSET(INDIRECT(D$1&amp;"!a3"),,ROW(INDIRECT(MATCH('2、汇总分析二项目维度'!$J$2,INDIRECT(D$1&amp;"!2:2"),)&amp;":"&amp;MATCH('2、汇总分析二项目维度'!$K$2,INDIRECT(D$1&amp;"!2:2"),)))-1,)))</f>
        <v>0</v>
      </c>
      <c r="E64" s="159">
        <f ca="1">SUMPRODUCT(SUMIF(INDIRECT(E$1&amp;"!b3:b34"),$A64,OFFSET(INDIRECT(E$1&amp;"!a3"),,ROW(INDIRECT(MATCH('2、汇总分析二项目维度'!$J$2,INDIRECT(E$1&amp;"!2:2"),)&amp;":"&amp;MATCH('2、汇总分析二项目维度'!$K$2,INDIRECT(E$1&amp;"!2:2"),)))-1,)))</f>
        <v>0</v>
      </c>
      <c r="F64" s="159">
        <f ca="1">SUMPRODUCT(SUMIF(INDIRECT(F$1&amp;"!b3:b34"),$A64,OFFSET(INDIRECT(F$1&amp;"!a3"),,ROW(INDIRECT(MATCH('2、汇总分析二项目维度'!$J$2,INDIRECT(F$1&amp;"!2:2"),)&amp;":"&amp;MATCH('2、汇总分析二项目维度'!$K$2,INDIRECT(F$1&amp;"!2:2"),)))-1,)))</f>
        <v>0</v>
      </c>
      <c r="G64" s="159">
        <f ca="1">SUMPRODUCT(SUMIF(INDIRECT(G$1&amp;"!b3:b34"),$A64,OFFSET(INDIRECT(G$1&amp;"!a3"),,ROW(INDIRECT(MATCH('2、汇总分析二项目维度'!$J$2,INDIRECT(G$1&amp;"!2:2"),)&amp;":"&amp;MATCH('2、汇总分析二项目维度'!$K$2,INDIRECT(G$1&amp;"!2:2"),)))-1,)))</f>
        <v>0</v>
      </c>
      <c r="H64" s="159">
        <f ca="1">SUMPRODUCT(SUMIF(INDIRECT(H$1&amp;"!b3:b34"),$A64,OFFSET(INDIRECT(H$1&amp;"!a3"),,ROW(INDIRECT(MATCH('2、汇总分析二项目维度'!$J$2,INDIRECT(H$1&amp;"!2:2"),)&amp;":"&amp;MATCH('2、汇总分析二项目维度'!$K$2,INDIRECT(H$1&amp;"!2:2"),)))-1,)))</f>
        <v>0</v>
      </c>
      <c r="I64" s="159">
        <f ca="1">SUMPRODUCT(SUMIF(INDIRECT(I$1&amp;"!b3:b34"),$A64,OFFSET(INDIRECT(I$1&amp;"!a3"),,ROW(INDIRECT(MATCH('2、汇总分析二项目维度'!$J$2,INDIRECT(I$1&amp;"!2:2"),)&amp;":"&amp;MATCH('2、汇总分析二项目维度'!$K$2,INDIRECT(I$1&amp;"!2:2"),)))-1,)))</f>
        <v>0</v>
      </c>
      <c r="J64" s="159">
        <f ca="1">SUMPRODUCT(SUMIF(INDIRECT(J$1&amp;"!b3:b34"),$A64,OFFSET(INDIRECT(J$1&amp;"!a3"),,ROW(INDIRECT(MATCH('2、汇总分析二项目维度'!$J$2,INDIRECT(J$1&amp;"!2:2"),)&amp;":"&amp;MATCH('2、汇总分析二项目维度'!$K$2,INDIRECT(J$1&amp;"!2:2"),)))-1,)))</f>
        <v>0</v>
      </c>
      <c r="K64" s="159">
        <f ca="1">SUMPRODUCT(SUMIF(INDIRECT(K$1&amp;"!b3:b34"),$A64,OFFSET(INDIRECT(K$1&amp;"!a3"),,ROW(INDIRECT(MATCH('2、汇总分析二项目维度'!$J$2,INDIRECT(K$1&amp;"!2:2"),)&amp;":"&amp;MATCH('2、汇总分析二项目维度'!$K$2,INDIRECT(K$1&amp;"!2:2"),)))-1,)))</f>
        <v>0</v>
      </c>
      <c r="L64" s="159">
        <f ca="1">SUMPRODUCT(SUMIF(INDIRECT(L$1&amp;"!b3:b34"),$A64,OFFSET(INDIRECT(L$1&amp;"!a3"),,ROW(INDIRECT(MATCH('2、汇总分析二项目维度'!$J$2,INDIRECT(L$1&amp;"!2:2"),)&amp;":"&amp;MATCH('2、汇总分析二项目维度'!$K$2,INDIRECT(L$1&amp;"!2:2"),)))-1,)))</f>
        <v>0</v>
      </c>
      <c r="M64" s="159">
        <f ca="1">SUMPRODUCT(SUMIF(INDIRECT(M$1&amp;"!b3:b34"),$A64,OFFSET(INDIRECT(M$1&amp;"!a3"),,ROW(INDIRECT(MATCH('2、汇总分析二项目维度'!$J$2,INDIRECT(M$1&amp;"!2:2"),)&amp;":"&amp;MATCH('2、汇总分析二项目维度'!$K$2,INDIRECT(M$1&amp;"!2:2"),)))-1,)))</f>
        <v>0</v>
      </c>
      <c r="N64" s="159">
        <f ca="1">SUMPRODUCT(SUMIF(INDIRECT(N$1&amp;"!b3:b34"),$A64,OFFSET(INDIRECT(N$1&amp;"!a3"),,ROW(INDIRECT(MATCH('2、汇总分析二项目维度'!$J$2,INDIRECT(N$1&amp;"!2:2"),)&amp;":"&amp;MATCH('2、汇总分析二项目维度'!$K$2,INDIRECT(N$1&amp;"!2:2"),)))-1,)))</f>
        <v>0</v>
      </c>
      <c r="O64" s="159">
        <f ca="1">SUMPRODUCT(SUMIF(INDIRECT(O$1&amp;"!b3:b34"),$A64,OFFSET(INDIRECT(O$1&amp;"!a3"),,ROW(INDIRECT(MATCH('2、汇总分析二项目维度'!$J$2,INDIRECT(O$1&amp;"!2:2"),)&amp;":"&amp;MATCH('2、汇总分析二项目维度'!$K$2,INDIRECT(O$1&amp;"!2:2"),)))-1,)))</f>
        <v>0</v>
      </c>
      <c r="P64" s="159">
        <f ca="1">SUMPRODUCT(SUMIF(INDIRECT(P$1&amp;"!b3:b34"),$A64,OFFSET(INDIRECT(P$1&amp;"!a3"),,ROW(INDIRECT(MATCH('2、汇总分析二项目维度'!$J$2,INDIRECT(P$1&amp;"!2:2"),)&amp;":"&amp;MATCH('2、汇总分析二项目维度'!$K$2,INDIRECT(P$1&amp;"!2:2"),)))-1,)))</f>
        <v>0</v>
      </c>
      <c r="Q64" s="159">
        <f ca="1">SUMPRODUCT(SUMIF(INDIRECT(Q$1&amp;"!b3:b34"),$A64,OFFSET(INDIRECT(Q$1&amp;"!a3"),,ROW(INDIRECT(MATCH('2、汇总分析二项目维度'!$J$2,INDIRECT(Q$1&amp;"!2:2"),)&amp;":"&amp;MATCH('2、汇总分析二项目维度'!$K$2,INDIRECT(Q$1&amp;"!2:2"),)))-1,)))</f>
        <v>0</v>
      </c>
      <c r="R64" s="159">
        <f ca="1">SUMPRODUCT(SUMIF(INDIRECT(R$1&amp;"!b3:b34"),$A64,OFFSET(INDIRECT(R$1&amp;"!a3"),,ROW(INDIRECT(MATCH('2、汇总分析二项目维度'!$J$2,INDIRECT(R$1&amp;"!2:2"),)&amp;":"&amp;MATCH('2、汇总分析二项目维度'!$K$2,INDIRECT(R$1&amp;"!2:2"),)))-1,)))</f>
        <v>0</v>
      </c>
      <c r="S64" s="159">
        <f ca="1">SUMPRODUCT(SUMIF(INDIRECT(S$1&amp;"!b3:b34"),$A64,OFFSET(INDIRECT(S$1&amp;"!a3"),,ROW(INDIRECT(MATCH('2、汇总分析二项目维度'!$J$2,INDIRECT(S$1&amp;"!2:2"),)&amp;":"&amp;MATCH('2、汇总分析二项目维度'!$K$2,INDIRECT(S$1&amp;"!2:2"),)))-1,)))</f>
        <v>0</v>
      </c>
      <c r="T64" s="106">
        <f t="shared" ca="1" si="6"/>
        <v>0</v>
      </c>
    </row>
    <row r="65" spans="1:20" ht="15" customHeight="1" x14ac:dyDescent="0.35">
      <c r="A65" s="114" t="s">
        <v>1804</v>
      </c>
      <c r="B65" s="71" t="s">
        <v>1830</v>
      </c>
      <c r="C65" s="12" t="str">
        <f>VLOOKUP(A65,'2、汇总分析二项目维度'!A:C,3,0)</f>
        <v>宜昌市公安局信息系统集成项目</v>
      </c>
      <c r="D65" s="159">
        <f ca="1">SUMPRODUCT(SUMIF(INDIRECT(D$1&amp;"!b3:b34"),$A65,OFFSET(INDIRECT(D$1&amp;"!a3"),,ROW(INDIRECT(MATCH('2、汇总分析二项目维度'!$J$2,INDIRECT(D$1&amp;"!2:2"),)&amp;":"&amp;MATCH('2、汇总分析二项目维度'!$K$2,INDIRECT(D$1&amp;"!2:2"),)))-1,)))</f>
        <v>0</v>
      </c>
      <c r="E65" s="159">
        <f ca="1">SUMPRODUCT(SUMIF(INDIRECT(E$1&amp;"!b3:b34"),$A65,OFFSET(INDIRECT(E$1&amp;"!a3"),,ROW(INDIRECT(MATCH('2、汇总分析二项目维度'!$J$2,INDIRECT(E$1&amp;"!2:2"),)&amp;":"&amp;MATCH('2、汇总分析二项目维度'!$K$2,INDIRECT(E$1&amp;"!2:2"),)))-1,)))</f>
        <v>0</v>
      </c>
      <c r="F65" s="159">
        <f ca="1">SUMPRODUCT(SUMIF(INDIRECT(F$1&amp;"!b3:b34"),$A65,OFFSET(INDIRECT(F$1&amp;"!a3"),,ROW(INDIRECT(MATCH('2、汇总分析二项目维度'!$J$2,INDIRECT(F$1&amp;"!2:2"),)&amp;":"&amp;MATCH('2、汇总分析二项目维度'!$K$2,INDIRECT(F$1&amp;"!2:2"),)))-1,)))</f>
        <v>0</v>
      </c>
      <c r="G65" s="159">
        <f ca="1">SUMPRODUCT(SUMIF(INDIRECT(G$1&amp;"!b3:b34"),$A65,OFFSET(INDIRECT(G$1&amp;"!a3"),,ROW(INDIRECT(MATCH('2、汇总分析二项目维度'!$J$2,INDIRECT(G$1&amp;"!2:2"),)&amp;":"&amp;MATCH('2、汇总分析二项目维度'!$K$2,INDIRECT(G$1&amp;"!2:2"),)))-1,)))</f>
        <v>0</v>
      </c>
      <c r="H65" s="159">
        <f ca="1">SUMPRODUCT(SUMIF(INDIRECT(H$1&amp;"!b3:b34"),$A65,OFFSET(INDIRECT(H$1&amp;"!a3"),,ROW(INDIRECT(MATCH('2、汇总分析二项目维度'!$J$2,INDIRECT(H$1&amp;"!2:2"),)&amp;":"&amp;MATCH('2、汇总分析二项目维度'!$K$2,INDIRECT(H$1&amp;"!2:2"),)))-1,)))</f>
        <v>0</v>
      </c>
      <c r="I65" s="159">
        <f ca="1">SUMPRODUCT(SUMIF(INDIRECT(I$1&amp;"!b3:b34"),$A65,OFFSET(INDIRECT(I$1&amp;"!a3"),,ROW(INDIRECT(MATCH('2、汇总分析二项目维度'!$J$2,INDIRECT(I$1&amp;"!2:2"),)&amp;":"&amp;MATCH('2、汇总分析二项目维度'!$K$2,INDIRECT(I$1&amp;"!2:2"),)))-1,)))</f>
        <v>0</v>
      </c>
      <c r="J65" s="159">
        <f ca="1">SUMPRODUCT(SUMIF(INDIRECT(J$1&amp;"!b3:b34"),$A65,OFFSET(INDIRECT(J$1&amp;"!a3"),,ROW(INDIRECT(MATCH('2、汇总分析二项目维度'!$J$2,INDIRECT(J$1&amp;"!2:2"),)&amp;":"&amp;MATCH('2、汇总分析二项目维度'!$K$2,INDIRECT(J$1&amp;"!2:2"),)))-1,)))</f>
        <v>0</v>
      </c>
      <c r="K65" s="159">
        <f ca="1">SUMPRODUCT(SUMIF(INDIRECT(K$1&amp;"!b3:b34"),$A65,OFFSET(INDIRECT(K$1&amp;"!a3"),,ROW(INDIRECT(MATCH('2、汇总分析二项目维度'!$J$2,INDIRECT(K$1&amp;"!2:2"),)&amp;":"&amp;MATCH('2、汇总分析二项目维度'!$K$2,INDIRECT(K$1&amp;"!2:2"),)))-1,)))</f>
        <v>0</v>
      </c>
      <c r="L65" s="159">
        <f ca="1">SUMPRODUCT(SUMIF(INDIRECT(L$1&amp;"!b3:b34"),$A65,OFFSET(INDIRECT(L$1&amp;"!a3"),,ROW(INDIRECT(MATCH('2、汇总分析二项目维度'!$J$2,INDIRECT(L$1&amp;"!2:2"),)&amp;":"&amp;MATCH('2、汇总分析二项目维度'!$K$2,INDIRECT(L$1&amp;"!2:2"),)))-1,)))</f>
        <v>0</v>
      </c>
      <c r="M65" s="159">
        <f ca="1">SUMPRODUCT(SUMIF(INDIRECT(M$1&amp;"!b3:b34"),$A65,OFFSET(INDIRECT(M$1&amp;"!a3"),,ROW(INDIRECT(MATCH('2、汇总分析二项目维度'!$J$2,INDIRECT(M$1&amp;"!2:2"),)&amp;":"&amp;MATCH('2、汇总分析二项目维度'!$K$2,INDIRECT(M$1&amp;"!2:2"),)))-1,)))</f>
        <v>0</v>
      </c>
      <c r="N65" s="159">
        <f ca="1">SUMPRODUCT(SUMIF(INDIRECT(N$1&amp;"!b3:b34"),$A65,OFFSET(INDIRECT(N$1&amp;"!a3"),,ROW(INDIRECT(MATCH('2、汇总分析二项目维度'!$J$2,INDIRECT(N$1&amp;"!2:2"),)&amp;":"&amp;MATCH('2、汇总分析二项目维度'!$K$2,INDIRECT(N$1&amp;"!2:2"),)))-1,)))</f>
        <v>0</v>
      </c>
      <c r="O65" s="159">
        <f ca="1">SUMPRODUCT(SUMIF(INDIRECT(O$1&amp;"!b3:b34"),$A65,OFFSET(INDIRECT(O$1&amp;"!a3"),,ROW(INDIRECT(MATCH('2、汇总分析二项目维度'!$J$2,INDIRECT(O$1&amp;"!2:2"),)&amp;":"&amp;MATCH('2、汇总分析二项目维度'!$K$2,INDIRECT(O$1&amp;"!2:2"),)))-1,)))</f>
        <v>0</v>
      </c>
      <c r="P65" s="159">
        <f ca="1">SUMPRODUCT(SUMIF(INDIRECT(P$1&amp;"!b3:b34"),$A65,OFFSET(INDIRECT(P$1&amp;"!a3"),,ROW(INDIRECT(MATCH('2、汇总分析二项目维度'!$J$2,INDIRECT(P$1&amp;"!2:2"),)&amp;":"&amp;MATCH('2、汇总分析二项目维度'!$K$2,INDIRECT(P$1&amp;"!2:2"),)))-1,)))</f>
        <v>0</v>
      </c>
      <c r="Q65" s="159">
        <f ca="1">SUMPRODUCT(SUMIF(INDIRECT(Q$1&amp;"!b3:b34"),$A65,OFFSET(INDIRECT(Q$1&amp;"!a3"),,ROW(INDIRECT(MATCH('2、汇总分析二项目维度'!$J$2,INDIRECT(Q$1&amp;"!2:2"),)&amp;":"&amp;MATCH('2、汇总分析二项目维度'!$K$2,INDIRECT(Q$1&amp;"!2:2"),)))-1,)))</f>
        <v>0</v>
      </c>
      <c r="R65" s="159">
        <f ca="1">SUMPRODUCT(SUMIF(INDIRECT(R$1&amp;"!b3:b34"),$A65,OFFSET(INDIRECT(R$1&amp;"!a3"),,ROW(INDIRECT(MATCH('2、汇总分析二项目维度'!$J$2,INDIRECT(R$1&amp;"!2:2"),)&amp;":"&amp;MATCH('2、汇总分析二项目维度'!$K$2,INDIRECT(R$1&amp;"!2:2"),)))-1,)))</f>
        <v>0</v>
      </c>
      <c r="S65" s="159">
        <f ca="1">SUMPRODUCT(SUMIF(INDIRECT(S$1&amp;"!b3:b34"),$A65,OFFSET(INDIRECT(S$1&amp;"!a3"),,ROW(INDIRECT(MATCH('2、汇总分析二项目维度'!$J$2,INDIRECT(S$1&amp;"!2:2"),)&amp;":"&amp;MATCH('2、汇总分析二项目维度'!$K$2,INDIRECT(S$1&amp;"!2:2"),)))-1,)))</f>
        <v>0</v>
      </c>
      <c r="T65" s="106">
        <f t="shared" ca="1" si="6"/>
        <v>0</v>
      </c>
    </row>
    <row r="66" spans="1:20" ht="15" customHeight="1" x14ac:dyDescent="0.35">
      <c r="A66" s="114" t="s">
        <v>1805</v>
      </c>
      <c r="B66" s="71" t="s">
        <v>1830</v>
      </c>
      <c r="C66" s="12" t="str">
        <f>VLOOKUP(A66,'2、汇总分析二项目维度'!A:C,3,0)</f>
        <v>宜昌市人社局信息系统集成项目</v>
      </c>
      <c r="D66" s="159">
        <f ca="1">SUMPRODUCT(SUMIF(INDIRECT(D$1&amp;"!b3:b34"),$A66,OFFSET(INDIRECT(D$1&amp;"!a3"),,ROW(INDIRECT(MATCH('2、汇总分析二项目维度'!$J$2,INDIRECT(D$1&amp;"!2:2"),)&amp;":"&amp;MATCH('2、汇总分析二项目维度'!$K$2,INDIRECT(D$1&amp;"!2:2"),)))-1,)))</f>
        <v>0</v>
      </c>
      <c r="E66" s="159">
        <f ca="1">SUMPRODUCT(SUMIF(INDIRECT(E$1&amp;"!b3:b34"),$A66,OFFSET(INDIRECT(E$1&amp;"!a3"),,ROW(INDIRECT(MATCH('2、汇总分析二项目维度'!$J$2,INDIRECT(E$1&amp;"!2:2"),)&amp;":"&amp;MATCH('2、汇总分析二项目维度'!$K$2,INDIRECT(E$1&amp;"!2:2"),)))-1,)))</f>
        <v>0</v>
      </c>
      <c r="F66" s="159">
        <f ca="1">SUMPRODUCT(SUMIF(INDIRECT(F$1&amp;"!b3:b34"),$A66,OFFSET(INDIRECT(F$1&amp;"!a3"),,ROW(INDIRECT(MATCH('2、汇总分析二项目维度'!$J$2,INDIRECT(F$1&amp;"!2:2"),)&amp;":"&amp;MATCH('2、汇总分析二项目维度'!$K$2,INDIRECT(F$1&amp;"!2:2"),)))-1,)))</f>
        <v>0</v>
      </c>
      <c r="G66" s="159">
        <f ca="1">SUMPRODUCT(SUMIF(INDIRECT(G$1&amp;"!b3:b34"),$A66,OFFSET(INDIRECT(G$1&amp;"!a3"),,ROW(INDIRECT(MATCH('2、汇总分析二项目维度'!$J$2,INDIRECT(G$1&amp;"!2:2"),)&amp;":"&amp;MATCH('2、汇总分析二项目维度'!$K$2,INDIRECT(G$1&amp;"!2:2"),)))-1,)))</f>
        <v>0</v>
      </c>
      <c r="H66" s="159">
        <f ca="1">SUMPRODUCT(SUMIF(INDIRECT(H$1&amp;"!b3:b34"),$A66,OFFSET(INDIRECT(H$1&amp;"!a3"),,ROW(INDIRECT(MATCH('2、汇总分析二项目维度'!$J$2,INDIRECT(H$1&amp;"!2:2"),)&amp;":"&amp;MATCH('2、汇总分析二项目维度'!$K$2,INDIRECT(H$1&amp;"!2:2"),)))-1,)))</f>
        <v>0</v>
      </c>
      <c r="I66" s="159">
        <f ca="1">SUMPRODUCT(SUMIF(INDIRECT(I$1&amp;"!b3:b34"),$A66,OFFSET(INDIRECT(I$1&amp;"!a3"),,ROW(INDIRECT(MATCH('2、汇总分析二项目维度'!$J$2,INDIRECT(I$1&amp;"!2:2"),)&amp;":"&amp;MATCH('2、汇总分析二项目维度'!$K$2,INDIRECT(I$1&amp;"!2:2"),)))-1,)))</f>
        <v>0</v>
      </c>
      <c r="J66" s="159">
        <f ca="1">SUMPRODUCT(SUMIF(INDIRECT(J$1&amp;"!b3:b34"),$A66,OFFSET(INDIRECT(J$1&amp;"!a3"),,ROW(INDIRECT(MATCH('2、汇总分析二项目维度'!$J$2,INDIRECT(J$1&amp;"!2:2"),)&amp;":"&amp;MATCH('2、汇总分析二项目维度'!$K$2,INDIRECT(J$1&amp;"!2:2"),)))-1,)))</f>
        <v>0</v>
      </c>
      <c r="K66" s="159">
        <f ca="1">SUMPRODUCT(SUMIF(INDIRECT(K$1&amp;"!b3:b34"),$A66,OFFSET(INDIRECT(K$1&amp;"!a3"),,ROW(INDIRECT(MATCH('2、汇总分析二项目维度'!$J$2,INDIRECT(K$1&amp;"!2:2"),)&amp;":"&amp;MATCH('2、汇总分析二项目维度'!$K$2,INDIRECT(K$1&amp;"!2:2"),)))-1,)))</f>
        <v>0</v>
      </c>
      <c r="L66" s="159">
        <f ca="1">SUMPRODUCT(SUMIF(INDIRECT(L$1&amp;"!b3:b34"),$A66,OFFSET(INDIRECT(L$1&amp;"!a3"),,ROW(INDIRECT(MATCH('2、汇总分析二项目维度'!$J$2,INDIRECT(L$1&amp;"!2:2"),)&amp;":"&amp;MATCH('2、汇总分析二项目维度'!$K$2,INDIRECT(L$1&amp;"!2:2"),)))-1,)))</f>
        <v>0</v>
      </c>
      <c r="M66" s="159">
        <f ca="1">SUMPRODUCT(SUMIF(INDIRECT(M$1&amp;"!b3:b34"),$A66,OFFSET(INDIRECT(M$1&amp;"!a3"),,ROW(INDIRECT(MATCH('2、汇总分析二项目维度'!$J$2,INDIRECT(M$1&amp;"!2:2"),)&amp;":"&amp;MATCH('2、汇总分析二项目维度'!$K$2,INDIRECT(M$1&amp;"!2:2"),)))-1,)))</f>
        <v>0</v>
      </c>
      <c r="N66" s="159">
        <f ca="1">SUMPRODUCT(SUMIF(INDIRECT(N$1&amp;"!b3:b34"),$A66,OFFSET(INDIRECT(N$1&amp;"!a3"),,ROW(INDIRECT(MATCH('2、汇总分析二项目维度'!$J$2,INDIRECT(N$1&amp;"!2:2"),)&amp;":"&amp;MATCH('2、汇总分析二项目维度'!$K$2,INDIRECT(N$1&amp;"!2:2"),)))-1,)))</f>
        <v>0</v>
      </c>
      <c r="O66" s="159">
        <f ca="1">SUMPRODUCT(SUMIF(INDIRECT(O$1&amp;"!b3:b34"),$A66,OFFSET(INDIRECT(O$1&amp;"!a3"),,ROW(INDIRECT(MATCH('2、汇总分析二项目维度'!$J$2,INDIRECT(O$1&amp;"!2:2"),)&amp;":"&amp;MATCH('2、汇总分析二项目维度'!$K$2,INDIRECT(O$1&amp;"!2:2"),)))-1,)))</f>
        <v>0</v>
      </c>
      <c r="P66" s="159">
        <f ca="1">SUMPRODUCT(SUMIF(INDIRECT(P$1&amp;"!b3:b34"),$A66,OFFSET(INDIRECT(P$1&amp;"!a3"),,ROW(INDIRECT(MATCH('2、汇总分析二项目维度'!$J$2,INDIRECT(P$1&amp;"!2:2"),)&amp;":"&amp;MATCH('2、汇总分析二项目维度'!$K$2,INDIRECT(P$1&amp;"!2:2"),)))-1,)))</f>
        <v>0</v>
      </c>
      <c r="Q66" s="159">
        <f ca="1">SUMPRODUCT(SUMIF(INDIRECT(Q$1&amp;"!b3:b34"),$A66,OFFSET(INDIRECT(Q$1&amp;"!a3"),,ROW(INDIRECT(MATCH('2、汇总分析二项目维度'!$J$2,INDIRECT(Q$1&amp;"!2:2"),)&amp;":"&amp;MATCH('2、汇总分析二项目维度'!$K$2,INDIRECT(Q$1&amp;"!2:2"),)))-1,)))</f>
        <v>0</v>
      </c>
      <c r="R66" s="159">
        <f ca="1">SUMPRODUCT(SUMIF(INDIRECT(R$1&amp;"!b3:b34"),$A66,OFFSET(INDIRECT(R$1&amp;"!a3"),,ROW(INDIRECT(MATCH('2、汇总分析二项目维度'!$J$2,INDIRECT(R$1&amp;"!2:2"),)&amp;":"&amp;MATCH('2、汇总分析二项目维度'!$K$2,INDIRECT(R$1&amp;"!2:2"),)))-1,)))</f>
        <v>0</v>
      </c>
      <c r="S66" s="159">
        <f ca="1">SUMPRODUCT(SUMIF(INDIRECT(S$1&amp;"!b3:b34"),$A66,OFFSET(INDIRECT(S$1&amp;"!a3"),,ROW(INDIRECT(MATCH('2、汇总分析二项目维度'!$J$2,INDIRECT(S$1&amp;"!2:2"),)&amp;":"&amp;MATCH('2、汇总分析二项目维度'!$K$2,INDIRECT(S$1&amp;"!2:2"),)))-1,)))</f>
        <v>0</v>
      </c>
      <c r="T66" s="106">
        <f t="shared" ca="1" si="6"/>
        <v>0</v>
      </c>
    </row>
    <row r="67" spans="1:20" ht="15" customHeight="1" x14ac:dyDescent="0.35">
      <c r="A67" s="114" t="s">
        <v>1806</v>
      </c>
      <c r="B67" s="71" t="s">
        <v>1830</v>
      </c>
      <c r="C67" s="12" t="str">
        <f>VLOOKUP(A67,'2、汇总分析二项目维度'!A:C,3,0)</f>
        <v>恩施市智慧城市指挥中心项目</v>
      </c>
      <c r="D67" s="159">
        <f ca="1">SUMPRODUCT(SUMIF(INDIRECT(D$1&amp;"!b3:b34"),$A67,OFFSET(INDIRECT(D$1&amp;"!a3"),,ROW(INDIRECT(MATCH('2、汇总分析二项目维度'!$J$2,INDIRECT(D$1&amp;"!2:2"),)&amp;":"&amp;MATCH('2、汇总分析二项目维度'!$K$2,INDIRECT(D$1&amp;"!2:2"),)))-1,)))</f>
        <v>0</v>
      </c>
      <c r="E67" s="159">
        <f ca="1">SUMPRODUCT(SUMIF(INDIRECT(E$1&amp;"!b3:b34"),$A67,OFFSET(INDIRECT(E$1&amp;"!a3"),,ROW(INDIRECT(MATCH('2、汇总分析二项目维度'!$J$2,INDIRECT(E$1&amp;"!2:2"),)&amp;":"&amp;MATCH('2、汇总分析二项目维度'!$K$2,INDIRECT(E$1&amp;"!2:2"),)))-1,)))</f>
        <v>0</v>
      </c>
      <c r="F67" s="159">
        <f ca="1">SUMPRODUCT(SUMIF(INDIRECT(F$1&amp;"!b3:b34"),$A67,OFFSET(INDIRECT(F$1&amp;"!a3"),,ROW(INDIRECT(MATCH('2、汇总分析二项目维度'!$J$2,INDIRECT(F$1&amp;"!2:2"),)&amp;":"&amp;MATCH('2、汇总分析二项目维度'!$K$2,INDIRECT(F$1&amp;"!2:2"),)))-1,)))</f>
        <v>0</v>
      </c>
      <c r="G67" s="159">
        <f ca="1">SUMPRODUCT(SUMIF(INDIRECT(G$1&amp;"!b3:b34"),$A67,OFFSET(INDIRECT(G$1&amp;"!a3"),,ROW(INDIRECT(MATCH('2、汇总分析二项目维度'!$J$2,INDIRECT(G$1&amp;"!2:2"),)&amp;":"&amp;MATCH('2、汇总分析二项目维度'!$K$2,INDIRECT(G$1&amp;"!2:2"),)))-1,)))</f>
        <v>0</v>
      </c>
      <c r="H67" s="159">
        <f ca="1">SUMPRODUCT(SUMIF(INDIRECT(H$1&amp;"!b3:b34"),$A67,OFFSET(INDIRECT(H$1&amp;"!a3"),,ROW(INDIRECT(MATCH('2、汇总分析二项目维度'!$J$2,INDIRECT(H$1&amp;"!2:2"),)&amp;":"&amp;MATCH('2、汇总分析二项目维度'!$K$2,INDIRECT(H$1&amp;"!2:2"),)))-1,)))</f>
        <v>0</v>
      </c>
      <c r="I67" s="159">
        <f ca="1">SUMPRODUCT(SUMIF(INDIRECT(I$1&amp;"!b3:b34"),$A67,OFFSET(INDIRECT(I$1&amp;"!a3"),,ROW(INDIRECT(MATCH('2、汇总分析二项目维度'!$J$2,INDIRECT(I$1&amp;"!2:2"),)&amp;":"&amp;MATCH('2、汇总分析二项目维度'!$K$2,INDIRECT(I$1&amp;"!2:2"),)))-1,)))</f>
        <v>0</v>
      </c>
      <c r="J67" s="159">
        <f ca="1">SUMPRODUCT(SUMIF(INDIRECT(J$1&amp;"!b3:b34"),$A67,OFFSET(INDIRECT(J$1&amp;"!a3"),,ROW(INDIRECT(MATCH('2、汇总分析二项目维度'!$J$2,INDIRECT(J$1&amp;"!2:2"),)&amp;":"&amp;MATCH('2、汇总分析二项目维度'!$K$2,INDIRECT(J$1&amp;"!2:2"),)))-1,)))</f>
        <v>0</v>
      </c>
      <c r="K67" s="159">
        <f ca="1">SUMPRODUCT(SUMIF(INDIRECT(K$1&amp;"!b3:b34"),$A67,OFFSET(INDIRECT(K$1&amp;"!a3"),,ROW(INDIRECT(MATCH('2、汇总分析二项目维度'!$J$2,INDIRECT(K$1&amp;"!2:2"),)&amp;":"&amp;MATCH('2、汇总分析二项目维度'!$K$2,INDIRECT(K$1&amp;"!2:2"),)))-1,)))</f>
        <v>0</v>
      </c>
      <c r="L67" s="159">
        <f ca="1">SUMPRODUCT(SUMIF(INDIRECT(L$1&amp;"!b3:b34"),$A67,OFFSET(INDIRECT(L$1&amp;"!a3"),,ROW(INDIRECT(MATCH('2、汇总分析二项目维度'!$J$2,INDIRECT(L$1&amp;"!2:2"),)&amp;":"&amp;MATCH('2、汇总分析二项目维度'!$K$2,INDIRECT(L$1&amp;"!2:2"),)))-1,)))</f>
        <v>0</v>
      </c>
      <c r="M67" s="159">
        <f ca="1">SUMPRODUCT(SUMIF(INDIRECT(M$1&amp;"!b3:b34"),$A67,OFFSET(INDIRECT(M$1&amp;"!a3"),,ROW(INDIRECT(MATCH('2、汇总分析二项目维度'!$J$2,INDIRECT(M$1&amp;"!2:2"),)&amp;":"&amp;MATCH('2、汇总分析二项目维度'!$K$2,INDIRECT(M$1&amp;"!2:2"),)))-1,)))</f>
        <v>0</v>
      </c>
      <c r="N67" s="159">
        <f ca="1">SUMPRODUCT(SUMIF(INDIRECT(N$1&amp;"!b3:b34"),$A67,OFFSET(INDIRECT(N$1&amp;"!a3"),,ROW(INDIRECT(MATCH('2、汇总分析二项目维度'!$J$2,INDIRECT(N$1&amp;"!2:2"),)&amp;":"&amp;MATCH('2、汇总分析二项目维度'!$K$2,INDIRECT(N$1&amp;"!2:2"),)))-1,)))</f>
        <v>0</v>
      </c>
      <c r="O67" s="159">
        <f ca="1">SUMPRODUCT(SUMIF(INDIRECT(O$1&amp;"!b3:b34"),$A67,OFFSET(INDIRECT(O$1&amp;"!a3"),,ROW(INDIRECT(MATCH('2、汇总分析二项目维度'!$J$2,INDIRECT(O$1&amp;"!2:2"),)&amp;":"&amp;MATCH('2、汇总分析二项目维度'!$K$2,INDIRECT(O$1&amp;"!2:2"),)))-1,)))</f>
        <v>0</v>
      </c>
      <c r="P67" s="159">
        <f ca="1">SUMPRODUCT(SUMIF(INDIRECT(P$1&amp;"!b3:b34"),$A67,OFFSET(INDIRECT(P$1&amp;"!a3"),,ROW(INDIRECT(MATCH('2、汇总分析二项目维度'!$J$2,INDIRECT(P$1&amp;"!2:2"),)&amp;":"&amp;MATCH('2、汇总分析二项目维度'!$K$2,INDIRECT(P$1&amp;"!2:2"),)))-1,)))</f>
        <v>0</v>
      </c>
      <c r="Q67" s="159">
        <f ca="1">SUMPRODUCT(SUMIF(INDIRECT(Q$1&amp;"!b3:b34"),$A67,OFFSET(INDIRECT(Q$1&amp;"!a3"),,ROW(INDIRECT(MATCH('2、汇总分析二项目维度'!$J$2,INDIRECT(Q$1&amp;"!2:2"),)&amp;":"&amp;MATCH('2、汇总分析二项目维度'!$K$2,INDIRECT(Q$1&amp;"!2:2"),)))-1,)))</f>
        <v>0</v>
      </c>
      <c r="R67" s="159">
        <f ca="1">SUMPRODUCT(SUMIF(INDIRECT(R$1&amp;"!b3:b34"),$A67,OFFSET(INDIRECT(R$1&amp;"!a3"),,ROW(INDIRECT(MATCH('2、汇总分析二项目维度'!$J$2,INDIRECT(R$1&amp;"!2:2"),)&amp;":"&amp;MATCH('2、汇总分析二项目维度'!$K$2,INDIRECT(R$1&amp;"!2:2"),)))-1,)))</f>
        <v>0</v>
      </c>
      <c r="S67" s="159">
        <f ca="1">SUMPRODUCT(SUMIF(INDIRECT(S$1&amp;"!b3:b34"),$A67,OFFSET(INDIRECT(S$1&amp;"!a3"),,ROW(INDIRECT(MATCH('2、汇总分析二项目维度'!$J$2,INDIRECT(S$1&amp;"!2:2"),)&amp;":"&amp;MATCH('2、汇总分析二项目维度'!$K$2,INDIRECT(S$1&amp;"!2:2"),)))-1,)))</f>
        <v>0</v>
      </c>
      <c r="T67" s="106">
        <f t="shared" ca="1" si="6"/>
        <v>0</v>
      </c>
    </row>
    <row r="68" spans="1:20" ht="15" customHeight="1" x14ac:dyDescent="0.35">
      <c r="A68" s="114" t="s">
        <v>1807</v>
      </c>
      <c r="B68" s="71" t="s">
        <v>1830</v>
      </c>
      <c r="C68" s="12" t="str">
        <f>VLOOKUP(A68,'2、汇总分析二项目维度'!A:C,3,0)</f>
        <v>宜昌市大数据产业合作政府采购项目</v>
      </c>
      <c r="D68" s="159">
        <f ca="1">SUMPRODUCT(SUMIF(INDIRECT(D$1&amp;"!b3:b34"),$A68,OFFSET(INDIRECT(D$1&amp;"!a3"),,ROW(INDIRECT(MATCH('2、汇总分析二项目维度'!$J$2,INDIRECT(D$1&amp;"!2:2"),)&amp;":"&amp;MATCH('2、汇总分析二项目维度'!$K$2,INDIRECT(D$1&amp;"!2:2"),)))-1,)))</f>
        <v>0</v>
      </c>
      <c r="E68" s="159">
        <f ca="1">SUMPRODUCT(SUMIF(INDIRECT(E$1&amp;"!b3:b34"),$A68,OFFSET(INDIRECT(E$1&amp;"!a3"),,ROW(INDIRECT(MATCH('2、汇总分析二项目维度'!$J$2,INDIRECT(E$1&amp;"!2:2"),)&amp;":"&amp;MATCH('2、汇总分析二项目维度'!$K$2,INDIRECT(E$1&amp;"!2:2"),)))-1,)))</f>
        <v>0</v>
      </c>
      <c r="F68" s="159">
        <f ca="1">SUMPRODUCT(SUMIF(INDIRECT(F$1&amp;"!b3:b34"),$A68,OFFSET(INDIRECT(F$1&amp;"!a3"),,ROW(INDIRECT(MATCH('2、汇总分析二项目维度'!$J$2,INDIRECT(F$1&amp;"!2:2"),)&amp;":"&amp;MATCH('2、汇总分析二项目维度'!$K$2,INDIRECT(F$1&amp;"!2:2"),)))-1,)))</f>
        <v>0</v>
      </c>
      <c r="G68" s="159">
        <f ca="1">SUMPRODUCT(SUMIF(INDIRECT(G$1&amp;"!b3:b34"),$A68,OFFSET(INDIRECT(G$1&amp;"!a3"),,ROW(INDIRECT(MATCH('2、汇总分析二项目维度'!$J$2,INDIRECT(G$1&amp;"!2:2"),)&amp;":"&amp;MATCH('2、汇总分析二项目维度'!$K$2,INDIRECT(G$1&amp;"!2:2"),)))-1,)))</f>
        <v>0</v>
      </c>
      <c r="H68" s="159">
        <f ca="1">SUMPRODUCT(SUMIF(INDIRECT(H$1&amp;"!b3:b34"),$A68,OFFSET(INDIRECT(H$1&amp;"!a3"),,ROW(INDIRECT(MATCH('2、汇总分析二项目维度'!$J$2,INDIRECT(H$1&amp;"!2:2"),)&amp;":"&amp;MATCH('2、汇总分析二项目维度'!$K$2,INDIRECT(H$1&amp;"!2:2"),)))-1,)))</f>
        <v>0</v>
      </c>
      <c r="I68" s="159">
        <f ca="1">SUMPRODUCT(SUMIF(INDIRECT(I$1&amp;"!b3:b34"),$A68,OFFSET(INDIRECT(I$1&amp;"!a3"),,ROW(INDIRECT(MATCH('2、汇总分析二项目维度'!$J$2,INDIRECT(I$1&amp;"!2:2"),)&amp;":"&amp;MATCH('2、汇总分析二项目维度'!$K$2,INDIRECT(I$1&amp;"!2:2"),)))-1,)))</f>
        <v>0</v>
      </c>
      <c r="J68" s="159">
        <f ca="1">SUMPRODUCT(SUMIF(INDIRECT(J$1&amp;"!b3:b34"),$A68,OFFSET(INDIRECT(J$1&amp;"!a3"),,ROW(INDIRECT(MATCH('2、汇总分析二项目维度'!$J$2,INDIRECT(J$1&amp;"!2:2"),)&amp;":"&amp;MATCH('2、汇总分析二项目维度'!$K$2,INDIRECT(J$1&amp;"!2:2"),)))-1,)))</f>
        <v>0</v>
      </c>
      <c r="K68" s="159">
        <f ca="1">SUMPRODUCT(SUMIF(INDIRECT(K$1&amp;"!b3:b34"),$A68,OFFSET(INDIRECT(K$1&amp;"!a3"),,ROW(INDIRECT(MATCH('2、汇总分析二项目维度'!$J$2,INDIRECT(K$1&amp;"!2:2"),)&amp;":"&amp;MATCH('2、汇总分析二项目维度'!$K$2,INDIRECT(K$1&amp;"!2:2"),)))-1,)))</f>
        <v>0</v>
      </c>
      <c r="L68" s="159">
        <f ca="1">SUMPRODUCT(SUMIF(INDIRECT(L$1&amp;"!b3:b34"),$A68,OFFSET(INDIRECT(L$1&amp;"!a3"),,ROW(INDIRECT(MATCH('2、汇总分析二项目维度'!$J$2,INDIRECT(L$1&amp;"!2:2"),)&amp;":"&amp;MATCH('2、汇总分析二项目维度'!$K$2,INDIRECT(L$1&amp;"!2:2"),)))-1,)))</f>
        <v>0</v>
      </c>
      <c r="M68" s="159">
        <f ca="1">SUMPRODUCT(SUMIF(INDIRECT(M$1&amp;"!b3:b34"),$A68,OFFSET(INDIRECT(M$1&amp;"!a3"),,ROW(INDIRECT(MATCH('2、汇总分析二项目维度'!$J$2,INDIRECT(M$1&amp;"!2:2"),)&amp;":"&amp;MATCH('2、汇总分析二项目维度'!$K$2,INDIRECT(M$1&amp;"!2:2"),)))-1,)))</f>
        <v>0</v>
      </c>
      <c r="N68" s="159">
        <f ca="1">SUMPRODUCT(SUMIF(INDIRECT(N$1&amp;"!b3:b34"),$A68,OFFSET(INDIRECT(N$1&amp;"!a3"),,ROW(INDIRECT(MATCH('2、汇总分析二项目维度'!$J$2,INDIRECT(N$1&amp;"!2:2"),)&amp;":"&amp;MATCH('2、汇总分析二项目维度'!$K$2,INDIRECT(N$1&amp;"!2:2"),)))-1,)))</f>
        <v>0</v>
      </c>
      <c r="O68" s="159">
        <f ca="1">SUMPRODUCT(SUMIF(INDIRECT(O$1&amp;"!b3:b34"),$A68,OFFSET(INDIRECT(O$1&amp;"!a3"),,ROW(INDIRECT(MATCH('2、汇总分析二项目维度'!$J$2,INDIRECT(O$1&amp;"!2:2"),)&amp;":"&amp;MATCH('2、汇总分析二项目维度'!$K$2,INDIRECT(O$1&amp;"!2:2"),)))-1,)))</f>
        <v>0</v>
      </c>
      <c r="P68" s="159">
        <f ca="1">SUMPRODUCT(SUMIF(INDIRECT(P$1&amp;"!b3:b34"),$A68,OFFSET(INDIRECT(P$1&amp;"!a3"),,ROW(INDIRECT(MATCH('2、汇总分析二项目维度'!$J$2,INDIRECT(P$1&amp;"!2:2"),)&amp;":"&amp;MATCH('2、汇总分析二项目维度'!$K$2,INDIRECT(P$1&amp;"!2:2"),)))-1,)))</f>
        <v>0</v>
      </c>
      <c r="Q68" s="159">
        <f ca="1">SUMPRODUCT(SUMIF(INDIRECT(Q$1&amp;"!b3:b34"),$A68,OFFSET(INDIRECT(Q$1&amp;"!a3"),,ROW(INDIRECT(MATCH('2、汇总分析二项目维度'!$J$2,INDIRECT(Q$1&amp;"!2:2"),)&amp;":"&amp;MATCH('2、汇总分析二项目维度'!$K$2,INDIRECT(Q$1&amp;"!2:2"),)))-1,)))</f>
        <v>0</v>
      </c>
      <c r="R68" s="159">
        <f ca="1">SUMPRODUCT(SUMIF(INDIRECT(R$1&amp;"!b3:b34"),$A68,OFFSET(INDIRECT(R$1&amp;"!a3"),,ROW(INDIRECT(MATCH('2、汇总分析二项目维度'!$J$2,INDIRECT(R$1&amp;"!2:2"),)&amp;":"&amp;MATCH('2、汇总分析二项目维度'!$K$2,INDIRECT(R$1&amp;"!2:2"),)))-1,)))</f>
        <v>0</v>
      </c>
      <c r="S68" s="159">
        <f ca="1">SUMPRODUCT(SUMIF(INDIRECT(S$1&amp;"!b3:b34"),$A68,OFFSET(INDIRECT(S$1&amp;"!a3"),,ROW(INDIRECT(MATCH('2、汇总分析二项目维度'!$J$2,INDIRECT(S$1&amp;"!2:2"),)&amp;":"&amp;MATCH('2、汇总分析二项目维度'!$K$2,INDIRECT(S$1&amp;"!2:2"),)))-1,)))</f>
        <v>0</v>
      </c>
      <c r="T68" s="106">
        <f t="shared" ca="1" si="6"/>
        <v>0</v>
      </c>
    </row>
    <row r="69" spans="1:20" ht="15" customHeight="1" x14ac:dyDescent="0.35">
      <c r="A69" s="114" t="s">
        <v>1812</v>
      </c>
      <c r="B69" s="71" t="s">
        <v>1830</v>
      </c>
      <c r="C69" s="12" t="str">
        <f>VLOOKUP(A69,'2、汇总分析二项目维度'!A:C,3,0)</f>
        <v>苏州农商银行个人消费贷政府数据支撑服务阶段证明项目</v>
      </c>
      <c r="D69" s="159">
        <f ca="1">SUMPRODUCT(SUMIF(INDIRECT(D$1&amp;"!b3:b34"),$A69,OFFSET(INDIRECT(D$1&amp;"!a3"),,ROW(INDIRECT(MATCH('2、汇总分析二项目维度'!$J$2,INDIRECT(D$1&amp;"!2:2"),)&amp;":"&amp;MATCH('2、汇总分析二项目维度'!$K$2,INDIRECT(D$1&amp;"!2:2"),)))-1,)))</f>
        <v>0</v>
      </c>
      <c r="E69" s="159">
        <f ca="1">SUMPRODUCT(SUMIF(INDIRECT(E$1&amp;"!b3:b34"),$A69,OFFSET(INDIRECT(E$1&amp;"!a3"),,ROW(INDIRECT(MATCH('2、汇总分析二项目维度'!$J$2,INDIRECT(E$1&amp;"!2:2"),)&amp;":"&amp;MATCH('2、汇总分析二项目维度'!$K$2,INDIRECT(E$1&amp;"!2:2"),)))-1,)))</f>
        <v>0</v>
      </c>
      <c r="F69" s="159">
        <f ca="1">SUMPRODUCT(SUMIF(INDIRECT(F$1&amp;"!b3:b34"),$A69,OFFSET(INDIRECT(F$1&amp;"!a3"),,ROW(INDIRECT(MATCH('2、汇总分析二项目维度'!$J$2,INDIRECT(F$1&amp;"!2:2"),)&amp;":"&amp;MATCH('2、汇总分析二项目维度'!$K$2,INDIRECT(F$1&amp;"!2:2"),)))-1,)))</f>
        <v>0</v>
      </c>
      <c r="G69" s="159">
        <f ca="1">SUMPRODUCT(SUMIF(INDIRECT(G$1&amp;"!b3:b34"),$A69,OFFSET(INDIRECT(G$1&amp;"!a3"),,ROW(INDIRECT(MATCH('2、汇总分析二项目维度'!$J$2,INDIRECT(G$1&amp;"!2:2"),)&amp;":"&amp;MATCH('2、汇总分析二项目维度'!$K$2,INDIRECT(G$1&amp;"!2:2"),)))-1,)))</f>
        <v>0</v>
      </c>
      <c r="H69" s="159">
        <f ca="1">SUMPRODUCT(SUMIF(INDIRECT(H$1&amp;"!b3:b34"),$A69,OFFSET(INDIRECT(H$1&amp;"!a3"),,ROW(INDIRECT(MATCH('2、汇总分析二项目维度'!$J$2,INDIRECT(H$1&amp;"!2:2"),)&amp;":"&amp;MATCH('2、汇总分析二项目维度'!$K$2,INDIRECT(H$1&amp;"!2:2"),)))-1,)))</f>
        <v>0</v>
      </c>
      <c r="I69" s="159">
        <f ca="1">SUMPRODUCT(SUMIF(INDIRECT(I$1&amp;"!b3:b34"),$A69,OFFSET(INDIRECT(I$1&amp;"!a3"),,ROW(INDIRECT(MATCH('2、汇总分析二项目维度'!$J$2,INDIRECT(I$1&amp;"!2:2"),)&amp;":"&amp;MATCH('2、汇总分析二项目维度'!$K$2,INDIRECT(I$1&amp;"!2:2"),)))-1,)))</f>
        <v>0</v>
      </c>
      <c r="J69" s="159">
        <f ca="1">SUMPRODUCT(SUMIF(INDIRECT(J$1&amp;"!b3:b34"),$A69,OFFSET(INDIRECT(J$1&amp;"!a3"),,ROW(INDIRECT(MATCH('2、汇总分析二项目维度'!$J$2,INDIRECT(J$1&amp;"!2:2"),)&amp;":"&amp;MATCH('2、汇总分析二项目维度'!$K$2,INDIRECT(J$1&amp;"!2:2"),)))-1,)))</f>
        <v>0</v>
      </c>
      <c r="K69" s="159">
        <f ca="1">SUMPRODUCT(SUMIF(INDIRECT(K$1&amp;"!b3:b34"),$A69,OFFSET(INDIRECT(K$1&amp;"!a3"),,ROW(INDIRECT(MATCH('2、汇总分析二项目维度'!$J$2,INDIRECT(K$1&amp;"!2:2"),)&amp;":"&amp;MATCH('2、汇总分析二项目维度'!$K$2,INDIRECT(K$1&amp;"!2:2"),)))-1,)))</f>
        <v>0</v>
      </c>
      <c r="L69" s="159">
        <f ca="1">SUMPRODUCT(SUMIF(INDIRECT(L$1&amp;"!b3:b34"),$A69,OFFSET(INDIRECT(L$1&amp;"!a3"),,ROW(INDIRECT(MATCH('2、汇总分析二项目维度'!$J$2,INDIRECT(L$1&amp;"!2:2"),)&amp;":"&amp;MATCH('2、汇总分析二项目维度'!$K$2,INDIRECT(L$1&amp;"!2:2"),)))-1,)))</f>
        <v>0</v>
      </c>
      <c r="M69" s="159">
        <f ca="1">SUMPRODUCT(SUMIF(INDIRECT(M$1&amp;"!b3:b34"),$A69,OFFSET(INDIRECT(M$1&amp;"!a3"),,ROW(INDIRECT(MATCH('2、汇总分析二项目维度'!$J$2,INDIRECT(M$1&amp;"!2:2"),)&amp;":"&amp;MATCH('2、汇总分析二项目维度'!$K$2,INDIRECT(M$1&amp;"!2:2"),)))-1,)))</f>
        <v>0</v>
      </c>
      <c r="N69" s="159">
        <f ca="1">SUMPRODUCT(SUMIF(INDIRECT(N$1&amp;"!b3:b34"),$A69,OFFSET(INDIRECT(N$1&amp;"!a3"),,ROW(INDIRECT(MATCH('2、汇总分析二项目维度'!$J$2,INDIRECT(N$1&amp;"!2:2"),)&amp;":"&amp;MATCH('2、汇总分析二项目维度'!$K$2,INDIRECT(N$1&amp;"!2:2"),)))-1,)))</f>
        <v>0</v>
      </c>
      <c r="O69" s="159">
        <f ca="1">SUMPRODUCT(SUMIF(INDIRECT(O$1&amp;"!b3:b34"),$A69,OFFSET(INDIRECT(O$1&amp;"!a3"),,ROW(INDIRECT(MATCH('2、汇总分析二项目维度'!$J$2,INDIRECT(O$1&amp;"!2:2"),)&amp;":"&amp;MATCH('2、汇总分析二项目维度'!$K$2,INDIRECT(O$1&amp;"!2:2"),)))-1,)))</f>
        <v>0</v>
      </c>
      <c r="P69" s="159">
        <f ca="1">SUMPRODUCT(SUMIF(INDIRECT(P$1&amp;"!b3:b34"),$A69,OFFSET(INDIRECT(P$1&amp;"!a3"),,ROW(INDIRECT(MATCH('2、汇总分析二项目维度'!$J$2,INDIRECT(P$1&amp;"!2:2"),)&amp;":"&amp;MATCH('2、汇总分析二项目维度'!$K$2,INDIRECT(P$1&amp;"!2:2"),)))-1,)))</f>
        <v>0</v>
      </c>
      <c r="Q69" s="159">
        <f ca="1">SUMPRODUCT(SUMIF(INDIRECT(Q$1&amp;"!b3:b34"),$A69,OFFSET(INDIRECT(Q$1&amp;"!a3"),,ROW(INDIRECT(MATCH('2、汇总分析二项目维度'!$J$2,INDIRECT(Q$1&amp;"!2:2"),)&amp;":"&amp;MATCH('2、汇总分析二项目维度'!$K$2,INDIRECT(Q$1&amp;"!2:2"),)))-1,)))</f>
        <v>0</v>
      </c>
      <c r="R69" s="159">
        <f ca="1">SUMPRODUCT(SUMIF(INDIRECT(R$1&amp;"!b3:b34"),$A69,OFFSET(INDIRECT(R$1&amp;"!a3"),,ROW(INDIRECT(MATCH('2、汇总分析二项目维度'!$J$2,INDIRECT(R$1&amp;"!2:2"),)&amp;":"&amp;MATCH('2、汇总分析二项目维度'!$K$2,INDIRECT(R$1&amp;"!2:2"),)))-1,)))</f>
        <v>0</v>
      </c>
      <c r="S69" s="159">
        <f ca="1">SUMPRODUCT(SUMIF(INDIRECT(S$1&amp;"!b3:b34"),$A69,OFFSET(INDIRECT(S$1&amp;"!a3"),,ROW(INDIRECT(MATCH('2、汇总分析二项目维度'!$J$2,INDIRECT(S$1&amp;"!2:2"),)&amp;":"&amp;MATCH('2、汇总分析二项目维度'!$K$2,INDIRECT(S$1&amp;"!2:2"),)))-1,)))</f>
        <v>0</v>
      </c>
      <c r="T69" s="106">
        <f t="shared" ca="1" si="6"/>
        <v>0</v>
      </c>
    </row>
    <row r="70" spans="1:20" ht="15" customHeight="1" x14ac:dyDescent="0.35">
      <c r="A70" s="114" t="s">
        <v>1916</v>
      </c>
      <c r="B70" s="71" t="s">
        <v>1925</v>
      </c>
      <c r="C70" s="12" t="str">
        <f>VLOOKUP(A70,'2、汇总分析二项目维度'!A:C,3,0)</f>
        <v>智慧徐州信息资源枢纽工程稳定运行及应用拓展服务阶段证明</v>
      </c>
      <c r="D70" s="159">
        <f ca="1">SUMPRODUCT(SUMIF(INDIRECT(D$1&amp;"!b3:b34"),$A70,OFFSET(INDIRECT(D$1&amp;"!a3"),,ROW(INDIRECT(MATCH('2、汇总分析二项目维度'!$J$2,INDIRECT(D$1&amp;"!2:2"),)&amp;":"&amp;MATCH('2、汇总分析二项目维度'!$K$2,INDIRECT(D$1&amp;"!2:2"),)))-1,)))</f>
        <v>0</v>
      </c>
      <c r="E70" s="159">
        <f ca="1">SUMPRODUCT(SUMIF(INDIRECT(E$1&amp;"!b3:b34"),$A70,OFFSET(INDIRECT(E$1&amp;"!a3"),,ROW(INDIRECT(MATCH('2、汇总分析二项目维度'!$J$2,INDIRECT(E$1&amp;"!2:2"),)&amp;":"&amp;MATCH('2、汇总分析二项目维度'!$K$2,INDIRECT(E$1&amp;"!2:2"),)))-1,)))</f>
        <v>0</v>
      </c>
      <c r="F70" s="159">
        <f ca="1">SUMPRODUCT(SUMIF(INDIRECT(F$1&amp;"!b3:b34"),$A70,OFFSET(INDIRECT(F$1&amp;"!a3"),,ROW(INDIRECT(MATCH('2、汇总分析二项目维度'!$J$2,INDIRECT(F$1&amp;"!2:2"),)&amp;":"&amp;MATCH('2、汇总分析二项目维度'!$K$2,INDIRECT(F$1&amp;"!2:2"),)))-1,)))</f>
        <v>0</v>
      </c>
      <c r="G70" s="159">
        <f ca="1">SUMPRODUCT(SUMIF(INDIRECT(G$1&amp;"!b3:b34"),$A70,OFFSET(INDIRECT(G$1&amp;"!a3"),,ROW(INDIRECT(MATCH('2、汇总分析二项目维度'!$J$2,INDIRECT(G$1&amp;"!2:2"),)&amp;":"&amp;MATCH('2、汇总分析二项目维度'!$K$2,INDIRECT(G$1&amp;"!2:2"),)))-1,)))</f>
        <v>0</v>
      </c>
      <c r="H70" s="159">
        <f ca="1">SUMPRODUCT(SUMIF(INDIRECT(H$1&amp;"!b3:b34"),$A70,OFFSET(INDIRECT(H$1&amp;"!a3"),,ROW(INDIRECT(MATCH('2、汇总分析二项目维度'!$J$2,INDIRECT(H$1&amp;"!2:2"),)&amp;":"&amp;MATCH('2、汇总分析二项目维度'!$K$2,INDIRECT(H$1&amp;"!2:2"),)))-1,)))</f>
        <v>0</v>
      </c>
      <c r="I70" s="159">
        <f ca="1">SUMPRODUCT(SUMIF(INDIRECT(I$1&amp;"!b3:b34"),$A70,OFFSET(INDIRECT(I$1&amp;"!a3"),,ROW(INDIRECT(MATCH('2、汇总分析二项目维度'!$J$2,INDIRECT(I$1&amp;"!2:2"),)&amp;":"&amp;MATCH('2、汇总分析二项目维度'!$K$2,INDIRECT(I$1&amp;"!2:2"),)))-1,)))</f>
        <v>0</v>
      </c>
      <c r="J70" s="159">
        <f ca="1">SUMPRODUCT(SUMIF(INDIRECT(J$1&amp;"!b3:b34"),$A70,OFFSET(INDIRECT(J$1&amp;"!a3"),,ROW(INDIRECT(MATCH('2、汇总分析二项目维度'!$J$2,INDIRECT(J$1&amp;"!2:2"),)&amp;":"&amp;MATCH('2、汇总分析二项目维度'!$K$2,INDIRECT(J$1&amp;"!2:2"),)))-1,)))</f>
        <v>0</v>
      </c>
      <c r="K70" s="159">
        <f ca="1">SUMPRODUCT(SUMIF(INDIRECT(K$1&amp;"!b3:b34"),$A70,OFFSET(INDIRECT(K$1&amp;"!a3"),,ROW(INDIRECT(MATCH('2、汇总分析二项目维度'!$J$2,INDIRECT(K$1&amp;"!2:2"),)&amp;":"&amp;MATCH('2、汇总分析二项目维度'!$K$2,INDIRECT(K$1&amp;"!2:2"),)))-1,)))</f>
        <v>0</v>
      </c>
      <c r="L70" s="159">
        <f ca="1">SUMPRODUCT(SUMIF(INDIRECT(L$1&amp;"!b3:b34"),$A70,OFFSET(INDIRECT(L$1&amp;"!a3"),,ROW(INDIRECT(MATCH('2、汇总分析二项目维度'!$J$2,INDIRECT(L$1&amp;"!2:2"),)&amp;":"&amp;MATCH('2、汇总分析二项目维度'!$K$2,INDIRECT(L$1&amp;"!2:2"),)))-1,)))</f>
        <v>0</v>
      </c>
      <c r="M70" s="159">
        <f ca="1">SUMPRODUCT(SUMIF(INDIRECT(M$1&amp;"!b3:b34"),$A70,OFFSET(INDIRECT(M$1&amp;"!a3"),,ROW(INDIRECT(MATCH('2、汇总分析二项目维度'!$J$2,INDIRECT(M$1&amp;"!2:2"),)&amp;":"&amp;MATCH('2、汇总分析二项目维度'!$K$2,INDIRECT(M$1&amp;"!2:2"),)))-1,)))</f>
        <v>0</v>
      </c>
      <c r="N70" s="159">
        <f ca="1">SUMPRODUCT(SUMIF(INDIRECT(N$1&amp;"!b3:b34"),$A70,OFFSET(INDIRECT(N$1&amp;"!a3"),,ROW(INDIRECT(MATCH('2、汇总分析二项目维度'!$J$2,INDIRECT(N$1&amp;"!2:2"),)&amp;":"&amp;MATCH('2、汇总分析二项目维度'!$K$2,INDIRECT(N$1&amp;"!2:2"),)))-1,)))</f>
        <v>0</v>
      </c>
      <c r="O70" s="159">
        <f ca="1">SUMPRODUCT(SUMIF(INDIRECT(O$1&amp;"!b3:b34"),$A70,OFFSET(INDIRECT(O$1&amp;"!a3"),,ROW(INDIRECT(MATCH('2、汇总分析二项目维度'!$J$2,INDIRECT(O$1&amp;"!2:2"),)&amp;":"&amp;MATCH('2、汇总分析二项目维度'!$K$2,INDIRECT(O$1&amp;"!2:2"),)))-1,)))</f>
        <v>0</v>
      </c>
      <c r="P70" s="159">
        <f ca="1">SUMPRODUCT(SUMIF(INDIRECT(P$1&amp;"!b3:b34"),$A70,OFFSET(INDIRECT(P$1&amp;"!a3"),,ROW(INDIRECT(MATCH('2、汇总分析二项目维度'!$J$2,INDIRECT(P$1&amp;"!2:2"),)&amp;":"&amp;MATCH('2、汇总分析二项目维度'!$K$2,INDIRECT(P$1&amp;"!2:2"),)))-1,)))</f>
        <v>0</v>
      </c>
      <c r="Q70" s="159">
        <f ca="1">SUMPRODUCT(SUMIF(INDIRECT(Q$1&amp;"!b3:b34"),$A70,OFFSET(INDIRECT(Q$1&amp;"!a3"),,ROW(INDIRECT(MATCH('2、汇总分析二项目维度'!$J$2,INDIRECT(Q$1&amp;"!2:2"),)&amp;":"&amp;MATCH('2、汇总分析二项目维度'!$K$2,INDIRECT(Q$1&amp;"!2:2"),)))-1,)))</f>
        <v>0</v>
      </c>
      <c r="R70" s="159">
        <f ca="1">SUMPRODUCT(SUMIF(INDIRECT(R$1&amp;"!b3:b34"),$A70,OFFSET(INDIRECT(R$1&amp;"!a3"),,ROW(INDIRECT(MATCH('2、汇总分析二项目维度'!$J$2,INDIRECT(R$1&amp;"!2:2"),)&amp;":"&amp;MATCH('2、汇总分析二项目维度'!$K$2,INDIRECT(R$1&amp;"!2:2"),)))-1,)))</f>
        <v>0</v>
      </c>
      <c r="S70" s="159">
        <f ca="1">SUMPRODUCT(SUMIF(INDIRECT(S$1&amp;"!b3:b34"),$A70,OFFSET(INDIRECT(S$1&amp;"!a3"),,ROW(INDIRECT(MATCH('2、汇总分析二项目维度'!$J$2,INDIRECT(S$1&amp;"!2:2"),)&amp;":"&amp;MATCH('2、汇总分析二项目维度'!$K$2,INDIRECT(S$1&amp;"!2:2"),)))-1,)))</f>
        <v>0</v>
      </c>
      <c r="T70" s="106">
        <f t="shared" ca="1" si="6"/>
        <v>0</v>
      </c>
    </row>
    <row r="71" spans="1:20" ht="15" customHeight="1" x14ac:dyDescent="0.35">
      <c r="A71" s="114" t="s">
        <v>450</v>
      </c>
      <c r="B71" s="71" t="s">
        <v>1830</v>
      </c>
      <c r="C71" s="12" t="str">
        <f>VLOOKUP(A71,'2、汇总分析二项目维度'!A:C,3,0)</f>
        <v>江苏省公安厅因特睿试点场景技术验证软件开发</v>
      </c>
      <c r="D71" s="159">
        <f ca="1">SUMPRODUCT(SUMIF(INDIRECT(D$1&amp;"!b3:b34"),$A71,OFFSET(INDIRECT(D$1&amp;"!a3"),,ROW(INDIRECT(MATCH('2、汇总分析二项目维度'!$J$2,INDIRECT(D$1&amp;"!2:2"),)&amp;":"&amp;MATCH('2、汇总分析二项目维度'!$K$2,INDIRECT(D$1&amp;"!2:2"),)))-1,)))</f>
        <v>0</v>
      </c>
      <c r="E71" s="159">
        <f ca="1">SUMPRODUCT(SUMIF(INDIRECT(E$1&amp;"!b3:b34"),$A71,OFFSET(INDIRECT(E$1&amp;"!a3"),,ROW(INDIRECT(MATCH('2、汇总分析二项目维度'!$J$2,INDIRECT(E$1&amp;"!2:2"),)&amp;":"&amp;MATCH('2、汇总分析二项目维度'!$K$2,INDIRECT(E$1&amp;"!2:2"),)))-1,)))</f>
        <v>0</v>
      </c>
      <c r="F71" s="159">
        <f ca="1">SUMPRODUCT(SUMIF(INDIRECT(F$1&amp;"!b3:b34"),$A71,OFFSET(INDIRECT(F$1&amp;"!a3"),,ROW(INDIRECT(MATCH('2、汇总分析二项目维度'!$J$2,INDIRECT(F$1&amp;"!2:2"),)&amp;":"&amp;MATCH('2、汇总分析二项目维度'!$K$2,INDIRECT(F$1&amp;"!2:2"),)))-1,)))</f>
        <v>0</v>
      </c>
      <c r="G71" s="159">
        <f ca="1">SUMPRODUCT(SUMIF(INDIRECT(G$1&amp;"!b3:b34"),$A71,OFFSET(INDIRECT(G$1&amp;"!a3"),,ROW(INDIRECT(MATCH('2、汇总分析二项目维度'!$J$2,INDIRECT(G$1&amp;"!2:2"),)&amp;":"&amp;MATCH('2、汇总分析二项目维度'!$K$2,INDIRECT(G$1&amp;"!2:2"),)))-1,)))</f>
        <v>0</v>
      </c>
      <c r="H71" s="159">
        <f ca="1">SUMPRODUCT(SUMIF(INDIRECT(H$1&amp;"!b3:b34"),$A71,OFFSET(INDIRECT(H$1&amp;"!a3"),,ROW(INDIRECT(MATCH('2、汇总分析二项目维度'!$J$2,INDIRECT(H$1&amp;"!2:2"),)&amp;":"&amp;MATCH('2、汇总分析二项目维度'!$K$2,INDIRECT(H$1&amp;"!2:2"),)))-1,)))</f>
        <v>0</v>
      </c>
      <c r="I71" s="159">
        <f ca="1">SUMPRODUCT(SUMIF(INDIRECT(I$1&amp;"!b3:b34"),$A71,OFFSET(INDIRECT(I$1&amp;"!a3"),,ROW(INDIRECT(MATCH('2、汇总分析二项目维度'!$J$2,INDIRECT(I$1&amp;"!2:2"),)&amp;":"&amp;MATCH('2、汇总分析二项目维度'!$K$2,INDIRECT(I$1&amp;"!2:2"),)))-1,)))</f>
        <v>0</v>
      </c>
      <c r="J71" s="159">
        <f ca="1">SUMPRODUCT(SUMIF(INDIRECT(J$1&amp;"!b3:b34"),$A71,OFFSET(INDIRECT(J$1&amp;"!a3"),,ROW(INDIRECT(MATCH('2、汇总分析二项目维度'!$J$2,INDIRECT(J$1&amp;"!2:2"),)&amp;":"&amp;MATCH('2、汇总分析二项目维度'!$K$2,INDIRECT(J$1&amp;"!2:2"),)))-1,)))</f>
        <v>0</v>
      </c>
      <c r="K71" s="159">
        <f ca="1">SUMPRODUCT(SUMIF(INDIRECT(K$1&amp;"!b3:b34"),$A71,OFFSET(INDIRECT(K$1&amp;"!a3"),,ROW(INDIRECT(MATCH('2、汇总分析二项目维度'!$J$2,INDIRECT(K$1&amp;"!2:2"),)&amp;":"&amp;MATCH('2、汇总分析二项目维度'!$K$2,INDIRECT(K$1&amp;"!2:2"),)))-1,)))</f>
        <v>0</v>
      </c>
      <c r="L71" s="159">
        <f ca="1">SUMPRODUCT(SUMIF(INDIRECT(L$1&amp;"!b3:b34"),$A71,OFFSET(INDIRECT(L$1&amp;"!a3"),,ROW(INDIRECT(MATCH('2、汇总分析二项目维度'!$J$2,INDIRECT(L$1&amp;"!2:2"),)&amp;":"&amp;MATCH('2、汇总分析二项目维度'!$K$2,INDIRECT(L$1&amp;"!2:2"),)))-1,)))</f>
        <v>0</v>
      </c>
      <c r="M71" s="159">
        <f ca="1">SUMPRODUCT(SUMIF(INDIRECT(M$1&amp;"!b3:b34"),$A71,OFFSET(INDIRECT(M$1&amp;"!a3"),,ROW(INDIRECT(MATCH('2、汇总分析二项目维度'!$J$2,INDIRECT(M$1&amp;"!2:2"),)&amp;":"&amp;MATCH('2、汇总分析二项目维度'!$K$2,INDIRECT(M$1&amp;"!2:2"),)))-1,)))</f>
        <v>0</v>
      </c>
      <c r="N71" s="159">
        <f ca="1">SUMPRODUCT(SUMIF(INDIRECT(N$1&amp;"!b3:b34"),$A71,OFFSET(INDIRECT(N$1&amp;"!a3"),,ROW(INDIRECT(MATCH('2、汇总分析二项目维度'!$J$2,INDIRECT(N$1&amp;"!2:2"),)&amp;":"&amp;MATCH('2、汇总分析二项目维度'!$K$2,INDIRECT(N$1&amp;"!2:2"),)))-1,)))</f>
        <v>0</v>
      </c>
      <c r="O71" s="159">
        <f ca="1">SUMPRODUCT(SUMIF(INDIRECT(O$1&amp;"!b3:b34"),$A71,OFFSET(INDIRECT(O$1&amp;"!a3"),,ROW(INDIRECT(MATCH('2、汇总分析二项目维度'!$J$2,INDIRECT(O$1&amp;"!2:2"),)&amp;":"&amp;MATCH('2、汇总分析二项目维度'!$K$2,INDIRECT(O$1&amp;"!2:2"),)))-1,)))</f>
        <v>0</v>
      </c>
      <c r="P71" s="159">
        <f ca="1">SUMPRODUCT(SUMIF(INDIRECT(P$1&amp;"!b3:b34"),$A71,OFFSET(INDIRECT(P$1&amp;"!a3"),,ROW(INDIRECT(MATCH('2、汇总分析二项目维度'!$J$2,INDIRECT(P$1&amp;"!2:2"),)&amp;":"&amp;MATCH('2、汇总分析二项目维度'!$K$2,INDIRECT(P$1&amp;"!2:2"),)))-1,)))</f>
        <v>0</v>
      </c>
      <c r="Q71" s="159">
        <f ca="1">SUMPRODUCT(SUMIF(INDIRECT(Q$1&amp;"!b3:b34"),$A71,OFFSET(INDIRECT(Q$1&amp;"!a3"),,ROW(INDIRECT(MATCH('2、汇总分析二项目维度'!$J$2,INDIRECT(Q$1&amp;"!2:2"),)&amp;":"&amp;MATCH('2、汇总分析二项目维度'!$K$2,INDIRECT(Q$1&amp;"!2:2"),)))-1,)))</f>
        <v>0</v>
      </c>
      <c r="R71" s="159">
        <f ca="1">SUMPRODUCT(SUMIF(INDIRECT(R$1&amp;"!b3:b34"),$A71,OFFSET(INDIRECT(R$1&amp;"!a3"),,ROW(INDIRECT(MATCH('2、汇总分析二项目维度'!$J$2,INDIRECT(R$1&amp;"!2:2"),)&amp;":"&amp;MATCH('2、汇总分析二项目维度'!$K$2,INDIRECT(R$1&amp;"!2:2"),)))-1,)))</f>
        <v>0</v>
      </c>
      <c r="S71" s="159">
        <f ca="1">SUMPRODUCT(SUMIF(INDIRECT(S$1&amp;"!b3:b34"),$A71,OFFSET(INDIRECT(S$1&amp;"!a3"),,ROW(INDIRECT(MATCH('2、汇总分析二项目维度'!$J$2,INDIRECT(S$1&amp;"!2:2"),)&amp;":"&amp;MATCH('2、汇总分析二项目维度'!$K$2,INDIRECT(S$1&amp;"!2:2"),)))-1,)))</f>
        <v>0</v>
      </c>
      <c r="T71" s="106">
        <f t="shared" ca="1" si="6"/>
        <v>0</v>
      </c>
    </row>
    <row r="72" spans="1:20" ht="15" customHeight="1" x14ac:dyDescent="0.35">
      <c r="A72" s="48" t="s">
        <v>1381</v>
      </c>
      <c r="B72" s="11" t="s">
        <v>1830</v>
      </c>
      <c r="C72" s="12" t="str">
        <f>VLOOKUP(A72,'2、汇总分析二项目维度'!A:C,3,0)</f>
        <v>秦淮区智慧垃圾管理平台</v>
      </c>
      <c r="D72" s="159">
        <f ca="1">SUMPRODUCT(SUMIF(INDIRECT(D$1&amp;"!b3:b34"),$A72,OFFSET(INDIRECT(D$1&amp;"!a3"),,ROW(INDIRECT(MATCH('2、汇总分析二项目维度'!$J$2,INDIRECT(D$1&amp;"!2:2"),)&amp;":"&amp;MATCH('2、汇总分析二项目维度'!$K$2,INDIRECT(D$1&amp;"!2:2"),)))-1,)))</f>
        <v>0</v>
      </c>
      <c r="E72" s="159">
        <f ca="1">SUMPRODUCT(SUMIF(INDIRECT(E$1&amp;"!b3:b34"),$A72,OFFSET(INDIRECT(E$1&amp;"!a3"),,ROW(INDIRECT(MATCH('2、汇总分析二项目维度'!$J$2,INDIRECT(E$1&amp;"!2:2"),)&amp;":"&amp;MATCH('2、汇总分析二项目维度'!$K$2,INDIRECT(E$1&amp;"!2:2"),)))-1,)))</f>
        <v>0</v>
      </c>
      <c r="F72" s="159">
        <f ca="1">SUMPRODUCT(SUMIF(INDIRECT(F$1&amp;"!b3:b34"),$A72,OFFSET(INDIRECT(F$1&amp;"!a3"),,ROW(INDIRECT(MATCH('2、汇总分析二项目维度'!$J$2,INDIRECT(F$1&amp;"!2:2"),)&amp;":"&amp;MATCH('2、汇总分析二项目维度'!$K$2,INDIRECT(F$1&amp;"!2:2"),)))-1,)))</f>
        <v>0</v>
      </c>
      <c r="G72" s="159">
        <f ca="1">SUMPRODUCT(SUMIF(INDIRECT(G$1&amp;"!b3:b34"),$A72,OFFSET(INDIRECT(G$1&amp;"!a3"),,ROW(INDIRECT(MATCH('2、汇总分析二项目维度'!$J$2,INDIRECT(G$1&amp;"!2:2"),)&amp;":"&amp;MATCH('2、汇总分析二项目维度'!$K$2,INDIRECT(G$1&amp;"!2:2"),)))-1,)))</f>
        <v>0</v>
      </c>
      <c r="H72" s="159">
        <f ca="1">SUMPRODUCT(SUMIF(INDIRECT(H$1&amp;"!b3:b34"),$A72,OFFSET(INDIRECT(H$1&amp;"!a3"),,ROW(INDIRECT(MATCH('2、汇总分析二项目维度'!$J$2,INDIRECT(H$1&amp;"!2:2"),)&amp;":"&amp;MATCH('2、汇总分析二项目维度'!$K$2,INDIRECT(H$1&amp;"!2:2"),)))-1,)))</f>
        <v>0</v>
      </c>
      <c r="I72" s="159">
        <f ca="1">SUMPRODUCT(SUMIF(INDIRECT(I$1&amp;"!b3:b34"),$A72,OFFSET(INDIRECT(I$1&amp;"!a3"),,ROW(INDIRECT(MATCH('2、汇总分析二项目维度'!$J$2,INDIRECT(I$1&amp;"!2:2"),)&amp;":"&amp;MATCH('2、汇总分析二项目维度'!$K$2,INDIRECT(I$1&amp;"!2:2"),)))-1,)))</f>
        <v>0</v>
      </c>
      <c r="J72" s="159">
        <f ca="1">SUMPRODUCT(SUMIF(INDIRECT(J$1&amp;"!b3:b34"),$A72,OFFSET(INDIRECT(J$1&amp;"!a3"),,ROW(INDIRECT(MATCH('2、汇总分析二项目维度'!$J$2,INDIRECT(J$1&amp;"!2:2"),)&amp;":"&amp;MATCH('2、汇总分析二项目维度'!$K$2,INDIRECT(J$1&amp;"!2:2"),)))-1,)))</f>
        <v>0</v>
      </c>
      <c r="K72" s="159">
        <f ca="1">SUMPRODUCT(SUMIF(INDIRECT(K$1&amp;"!b3:b34"),$A72,OFFSET(INDIRECT(K$1&amp;"!a3"),,ROW(INDIRECT(MATCH('2、汇总分析二项目维度'!$J$2,INDIRECT(K$1&amp;"!2:2"),)&amp;":"&amp;MATCH('2、汇总分析二项目维度'!$K$2,INDIRECT(K$1&amp;"!2:2"),)))-1,)))</f>
        <v>0</v>
      </c>
      <c r="L72" s="159">
        <f ca="1">SUMPRODUCT(SUMIF(INDIRECT(L$1&amp;"!b3:b34"),$A72,OFFSET(INDIRECT(L$1&amp;"!a3"),,ROW(INDIRECT(MATCH('2、汇总分析二项目维度'!$J$2,INDIRECT(L$1&amp;"!2:2"),)&amp;":"&amp;MATCH('2、汇总分析二项目维度'!$K$2,INDIRECT(L$1&amp;"!2:2"),)))-1,)))</f>
        <v>0</v>
      </c>
      <c r="M72" s="159">
        <f ca="1">SUMPRODUCT(SUMIF(INDIRECT(M$1&amp;"!b3:b34"),$A72,OFFSET(INDIRECT(M$1&amp;"!a3"),,ROW(INDIRECT(MATCH('2、汇总分析二项目维度'!$J$2,INDIRECT(M$1&amp;"!2:2"),)&amp;":"&amp;MATCH('2、汇总分析二项目维度'!$K$2,INDIRECT(M$1&amp;"!2:2"),)))-1,)))</f>
        <v>0</v>
      </c>
      <c r="N72" s="159">
        <f ca="1">SUMPRODUCT(SUMIF(INDIRECT(N$1&amp;"!b3:b34"),$A72,OFFSET(INDIRECT(N$1&amp;"!a3"),,ROW(INDIRECT(MATCH('2、汇总分析二项目维度'!$J$2,INDIRECT(N$1&amp;"!2:2"),)&amp;":"&amp;MATCH('2、汇总分析二项目维度'!$K$2,INDIRECT(N$1&amp;"!2:2"),)))-1,)))</f>
        <v>0</v>
      </c>
      <c r="O72" s="159">
        <f ca="1">SUMPRODUCT(SUMIF(INDIRECT(O$1&amp;"!b3:b34"),$A72,OFFSET(INDIRECT(O$1&amp;"!a3"),,ROW(INDIRECT(MATCH('2、汇总分析二项目维度'!$J$2,INDIRECT(O$1&amp;"!2:2"),)&amp;":"&amp;MATCH('2、汇总分析二项目维度'!$K$2,INDIRECT(O$1&amp;"!2:2"),)))-1,)))</f>
        <v>0</v>
      </c>
      <c r="P72" s="159">
        <f ca="1">SUMPRODUCT(SUMIF(INDIRECT(P$1&amp;"!b3:b34"),$A72,OFFSET(INDIRECT(P$1&amp;"!a3"),,ROW(INDIRECT(MATCH('2、汇总分析二项目维度'!$J$2,INDIRECT(P$1&amp;"!2:2"),)&amp;":"&amp;MATCH('2、汇总分析二项目维度'!$K$2,INDIRECT(P$1&amp;"!2:2"),)))-1,)))</f>
        <v>0</v>
      </c>
      <c r="Q72" s="159">
        <f ca="1">SUMPRODUCT(SUMIF(INDIRECT(Q$1&amp;"!b3:b34"),$A72,OFFSET(INDIRECT(Q$1&amp;"!a3"),,ROW(INDIRECT(MATCH('2、汇总分析二项目维度'!$J$2,INDIRECT(Q$1&amp;"!2:2"),)&amp;":"&amp;MATCH('2、汇总分析二项目维度'!$K$2,INDIRECT(Q$1&amp;"!2:2"),)))-1,)))</f>
        <v>0</v>
      </c>
      <c r="R72" s="159">
        <f ca="1">SUMPRODUCT(SUMIF(INDIRECT(R$1&amp;"!b3:b34"),$A72,OFFSET(INDIRECT(R$1&amp;"!a3"),,ROW(INDIRECT(MATCH('2、汇总分析二项目维度'!$J$2,INDIRECT(R$1&amp;"!2:2"),)&amp;":"&amp;MATCH('2、汇总分析二项目维度'!$K$2,INDIRECT(R$1&amp;"!2:2"),)))-1,)))</f>
        <v>0</v>
      </c>
      <c r="S72" s="159">
        <f ca="1">SUMPRODUCT(SUMIF(INDIRECT(S$1&amp;"!b3:b34"),$A72,OFFSET(INDIRECT(S$1&amp;"!a3"),,ROW(INDIRECT(MATCH('2、汇总分析二项目维度'!$J$2,INDIRECT(S$1&amp;"!2:2"),)&amp;":"&amp;MATCH('2、汇总分析二项目维度'!$K$2,INDIRECT(S$1&amp;"!2:2"),)))-1,)))</f>
        <v>0</v>
      </c>
      <c r="T72" s="106">
        <f t="shared" ref="T72:T80" ca="1" si="7">SUM(D72:S72)</f>
        <v>0</v>
      </c>
    </row>
    <row r="73" spans="1:20" ht="15" customHeight="1" x14ac:dyDescent="0.35">
      <c r="A73" s="114" t="s">
        <v>1942</v>
      </c>
      <c r="B73" s="114" t="s">
        <v>1765</v>
      </c>
      <c r="C73" s="12" t="str">
        <f>VLOOKUP(A73,'2、汇总分析二项目维度'!A:C,3,0)</f>
        <v>徐州信息资源枢纽燕云项目</v>
      </c>
      <c r="D73" s="159">
        <f ca="1">SUMPRODUCT(SUMIF(INDIRECT(D$1&amp;"!b3:b34"),$A73,OFFSET(INDIRECT(D$1&amp;"!a3"),,ROW(INDIRECT(MATCH('2、汇总分析二项目维度'!$J$2,INDIRECT(D$1&amp;"!2:2"),)&amp;":"&amp;MATCH('2、汇总分析二项目维度'!$K$2,INDIRECT(D$1&amp;"!2:2"),)))-1,)))</f>
        <v>0</v>
      </c>
      <c r="E73" s="159">
        <f ca="1">SUMPRODUCT(SUMIF(INDIRECT(E$1&amp;"!b3:b34"),$A73,OFFSET(INDIRECT(E$1&amp;"!a3"),,ROW(INDIRECT(MATCH('2、汇总分析二项目维度'!$J$2,INDIRECT(E$1&amp;"!2:2"),)&amp;":"&amp;MATCH('2、汇总分析二项目维度'!$K$2,INDIRECT(E$1&amp;"!2:2"),)))-1,)))</f>
        <v>0</v>
      </c>
      <c r="F73" s="159">
        <f ca="1">SUMPRODUCT(SUMIF(INDIRECT(F$1&amp;"!b3:b34"),$A73,OFFSET(INDIRECT(F$1&amp;"!a3"),,ROW(INDIRECT(MATCH('2、汇总分析二项目维度'!$J$2,INDIRECT(F$1&amp;"!2:2"),)&amp;":"&amp;MATCH('2、汇总分析二项目维度'!$K$2,INDIRECT(F$1&amp;"!2:2"),)))-1,)))</f>
        <v>0</v>
      </c>
      <c r="G73" s="159">
        <f ca="1">SUMPRODUCT(SUMIF(INDIRECT(G$1&amp;"!b3:b34"),$A73,OFFSET(INDIRECT(G$1&amp;"!a3"),,ROW(INDIRECT(MATCH('2、汇总分析二项目维度'!$J$2,INDIRECT(G$1&amp;"!2:2"),)&amp;":"&amp;MATCH('2、汇总分析二项目维度'!$K$2,INDIRECT(G$1&amp;"!2:2"),)))-1,)))</f>
        <v>0</v>
      </c>
      <c r="H73" s="159">
        <f ca="1">SUMPRODUCT(SUMIF(INDIRECT(H$1&amp;"!b3:b34"),$A73,OFFSET(INDIRECT(H$1&amp;"!a3"),,ROW(INDIRECT(MATCH('2、汇总分析二项目维度'!$J$2,INDIRECT(H$1&amp;"!2:2"),)&amp;":"&amp;MATCH('2、汇总分析二项目维度'!$K$2,INDIRECT(H$1&amp;"!2:2"),)))-1,)))</f>
        <v>0</v>
      </c>
      <c r="I73" s="159">
        <f ca="1">SUMPRODUCT(SUMIF(INDIRECT(I$1&amp;"!b3:b34"),$A73,OFFSET(INDIRECT(I$1&amp;"!a3"),,ROW(INDIRECT(MATCH('2、汇总分析二项目维度'!$J$2,INDIRECT(I$1&amp;"!2:2"),)&amp;":"&amp;MATCH('2、汇总分析二项目维度'!$K$2,INDIRECT(I$1&amp;"!2:2"),)))-1,)))</f>
        <v>0</v>
      </c>
      <c r="J73" s="159">
        <f ca="1">SUMPRODUCT(SUMIF(INDIRECT(J$1&amp;"!b3:b34"),$A73,OFFSET(INDIRECT(J$1&amp;"!a3"),,ROW(INDIRECT(MATCH('2、汇总分析二项目维度'!$J$2,INDIRECT(J$1&amp;"!2:2"),)&amp;":"&amp;MATCH('2、汇总分析二项目维度'!$K$2,INDIRECT(J$1&amp;"!2:2"),)))-1,)))</f>
        <v>0</v>
      </c>
      <c r="K73" s="159">
        <f ca="1">SUMPRODUCT(SUMIF(INDIRECT(K$1&amp;"!b3:b34"),$A73,OFFSET(INDIRECT(K$1&amp;"!a3"),,ROW(INDIRECT(MATCH('2、汇总分析二项目维度'!$J$2,INDIRECT(K$1&amp;"!2:2"),)&amp;":"&amp;MATCH('2、汇总分析二项目维度'!$K$2,INDIRECT(K$1&amp;"!2:2"),)))-1,)))</f>
        <v>0</v>
      </c>
      <c r="L73" s="159">
        <f ca="1">SUMPRODUCT(SUMIF(INDIRECT(L$1&amp;"!b3:b34"),$A73,OFFSET(INDIRECT(L$1&amp;"!a3"),,ROW(INDIRECT(MATCH('2、汇总分析二项目维度'!$J$2,INDIRECT(L$1&amp;"!2:2"),)&amp;":"&amp;MATCH('2、汇总分析二项目维度'!$K$2,INDIRECT(L$1&amp;"!2:2"),)))-1,)))</f>
        <v>0</v>
      </c>
      <c r="M73" s="159">
        <f ca="1">SUMPRODUCT(SUMIF(INDIRECT(M$1&amp;"!b3:b34"),$A73,OFFSET(INDIRECT(M$1&amp;"!a3"),,ROW(INDIRECT(MATCH('2、汇总分析二项目维度'!$J$2,INDIRECT(M$1&amp;"!2:2"),)&amp;":"&amp;MATCH('2、汇总分析二项目维度'!$K$2,INDIRECT(M$1&amp;"!2:2"),)))-1,)))</f>
        <v>0</v>
      </c>
      <c r="N73" s="159">
        <f ca="1">SUMPRODUCT(SUMIF(INDIRECT(N$1&amp;"!b3:b34"),$A73,OFFSET(INDIRECT(N$1&amp;"!a3"),,ROW(INDIRECT(MATCH('2、汇总分析二项目维度'!$J$2,INDIRECT(N$1&amp;"!2:2"),)&amp;":"&amp;MATCH('2、汇总分析二项目维度'!$K$2,INDIRECT(N$1&amp;"!2:2"),)))-1,)))</f>
        <v>0</v>
      </c>
      <c r="O73" s="159">
        <f ca="1">SUMPRODUCT(SUMIF(INDIRECT(O$1&amp;"!b3:b34"),$A73,OFFSET(INDIRECT(O$1&amp;"!a3"),,ROW(INDIRECT(MATCH('2、汇总分析二项目维度'!$J$2,INDIRECT(O$1&amp;"!2:2"),)&amp;":"&amp;MATCH('2、汇总分析二项目维度'!$K$2,INDIRECT(O$1&amp;"!2:2"),)))-1,)))</f>
        <v>3</v>
      </c>
      <c r="P73" s="159">
        <f ca="1">SUMPRODUCT(SUMIF(INDIRECT(P$1&amp;"!b3:b34"),$A73,OFFSET(INDIRECT(P$1&amp;"!a3"),,ROW(INDIRECT(MATCH('2、汇总分析二项目维度'!$J$2,INDIRECT(P$1&amp;"!2:2"),)&amp;":"&amp;MATCH('2、汇总分析二项目维度'!$K$2,INDIRECT(P$1&amp;"!2:2"),)))-1,)))</f>
        <v>0</v>
      </c>
      <c r="Q73" s="159">
        <f ca="1">SUMPRODUCT(SUMIF(INDIRECT(Q$1&amp;"!b3:b34"),$A73,OFFSET(INDIRECT(Q$1&amp;"!a3"),,ROW(INDIRECT(MATCH('2、汇总分析二项目维度'!$J$2,INDIRECT(Q$1&amp;"!2:2"),)&amp;":"&amp;MATCH('2、汇总分析二项目维度'!$K$2,INDIRECT(Q$1&amp;"!2:2"),)))-1,)))</f>
        <v>0</v>
      </c>
      <c r="R73" s="159">
        <f ca="1">SUMPRODUCT(SUMIF(INDIRECT(R$1&amp;"!b3:b34"),$A73,OFFSET(INDIRECT(R$1&amp;"!a3"),,ROW(INDIRECT(MATCH('2、汇总分析二项目维度'!$J$2,INDIRECT(R$1&amp;"!2:2"),)&amp;":"&amp;MATCH('2、汇总分析二项目维度'!$K$2,INDIRECT(R$1&amp;"!2:2"),)))-1,)))</f>
        <v>0</v>
      </c>
      <c r="S73" s="159">
        <f ca="1">SUMPRODUCT(SUMIF(INDIRECT(S$1&amp;"!b3:b34"),$A73,OFFSET(INDIRECT(S$1&amp;"!a3"),,ROW(INDIRECT(MATCH('2、汇总分析二项目维度'!$J$2,INDIRECT(S$1&amp;"!2:2"),)&amp;":"&amp;MATCH('2、汇总分析二项目维度'!$K$2,INDIRECT(S$1&amp;"!2:2"),)))-1,)))</f>
        <v>0</v>
      </c>
      <c r="T73" s="106">
        <f t="shared" ca="1" si="7"/>
        <v>3</v>
      </c>
    </row>
    <row r="74" spans="1:20" ht="15" customHeight="1" x14ac:dyDescent="0.35">
      <c r="A74" s="114" t="s">
        <v>1949</v>
      </c>
      <c r="B74" s="114" t="s">
        <v>1765</v>
      </c>
      <c r="C74" s="12" t="str">
        <f>VLOOKUP(A74,'2、汇总分析二项目维度'!A:C,3,0)</f>
        <v>徐州国投合作</v>
      </c>
      <c r="D74" s="159">
        <f ca="1">SUMPRODUCT(SUMIF(INDIRECT(D$1&amp;"!b3:b34"),$A74,OFFSET(INDIRECT(D$1&amp;"!a3"),,ROW(INDIRECT(MATCH('2、汇总分析二项目维度'!$J$2,INDIRECT(D$1&amp;"!2:2"),)&amp;":"&amp;MATCH('2、汇总分析二项目维度'!$K$2,INDIRECT(D$1&amp;"!2:2"),)))-1,)))</f>
        <v>0</v>
      </c>
      <c r="E74" s="159">
        <f ca="1">SUMPRODUCT(SUMIF(INDIRECT(E$1&amp;"!b3:b34"),$A74,OFFSET(INDIRECT(E$1&amp;"!a3"),,ROW(INDIRECT(MATCH('2、汇总分析二项目维度'!$J$2,INDIRECT(E$1&amp;"!2:2"),)&amp;":"&amp;MATCH('2、汇总分析二项目维度'!$K$2,INDIRECT(E$1&amp;"!2:2"),)))-1,)))</f>
        <v>0</v>
      </c>
      <c r="F74" s="159">
        <f ca="1">SUMPRODUCT(SUMIF(INDIRECT(F$1&amp;"!b3:b34"),$A74,OFFSET(INDIRECT(F$1&amp;"!a3"),,ROW(INDIRECT(MATCH('2、汇总分析二项目维度'!$J$2,INDIRECT(F$1&amp;"!2:2"),)&amp;":"&amp;MATCH('2、汇总分析二项目维度'!$K$2,INDIRECT(F$1&amp;"!2:2"),)))-1,)))</f>
        <v>0</v>
      </c>
      <c r="G74" s="159">
        <f ca="1">SUMPRODUCT(SUMIF(INDIRECT(G$1&amp;"!b3:b34"),$A74,OFFSET(INDIRECT(G$1&amp;"!a3"),,ROW(INDIRECT(MATCH('2、汇总分析二项目维度'!$J$2,INDIRECT(G$1&amp;"!2:2"),)&amp;":"&amp;MATCH('2、汇总分析二项目维度'!$K$2,INDIRECT(G$1&amp;"!2:2"),)))-1,)))</f>
        <v>0</v>
      </c>
      <c r="H74" s="159">
        <f ca="1">SUMPRODUCT(SUMIF(INDIRECT(H$1&amp;"!b3:b34"),$A74,OFFSET(INDIRECT(H$1&amp;"!a3"),,ROW(INDIRECT(MATCH('2、汇总分析二项目维度'!$J$2,INDIRECT(H$1&amp;"!2:2"),)&amp;":"&amp;MATCH('2、汇总分析二项目维度'!$K$2,INDIRECT(H$1&amp;"!2:2"),)))-1,)))</f>
        <v>0</v>
      </c>
      <c r="I74" s="159">
        <f ca="1">SUMPRODUCT(SUMIF(INDIRECT(I$1&amp;"!b3:b34"),$A74,OFFSET(INDIRECT(I$1&amp;"!a3"),,ROW(INDIRECT(MATCH('2、汇总分析二项目维度'!$J$2,INDIRECT(I$1&amp;"!2:2"),)&amp;":"&amp;MATCH('2、汇总分析二项目维度'!$K$2,INDIRECT(I$1&amp;"!2:2"),)))-1,)))</f>
        <v>0</v>
      </c>
      <c r="J74" s="159">
        <f ca="1">SUMPRODUCT(SUMIF(INDIRECT(J$1&amp;"!b3:b34"),$A74,OFFSET(INDIRECT(J$1&amp;"!a3"),,ROW(INDIRECT(MATCH('2、汇总分析二项目维度'!$J$2,INDIRECT(J$1&amp;"!2:2"),)&amp;":"&amp;MATCH('2、汇总分析二项目维度'!$K$2,INDIRECT(J$1&amp;"!2:2"),)))-1,)))</f>
        <v>0</v>
      </c>
      <c r="K74" s="159">
        <f ca="1">SUMPRODUCT(SUMIF(INDIRECT(K$1&amp;"!b3:b34"),$A74,OFFSET(INDIRECT(K$1&amp;"!a3"),,ROW(INDIRECT(MATCH('2、汇总分析二项目维度'!$J$2,INDIRECT(K$1&amp;"!2:2"),)&amp;":"&amp;MATCH('2、汇总分析二项目维度'!$K$2,INDIRECT(K$1&amp;"!2:2"),)))-1,)))</f>
        <v>0</v>
      </c>
      <c r="L74" s="159">
        <f ca="1">SUMPRODUCT(SUMIF(INDIRECT(L$1&amp;"!b3:b34"),$A74,OFFSET(INDIRECT(L$1&amp;"!a3"),,ROW(INDIRECT(MATCH('2、汇总分析二项目维度'!$J$2,INDIRECT(L$1&amp;"!2:2"),)&amp;":"&amp;MATCH('2、汇总分析二项目维度'!$K$2,INDIRECT(L$1&amp;"!2:2"),)))-1,)))</f>
        <v>0</v>
      </c>
      <c r="M74" s="159">
        <f ca="1">SUMPRODUCT(SUMIF(INDIRECT(M$1&amp;"!b3:b34"),$A74,OFFSET(INDIRECT(M$1&amp;"!a3"),,ROW(INDIRECT(MATCH('2、汇总分析二项目维度'!$J$2,INDIRECT(M$1&amp;"!2:2"),)&amp;":"&amp;MATCH('2、汇总分析二项目维度'!$K$2,INDIRECT(M$1&amp;"!2:2"),)))-1,)))</f>
        <v>0</v>
      </c>
      <c r="N74" s="159">
        <f ca="1">SUMPRODUCT(SUMIF(INDIRECT(N$1&amp;"!b3:b34"),$A74,OFFSET(INDIRECT(N$1&amp;"!a3"),,ROW(INDIRECT(MATCH('2、汇总分析二项目维度'!$J$2,INDIRECT(N$1&amp;"!2:2"),)&amp;":"&amp;MATCH('2、汇总分析二项目维度'!$K$2,INDIRECT(N$1&amp;"!2:2"),)))-1,)))</f>
        <v>0</v>
      </c>
      <c r="O74" s="159">
        <f ca="1">SUMPRODUCT(SUMIF(INDIRECT(O$1&amp;"!b3:b34"),$A74,OFFSET(INDIRECT(O$1&amp;"!a3"),,ROW(INDIRECT(MATCH('2、汇总分析二项目维度'!$J$2,INDIRECT(O$1&amp;"!2:2"),)&amp;":"&amp;MATCH('2、汇总分析二项目维度'!$K$2,INDIRECT(O$1&amp;"!2:2"),)))-1,)))</f>
        <v>0</v>
      </c>
      <c r="P74" s="159">
        <f ca="1">SUMPRODUCT(SUMIF(INDIRECT(P$1&amp;"!b3:b34"),$A74,OFFSET(INDIRECT(P$1&amp;"!a3"),,ROW(INDIRECT(MATCH('2、汇总分析二项目维度'!$J$2,INDIRECT(P$1&amp;"!2:2"),)&amp;":"&amp;MATCH('2、汇总分析二项目维度'!$K$2,INDIRECT(P$1&amp;"!2:2"),)))-1,)))</f>
        <v>0</v>
      </c>
      <c r="Q74" s="159">
        <f ca="1">SUMPRODUCT(SUMIF(INDIRECT(Q$1&amp;"!b3:b34"),$A74,OFFSET(INDIRECT(Q$1&amp;"!a3"),,ROW(INDIRECT(MATCH('2、汇总分析二项目维度'!$J$2,INDIRECT(Q$1&amp;"!2:2"),)&amp;":"&amp;MATCH('2、汇总分析二项目维度'!$K$2,INDIRECT(Q$1&amp;"!2:2"),)))-1,)))</f>
        <v>0</v>
      </c>
      <c r="R74" s="159">
        <f ca="1">SUMPRODUCT(SUMIF(INDIRECT(R$1&amp;"!b3:b34"),$A74,OFFSET(INDIRECT(R$1&amp;"!a3"),,ROW(INDIRECT(MATCH('2、汇总分析二项目维度'!$J$2,INDIRECT(R$1&amp;"!2:2"),)&amp;":"&amp;MATCH('2、汇总分析二项目维度'!$K$2,INDIRECT(R$1&amp;"!2:2"),)))-1,)))</f>
        <v>0</v>
      </c>
      <c r="S74" s="159">
        <f ca="1">SUMPRODUCT(SUMIF(INDIRECT(S$1&amp;"!b3:b34"),$A74,OFFSET(INDIRECT(S$1&amp;"!a3"),,ROW(INDIRECT(MATCH('2、汇总分析二项目维度'!$J$2,INDIRECT(S$1&amp;"!2:2"),)&amp;":"&amp;MATCH('2、汇总分析二项目维度'!$K$2,INDIRECT(S$1&amp;"!2:2"),)))-1,)))</f>
        <v>0</v>
      </c>
      <c r="T74" s="106">
        <f t="shared" ca="1" si="7"/>
        <v>0</v>
      </c>
    </row>
    <row r="75" spans="1:20" ht="15" customHeight="1" x14ac:dyDescent="0.35">
      <c r="A75" s="114" t="s">
        <v>1951</v>
      </c>
      <c r="B75" s="114" t="s">
        <v>1765</v>
      </c>
      <c r="C75" s="12" t="str">
        <f>VLOOKUP(A75,'2、汇总分析二项目维度'!A:C,3,0)</f>
        <v>审批服务综合执法一体化平台项目</v>
      </c>
      <c r="D75" s="159">
        <f ca="1">SUMPRODUCT(SUMIF(INDIRECT(D$1&amp;"!b3:b34"),$A75,OFFSET(INDIRECT(D$1&amp;"!a3"),,ROW(INDIRECT(MATCH('2、汇总分析二项目维度'!$J$2,INDIRECT(D$1&amp;"!2:2"),)&amp;":"&amp;MATCH('2、汇总分析二项目维度'!$K$2,INDIRECT(D$1&amp;"!2:2"),)))-1,)))</f>
        <v>0</v>
      </c>
      <c r="E75" s="159">
        <f ca="1">SUMPRODUCT(SUMIF(INDIRECT(E$1&amp;"!b3:b34"),$A75,OFFSET(INDIRECT(E$1&amp;"!a3"),,ROW(INDIRECT(MATCH('2、汇总分析二项目维度'!$J$2,INDIRECT(E$1&amp;"!2:2"),)&amp;":"&amp;MATCH('2、汇总分析二项目维度'!$K$2,INDIRECT(E$1&amp;"!2:2"),)))-1,)))</f>
        <v>0</v>
      </c>
      <c r="F75" s="159">
        <f ca="1">SUMPRODUCT(SUMIF(INDIRECT(F$1&amp;"!b3:b34"),$A75,OFFSET(INDIRECT(F$1&amp;"!a3"),,ROW(INDIRECT(MATCH('2、汇总分析二项目维度'!$J$2,INDIRECT(F$1&amp;"!2:2"),)&amp;":"&amp;MATCH('2、汇总分析二项目维度'!$K$2,INDIRECT(F$1&amp;"!2:2"),)))-1,)))</f>
        <v>0</v>
      </c>
      <c r="G75" s="159">
        <f ca="1">SUMPRODUCT(SUMIF(INDIRECT(G$1&amp;"!b3:b34"),$A75,OFFSET(INDIRECT(G$1&amp;"!a3"),,ROW(INDIRECT(MATCH('2、汇总分析二项目维度'!$J$2,INDIRECT(G$1&amp;"!2:2"),)&amp;":"&amp;MATCH('2、汇总分析二项目维度'!$K$2,INDIRECT(G$1&amp;"!2:2"),)))-1,)))</f>
        <v>0</v>
      </c>
      <c r="H75" s="159">
        <f ca="1">SUMPRODUCT(SUMIF(INDIRECT(H$1&amp;"!b3:b34"),$A75,OFFSET(INDIRECT(H$1&amp;"!a3"),,ROW(INDIRECT(MATCH('2、汇总分析二项目维度'!$J$2,INDIRECT(H$1&amp;"!2:2"),)&amp;":"&amp;MATCH('2、汇总分析二项目维度'!$K$2,INDIRECT(H$1&amp;"!2:2"),)))-1,)))</f>
        <v>0</v>
      </c>
      <c r="I75" s="159">
        <f ca="1">SUMPRODUCT(SUMIF(INDIRECT(I$1&amp;"!b3:b34"),$A75,OFFSET(INDIRECT(I$1&amp;"!a3"),,ROW(INDIRECT(MATCH('2、汇总分析二项目维度'!$J$2,INDIRECT(I$1&amp;"!2:2"),)&amp;":"&amp;MATCH('2、汇总分析二项目维度'!$K$2,INDIRECT(I$1&amp;"!2:2"),)))-1,)))</f>
        <v>0</v>
      </c>
      <c r="J75" s="159">
        <f ca="1">SUMPRODUCT(SUMIF(INDIRECT(J$1&amp;"!b3:b34"),$A75,OFFSET(INDIRECT(J$1&amp;"!a3"),,ROW(INDIRECT(MATCH('2、汇总分析二项目维度'!$J$2,INDIRECT(J$1&amp;"!2:2"),)&amp;":"&amp;MATCH('2、汇总分析二项目维度'!$K$2,INDIRECT(J$1&amp;"!2:2"),)))-1,)))</f>
        <v>0</v>
      </c>
      <c r="K75" s="159">
        <f ca="1">SUMPRODUCT(SUMIF(INDIRECT(K$1&amp;"!b3:b34"),$A75,OFFSET(INDIRECT(K$1&amp;"!a3"),,ROW(INDIRECT(MATCH('2、汇总分析二项目维度'!$J$2,INDIRECT(K$1&amp;"!2:2"),)&amp;":"&amp;MATCH('2、汇总分析二项目维度'!$K$2,INDIRECT(K$1&amp;"!2:2"),)))-1,)))</f>
        <v>0</v>
      </c>
      <c r="L75" s="159">
        <f ca="1">SUMPRODUCT(SUMIF(INDIRECT(L$1&amp;"!b3:b34"),$A75,OFFSET(INDIRECT(L$1&amp;"!a3"),,ROW(INDIRECT(MATCH('2、汇总分析二项目维度'!$J$2,INDIRECT(L$1&amp;"!2:2"),)&amp;":"&amp;MATCH('2、汇总分析二项目维度'!$K$2,INDIRECT(L$1&amp;"!2:2"),)))-1,)))</f>
        <v>0</v>
      </c>
      <c r="M75" s="159">
        <f ca="1">SUMPRODUCT(SUMIF(INDIRECT(M$1&amp;"!b3:b34"),$A75,OFFSET(INDIRECT(M$1&amp;"!a3"),,ROW(INDIRECT(MATCH('2、汇总分析二项目维度'!$J$2,INDIRECT(M$1&amp;"!2:2"),)&amp;":"&amp;MATCH('2、汇总分析二项目维度'!$K$2,INDIRECT(M$1&amp;"!2:2"),)))-1,)))</f>
        <v>0</v>
      </c>
      <c r="N75" s="159">
        <f ca="1">SUMPRODUCT(SUMIF(INDIRECT(N$1&amp;"!b3:b34"),$A75,OFFSET(INDIRECT(N$1&amp;"!a3"),,ROW(INDIRECT(MATCH('2、汇总分析二项目维度'!$J$2,INDIRECT(N$1&amp;"!2:2"),)&amp;":"&amp;MATCH('2、汇总分析二项目维度'!$K$2,INDIRECT(N$1&amp;"!2:2"),)))-1,)))</f>
        <v>0</v>
      </c>
      <c r="O75" s="159">
        <f ca="1">SUMPRODUCT(SUMIF(INDIRECT(O$1&amp;"!b3:b34"),$A75,OFFSET(INDIRECT(O$1&amp;"!a3"),,ROW(INDIRECT(MATCH('2、汇总分析二项目维度'!$J$2,INDIRECT(O$1&amp;"!2:2"),)&amp;":"&amp;MATCH('2、汇总分析二项目维度'!$K$2,INDIRECT(O$1&amp;"!2:2"),)))-1,)))</f>
        <v>0</v>
      </c>
      <c r="P75" s="159">
        <f ca="1">SUMPRODUCT(SUMIF(INDIRECT(P$1&amp;"!b3:b34"),$A75,OFFSET(INDIRECT(P$1&amp;"!a3"),,ROW(INDIRECT(MATCH('2、汇总分析二项目维度'!$J$2,INDIRECT(P$1&amp;"!2:2"),)&amp;":"&amp;MATCH('2、汇总分析二项目维度'!$K$2,INDIRECT(P$1&amp;"!2:2"),)))-1,)))</f>
        <v>0</v>
      </c>
      <c r="Q75" s="159">
        <f ca="1">SUMPRODUCT(SUMIF(INDIRECT(Q$1&amp;"!b3:b34"),$A75,OFFSET(INDIRECT(Q$1&amp;"!a3"),,ROW(INDIRECT(MATCH('2、汇总分析二项目维度'!$J$2,INDIRECT(Q$1&amp;"!2:2"),)&amp;":"&amp;MATCH('2、汇总分析二项目维度'!$K$2,INDIRECT(Q$1&amp;"!2:2"),)))-1,)))</f>
        <v>0</v>
      </c>
      <c r="R75" s="159">
        <f ca="1">SUMPRODUCT(SUMIF(INDIRECT(R$1&amp;"!b3:b34"),$A75,OFFSET(INDIRECT(R$1&amp;"!a3"),,ROW(INDIRECT(MATCH('2、汇总分析二项目维度'!$J$2,INDIRECT(R$1&amp;"!2:2"),)&amp;":"&amp;MATCH('2、汇总分析二项目维度'!$K$2,INDIRECT(R$1&amp;"!2:2"),)))-1,)))</f>
        <v>0</v>
      </c>
      <c r="S75" s="159">
        <f ca="1">SUMPRODUCT(SUMIF(INDIRECT(S$1&amp;"!b3:b34"),$A75,OFFSET(INDIRECT(S$1&amp;"!a3"),,ROW(INDIRECT(MATCH('2、汇总分析二项目维度'!$J$2,INDIRECT(S$1&amp;"!2:2"),)&amp;":"&amp;MATCH('2、汇总分析二项目维度'!$K$2,INDIRECT(S$1&amp;"!2:2"),)))-1,)))</f>
        <v>0</v>
      </c>
      <c r="T75" s="106">
        <f t="shared" ca="1" si="7"/>
        <v>0</v>
      </c>
    </row>
    <row r="76" spans="1:20" ht="15" customHeight="1" x14ac:dyDescent="0.35">
      <c r="A76" s="11" t="s">
        <v>1434</v>
      </c>
      <c r="B76" s="11" t="s">
        <v>1830</v>
      </c>
      <c r="C76" s="12" t="str">
        <f>VLOOKUP(A76,'2、汇总分析二项目维度'!A:C,3,0)</f>
        <v>徐州经开区燕云项目</v>
      </c>
      <c r="D76" s="159">
        <f ca="1">SUMPRODUCT(SUMIF(INDIRECT(D$1&amp;"!b3:b34"),$A76,OFFSET(INDIRECT(D$1&amp;"!a3"),,ROW(INDIRECT(MATCH('2、汇总分析二项目维度'!$J$2,INDIRECT(D$1&amp;"!2:2"),)&amp;":"&amp;MATCH('2、汇总分析二项目维度'!$K$2,INDIRECT(D$1&amp;"!2:2"),)))-1,)))</f>
        <v>0</v>
      </c>
      <c r="E76" s="159">
        <f ca="1">SUMPRODUCT(SUMIF(INDIRECT(E$1&amp;"!b3:b34"),$A76,OFFSET(INDIRECT(E$1&amp;"!a3"),,ROW(INDIRECT(MATCH('2、汇总分析二项目维度'!$J$2,INDIRECT(E$1&amp;"!2:2"),)&amp;":"&amp;MATCH('2、汇总分析二项目维度'!$K$2,INDIRECT(E$1&amp;"!2:2"),)))-1,)))</f>
        <v>0</v>
      </c>
      <c r="F76" s="159">
        <f ca="1">SUMPRODUCT(SUMIF(INDIRECT(F$1&amp;"!b3:b34"),$A76,OFFSET(INDIRECT(F$1&amp;"!a3"),,ROW(INDIRECT(MATCH('2、汇总分析二项目维度'!$J$2,INDIRECT(F$1&amp;"!2:2"),)&amp;":"&amp;MATCH('2、汇总分析二项目维度'!$K$2,INDIRECT(F$1&amp;"!2:2"),)))-1,)))</f>
        <v>0</v>
      </c>
      <c r="G76" s="159">
        <f ca="1">SUMPRODUCT(SUMIF(INDIRECT(G$1&amp;"!b3:b34"),$A76,OFFSET(INDIRECT(G$1&amp;"!a3"),,ROW(INDIRECT(MATCH('2、汇总分析二项目维度'!$J$2,INDIRECT(G$1&amp;"!2:2"),)&amp;":"&amp;MATCH('2、汇总分析二项目维度'!$K$2,INDIRECT(G$1&amp;"!2:2"),)))-1,)))</f>
        <v>0</v>
      </c>
      <c r="H76" s="159">
        <f ca="1">SUMPRODUCT(SUMIF(INDIRECT(H$1&amp;"!b3:b34"),$A76,OFFSET(INDIRECT(H$1&amp;"!a3"),,ROW(INDIRECT(MATCH('2、汇总分析二项目维度'!$J$2,INDIRECT(H$1&amp;"!2:2"),)&amp;":"&amp;MATCH('2、汇总分析二项目维度'!$K$2,INDIRECT(H$1&amp;"!2:2"),)))-1,)))</f>
        <v>0</v>
      </c>
      <c r="I76" s="159">
        <f ca="1">SUMPRODUCT(SUMIF(INDIRECT(I$1&amp;"!b3:b34"),$A76,OFFSET(INDIRECT(I$1&amp;"!a3"),,ROW(INDIRECT(MATCH('2、汇总分析二项目维度'!$J$2,INDIRECT(I$1&amp;"!2:2"),)&amp;":"&amp;MATCH('2、汇总分析二项目维度'!$K$2,INDIRECT(I$1&amp;"!2:2"),)))-1,)))</f>
        <v>0</v>
      </c>
      <c r="J76" s="159">
        <f ca="1">SUMPRODUCT(SUMIF(INDIRECT(J$1&amp;"!b3:b34"),$A76,OFFSET(INDIRECT(J$1&amp;"!a3"),,ROW(INDIRECT(MATCH('2、汇总分析二项目维度'!$J$2,INDIRECT(J$1&amp;"!2:2"),)&amp;":"&amp;MATCH('2、汇总分析二项目维度'!$K$2,INDIRECT(J$1&amp;"!2:2"),)))-1,)))</f>
        <v>0</v>
      </c>
      <c r="K76" s="159">
        <f ca="1">SUMPRODUCT(SUMIF(INDIRECT(K$1&amp;"!b3:b34"),$A76,OFFSET(INDIRECT(K$1&amp;"!a3"),,ROW(INDIRECT(MATCH('2、汇总分析二项目维度'!$J$2,INDIRECT(K$1&amp;"!2:2"),)&amp;":"&amp;MATCH('2、汇总分析二项目维度'!$K$2,INDIRECT(K$1&amp;"!2:2"),)))-1,)))</f>
        <v>0</v>
      </c>
      <c r="L76" s="159">
        <f ca="1">SUMPRODUCT(SUMIF(INDIRECT(L$1&amp;"!b3:b34"),$A76,OFFSET(INDIRECT(L$1&amp;"!a3"),,ROW(INDIRECT(MATCH('2、汇总分析二项目维度'!$J$2,INDIRECT(L$1&amp;"!2:2"),)&amp;":"&amp;MATCH('2、汇总分析二项目维度'!$K$2,INDIRECT(L$1&amp;"!2:2"),)))-1,)))</f>
        <v>0</v>
      </c>
      <c r="M76" s="159">
        <f ca="1">SUMPRODUCT(SUMIF(INDIRECT(M$1&amp;"!b3:b34"),$A76,OFFSET(INDIRECT(M$1&amp;"!a3"),,ROW(INDIRECT(MATCH('2、汇总分析二项目维度'!$J$2,INDIRECT(M$1&amp;"!2:2"),)&amp;":"&amp;MATCH('2、汇总分析二项目维度'!$K$2,INDIRECT(M$1&amp;"!2:2"),)))-1,)))</f>
        <v>0</v>
      </c>
      <c r="N76" s="159">
        <f ca="1">SUMPRODUCT(SUMIF(INDIRECT(N$1&amp;"!b3:b34"),$A76,OFFSET(INDIRECT(N$1&amp;"!a3"),,ROW(INDIRECT(MATCH('2、汇总分析二项目维度'!$J$2,INDIRECT(N$1&amp;"!2:2"),)&amp;":"&amp;MATCH('2、汇总分析二项目维度'!$K$2,INDIRECT(N$1&amp;"!2:2"),)))-1,)))</f>
        <v>0</v>
      </c>
      <c r="O76" s="159">
        <f ca="1">SUMPRODUCT(SUMIF(INDIRECT(O$1&amp;"!b3:b34"),$A76,OFFSET(INDIRECT(O$1&amp;"!a3"),,ROW(INDIRECT(MATCH('2、汇总分析二项目维度'!$J$2,INDIRECT(O$1&amp;"!2:2"),)&amp;":"&amp;MATCH('2、汇总分析二项目维度'!$K$2,INDIRECT(O$1&amp;"!2:2"),)))-1,)))</f>
        <v>0</v>
      </c>
      <c r="P76" s="159">
        <f ca="1">SUMPRODUCT(SUMIF(INDIRECT(P$1&amp;"!b3:b34"),$A76,OFFSET(INDIRECT(P$1&amp;"!a3"),,ROW(INDIRECT(MATCH('2、汇总分析二项目维度'!$J$2,INDIRECT(P$1&amp;"!2:2"),)&amp;":"&amp;MATCH('2、汇总分析二项目维度'!$K$2,INDIRECT(P$1&amp;"!2:2"),)))-1,)))</f>
        <v>0</v>
      </c>
      <c r="Q76" s="159">
        <f ca="1">SUMPRODUCT(SUMIF(INDIRECT(Q$1&amp;"!b3:b34"),$A76,OFFSET(INDIRECT(Q$1&amp;"!a3"),,ROW(INDIRECT(MATCH('2、汇总分析二项目维度'!$J$2,INDIRECT(Q$1&amp;"!2:2"),)&amp;":"&amp;MATCH('2、汇总分析二项目维度'!$K$2,INDIRECT(Q$1&amp;"!2:2"),)))-1,)))</f>
        <v>0</v>
      </c>
      <c r="R76" s="159">
        <f ca="1">SUMPRODUCT(SUMIF(INDIRECT(R$1&amp;"!b3:b34"),$A76,OFFSET(INDIRECT(R$1&amp;"!a3"),,ROW(INDIRECT(MATCH('2、汇总分析二项目维度'!$J$2,INDIRECT(R$1&amp;"!2:2"),)&amp;":"&amp;MATCH('2、汇总分析二项目维度'!$K$2,INDIRECT(R$1&amp;"!2:2"),)))-1,)))</f>
        <v>0</v>
      </c>
      <c r="S76" s="159">
        <f ca="1">SUMPRODUCT(SUMIF(INDIRECT(S$1&amp;"!b3:b34"),$A76,OFFSET(INDIRECT(S$1&amp;"!a3"),,ROW(INDIRECT(MATCH('2、汇总分析二项目维度'!$J$2,INDIRECT(S$1&amp;"!2:2"),)&amp;":"&amp;MATCH('2、汇总分析二项目维度'!$K$2,INDIRECT(S$1&amp;"!2:2"),)))-1,)))</f>
        <v>0</v>
      </c>
      <c r="T76" s="106">
        <f t="shared" ca="1" si="7"/>
        <v>0</v>
      </c>
    </row>
    <row r="77" spans="1:20" ht="15" customHeight="1" x14ac:dyDescent="0.35">
      <c r="A77" s="155" t="s">
        <v>466</v>
      </c>
      <c r="B77" s="71" t="s">
        <v>1778</v>
      </c>
      <c r="C77" s="12" t="str">
        <f>VLOOKUP(A77,'2、汇总分析二项目维度'!A:C,3,0)</f>
        <v>南京市公安局交管6合1系统整合项目</v>
      </c>
      <c r="D77" s="159">
        <f ca="1">SUMPRODUCT(SUMIF(INDIRECT(D$1&amp;"!b3:b34"),$A77,OFFSET(INDIRECT(D$1&amp;"!a3"),,ROW(INDIRECT(MATCH('2、汇总分析二项目维度'!$J$2,INDIRECT(D$1&amp;"!2:2"),)&amp;":"&amp;MATCH('2、汇总分析二项目维度'!$K$2,INDIRECT(D$1&amp;"!2:2"),)))-1,)))</f>
        <v>0</v>
      </c>
      <c r="E77" s="159">
        <f ca="1">SUMPRODUCT(SUMIF(INDIRECT(E$1&amp;"!b3:b34"),$A77,OFFSET(INDIRECT(E$1&amp;"!a3"),,ROW(INDIRECT(MATCH('2、汇总分析二项目维度'!$J$2,INDIRECT(E$1&amp;"!2:2"),)&amp;":"&amp;MATCH('2、汇总分析二项目维度'!$K$2,INDIRECT(E$1&amp;"!2:2"),)))-1,)))</f>
        <v>0</v>
      </c>
      <c r="F77" s="159">
        <f ca="1">SUMPRODUCT(SUMIF(INDIRECT(F$1&amp;"!b3:b34"),$A77,OFFSET(INDIRECT(F$1&amp;"!a3"),,ROW(INDIRECT(MATCH('2、汇总分析二项目维度'!$J$2,INDIRECT(F$1&amp;"!2:2"),)&amp;":"&amp;MATCH('2、汇总分析二项目维度'!$K$2,INDIRECT(F$1&amp;"!2:2"),)))-1,)))</f>
        <v>0</v>
      </c>
      <c r="G77" s="159">
        <f ca="1">SUMPRODUCT(SUMIF(INDIRECT(G$1&amp;"!b3:b34"),$A77,OFFSET(INDIRECT(G$1&amp;"!a3"),,ROW(INDIRECT(MATCH('2、汇总分析二项目维度'!$J$2,INDIRECT(G$1&amp;"!2:2"),)&amp;":"&amp;MATCH('2、汇总分析二项目维度'!$K$2,INDIRECT(G$1&amp;"!2:2"),)))-1,)))</f>
        <v>0</v>
      </c>
      <c r="H77" s="159">
        <f ca="1">SUMPRODUCT(SUMIF(INDIRECT(H$1&amp;"!b3:b34"),$A77,OFFSET(INDIRECT(H$1&amp;"!a3"),,ROW(INDIRECT(MATCH('2、汇总分析二项目维度'!$J$2,INDIRECT(H$1&amp;"!2:2"),)&amp;":"&amp;MATCH('2、汇总分析二项目维度'!$K$2,INDIRECT(H$1&amp;"!2:2"),)))-1,)))</f>
        <v>0</v>
      </c>
      <c r="I77" s="159">
        <f ca="1">SUMPRODUCT(SUMIF(INDIRECT(I$1&amp;"!b3:b34"),$A77,OFFSET(INDIRECT(I$1&amp;"!a3"),,ROW(INDIRECT(MATCH('2、汇总分析二项目维度'!$J$2,INDIRECT(I$1&amp;"!2:2"),)&amp;":"&amp;MATCH('2、汇总分析二项目维度'!$K$2,INDIRECT(I$1&amp;"!2:2"),)))-1,)))</f>
        <v>0</v>
      </c>
      <c r="J77" s="159">
        <f ca="1">SUMPRODUCT(SUMIF(INDIRECT(J$1&amp;"!b3:b34"),$A77,OFFSET(INDIRECT(J$1&amp;"!a3"),,ROW(INDIRECT(MATCH('2、汇总分析二项目维度'!$J$2,INDIRECT(J$1&amp;"!2:2"),)&amp;":"&amp;MATCH('2、汇总分析二项目维度'!$K$2,INDIRECT(J$1&amp;"!2:2"),)))-1,)))</f>
        <v>0</v>
      </c>
      <c r="K77" s="159">
        <f ca="1">SUMPRODUCT(SUMIF(INDIRECT(K$1&amp;"!b3:b34"),$A77,OFFSET(INDIRECT(K$1&amp;"!a3"),,ROW(INDIRECT(MATCH('2、汇总分析二项目维度'!$J$2,INDIRECT(K$1&amp;"!2:2"),)&amp;":"&amp;MATCH('2、汇总分析二项目维度'!$K$2,INDIRECT(K$1&amp;"!2:2"),)))-1,)))</f>
        <v>0</v>
      </c>
      <c r="L77" s="159">
        <f ca="1">SUMPRODUCT(SUMIF(INDIRECT(L$1&amp;"!b3:b34"),$A77,OFFSET(INDIRECT(L$1&amp;"!a3"),,ROW(INDIRECT(MATCH('2、汇总分析二项目维度'!$J$2,INDIRECT(L$1&amp;"!2:2"),)&amp;":"&amp;MATCH('2、汇总分析二项目维度'!$K$2,INDIRECT(L$1&amp;"!2:2"),)))-1,)))</f>
        <v>0</v>
      </c>
      <c r="M77" s="159">
        <f ca="1">SUMPRODUCT(SUMIF(INDIRECT(M$1&amp;"!b3:b34"),$A77,OFFSET(INDIRECT(M$1&amp;"!a3"),,ROW(INDIRECT(MATCH('2、汇总分析二项目维度'!$J$2,INDIRECT(M$1&amp;"!2:2"),)&amp;":"&amp;MATCH('2、汇总分析二项目维度'!$K$2,INDIRECT(M$1&amp;"!2:2"),)))-1,)))</f>
        <v>0</v>
      </c>
      <c r="N77" s="159">
        <f ca="1">SUMPRODUCT(SUMIF(INDIRECT(N$1&amp;"!b3:b34"),$A77,OFFSET(INDIRECT(N$1&amp;"!a3"),,ROW(INDIRECT(MATCH('2、汇总分析二项目维度'!$J$2,INDIRECT(N$1&amp;"!2:2"),)&amp;":"&amp;MATCH('2、汇总分析二项目维度'!$K$2,INDIRECT(N$1&amp;"!2:2"),)))-1,)))</f>
        <v>0</v>
      </c>
      <c r="O77" s="159">
        <f ca="1">SUMPRODUCT(SUMIF(INDIRECT(O$1&amp;"!b3:b34"),$A77,OFFSET(INDIRECT(O$1&amp;"!a3"),,ROW(INDIRECT(MATCH('2、汇总分析二项目维度'!$J$2,INDIRECT(O$1&amp;"!2:2"),)&amp;":"&amp;MATCH('2、汇总分析二项目维度'!$K$2,INDIRECT(O$1&amp;"!2:2"),)))-1,)))</f>
        <v>0</v>
      </c>
      <c r="P77" s="159">
        <f ca="1">SUMPRODUCT(SUMIF(INDIRECT(P$1&amp;"!b3:b34"),$A77,OFFSET(INDIRECT(P$1&amp;"!a3"),,ROW(INDIRECT(MATCH('2、汇总分析二项目维度'!$J$2,INDIRECT(P$1&amp;"!2:2"),)&amp;":"&amp;MATCH('2、汇总分析二项目维度'!$K$2,INDIRECT(P$1&amp;"!2:2"),)))-1,)))</f>
        <v>0</v>
      </c>
      <c r="Q77" s="159">
        <f ca="1">SUMPRODUCT(SUMIF(INDIRECT(Q$1&amp;"!b3:b34"),$A77,OFFSET(INDIRECT(Q$1&amp;"!a3"),,ROW(INDIRECT(MATCH('2、汇总分析二项目维度'!$J$2,INDIRECT(Q$1&amp;"!2:2"),)&amp;":"&amp;MATCH('2、汇总分析二项目维度'!$K$2,INDIRECT(Q$1&amp;"!2:2"),)))-1,)))</f>
        <v>0</v>
      </c>
      <c r="R77" s="159">
        <f ca="1">SUMPRODUCT(SUMIF(INDIRECT(R$1&amp;"!b3:b34"),$A77,OFFSET(INDIRECT(R$1&amp;"!a3"),,ROW(INDIRECT(MATCH('2、汇总分析二项目维度'!$J$2,INDIRECT(R$1&amp;"!2:2"),)&amp;":"&amp;MATCH('2、汇总分析二项目维度'!$K$2,INDIRECT(R$1&amp;"!2:2"),)))-1,)))</f>
        <v>0</v>
      </c>
      <c r="S77" s="159">
        <f ca="1">SUMPRODUCT(SUMIF(INDIRECT(S$1&amp;"!b3:b34"),$A77,OFFSET(INDIRECT(S$1&amp;"!a3"),,ROW(INDIRECT(MATCH('2、汇总分析二项目维度'!$J$2,INDIRECT(S$1&amp;"!2:2"),)&amp;":"&amp;MATCH('2、汇总分析二项目维度'!$K$2,INDIRECT(S$1&amp;"!2:2"),)))-1,)))</f>
        <v>0</v>
      </c>
      <c r="T77" s="106">
        <f t="shared" ca="1" si="7"/>
        <v>0</v>
      </c>
    </row>
    <row r="78" spans="1:20" ht="15" customHeight="1" x14ac:dyDescent="0.35">
      <c r="A78" s="114" t="s">
        <v>2011</v>
      </c>
      <c r="B78" s="87" t="s">
        <v>1765</v>
      </c>
      <c r="C78" s="87" t="s">
        <v>2012</v>
      </c>
      <c r="D78" s="159">
        <f ca="1">SUMPRODUCT(SUMIF(INDIRECT(D$1&amp;"!b3:b34"),$A78,OFFSET(INDIRECT(D$1&amp;"!a3"),,ROW(INDIRECT(MATCH('2、汇总分析二项目维度'!$J$2,INDIRECT(D$1&amp;"!2:2"),)&amp;":"&amp;MATCH('2、汇总分析二项目维度'!$K$2,INDIRECT(D$1&amp;"!2:2"),)))-1,)))</f>
        <v>0</v>
      </c>
      <c r="E78" s="159">
        <f ca="1">SUMPRODUCT(SUMIF(INDIRECT(E$1&amp;"!b3:b34"),$A78,OFFSET(INDIRECT(E$1&amp;"!a3"),,ROW(INDIRECT(MATCH('2、汇总分析二项目维度'!$J$2,INDIRECT(E$1&amp;"!2:2"),)&amp;":"&amp;MATCH('2、汇总分析二项目维度'!$K$2,INDIRECT(E$1&amp;"!2:2"),)))-1,)))</f>
        <v>0</v>
      </c>
      <c r="F78" s="159">
        <f ca="1">SUMPRODUCT(SUMIF(INDIRECT(F$1&amp;"!b3:b34"),$A78,OFFSET(INDIRECT(F$1&amp;"!a3"),,ROW(INDIRECT(MATCH('2、汇总分析二项目维度'!$J$2,INDIRECT(F$1&amp;"!2:2"),)&amp;":"&amp;MATCH('2、汇总分析二项目维度'!$K$2,INDIRECT(F$1&amp;"!2:2"),)))-1,)))</f>
        <v>0</v>
      </c>
      <c r="G78" s="159">
        <f ca="1">SUMPRODUCT(SUMIF(INDIRECT(G$1&amp;"!b3:b34"),$A78,OFFSET(INDIRECT(G$1&amp;"!a3"),,ROW(INDIRECT(MATCH('2、汇总分析二项目维度'!$J$2,INDIRECT(G$1&amp;"!2:2"),)&amp;":"&amp;MATCH('2、汇总分析二项目维度'!$K$2,INDIRECT(G$1&amp;"!2:2"),)))-1,)))</f>
        <v>0</v>
      </c>
      <c r="H78" s="159">
        <f ca="1">SUMPRODUCT(SUMIF(INDIRECT(H$1&amp;"!b3:b34"),$A78,OFFSET(INDIRECT(H$1&amp;"!a3"),,ROW(INDIRECT(MATCH('2、汇总分析二项目维度'!$J$2,INDIRECT(H$1&amp;"!2:2"),)&amp;":"&amp;MATCH('2、汇总分析二项目维度'!$K$2,INDIRECT(H$1&amp;"!2:2"),)))-1,)))</f>
        <v>0</v>
      </c>
      <c r="I78" s="159">
        <f ca="1">SUMPRODUCT(SUMIF(INDIRECT(I$1&amp;"!b3:b34"),$A78,OFFSET(INDIRECT(I$1&amp;"!a3"),,ROW(INDIRECT(MATCH('2、汇总分析二项目维度'!$J$2,INDIRECT(I$1&amp;"!2:2"),)&amp;":"&amp;MATCH('2、汇总分析二项目维度'!$K$2,INDIRECT(I$1&amp;"!2:2"),)))-1,)))</f>
        <v>0</v>
      </c>
      <c r="J78" s="159">
        <f ca="1">SUMPRODUCT(SUMIF(INDIRECT(J$1&amp;"!b3:b34"),$A78,OFFSET(INDIRECT(J$1&amp;"!a3"),,ROW(INDIRECT(MATCH('2、汇总分析二项目维度'!$J$2,INDIRECT(J$1&amp;"!2:2"),)&amp;":"&amp;MATCH('2、汇总分析二项目维度'!$K$2,INDIRECT(J$1&amp;"!2:2"),)))-1,)))</f>
        <v>0</v>
      </c>
      <c r="K78" s="159">
        <f ca="1">SUMPRODUCT(SUMIF(INDIRECT(K$1&amp;"!b3:b34"),$A78,OFFSET(INDIRECT(K$1&amp;"!a3"),,ROW(INDIRECT(MATCH('2、汇总分析二项目维度'!$J$2,INDIRECT(K$1&amp;"!2:2"),)&amp;":"&amp;MATCH('2、汇总分析二项目维度'!$K$2,INDIRECT(K$1&amp;"!2:2"),)))-1,)))</f>
        <v>0</v>
      </c>
      <c r="L78" s="159">
        <f ca="1">SUMPRODUCT(SUMIF(INDIRECT(L$1&amp;"!b3:b34"),$A78,OFFSET(INDIRECT(L$1&amp;"!a3"),,ROW(INDIRECT(MATCH('2、汇总分析二项目维度'!$J$2,INDIRECT(L$1&amp;"!2:2"),)&amp;":"&amp;MATCH('2、汇总分析二项目维度'!$K$2,INDIRECT(L$1&amp;"!2:2"),)))-1,)))</f>
        <v>0</v>
      </c>
      <c r="M78" s="159">
        <f ca="1">SUMPRODUCT(SUMIF(INDIRECT(M$1&amp;"!b3:b34"),$A78,OFFSET(INDIRECT(M$1&amp;"!a3"),,ROW(INDIRECT(MATCH('2、汇总分析二项目维度'!$J$2,INDIRECT(M$1&amp;"!2:2"),)&amp;":"&amp;MATCH('2、汇总分析二项目维度'!$K$2,INDIRECT(M$1&amp;"!2:2"),)))-1,)))</f>
        <v>0</v>
      </c>
      <c r="N78" s="159">
        <f ca="1">SUMPRODUCT(SUMIF(INDIRECT(N$1&amp;"!b3:b34"),$A78,OFFSET(INDIRECT(N$1&amp;"!a3"),,ROW(INDIRECT(MATCH('2、汇总分析二项目维度'!$J$2,INDIRECT(N$1&amp;"!2:2"),)&amp;":"&amp;MATCH('2、汇总分析二项目维度'!$K$2,INDIRECT(N$1&amp;"!2:2"),)))-1,)))</f>
        <v>0</v>
      </c>
      <c r="O78" s="159">
        <f ca="1">SUMPRODUCT(SUMIF(INDIRECT(O$1&amp;"!b3:b34"),$A78,OFFSET(INDIRECT(O$1&amp;"!a3"),,ROW(INDIRECT(MATCH('2、汇总分析二项目维度'!$J$2,INDIRECT(O$1&amp;"!2:2"),)&amp;":"&amp;MATCH('2、汇总分析二项目维度'!$K$2,INDIRECT(O$1&amp;"!2:2"),)))-1,)))</f>
        <v>0</v>
      </c>
      <c r="P78" s="159">
        <f ca="1">SUMPRODUCT(SUMIF(INDIRECT(P$1&amp;"!b3:b34"),$A78,OFFSET(INDIRECT(P$1&amp;"!a3"),,ROW(INDIRECT(MATCH('2、汇总分析二项目维度'!$J$2,INDIRECT(P$1&amp;"!2:2"),)&amp;":"&amp;MATCH('2、汇总分析二项目维度'!$K$2,INDIRECT(P$1&amp;"!2:2"),)))-1,)))</f>
        <v>15</v>
      </c>
      <c r="Q78" s="159">
        <f ca="1">SUMPRODUCT(SUMIF(INDIRECT(Q$1&amp;"!b3:b34"),$A78,OFFSET(INDIRECT(Q$1&amp;"!a3"),,ROW(INDIRECT(MATCH('2、汇总分析二项目维度'!$J$2,INDIRECT(Q$1&amp;"!2:2"),)&amp;":"&amp;MATCH('2、汇总分析二项目维度'!$K$2,INDIRECT(Q$1&amp;"!2:2"),)))-1,)))</f>
        <v>0</v>
      </c>
      <c r="R78" s="159">
        <f ca="1">SUMPRODUCT(SUMIF(INDIRECT(R$1&amp;"!b3:b34"),$A78,OFFSET(INDIRECT(R$1&amp;"!a3"),,ROW(INDIRECT(MATCH('2、汇总分析二项目维度'!$J$2,INDIRECT(R$1&amp;"!2:2"),)&amp;":"&amp;MATCH('2、汇总分析二项目维度'!$K$2,INDIRECT(R$1&amp;"!2:2"),)))-1,)))</f>
        <v>0</v>
      </c>
      <c r="S78" s="159">
        <f ca="1">SUMPRODUCT(SUMIF(INDIRECT(S$1&amp;"!b3:b34"),$A78,OFFSET(INDIRECT(S$1&amp;"!a3"),,ROW(INDIRECT(MATCH('2、汇总分析二项目维度'!$J$2,INDIRECT(S$1&amp;"!2:2"),)&amp;":"&amp;MATCH('2、汇总分析二项目维度'!$K$2,INDIRECT(S$1&amp;"!2:2"),)))-1,)))</f>
        <v>0</v>
      </c>
      <c r="T78" s="106">
        <f t="shared" ca="1" si="7"/>
        <v>15</v>
      </c>
    </row>
    <row r="79" spans="1:20" ht="15" customHeight="1" x14ac:dyDescent="0.35">
      <c r="A79" s="114" t="s">
        <v>2015</v>
      </c>
      <c r="B79" s="87" t="s">
        <v>1765</v>
      </c>
      <c r="C79" s="87" t="s">
        <v>2230</v>
      </c>
      <c r="D79" s="159">
        <f ca="1">SUMPRODUCT(SUMIF(INDIRECT(D$1&amp;"!b3:b34"),$A79,OFFSET(INDIRECT(D$1&amp;"!a3"),,ROW(INDIRECT(MATCH('2、汇总分析二项目维度'!$J$2,INDIRECT(D$1&amp;"!2:2"),)&amp;":"&amp;MATCH('2、汇总分析二项目维度'!$K$2,INDIRECT(D$1&amp;"!2:2"),)))-1,)))</f>
        <v>0</v>
      </c>
      <c r="E79" s="159">
        <f ca="1">SUMPRODUCT(SUMIF(INDIRECT(E$1&amp;"!b3:b34"),$A79,OFFSET(INDIRECT(E$1&amp;"!a3"),,ROW(INDIRECT(MATCH('2、汇总分析二项目维度'!$J$2,INDIRECT(E$1&amp;"!2:2"),)&amp;":"&amp;MATCH('2、汇总分析二项目维度'!$K$2,INDIRECT(E$1&amp;"!2:2"),)))-1,)))</f>
        <v>0</v>
      </c>
      <c r="F79" s="159">
        <f ca="1">SUMPRODUCT(SUMIF(INDIRECT(F$1&amp;"!b3:b34"),$A79,OFFSET(INDIRECT(F$1&amp;"!a3"),,ROW(INDIRECT(MATCH('2、汇总分析二项目维度'!$J$2,INDIRECT(F$1&amp;"!2:2"),)&amp;":"&amp;MATCH('2、汇总分析二项目维度'!$K$2,INDIRECT(F$1&amp;"!2:2"),)))-1,)))</f>
        <v>0</v>
      </c>
      <c r="G79" s="159">
        <f ca="1">SUMPRODUCT(SUMIF(INDIRECT(G$1&amp;"!b3:b34"),$A79,OFFSET(INDIRECT(G$1&amp;"!a3"),,ROW(INDIRECT(MATCH('2、汇总分析二项目维度'!$J$2,INDIRECT(G$1&amp;"!2:2"),)&amp;":"&amp;MATCH('2、汇总分析二项目维度'!$K$2,INDIRECT(G$1&amp;"!2:2"),)))-1,)))</f>
        <v>0</v>
      </c>
      <c r="H79" s="159">
        <f ca="1">SUMPRODUCT(SUMIF(INDIRECT(H$1&amp;"!b3:b34"),$A79,OFFSET(INDIRECT(H$1&amp;"!a3"),,ROW(INDIRECT(MATCH('2、汇总分析二项目维度'!$J$2,INDIRECT(H$1&amp;"!2:2"),)&amp;":"&amp;MATCH('2、汇总分析二项目维度'!$K$2,INDIRECT(H$1&amp;"!2:2"),)))-1,)))</f>
        <v>0</v>
      </c>
      <c r="I79" s="159">
        <f ca="1">SUMPRODUCT(SUMIF(INDIRECT(I$1&amp;"!b3:b34"),$A79,OFFSET(INDIRECT(I$1&amp;"!a3"),,ROW(INDIRECT(MATCH('2、汇总分析二项目维度'!$J$2,INDIRECT(I$1&amp;"!2:2"),)&amp;":"&amp;MATCH('2、汇总分析二项目维度'!$K$2,INDIRECT(I$1&amp;"!2:2"),)))-1,)))</f>
        <v>0</v>
      </c>
      <c r="J79" s="159">
        <f ca="1">SUMPRODUCT(SUMIF(INDIRECT(J$1&amp;"!b3:b34"),$A79,OFFSET(INDIRECT(J$1&amp;"!a3"),,ROW(INDIRECT(MATCH('2、汇总分析二项目维度'!$J$2,INDIRECT(J$1&amp;"!2:2"),)&amp;":"&amp;MATCH('2、汇总分析二项目维度'!$K$2,INDIRECT(J$1&amp;"!2:2"),)))-1,)))</f>
        <v>0</v>
      </c>
      <c r="K79" s="159">
        <f ca="1">SUMPRODUCT(SUMIF(INDIRECT(K$1&amp;"!b3:b34"),$A79,OFFSET(INDIRECT(K$1&amp;"!a3"),,ROW(INDIRECT(MATCH('2、汇总分析二项目维度'!$J$2,INDIRECT(K$1&amp;"!2:2"),)&amp;":"&amp;MATCH('2、汇总分析二项目维度'!$K$2,INDIRECT(K$1&amp;"!2:2"),)))-1,)))</f>
        <v>0</v>
      </c>
      <c r="L79" s="159">
        <f ca="1">SUMPRODUCT(SUMIF(INDIRECT(L$1&amp;"!b3:b34"),$A79,OFFSET(INDIRECT(L$1&amp;"!a3"),,ROW(INDIRECT(MATCH('2、汇总分析二项目维度'!$J$2,INDIRECT(L$1&amp;"!2:2"),)&amp;":"&amp;MATCH('2、汇总分析二项目维度'!$K$2,INDIRECT(L$1&amp;"!2:2"),)))-1,)))</f>
        <v>0</v>
      </c>
      <c r="M79" s="159">
        <f ca="1">SUMPRODUCT(SUMIF(INDIRECT(M$1&amp;"!b3:b34"),$A79,OFFSET(INDIRECT(M$1&amp;"!a3"),,ROW(INDIRECT(MATCH('2、汇总分析二项目维度'!$J$2,INDIRECT(M$1&amp;"!2:2"),)&amp;":"&amp;MATCH('2、汇总分析二项目维度'!$K$2,INDIRECT(M$1&amp;"!2:2"),)))-1,)))</f>
        <v>0</v>
      </c>
      <c r="N79" s="159">
        <f ca="1">SUMPRODUCT(SUMIF(INDIRECT(N$1&amp;"!b3:b34"),$A79,OFFSET(INDIRECT(N$1&amp;"!a3"),,ROW(INDIRECT(MATCH('2、汇总分析二项目维度'!$J$2,INDIRECT(N$1&amp;"!2:2"),)&amp;":"&amp;MATCH('2、汇总分析二项目维度'!$K$2,INDIRECT(N$1&amp;"!2:2"),)))-1,)))</f>
        <v>0</v>
      </c>
      <c r="O79" s="159">
        <f ca="1">SUMPRODUCT(SUMIF(INDIRECT(O$1&amp;"!b3:b34"),$A79,OFFSET(INDIRECT(O$1&amp;"!a3"),,ROW(INDIRECT(MATCH('2、汇总分析二项目维度'!$J$2,INDIRECT(O$1&amp;"!2:2"),)&amp;":"&amp;MATCH('2、汇总分析二项目维度'!$K$2,INDIRECT(O$1&amp;"!2:2"),)))-1,)))</f>
        <v>0</v>
      </c>
      <c r="P79" s="159">
        <f ca="1">SUMPRODUCT(SUMIF(INDIRECT(P$1&amp;"!b3:b34"),$A79,OFFSET(INDIRECT(P$1&amp;"!a3"),,ROW(INDIRECT(MATCH('2、汇总分析二项目维度'!$J$2,INDIRECT(P$1&amp;"!2:2"),)&amp;":"&amp;MATCH('2、汇总分析二项目维度'!$K$2,INDIRECT(P$1&amp;"!2:2"),)))-1,)))</f>
        <v>10</v>
      </c>
      <c r="Q79" s="159">
        <f ca="1">SUMPRODUCT(SUMIF(INDIRECT(Q$1&amp;"!b3:b34"),$A79,OFFSET(INDIRECT(Q$1&amp;"!a3"),,ROW(INDIRECT(MATCH('2、汇总分析二项目维度'!$J$2,INDIRECT(Q$1&amp;"!2:2"),)&amp;":"&amp;MATCH('2、汇总分析二项目维度'!$K$2,INDIRECT(Q$1&amp;"!2:2"),)))-1,)))</f>
        <v>0</v>
      </c>
      <c r="R79" s="159">
        <f ca="1">SUMPRODUCT(SUMIF(INDIRECT(R$1&amp;"!b3:b34"),$A79,OFFSET(INDIRECT(R$1&amp;"!a3"),,ROW(INDIRECT(MATCH('2、汇总分析二项目维度'!$J$2,INDIRECT(R$1&amp;"!2:2"),)&amp;":"&amp;MATCH('2、汇总分析二项目维度'!$K$2,INDIRECT(R$1&amp;"!2:2"),)))-1,)))</f>
        <v>0</v>
      </c>
      <c r="S79" s="159">
        <f ca="1">SUMPRODUCT(SUMIF(INDIRECT(S$1&amp;"!b3:b34"),$A79,OFFSET(INDIRECT(S$1&amp;"!a3"),,ROW(INDIRECT(MATCH('2、汇总分析二项目维度'!$J$2,INDIRECT(S$1&amp;"!2:2"),)&amp;":"&amp;MATCH('2、汇总分析二项目维度'!$K$2,INDIRECT(S$1&amp;"!2:2"),)))-1,)))</f>
        <v>0</v>
      </c>
      <c r="T79" s="106">
        <f t="shared" ca="1" si="7"/>
        <v>10</v>
      </c>
    </row>
    <row r="80" spans="1:20" ht="15" customHeight="1" x14ac:dyDescent="0.35">
      <c r="A80" s="11" t="s">
        <v>1471</v>
      </c>
      <c r="B80" s="11" t="s">
        <v>1880</v>
      </c>
      <c r="C80" s="91" t="s">
        <v>1472</v>
      </c>
      <c r="D80" s="159">
        <f ca="1">SUMPRODUCT(SUMIF(INDIRECT(D$1&amp;"!b3:b34"),$A80,OFFSET(INDIRECT(D$1&amp;"!a3"),,ROW(INDIRECT(MATCH('2、汇总分析二项目维度'!$J$2,INDIRECT(D$1&amp;"!2:2"),)&amp;":"&amp;MATCH('2、汇总分析二项目维度'!$K$2,INDIRECT(D$1&amp;"!2:2"),)))-1,)))</f>
        <v>0</v>
      </c>
      <c r="E80" s="159">
        <f ca="1">SUMPRODUCT(SUMIF(INDIRECT(E$1&amp;"!b3:b34"),$A80,OFFSET(INDIRECT(E$1&amp;"!a3"),,ROW(INDIRECT(MATCH('2、汇总分析二项目维度'!$J$2,INDIRECT(E$1&amp;"!2:2"),)&amp;":"&amp;MATCH('2、汇总分析二项目维度'!$K$2,INDIRECT(E$1&amp;"!2:2"),)))-1,)))</f>
        <v>0</v>
      </c>
      <c r="F80" s="159">
        <f ca="1">SUMPRODUCT(SUMIF(INDIRECT(F$1&amp;"!b3:b34"),$A80,OFFSET(INDIRECT(F$1&amp;"!a3"),,ROW(INDIRECT(MATCH('2、汇总分析二项目维度'!$J$2,INDIRECT(F$1&amp;"!2:2"),)&amp;":"&amp;MATCH('2、汇总分析二项目维度'!$K$2,INDIRECT(F$1&amp;"!2:2"),)))-1,)))</f>
        <v>0</v>
      </c>
      <c r="G80" s="159">
        <f ca="1">SUMPRODUCT(SUMIF(INDIRECT(G$1&amp;"!b3:b34"),$A80,OFFSET(INDIRECT(G$1&amp;"!a3"),,ROW(INDIRECT(MATCH('2、汇总分析二项目维度'!$J$2,INDIRECT(G$1&amp;"!2:2"),)&amp;":"&amp;MATCH('2、汇总分析二项目维度'!$K$2,INDIRECT(G$1&amp;"!2:2"),)))-1,)))</f>
        <v>0</v>
      </c>
      <c r="H80" s="159">
        <f ca="1">SUMPRODUCT(SUMIF(INDIRECT(H$1&amp;"!b3:b34"),$A80,OFFSET(INDIRECT(H$1&amp;"!a3"),,ROW(INDIRECT(MATCH('2、汇总分析二项目维度'!$J$2,INDIRECT(H$1&amp;"!2:2"),)&amp;":"&amp;MATCH('2、汇总分析二项目维度'!$K$2,INDIRECT(H$1&amp;"!2:2"),)))-1,)))</f>
        <v>0</v>
      </c>
      <c r="I80" s="159">
        <f ca="1">SUMPRODUCT(SUMIF(INDIRECT(I$1&amp;"!b3:b34"),$A80,OFFSET(INDIRECT(I$1&amp;"!a3"),,ROW(INDIRECT(MATCH('2、汇总分析二项目维度'!$J$2,INDIRECT(I$1&amp;"!2:2"),)&amp;":"&amp;MATCH('2、汇总分析二项目维度'!$K$2,INDIRECT(I$1&amp;"!2:2"),)))-1,)))</f>
        <v>0</v>
      </c>
      <c r="J80" s="159">
        <f ca="1">SUMPRODUCT(SUMIF(INDIRECT(J$1&amp;"!b3:b34"),$A80,OFFSET(INDIRECT(J$1&amp;"!a3"),,ROW(INDIRECT(MATCH('2、汇总分析二项目维度'!$J$2,INDIRECT(J$1&amp;"!2:2"),)&amp;":"&amp;MATCH('2、汇总分析二项目维度'!$K$2,INDIRECT(J$1&amp;"!2:2"),)))-1,)))</f>
        <v>0</v>
      </c>
      <c r="K80" s="159">
        <f ca="1">SUMPRODUCT(SUMIF(INDIRECT(K$1&amp;"!b3:b34"),$A80,OFFSET(INDIRECT(K$1&amp;"!a3"),,ROW(INDIRECT(MATCH('2、汇总分析二项目维度'!$J$2,INDIRECT(K$1&amp;"!2:2"),)&amp;":"&amp;MATCH('2、汇总分析二项目维度'!$K$2,INDIRECT(K$1&amp;"!2:2"),)))-1,)))</f>
        <v>0</v>
      </c>
      <c r="L80" s="159">
        <f ca="1">SUMPRODUCT(SUMIF(INDIRECT(L$1&amp;"!b3:b34"),$A80,OFFSET(INDIRECT(L$1&amp;"!a3"),,ROW(INDIRECT(MATCH('2、汇总分析二项目维度'!$J$2,INDIRECT(L$1&amp;"!2:2"),)&amp;":"&amp;MATCH('2、汇总分析二项目维度'!$K$2,INDIRECT(L$1&amp;"!2:2"),)))-1,)))</f>
        <v>0</v>
      </c>
      <c r="M80" s="159">
        <f ca="1">SUMPRODUCT(SUMIF(INDIRECT(M$1&amp;"!b3:b34"),$A80,OFFSET(INDIRECT(M$1&amp;"!a3"),,ROW(INDIRECT(MATCH('2、汇总分析二项目维度'!$J$2,INDIRECT(M$1&amp;"!2:2"),)&amp;":"&amp;MATCH('2、汇总分析二项目维度'!$K$2,INDIRECT(M$1&amp;"!2:2"),)))-1,)))</f>
        <v>0</v>
      </c>
      <c r="N80" s="159">
        <f ca="1">SUMPRODUCT(SUMIF(INDIRECT(N$1&amp;"!b3:b34"),$A80,OFFSET(INDIRECT(N$1&amp;"!a3"),,ROW(INDIRECT(MATCH('2、汇总分析二项目维度'!$J$2,INDIRECT(N$1&amp;"!2:2"),)&amp;":"&amp;MATCH('2、汇总分析二项目维度'!$K$2,INDIRECT(N$1&amp;"!2:2"),)))-1,)))</f>
        <v>0</v>
      </c>
      <c r="O80" s="159">
        <f ca="1">SUMPRODUCT(SUMIF(INDIRECT(O$1&amp;"!b3:b34"),$A80,OFFSET(INDIRECT(O$1&amp;"!a3"),,ROW(INDIRECT(MATCH('2、汇总分析二项目维度'!$J$2,INDIRECT(O$1&amp;"!2:2"),)&amp;":"&amp;MATCH('2、汇总分析二项目维度'!$K$2,INDIRECT(O$1&amp;"!2:2"),)))-1,)))</f>
        <v>32</v>
      </c>
      <c r="P80" s="159">
        <f ca="1">SUMPRODUCT(SUMIF(INDIRECT(P$1&amp;"!b3:b34"),$A80,OFFSET(INDIRECT(P$1&amp;"!a3"),,ROW(INDIRECT(MATCH('2、汇总分析二项目维度'!$J$2,INDIRECT(P$1&amp;"!2:2"),)&amp;":"&amp;MATCH('2、汇总分析二项目维度'!$K$2,INDIRECT(P$1&amp;"!2:2"),)))-1,)))</f>
        <v>0</v>
      </c>
      <c r="Q80" s="159">
        <f ca="1">SUMPRODUCT(SUMIF(INDIRECT(Q$1&amp;"!b3:b34"),$A80,OFFSET(INDIRECT(Q$1&amp;"!a3"),,ROW(INDIRECT(MATCH('2、汇总分析二项目维度'!$J$2,INDIRECT(Q$1&amp;"!2:2"),)&amp;":"&amp;MATCH('2、汇总分析二项目维度'!$K$2,INDIRECT(Q$1&amp;"!2:2"),)))-1,)))</f>
        <v>0</v>
      </c>
      <c r="R80" s="159">
        <f ca="1">SUMPRODUCT(SUMIF(INDIRECT(R$1&amp;"!b3:b34"),$A80,OFFSET(INDIRECT(R$1&amp;"!a3"),,ROW(INDIRECT(MATCH('2、汇总分析二项目维度'!$J$2,INDIRECT(R$1&amp;"!2:2"),)&amp;":"&amp;MATCH('2、汇总分析二项目维度'!$K$2,INDIRECT(R$1&amp;"!2:2"),)))-1,)))</f>
        <v>0</v>
      </c>
      <c r="S80" s="159">
        <f ca="1">SUMPRODUCT(SUMIF(INDIRECT(S$1&amp;"!b3:b34"),$A80,OFFSET(INDIRECT(S$1&amp;"!a3"),,ROW(INDIRECT(MATCH('2、汇总分析二项目维度'!$J$2,INDIRECT(S$1&amp;"!2:2"),)&amp;":"&amp;MATCH('2、汇总分析二项目维度'!$K$2,INDIRECT(S$1&amp;"!2:2"),)))-1,)))</f>
        <v>0</v>
      </c>
      <c r="T80" s="106">
        <f t="shared" ca="1" si="7"/>
        <v>32</v>
      </c>
    </row>
    <row r="81" spans="1:20" ht="15" customHeight="1" x14ac:dyDescent="0.35">
      <c r="A81" s="110" t="s">
        <v>461</v>
      </c>
      <c r="B81" s="71" t="s">
        <v>1773</v>
      </c>
      <c r="C81" s="12" t="str">
        <f>VLOOKUP(A81,'2、汇总分析二项目维度'!A:C,3,0)</f>
        <v>漳州市住建局大数据可视化项目</v>
      </c>
      <c r="D81" s="159">
        <f ca="1">SUMPRODUCT(SUMIF(INDIRECT(D$1&amp;"!b3:b34"),$A81,OFFSET(INDIRECT(D$1&amp;"!a3"),,ROW(INDIRECT(MATCH('2、汇总分析二项目维度'!$J$2,INDIRECT(D$1&amp;"!2:2"),)&amp;":"&amp;MATCH('2、汇总分析二项目维度'!$K$2,INDIRECT(D$1&amp;"!2:2"),)))-1,)))</f>
        <v>0</v>
      </c>
      <c r="E81" s="159">
        <f ca="1">SUMPRODUCT(SUMIF(INDIRECT(E$1&amp;"!b3:b34"),$A81,OFFSET(INDIRECT(E$1&amp;"!a3"),,ROW(INDIRECT(MATCH('2、汇总分析二项目维度'!$J$2,INDIRECT(E$1&amp;"!2:2"),)&amp;":"&amp;MATCH('2、汇总分析二项目维度'!$K$2,INDIRECT(E$1&amp;"!2:2"),)))-1,)))</f>
        <v>0</v>
      </c>
      <c r="F81" s="159">
        <f ca="1">SUMPRODUCT(SUMIF(INDIRECT(F$1&amp;"!b3:b34"),$A81,OFFSET(INDIRECT(F$1&amp;"!a3"),,ROW(INDIRECT(MATCH('2、汇总分析二项目维度'!$J$2,INDIRECT(F$1&amp;"!2:2"),)&amp;":"&amp;MATCH('2、汇总分析二项目维度'!$K$2,INDIRECT(F$1&amp;"!2:2"),)))-1,)))</f>
        <v>0</v>
      </c>
      <c r="G81" s="159">
        <f ca="1">SUMPRODUCT(SUMIF(INDIRECT(G$1&amp;"!b3:b34"),$A81,OFFSET(INDIRECT(G$1&amp;"!a3"),,ROW(INDIRECT(MATCH('2、汇总分析二项目维度'!$J$2,INDIRECT(G$1&amp;"!2:2"),)&amp;":"&amp;MATCH('2、汇总分析二项目维度'!$K$2,INDIRECT(G$1&amp;"!2:2"),)))-1,)))</f>
        <v>0</v>
      </c>
      <c r="H81" s="159">
        <f ca="1">SUMPRODUCT(SUMIF(INDIRECT(H$1&amp;"!b3:b34"),$A81,OFFSET(INDIRECT(H$1&amp;"!a3"),,ROW(INDIRECT(MATCH('2、汇总分析二项目维度'!$J$2,INDIRECT(H$1&amp;"!2:2"),)&amp;":"&amp;MATCH('2、汇总分析二项目维度'!$K$2,INDIRECT(H$1&amp;"!2:2"),)))-1,)))</f>
        <v>0</v>
      </c>
      <c r="I81" s="159">
        <f ca="1">SUMPRODUCT(SUMIF(INDIRECT(I$1&amp;"!b3:b34"),$A81,OFFSET(INDIRECT(I$1&amp;"!a3"),,ROW(INDIRECT(MATCH('2、汇总分析二项目维度'!$J$2,INDIRECT(I$1&amp;"!2:2"),)&amp;":"&amp;MATCH('2、汇总分析二项目维度'!$K$2,INDIRECT(I$1&amp;"!2:2"),)))-1,)))</f>
        <v>0</v>
      </c>
      <c r="J81" s="159">
        <f ca="1">SUMPRODUCT(SUMIF(INDIRECT(J$1&amp;"!b3:b34"),$A81,OFFSET(INDIRECT(J$1&amp;"!a3"),,ROW(INDIRECT(MATCH('2、汇总分析二项目维度'!$J$2,INDIRECT(J$1&amp;"!2:2"),)&amp;":"&amp;MATCH('2、汇总分析二项目维度'!$K$2,INDIRECT(J$1&amp;"!2:2"),)))-1,)))</f>
        <v>0</v>
      </c>
      <c r="K81" s="159">
        <f ca="1">SUMPRODUCT(SUMIF(INDIRECT(K$1&amp;"!b3:b34"),$A81,OFFSET(INDIRECT(K$1&amp;"!a3"),,ROW(INDIRECT(MATCH('2、汇总分析二项目维度'!$J$2,INDIRECT(K$1&amp;"!2:2"),)&amp;":"&amp;MATCH('2、汇总分析二项目维度'!$K$2,INDIRECT(K$1&amp;"!2:2"),)))-1,)))</f>
        <v>0</v>
      </c>
      <c r="L81" s="159">
        <f ca="1">SUMPRODUCT(SUMIF(INDIRECT(L$1&amp;"!b3:b34"),$A81,OFFSET(INDIRECT(L$1&amp;"!a3"),,ROW(INDIRECT(MATCH('2、汇总分析二项目维度'!$J$2,INDIRECT(L$1&amp;"!2:2"),)&amp;":"&amp;MATCH('2、汇总分析二项目维度'!$K$2,INDIRECT(L$1&amp;"!2:2"),)))-1,)))</f>
        <v>0</v>
      </c>
      <c r="M81" s="159">
        <f ca="1">SUMPRODUCT(SUMIF(INDIRECT(M$1&amp;"!b3:b34"),$A81,OFFSET(INDIRECT(M$1&amp;"!a3"),,ROW(INDIRECT(MATCH('2、汇总分析二项目维度'!$J$2,INDIRECT(M$1&amp;"!2:2"),)&amp;":"&amp;MATCH('2、汇总分析二项目维度'!$K$2,INDIRECT(M$1&amp;"!2:2"),)))-1,)))</f>
        <v>0</v>
      </c>
      <c r="N81" s="159">
        <f ca="1">SUMPRODUCT(SUMIF(INDIRECT(N$1&amp;"!b3:b34"),$A81,OFFSET(INDIRECT(N$1&amp;"!a3"),,ROW(INDIRECT(MATCH('2、汇总分析二项目维度'!$J$2,INDIRECT(N$1&amp;"!2:2"),)&amp;":"&amp;MATCH('2、汇总分析二项目维度'!$K$2,INDIRECT(N$1&amp;"!2:2"),)))-1,)))</f>
        <v>0</v>
      </c>
      <c r="O81" s="159">
        <f ca="1">SUMPRODUCT(SUMIF(INDIRECT(O$1&amp;"!b3:b34"),$A81,OFFSET(INDIRECT(O$1&amp;"!a3"),,ROW(INDIRECT(MATCH('2、汇总分析二项目维度'!$J$2,INDIRECT(O$1&amp;"!2:2"),)&amp;":"&amp;MATCH('2、汇总分析二项目维度'!$K$2,INDIRECT(O$1&amp;"!2:2"),)))-1,)))</f>
        <v>0</v>
      </c>
      <c r="P81" s="159">
        <f ca="1">SUMPRODUCT(SUMIF(INDIRECT(P$1&amp;"!b3:b34"),$A81,OFFSET(INDIRECT(P$1&amp;"!a3"),,ROW(INDIRECT(MATCH('2、汇总分析二项目维度'!$J$2,INDIRECT(P$1&amp;"!2:2"),)&amp;":"&amp;MATCH('2、汇总分析二项目维度'!$K$2,INDIRECT(P$1&amp;"!2:2"),)))-1,)))</f>
        <v>0</v>
      </c>
      <c r="Q81" s="159">
        <f ca="1">SUMPRODUCT(SUMIF(INDIRECT(Q$1&amp;"!b3:b34"),$A81,OFFSET(INDIRECT(Q$1&amp;"!a3"),,ROW(INDIRECT(MATCH('2、汇总分析二项目维度'!$J$2,INDIRECT(Q$1&amp;"!2:2"),)&amp;":"&amp;MATCH('2、汇总分析二项目维度'!$K$2,INDIRECT(Q$1&amp;"!2:2"),)))-1,)))</f>
        <v>0</v>
      </c>
      <c r="R81" s="159">
        <f ca="1">SUMPRODUCT(SUMIF(INDIRECT(R$1&amp;"!b3:b34"),$A81,OFFSET(INDIRECT(R$1&amp;"!a3"),,ROW(INDIRECT(MATCH('2、汇总分析二项目维度'!$J$2,INDIRECT(R$1&amp;"!2:2"),)&amp;":"&amp;MATCH('2、汇总分析二项目维度'!$K$2,INDIRECT(R$1&amp;"!2:2"),)))-1,)))</f>
        <v>0</v>
      </c>
      <c r="S81" s="159">
        <f ca="1">SUMPRODUCT(SUMIF(INDIRECT(S$1&amp;"!b3:b34"),$A81,OFFSET(INDIRECT(S$1&amp;"!a3"),,ROW(INDIRECT(MATCH('2、汇总分析二项目维度'!$J$2,INDIRECT(S$1&amp;"!2:2"),)&amp;":"&amp;MATCH('2、汇总分析二项目维度'!$K$2,INDIRECT(S$1&amp;"!2:2"),)))-1,)))</f>
        <v>0</v>
      </c>
      <c r="T81" s="106">
        <f t="shared" ca="1" si="0"/>
        <v>0</v>
      </c>
    </row>
    <row r="82" spans="1:20" ht="15" customHeight="1" x14ac:dyDescent="0.35">
      <c r="A82" s="110" t="s">
        <v>1598</v>
      </c>
      <c r="B82" s="71" t="s">
        <v>1773</v>
      </c>
      <c r="C82" s="12" t="str">
        <f>VLOOKUP(A82,'2、汇总分析二项目维度'!A:C,3,0)</f>
        <v>三明市积分入学项目</v>
      </c>
      <c r="D82" s="159">
        <f ca="1">SUMPRODUCT(SUMIF(INDIRECT(D$1&amp;"!b3:b34"),$A82,OFFSET(INDIRECT(D$1&amp;"!a3"),,ROW(INDIRECT(MATCH('2、汇总分析二项目维度'!$J$2,INDIRECT(D$1&amp;"!2:2"),)&amp;":"&amp;MATCH('2、汇总分析二项目维度'!$K$2,INDIRECT(D$1&amp;"!2:2"),)))-1,)))</f>
        <v>0</v>
      </c>
      <c r="E82" s="159">
        <f ca="1">SUMPRODUCT(SUMIF(INDIRECT(E$1&amp;"!b3:b34"),$A82,OFFSET(INDIRECT(E$1&amp;"!a3"),,ROW(INDIRECT(MATCH('2、汇总分析二项目维度'!$J$2,INDIRECT(E$1&amp;"!2:2"),)&amp;":"&amp;MATCH('2、汇总分析二项目维度'!$K$2,INDIRECT(E$1&amp;"!2:2"),)))-1,)))</f>
        <v>0</v>
      </c>
      <c r="F82" s="159">
        <f ca="1">SUMPRODUCT(SUMIF(INDIRECT(F$1&amp;"!b3:b34"),$A82,OFFSET(INDIRECT(F$1&amp;"!a3"),,ROW(INDIRECT(MATCH('2、汇总分析二项目维度'!$J$2,INDIRECT(F$1&amp;"!2:2"),)&amp;":"&amp;MATCH('2、汇总分析二项目维度'!$K$2,INDIRECT(F$1&amp;"!2:2"),)))-1,)))</f>
        <v>0</v>
      </c>
      <c r="G82" s="159">
        <f ca="1">SUMPRODUCT(SUMIF(INDIRECT(G$1&amp;"!b3:b34"),$A82,OFFSET(INDIRECT(G$1&amp;"!a3"),,ROW(INDIRECT(MATCH('2、汇总分析二项目维度'!$J$2,INDIRECT(G$1&amp;"!2:2"),)&amp;":"&amp;MATCH('2、汇总分析二项目维度'!$K$2,INDIRECT(G$1&amp;"!2:2"),)))-1,)))</f>
        <v>0</v>
      </c>
      <c r="H82" s="159">
        <f ca="1">SUMPRODUCT(SUMIF(INDIRECT(H$1&amp;"!b3:b34"),$A82,OFFSET(INDIRECT(H$1&amp;"!a3"),,ROW(INDIRECT(MATCH('2、汇总分析二项目维度'!$J$2,INDIRECT(H$1&amp;"!2:2"),)&amp;":"&amp;MATCH('2、汇总分析二项目维度'!$K$2,INDIRECT(H$1&amp;"!2:2"),)))-1,)))</f>
        <v>0</v>
      </c>
      <c r="I82" s="159">
        <f ca="1">SUMPRODUCT(SUMIF(INDIRECT(I$1&amp;"!b3:b34"),$A82,OFFSET(INDIRECT(I$1&amp;"!a3"),,ROW(INDIRECT(MATCH('2、汇总分析二项目维度'!$J$2,INDIRECT(I$1&amp;"!2:2"),)&amp;":"&amp;MATCH('2、汇总分析二项目维度'!$K$2,INDIRECT(I$1&amp;"!2:2"),)))-1,)))</f>
        <v>10</v>
      </c>
      <c r="J82" s="159">
        <f ca="1">SUMPRODUCT(SUMIF(INDIRECT(J$1&amp;"!b3:b34"),$A82,OFFSET(INDIRECT(J$1&amp;"!a3"),,ROW(INDIRECT(MATCH('2、汇总分析二项目维度'!$J$2,INDIRECT(J$1&amp;"!2:2"),)&amp;":"&amp;MATCH('2、汇总分析二项目维度'!$K$2,INDIRECT(J$1&amp;"!2:2"),)))-1,)))</f>
        <v>40</v>
      </c>
      <c r="K82" s="159">
        <f ca="1">SUMPRODUCT(SUMIF(INDIRECT(K$1&amp;"!b3:b34"),$A82,OFFSET(INDIRECT(K$1&amp;"!a3"),,ROW(INDIRECT(MATCH('2、汇总分析二项目维度'!$J$2,INDIRECT(K$1&amp;"!2:2"),)&amp;":"&amp;MATCH('2、汇总分析二项目维度'!$K$2,INDIRECT(K$1&amp;"!2:2"),)))-1,)))</f>
        <v>0</v>
      </c>
      <c r="L82" s="159">
        <f ca="1">SUMPRODUCT(SUMIF(INDIRECT(L$1&amp;"!b3:b34"),$A82,OFFSET(INDIRECT(L$1&amp;"!a3"),,ROW(INDIRECT(MATCH('2、汇总分析二项目维度'!$J$2,INDIRECT(L$1&amp;"!2:2"),)&amp;":"&amp;MATCH('2、汇总分析二项目维度'!$K$2,INDIRECT(L$1&amp;"!2:2"),)))-1,)))</f>
        <v>0</v>
      </c>
      <c r="M82" s="159">
        <f ca="1">SUMPRODUCT(SUMIF(INDIRECT(M$1&amp;"!b3:b34"),$A82,OFFSET(INDIRECT(M$1&amp;"!a3"),,ROW(INDIRECT(MATCH('2、汇总分析二项目维度'!$J$2,INDIRECT(M$1&amp;"!2:2"),)&amp;":"&amp;MATCH('2、汇总分析二项目维度'!$K$2,INDIRECT(M$1&amp;"!2:2"),)))-1,)))</f>
        <v>0</v>
      </c>
      <c r="N82" s="159">
        <f ca="1">SUMPRODUCT(SUMIF(INDIRECT(N$1&amp;"!b3:b34"),$A82,OFFSET(INDIRECT(N$1&amp;"!a3"),,ROW(INDIRECT(MATCH('2、汇总分析二项目维度'!$J$2,INDIRECT(N$1&amp;"!2:2"),)&amp;":"&amp;MATCH('2、汇总分析二项目维度'!$K$2,INDIRECT(N$1&amp;"!2:2"),)))-1,)))</f>
        <v>0</v>
      </c>
      <c r="O82" s="159">
        <f ca="1">SUMPRODUCT(SUMIF(INDIRECT(O$1&amp;"!b3:b34"),$A82,OFFSET(INDIRECT(O$1&amp;"!a3"),,ROW(INDIRECT(MATCH('2、汇总分析二项目维度'!$J$2,INDIRECT(O$1&amp;"!2:2"),)&amp;":"&amp;MATCH('2、汇总分析二项目维度'!$K$2,INDIRECT(O$1&amp;"!2:2"),)))-1,)))</f>
        <v>0</v>
      </c>
      <c r="P82" s="159">
        <f ca="1">SUMPRODUCT(SUMIF(INDIRECT(P$1&amp;"!b3:b34"),$A82,OFFSET(INDIRECT(P$1&amp;"!a3"),,ROW(INDIRECT(MATCH('2、汇总分析二项目维度'!$J$2,INDIRECT(P$1&amp;"!2:2"),)&amp;":"&amp;MATCH('2、汇总分析二项目维度'!$K$2,INDIRECT(P$1&amp;"!2:2"),)))-1,)))</f>
        <v>0</v>
      </c>
      <c r="Q82" s="159">
        <f ca="1">SUMPRODUCT(SUMIF(INDIRECT(Q$1&amp;"!b3:b34"),$A82,OFFSET(INDIRECT(Q$1&amp;"!a3"),,ROW(INDIRECT(MATCH('2、汇总分析二项目维度'!$J$2,INDIRECT(Q$1&amp;"!2:2"),)&amp;":"&amp;MATCH('2、汇总分析二项目维度'!$K$2,INDIRECT(Q$1&amp;"!2:2"),)))-1,)))</f>
        <v>0</v>
      </c>
      <c r="R82" s="159">
        <f ca="1">SUMPRODUCT(SUMIF(INDIRECT(R$1&amp;"!b3:b34"),$A82,OFFSET(INDIRECT(R$1&amp;"!a3"),,ROW(INDIRECT(MATCH('2、汇总分析二项目维度'!$J$2,INDIRECT(R$1&amp;"!2:2"),)&amp;":"&amp;MATCH('2、汇总分析二项目维度'!$K$2,INDIRECT(R$1&amp;"!2:2"),)))-1,)))</f>
        <v>0</v>
      </c>
      <c r="S82" s="159">
        <f ca="1">SUMPRODUCT(SUMIF(INDIRECT(S$1&amp;"!b3:b34"),$A82,OFFSET(INDIRECT(S$1&amp;"!a3"),,ROW(INDIRECT(MATCH('2、汇总分析二项目维度'!$J$2,INDIRECT(S$1&amp;"!2:2"),)&amp;":"&amp;MATCH('2、汇总分析二项目维度'!$K$2,INDIRECT(S$1&amp;"!2:2"),)))-1,)))</f>
        <v>0</v>
      </c>
      <c r="T82" s="106">
        <f t="shared" ca="1" si="0"/>
        <v>50</v>
      </c>
    </row>
    <row r="83" spans="1:20" ht="15" customHeight="1" x14ac:dyDescent="0.35">
      <c r="A83" s="11" t="s">
        <v>1631</v>
      </c>
      <c r="B83" s="71" t="s">
        <v>1773</v>
      </c>
      <c r="C83" s="12" t="str">
        <f>VLOOKUP(A83,'2、汇总分析二项目维度'!A:C,3,0)</f>
        <v>龙岩市教育信息化服务阶段证明项目</v>
      </c>
      <c r="D83" s="159">
        <f ca="1">SUMPRODUCT(SUMIF(INDIRECT(D$1&amp;"!b3:b34"),$A83,OFFSET(INDIRECT(D$1&amp;"!a3"),,ROW(INDIRECT(MATCH('2、汇总分析二项目维度'!$J$2,INDIRECT(D$1&amp;"!2:2"),)&amp;":"&amp;MATCH('2、汇总分析二项目维度'!$K$2,INDIRECT(D$1&amp;"!2:2"),)))-1,)))</f>
        <v>0</v>
      </c>
      <c r="E83" s="159">
        <f ca="1">SUMPRODUCT(SUMIF(INDIRECT(E$1&amp;"!b3:b34"),$A83,OFFSET(INDIRECT(E$1&amp;"!a3"),,ROW(INDIRECT(MATCH('2、汇总分析二项目维度'!$J$2,INDIRECT(E$1&amp;"!2:2"),)&amp;":"&amp;MATCH('2、汇总分析二项目维度'!$K$2,INDIRECT(E$1&amp;"!2:2"),)))-1,)))</f>
        <v>0</v>
      </c>
      <c r="F83" s="159">
        <f ca="1">SUMPRODUCT(SUMIF(INDIRECT(F$1&amp;"!b3:b34"),$A83,OFFSET(INDIRECT(F$1&amp;"!a3"),,ROW(INDIRECT(MATCH('2、汇总分析二项目维度'!$J$2,INDIRECT(F$1&amp;"!2:2"),)&amp;":"&amp;MATCH('2、汇总分析二项目维度'!$K$2,INDIRECT(F$1&amp;"!2:2"),)))-1,)))</f>
        <v>0</v>
      </c>
      <c r="G83" s="159">
        <f ca="1">SUMPRODUCT(SUMIF(INDIRECT(G$1&amp;"!b3:b34"),$A83,OFFSET(INDIRECT(G$1&amp;"!a3"),,ROW(INDIRECT(MATCH('2、汇总分析二项目维度'!$J$2,INDIRECT(G$1&amp;"!2:2"),)&amp;":"&amp;MATCH('2、汇总分析二项目维度'!$K$2,INDIRECT(G$1&amp;"!2:2"),)))-1,)))</f>
        <v>0</v>
      </c>
      <c r="H83" s="159">
        <f ca="1">SUMPRODUCT(SUMIF(INDIRECT(H$1&amp;"!b3:b34"),$A83,OFFSET(INDIRECT(H$1&amp;"!a3"),,ROW(INDIRECT(MATCH('2、汇总分析二项目维度'!$J$2,INDIRECT(H$1&amp;"!2:2"),)&amp;":"&amp;MATCH('2、汇总分析二项目维度'!$K$2,INDIRECT(H$1&amp;"!2:2"),)))-1,)))</f>
        <v>0</v>
      </c>
      <c r="I83" s="159">
        <f ca="1">SUMPRODUCT(SUMIF(INDIRECT(I$1&amp;"!b3:b34"),$A83,OFFSET(INDIRECT(I$1&amp;"!a3"),,ROW(INDIRECT(MATCH('2、汇总分析二项目维度'!$J$2,INDIRECT(I$1&amp;"!2:2"),)&amp;":"&amp;MATCH('2、汇总分析二项目维度'!$K$2,INDIRECT(I$1&amp;"!2:2"),)))-1,)))</f>
        <v>0</v>
      </c>
      <c r="J83" s="159">
        <f ca="1">SUMPRODUCT(SUMIF(INDIRECT(J$1&amp;"!b3:b34"),$A83,OFFSET(INDIRECT(J$1&amp;"!a3"),,ROW(INDIRECT(MATCH('2、汇总分析二项目维度'!$J$2,INDIRECT(J$1&amp;"!2:2"),)&amp;":"&amp;MATCH('2、汇总分析二项目维度'!$K$2,INDIRECT(J$1&amp;"!2:2"),)))-1,)))</f>
        <v>0</v>
      </c>
      <c r="K83" s="159">
        <f ca="1">SUMPRODUCT(SUMIF(INDIRECT(K$1&amp;"!b3:b34"),$A83,OFFSET(INDIRECT(K$1&amp;"!a3"),,ROW(INDIRECT(MATCH('2、汇总分析二项目维度'!$J$2,INDIRECT(K$1&amp;"!2:2"),)&amp;":"&amp;MATCH('2、汇总分析二项目维度'!$K$2,INDIRECT(K$1&amp;"!2:2"),)))-1,)))</f>
        <v>0</v>
      </c>
      <c r="L83" s="159">
        <f ca="1">SUMPRODUCT(SUMIF(INDIRECT(L$1&amp;"!b3:b34"),$A83,OFFSET(INDIRECT(L$1&amp;"!a3"),,ROW(INDIRECT(MATCH('2、汇总分析二项目维度'!$J$2,INDIRECT(L$1&amp;"!2:2"),)&amp;":"&amp;MATCH('2、汇总分析二项目维度'!$K$2,INDIRECT(L$1&amp;"!2:2"),)))-1,)))</f>
        <v>0</v>
      </c>
      <c r="M83" s="159">
        <f ca="1">SUMPRODUCT(SUMIF(INDIRECT(M$1&amp;"!b3:b34"),$A83,OFFSET(INDIRECT(M$1&amp;"!a3"),,ROW(INDIRECT(MATCH('2、汇总分析二项目维度'!$J$2,INDIRECT(M$1&amp;"!2:2"),)&amp;":"&amp;MATCH('2、汇总分析二项目维度'!$K$2,INDIRECT(M$1&amp;"!2:2"),)))-1,)))</f>
        <v>0</v>
      </c>
      <c r="N83" s="159">
        <f ca="1">SUMPRODUCT(SUMIF(INDIRECT(N$1&amp;"!b3:b34"),$A83,OFFSET(INDIRECT(N$1&amp;"!a3"),,ROW(INDIRECT(MATCH('2、汇总分析二项目维度'!$J$2,INDIRECT(N$1&amp;"!2:2"),)&amp;":"&amp;MATCH('2、汇总分析二项目维度'!$K$2,INDIRECT(N$1&amp;"!2:2"),)))-1,)))</f>
        <v>0</v>
      </c>
      <c r="O83" s="159">
        <f ca="1">SUMPRODUCT(SUMIF(INDIRECT(O$1&amp;"!b3:b34"),$A83,OFFSET(INDIRECT(O$1&amp;"!a3"),,ROW(INDIRECT(MATCH('2、汇总分析二项目维度'!$J$2,INDIRECT(O$1&amp;"!2:2"),)&amp;":"&amp;MATCH('2、汇总分析二项目维度'!$K$2,INDIRECT(O$1&amp;"!2:2"),)))-1,)))</f>
        <v>0</v>
      </c>
      <c r="P83" s="159">
        <f ca="1">SUMPRODUCT(SUMIF(INDIRECT(P$1&amp;"!b3:b34"),$A83,OFFSET(INDIRECT(P$1&amp;"!a3"),,ROW(INDIRECT(MATCH('2、汇总分析二项目维度'!$J$2,INDIRECT(P$1&amp;"!2:2"),)&amp;":"&amp;MATCH('2、汇总分析二项目维度'!$K$2,INDIRECT(P$1&amp;"!2:2"),)))-1,)))</f>
        <v>0</v>
      </c>
      <c r="Q83" s="159">
        <f ca="1">SUMPRODUCT(SUMIF(INDIRECT(Q$1&amp;"!b3:b34"),$A83,OFFSET(INDIRECT(Q$1&amp;"!a3"),,ROW(INDIRECT(MATCH('2、汇总分析二项目维度'!$J$2,INDIRECT(Q$1&amp;"!2:2"),)&amp;":"&amp;MATCH('2、汇总分析二项目维度'!$K$2,INDIRECT(Q$1&amp;"!2:2"),)))-1,)))</f>
        <v>0</v>
      </c>
      <c r="R83" s="159">
        <f ca="1">SUMPRODUCT(SUMIF(INDIRECT(R$1&amp;"!b3:b34"),$A83,OFFSET(INDIRECT(R$1&amp;"!a3"),,ROW(INDIRECT(MATCH('2、汇总分析二项目维度'!$J$2,INDIRECT(R$1&amp;"!2:2"),)&amp;":"&amp;MATCH('2、汇总分析二项目维度'!$K$2,INDIRECT(R$1&amp;"!2:2"),)))-1,)))</f>
        <v>0</v>
      </c>
      <c r="S83" s="159">
        <f ca="1">SUMPRODUCT(SUMIF(INDIRECT(S$1&amp;"!b3:b34"),$A83,OFFSET(INDIRECT(S$1&amp;"!a3"),,ROW(INDIRECT(MATCH('2、汇总分析二项目维度'!$J$2,INDIRECT(S$1&amp;"!2:2"),)&amp;":"&amp;MATCH('2、汇总分析二项目维度'!$K$2,INDIRECT(S$1&amp;"!2:2"),)))-1,)))</f>
        <v>0</v>
      </c>
      <c r="T83" s="106">
        <f t="shared" ref="T83:T105" ca="1" si="8">SUM(D83:S83)</f>
        <v>0</v>
      </c>
    </row>
    <row r="84" spans="1:20" ht="15" customHeight="1" x14ac:dyDescent="0.35">
      <c r="A84" s="11" t="s">
        <v>1628</v>
      </c>
      <c r="B84" s="71" t="s">
        <v>1773</v>
      </c>
      <c r="C84" s="12" t="str">
        <f>VLOOKUP(A84,'2、汇总分析二项目维度'!A:C,3,0)</f>
        <v>龙岩应急指挥平台</v>
      </c>
      <c r="D84" s="159">
        <f ca="1">SUMPRODUCT(SUMIF(INDIRECT(D$1&amp;"!b3:b34"),$A84,OFFSET(INDIRECT(D$1&amp;"!a3"),,ROW(INDIRECT(MATCH('2、汇总分析二项目维度'!$J$2,INDIRECT(D$1&amp;"!2:2"),)&amp;":"&amp;MATCH('2、汇总分析二项目维度'!$K$2,INDIRECT(D$1&amp;"!2:2"),)))-1,)))</f>
        <v>0</v>
      </c>
      <c r="E84" s="159">
        <f ca="1">SUMPRODUCT(SUMIF(INDIRECT(E$1&amp;"!b3:b34"),$A84,OFFSET(INDIRECT(E$1&amp;"!a3"),,ROW(INDIRECT(MATCH('2、汇总分析二项目维度'!$J$2,INDIRECT(E$1&amp;"!2:2"),)&amp;":"&amp;MATCH('2、汇总分析二项目维度'!$K$2,INDIRECT(E$1&amp;"!2:2"),)))-1,)))</f>
        <v>0</v>
      </c>
      <c r="F84" s="159">
        <f ca="1">SUMPRODUCT(SUMIF(INDIRECT(F$1&amp;"!b3:b34"),$A84,OFFSET(INDIRECT(F$1&amp;"!a3"),,ROW(INDIRECT(MATCH('2、汇总分析二项目维度'!$J$2,INDIRECT(F$1&amp;"!2:2"),)&amp;":"&amp;MATCH('2、汇总分析二项目维度'!$K$2,INDIRECT(F$1&amp;"!2:2"),)))-1,)))</f>
        <v>0</v>
      </c>
      <c r="G84" s="159">
        <f ca="1">SUMPRODUCT(SUMIF(INDIRECT(G$1&amp;"!b3:b34"),$A84,OFFSET(INDIRECT(G$1&amp;"!a3"),,ROW(INDIRECT(MATCH('2、汇总分析二项目维度'!$J$2,INDIRECT(G$1&amp;"!2:2"),)&amp;":"&amp;MATCH('2、汇总分析二项目维度'!$K$2,INDIRECT(G$1&amp;"!2:2"),)))-1,)))</f>
        <v>0</v>
      </c>
      <c r="H84" s="159">
        <f ca="1">SUMPRODUCT(SUMIF(INDIRECT(H$1&amp;"!b3:b34"),$A84,OFFSET(INDIRECT(H$1&amp;"!a3"),,ROW(INDIRECT(MATCH('2、汇总分析二项目维度'!$J$2,INDIRECT(H$1&amp;"!2:2"),)&amp;":"&amp;MATCH('2、汇总分析二项目维度'!$K$2,INDIRECT(H$1&amp;"!2:2"),)))-1,)))</f>
        <v>0</v>
      </c>
      <c r="I84" s="159">
        <f ca="1">SUMPRODUCT(SUMIF(INDIRECT(I$1&amp;"!b3:b34"),$A84,OFFSET(INDIRECT(I$1&amp;"!a3"),,ROW(INDIRECT(MATCH('2、汇总分析二项目维度'!$J$2,INDIRECT(I$1&amp;"!2:2"),)&amp;":"&amp;MATCH('2、汇总分析二项目维度'!$K$2,INDIRECT(I$1&amp;"!2:2"),)))-1,)))</f>
        <v>0</v>
      </c>
      <c r="J84" s="159">
        <f ca="1">SUMPRODUCT(SUMIF(INDIRECT(J$1&amp;"!b3:b34"),$A84,OFFSET(INDIRECT(J$1&amp;"!a3"),,ROW(INDIRECT(MATCH('2、汇总分析二项目维度'!$J$2,INDIRECT(J$1&amp;"!2:2"),)&amp;":"&amp;MATCH('2、汇总分析二项目维度'!$K$2,INDIRECT(J$1&amp;"!2:2"),)))-1,)))</f>
        <v>0</v>
      </c>
      <c r="K84" s="159">
        <f ca="1">SUMPRODUCT(SUMIF(INDIRECT(K$1&amp;"!b3:b34"),$A84,OFFSET(INDIRECT(K$1&amp;"!a3"),,ROW(INDIRECT(MATCH('2、汇总分析二项目维度'!$J$2,INDIRECT(K$1&amp;"!2:2"),)&amp;":"&amp;MATCH('2、汇总分析二项目维度'!$K$2,INDIRECT(K$1&amp;"!2:2"),)))-1,)))</f>
        <v>0</v>
      </c>
      <c r="L84" s="159">
        <f ca="1">SUMPRODUCT(SUMIF(INDIRECT(L$1&amp;"!b3:b34"),$A84,OFFSET(INDIRECT(L$1&amp;"!a3"),,ROW(INDIRECT(MATCH('2、汇总分析二项目维度'!$J$2,INDIRECT(L$1&amp;"!2:2"),)&amp;":"&amp;MATCH('2、汇总分析二项目维度'!$K$2,INDIRECT(L$1&amp;"!2:2"),)))-1,)))</f>
        <v>0</v>
      </c>
      <c r="M84" s="159">
        <f ca="1">SUMPRODUCT(SUMIF(INDIRECT(M$1&amp;"!b3:b34"),$A84,OFFSET(INDIRECT(M$1&amp;"!a3"),,ROW(INDIRECT(MATCH('2、汇总分析二项目维度'!$J$2,INDIRECT(M$1&amp;"!2:2"),)&amp;":"&amp;MATCH('2、汇总分析二项目维度'!$K$2,INDIRECT(M$1&amp;"!2:2"),)))-1,)))</f>
        <v>0</v>
      </c>
      <c r="N84" s="159">
        <f ca="1">SUMPRODUCT(SUMIF(INDIRECT(N$1&amp;"!b3:b34"),$A84,OFFSET(INDIRECT(N$1&amp;"!a3"),,ROW(INDIRECT(MATCH('2、汇总分析二项目维度'!$J$2,INDIRECT(N$1&amp;"!2:2"),)&amp;":"&amp;MATCH('2、汇总分析二项目维度'!$K$2,INDIRECT(N$1&amp;"!2:2"),)))-1,)))</f>
        <v>0</v>
      </c>
      <c r="O84" s="159">
        <f ca="1">SUMPRODUCT(SUMIF(INDIRECT(O$1&amp;"!b3:b34"),$A84,OFFSET(INDIRECT(O$1&amp;"!a3"),,ROW(INDIRECT(MATCH('2、汇总分析二项目维度'!$J$2,INDIRECT(O$1&amp;"!2:2"),)&amp;":"&amp;MATCH('2、汇总分析二项目维度'!$K$2,INDIRECT(O$1&amp;"!2:2"),)))-1,)))</f>
        <v>0</v>
      </c>
      <c r="P84" s="159">
        <f ca="1">SUMPRODUCT(SUMIF(INDIRECT(P$1&amp;"!b3:b34"),$A84,OFFSET(INDIRECT(P$1&amp;"!a3"),,ROW(INDIRECT(MATCH('2、汇总分析二项目维度'!$J$2,INDIRECT(P$1&amp;"!2:2"),)&amp;":"&amp;MATCH('2、汇总分析二项目维度'!$K$2,INDIRECT(P$1&amp;"!2:2"),)))-1,)))</f>
        <v>0</v>
      </c>
      <c r="Q84" s="159">
        <f ca="1">SUMPRODUCT(SUMIF(INDIRECT(Q$1&amp;"!b3:b34"),$A84,OFFSET(INDIRECT(Q$1&amp;"!a3"),,ROW(INDIRECT(MATCH('2、汇总分析二项目维度'!$J$2,INDIRECT(Q$1&amp;"!2:2"),)&amp;":"&amp;MATCH('2、汇总分析二项目维度'!$K$2,INDIRECT(Q$1&amp;"!2:2"),)))-1,)))</f>
        <v>0</v>
      </c>
      <c r="R84" s="159">
        <f ca="1">SUMPRODUCT(SUMIF(INDIRECT(R$1&amp;"!b3:b34"),$A84,OFFSET(INDIRECT(R$1&amp;"!a3"),,ROW(INDIRECT(MATCH('2、汇总分析二项目维度'!$J$2,INDIRECT(R$1&amp;"!2:2"),)&amp;":"&amp;MATCH('2、汇总分析二项目维度'!$K$2,INDIRECT(R$1&amp;"!2:2"),)))-1,)))</f>
        <v>0</v>
      </c>
      <c r="S84" s="159">
        <f ca="1">SUMPRODUCT(SUMIF(INDIRECT(S$1&amp;"!b3:b34"),$A84,OFFSET(INDIRECT(S$1&amp;"!a3"),,ROW(INDIRECT(MATCH('2、汇总分析二项目维度'!$J$2,INDIRECT(S$1&amp;"!2:2"),)&amp;":"&amp;MATCH('2、汇总分析二项目维度'!$K$2,INDIRECT(S$1&amp;"!2:2"),)))-1,)))</f>
        <v>0</v>
      </c>
      <c r="T84" s="106">
        <f t="shared" ca="1" si="8"/>
        <v>0</v>
      </c>
    </row>
    <row r="85" spans="1:20" ht="15" customHeight="1" x14ac:dyDescent="0.35">
      <c r="A85" s="114" t="s">
        <v>1654</v>
      </c>
      <c r="B85" s="71" t="s">
        <v>1773</v>
      </c>
      <c r="C85" s="12" t="str">
        <f>VLOOKUP(A85,'2、汇总分析二项目维度'!A:C,3,0)</f>
        <v>龙岩市数字经济产业园（企业平台）</v>
      </c>
      <c r="D85" s="159">
        <f ca="1">SUMPRODUCT(SUMIF(INDIRECT(D$1&amp;"!b3:b34"),$A85,OFFSET(INDIRECT(D$1&amp;"!a3"),,ROW(INDIRECT(MATCH('2、汇总分析二项目维度'!$J$2,INDIRECT(D$1&amp;"!2:2"),)&amp;":"&amp;MATCH('2、汇总分析二项目维度'!$K$2,INDIRECT(D$1&amp;"!2:2"),)))-1,)))</f>
        <v>0</v>
      </c>
      <c r="E85" s="159">
        <f ca="1">SUMPRODUCT(SUMIF(INDIRECT(E$1&amp;"!b3:b34"),$A85,OFFSET(INDIRECT(E$1&amp;"!a3"),,ROW(INDIRECT(MATCH('2、汇总分析二项目维度'!$J$2,INDIRECT(E$1&amp;"!2:2"),)&amp;":"&amp;MATCH('2、汇总分析二项目维度'!$K$2,INDIRECT(E$1&amp;"!2:2"),)))-1,)))</f>
        <v>0</v>
      </c>
      <c r="F85" s="159">
        <f ca="1">SUMPRODUCT(SUMIF(INDIRECT(F$1&amp;"!b3:b34"),$A85,OFFSET(INDIRECT(F$1&amp;"!a3"),,ROW(INDIRECT(MATCH('2、汇总分析二项目维度'!$J$2,INDIRECT(F$1&amp;"!2:2"),)&amp;":"&amp;MATCH('2、汇总分析二项目维度'!$K$2,INDIRECT(F$1&amp;"!2:2"),)))-1,)))</f>
        <v>0</v>
      </c>
      <c r="G85" s="159">
        <f ca="1">SUMPRODUCT(SUMIF(INDIRECT(G$1&amp;"!b3:b34"),$A85,OFFSET(INDIRECT(G$1&amp;"!a3"),,ROW(INDIRECT(MATCH('2、汇总分析二项目维度'!$J$2,INDIRECT(G$1&amp;"!2:2"),)&amp;":"&amp;MATCH('2、汇总分析二项目维度'!$K$2,INDIRECT(G$1&amp;"!2:2"),)))-1,)))</f>
        <v>0</v>
      </c>
      <c r="H85" s="159">
        <f ca="1">SUMPRODUCT(SUMIF(INDIRECT(H$1&amp;"!b3:b34"),$A85,OFFSET(INDIRECT(H$1&amp;"!a3"),,ROW(INDIRECT(MATCH('2、汇总分析二项目维度'!$J$2,INDIRECT(H$1&amp;"!2:2"),)&amp;":"&amp;MATCH('2、汇总分析二项目维度'!$K$2,INDIRECT(H$1&amp;"!2:2"),)))-1,)))</f>
        <v>0</v>
      </c>
      <c r="I85" s="159">
        <f ca="1">SUMPRODUCT(SUMIF(INDIRECT(I$1&amp;"!b3:b34"),$A85,OFFSET(INDIRECT(I$1&amp;"!a3"),,ROW(INDIRECT(MATCH('2、汇总分析二项目维度'!$J$2,INDIRECT(I$1&amp;"!2:2"),)&amp;":"&amp;MATCH('2、汇总分析二项目维度'!$K$2,INDIRECT(I$1&amp;"!2:2"),)))-1,)))</f>
        <v>0</v>
      </c>
      <c r="J85" s="159">
        <f ca="1">SUMPRODUCT(SUMIF(INDIRECT(J$1&amp;"!b3:b34"),$A85,OFFSET(INDIRECT(J$1&amp;"!a3"),,ROW(INDIRECT(MATCH('2、汇总分析二项目维度'!$J$2,INDIRECT(J$1&amp;"!2:2"),)&amp;":"&amp;MATCH('2、汇总分析二项目维度'!$K$2,INDIRECT(J$1&amp;"!2:2"),)))-1,)))</f>
        <v>0</v>
      </c>
      <c r="K85" s="159">
        <f ca="1">SUMPRODUCT(SUMIF(INDIRECT(K$1&amp;"!b3:b34"),$A85,OFFSET(INDIRECT(K$1&amp;"!a3"),,ROW(INDIRECT(MATCH('2、汇总分析二项目维度'!$J$2,INDIRECT(K$1&amp;"!2:2"),)&amp;":"&amp;MATCH('2、汇总分析二项目维度'!$K$2,INDIRECT(K$1&amp;"!2:2"),)))-1,)))</f>
        <v>0</v>
      </c>
      <c r="L85" s="159">
        <f ca="1">SUMPRODUCT(SUMIF(INDIRECT(L$1&amp;"!b3:b34"),$A85,OFFSET(INDIRECT(L$1&amp;"!a3"),,ROW(INDIRECT(MATCH('2、汇总分析二项目维度'!$J$2,INDIRECT(L$1&amp;"!2:2"),)&amp;":"&amp;MATCH('2、汇总分析二项目维度'!$K$2,INDIRECT(L$1&amp;"!2:2"),)))-1,)))</f>
        <v>0</v>
      </c>
      <c r="M85" s="159">
        <f ca="1">SUMPRODUCT(SUMIF(INDIRECT(M$1&amp;"!b3:b34"),$A85,OFFSET(INDIRECT(M$1&amp;"!a3"),,ROW(INDIRECT(MATCH('2、汇总分析二项目维度'!$J$2,INDIRECT(M$1&amp;"!2:2"),)&amp;":"&amp;MATCH('2、汇总分析二项目维度'!$K$2,INDIRECT(M$1&amp;"!2:2"),)))-1,)))</f>
        <v>0</v>
      </c>
      <c r="N85" s="159">
        <f ca="1">SUMPRODUCT(SUMIF(INDIRECT(N$1&amp;"!b3:b34"),$A85,OFFSET(INDIRECT(N$1&amp;"!a3"),,ROW(INDIRECT(MATCH('2、汇总分析二项目维度'!$J$2,INDIRECT(N$1&amp;"!2:2"),)&amp;":"&amp;MATCH('2、汇总分析二项目维度'!$K$2,INDIRECT(N$1&amp;"!2:2"),)))-1,)))</f>
        <v>0</v>
      </c>
      <c r="O85" s="159">
        <f ca="1">SUMPRODUCT(SUMIF(INDIRECT(O$1&amp;"!b3:b34"),$A85,OFFSET(INDIRECT(O$1&amp;"!a3"),,ROW(INDIRECT(MATCH('2、汇总分析二项目维度'!$J$2,INDIRECT(O$1&amp;"!2:2"),)&amp;":"&amp;MATCH('2、汇总分析二项目维度'!$K$2,INDIRECT(O$1&amp;"!2:2"),)))-1,)))</f>
        <v>0</v>
      </c>
      <c r="P85" s="159">
        <f ca="1">SUMPRODUCT(SUMIF(INDIRECT(P$1&amp;"!b3:b34"),$A85,OFFSET(INDIRECT(P$1&amp;"!a3"),,ROW(INDIRECT(MATCH('2、汇总分析二项目维度'!$J$2,INDIRECT(P$1&amp;"!2:2"),)&amp;":"&amp;MATCH('2、汇总分析二项目维度'!$K$2,INDIRECT(P$1&amp;"!2:2"),)))-1,)))</f>
        <v>0</v>
      </c>
      <c r="Q85" s="159">
        <f ca="1">SUMPRODUCT(SUMIF(INDIRECT(Q$1&amp;"!b3:b34"),$A85,OFFSET(INDIRECT(Q$1&amp;"!a3"),,ROW(INDIRECT(MATCH('2、汇总分析二项目维度'!$J$2,INDIRECT(Q$1&amp;"!2:2"),)&amp;":"&amp;MATCH('2、汇总分析二项目维度'!$K$2,INDIRECT(Q$1&amp;"!2:2"),)))-1,)))</f>
        <v>0</v>
      </c>
      <c r="R85" s="159">
        <f ca="1">SUMPRODUCT(SUMIF(INDIRECT(R$1&amp;"!b3:b34"),$A85,OFFSET(INDIRECT(R$1&amp;"!a3"),,ROW(INDIRECT(MATCH('2、汇总分析二项目维度'!$J$2,INDIRECT(R$1&amp;"!2:2"),)&amp;":"&amp;MATCH('2、汇总分析二项目维度'!$K$2,INDIRECT(R$1&amp;"!2:2"),)))-1,)))</f>
        <v>0</v>
      </c>
      <c r="S85" s="159">
        <f ca="1">SUMPRODUCT(SUMIF(INDIRECT(S$1&amp;"!b3:b34"),$A85,OFFSET(INDIRECT(S$1&amp;"!a3"),,ROW(INDIRECT(MATCH('2、汇总分析二项目维度'!$J$2,INDIRECT(S$1&amp;"!2:2"),)&amp;":"&amp;MATCH('2、汇总分析二项目维度'!$K$2,INDIRECT(S$1&amp;"!2:2"),)))-1,)))</f>
        <v>0</v>
      </c>
      <c r="T85" s="106">
        <f t="shared" ca="1" si="8"/>
        <v>0</v>
      </c>
    </row>
    <row r="86" spans="1:20" ht="15" customHeight="1" x14ac:dyDescent="0.35">
      <c r="A86" s="114" t="s">
        <v>1692</v>
      </c>
      <c r="B86" s="71" t="s">
        <v>1773</v>
      </c>
      <c r="C86" s="12" t="str">
        <f>VLOOKUP(A86,'2、汇总分析二项目维度'!A:C,3,0)</f>
        <v>上杭县综治网格化项目</v>
      </c>
      <c r="D86" s="159">
        <f ca="1">SUMPRODUCT(SUMIF(INDIRECT(D$1&amp;"!b3:b34"),$A86,OFFSET(INDIRECT(D$1&amp;"!a3"),,ROW(INDIRECT(MATCH('2、汇总分析二项目维度'!$J$2,INDIRECT(D$1&amp;"!2:2"),)&amp;":"&amp;MATCH('2、汇总分析二项目维度'!$K$2,INDIRECT(D$1&amp;"!2:2"),)))-1,)))</f>
        <v>0</v>
      </c>
      <c r="E86" s="159">
        <f ca="1">SUMPRODUCT(SUMIF(INDIRECT(E$1&amp;"!b3:b34"),$A86,OFFSET(INDIRECT(E$1&amp;"!a3"),,ROW(INDIRECT(MATCH('2、汇总分析二项目维度'!$J$2,INDIRECT(E$1&amp;"!2:2"),)&amp;":"&amp;MATCH('2、汇总分析二项目维度'!$K$2,INDIRECT(E$1&amp;"!2:2"),)))-1,)))</f>
        <v>0</v>
      </c>
      <c r="F86" s="159">
        <f ca="1">SUMPRODUCT(SUMIF(INDIRECT(F$1&amp;"!b3:b34"),$A86,OFFSET(INDIRECT(F$1&amp;"!a3"),,ROW(INDIRECT(MATCH('2、汇总分析二项目维度'!$J$2,INDIRECT(F$1&amp;"!2:2"),)&amp;":"&amp;MATCH('2、汇总分析二项目维度'!$K$2,INDIRECT(F$1&amp;"!2:2"),)))-1,)))</f>
        <v>0</v>
      </c>
      <c r="G86" s="159">
        <f ca="1">SUMPRODUCT(SUMIF(INDIRECT(G$1&amp;"!b3:b34"),$A86,OFFSET(INDIRECT(G$1&amp;"!a3"),,ROW(INDIRECT(MATCH('2、汇总分析二项目维度'!$J$2,INDIRECT(G$1&amp;"!2:2"),)&amp;":"&amp;MATCH('2、汇总分析二项目维度'!$K$2,INDIRECT(G$1&amp;"!2:2"),)))-1,)))</f>
        <v>0</v>
      </c>
      <c r="H86" s="159">
        <f ca="1">SUMPRODUCT(SUMIF(INDIRECT(H$1&amp;"!b3:b34"),$A86,OFFSET(INDIRECT(H$1&amp;"!a3"),,ROW(INDIRECT(MATCH('2、汇总分析二项目维度'!$J$2,INDIRECT(H$1&amp;"!2:2"),)&amp;":"&amp;MATCH('2、汇总分析二项目维度'!$K$2,INDIRECT(H$1&amp;"!2:2"),)))-1,)))</f>
        <v>0</v>
      </c>
      <c r="I86" s="159">
        <f ca="1">SUMPRODUCT(SUMIF(INDIRECT(I$1&amp;"!b3:b34"),$A86,OFFSET(INDIRECT(I$1&amp;"!a3"),,ROW(INDIRECT(MATCH('2、汇总分析二项目维度'!$J$2,INDIRECT(I$1&amp;"!2:2"),)&amp;":"&amp;MATCH('2、汇总分析二项目维度'!$K$2,INDIRECT(I$1&amp;"!2:2"),)))-1,)))</f>
        <v>0</v>
      </c>
      <c r="J86" s="159">
        <f ca="1">SUMPRODUCT(SUMIF(INDIRECT(J$1&amp;"!b3:b34"),$A86,OFFSET(INDIRECT(J$1&amp;"!a3"),,ROW(INDIRECT(MATCH('2、汇总分析二项目维度'!$J$2,INDIRECT(J$1&amp;"!2:2"),)&amp;":"&amp;MATCH('2、汇总分析二项目维度'!$K$2,INDIRECT(J$1&amp;"!2:2"),)))-1,)))</f>
        <v>0</v>
      </c>
      <c r="K86" s="159">
        <f ca="1">SUMPRODUCT(SUMIF(INDIRECT(K$1&amp;"!b3:b34"),$A86,OFFSET(INDIRECT(K$1&amp;"!a3"),,ROW(INDIRECT(MATCH('2、汇总分析二项目维度'!$J$2,INDIRECT(K$1&amp;"!2:2"),)&amp;":"&amp;MATCH('2、汇总分析二项目维度'!$K$2,INDIRECT(K$1&amp;"!2:2"),)))-1,)))</f>
        <v>0</v>
      </c>
      <c r="L86" s="159">
        <f ca="1">SUMPRODUCT(SUMIF(INDIRECT(L$1&amp;"!b3:b34"),$A86,OFFSET(INDIRECT(L$1&amp;"!a3"),,ROW(INDIRECT(MATCH('2、汇总分析二项目维度'!$J$2,INDIRECT(L$1&amp;"!2:2"),)&amp;":"&amp;MATCH('2、汇总分析二项目维度'!$K$2,INDIRECT(L$1&amp;"!2:2"),)))-1,)))</f>
        <v>0</v>
      </c>
      <c r="M86" s="159">
        <f ca="1">SUMPRODUCT(SUMIF(INDIRECT(M$1&amp;"!b3:b34"),$A86,OFFSET(INDIRECT(M$1&amp;"!a3"),,ROW(INDIRECT(MATCH('2、汇总分析二项目维度'!$J$2,INDIRECT(M$1&amp;"!2:2"),)&amp;":"&amp;MATCH('2、汇总分析二项目维度'!$K$2,INDIRECT(M$1&amp;"!2:2"),)))-1,)))</f>
        <v>0</v>
      </c>
      <c r="N86" s="159">
        <f ca="1">SUMPRODUCT(SUMIF(INDIRECT(N$1&amp;"!b3:b34"),$A86,OFFSET(INDIRECT(N$1&amp;"!a3"),,ROW(INDIRECT(MATCH('2、汇总分析二项目维度'!$J$2,INDIRECT(N$1&amp;"!2:2"),)&amp;":"&amp;MATCH('2、汇总分析二项目维度'!$K$2,INDIRECT(N$1&amp;"!2:2"),)))-1,)))</f>
        <v>0</v>
      </c>
      <c r="O86" s="159">
        <f ca="1">SUMPRODUCT(SUMIF(INDIRECT(O$1&amp;"!b3:b34"),$A86,OFFSET(INDIRECT(O$1&amp;"!a3"),,ROW(INDIRECT(MATCH('2、汇总分析二项目维度'!$J$2,INDIRECT(O$1&amp;"!2:2"),)&amp;":"&amp;MATCH('2、汇总分析二项目维度'!$K$2,INDIRECT(O$1&amp;"!2:2"),)))-1,)))</f>
        <v>0</v>
      </c>
      <c r="P86" s="159">
        <f ca="1">SUMPRODUCT(SUMIF(INDIRECT(P$1&amp;"!b3:b34"),$A86,OFFSET(INDIRECT(P$1&amp;"!a3"),,ROW(INDIRECT(MATCH('2、汇总分析二项目维度'!$J$2,INDIRECT(P$1&amp;"!2:2"),)&amp;":"&amp;MATCH('2、汇总分析二项目维度'!$K$2,INDIRECT(P$1&amp;"!2:2"),)))-1,)))</f>
        <v>0</v>
      </c>
      <c r="Q86" s="159">
        <f ca="1">SUMPRODUCT(SUMIF(INDIRECT(Q$1&amp;"!b3:b34"),$A86,OFFSET(INDIRECT(Q$1&amp;"!a3"),,ROW(INDIRECT(MATCH('2、汇总分析二项目维度'!$J$2,INDIRECT(Q$1&amp;"!2:2"),)&amp;":"&amp;MATCH('2、汇总分析二项目维度'!$K$2,INDIRECT(Q$1&amp;"!2:2"),)))-1,)))</f>
        <v>0</v>
      </c>
      <c r="R86" s="159">
        <f ca="1">SUMPRODUCT(SUMIF(INDIRECT(R$1&amp;"!b3:b34"),$A86,OFFSET(INDIRECT(R$1&amp;"!a3"),,ROW(INDIRECT(MATCH('2、汇总分析二项目维度'!$J$2,INDIRECT(R$1&amp;"!2:2"),)&amp;":"&amp;MATCH('2、汇总分析二项目维度'!$K$2,INDIRECT(R$1&amp;"!2:2"),)))-1,)))</f>
        <v>0</v>
      </c>
      <c r="S86" s="159">
        <f ca="1">SUMPRODUCT(SUMIF(INDIRECT(S$1&amp;"!b3:b34"),$A86,OFFSET(INDIRECT(S$1&amp;"!a3"),,ROW(INDIRECT(MATCH('2、汇总分析二项目维度'!$J$2,INDIRECT(S$1&amp;"!2:2"),)&amp;":"&amp;MATCH('2、汇总分析二项目维度'!$K$2,INDIRECT(S$1&amp;"!2:2"),)))-1,)))</f>
        <v>0</v>
      </c>
      <c r="T86" s="106">
        <f t="shared" ca="1" si="8"/>
        <v>0</v>
      </c>
    </row>
    <row r="87" spans="1:20" ht="15" customHeight="1" x14ac:dyDescent="0.35">
      <c r="A87" s="71" t="s">
        <v>1698</v>
      </c>
      <c r="B87" s="71" t="s">
        <v>1714</v>
      </c>
      <c r="C87" s="12" t="str">
        <f>VLOOKUP(A87,'2、汇总分析二项目维度'!A:C,3,0)</f>
        <v>龙岩智慧旅游平台服务阶段证明</v>
      </c>
      <c r="D87" s="159">
        <f ca="1">SUMPRODUCT(SUMIF(INDIRECT(D$1&amp;"!b3:b34"),$A87,OFFSET(INDIRECT(D$1&amp;"!a3"),,ROW(INDIRECT(MATCH('2、汇总分析二项目维度'!$J$2,INDIRECT(D$1&amp;"!2:2"),)&amp;":"&amp;MATCH('2、汇总分析二项目维度'!$K$2,INDIRECT(D$1&amp;"!2:2"),)))-1,)))</f>
        <v>0</v>
      </c>
      <c r="E87" s="159">
        <f ca="1">SUMPRODUCT(SUMIF(INDIRECT(E$1&amp;"!b3:b34"),$A87,OFFSET(INDIRECT(E$1&amp;"!a3"),,ROW(INDIRECT(MATCH('2、汇总分析二项目维度'!$J$2,INDIRECT(E$1&amp;"!2:2"),)&amp;":"&amp;MATCH('2、汇总分析二项目维度'!$K$2,INDIRECT(E$1&amp;"!2:2"),)))-1,)))</f>
        <v>0</v>
      </c>
      <c r="F87" s="159">
        <f ca="1">SUMPRODUCT(SUMIF(INDIRECT(F$1&amp;"!b3:b34"),$A87,OFFSET(INDIRECT(F$1&amp;"!a3"),,ROW(INDIRECT(MATCH('2、汇总分析二项目维度'!$J$2,INDIRECT(F$1&amp;"!2:2"),)&amp;":"&amp;MATCH('2、汇总分析二项目维度'!$K$2,INDIRECT(F$1&amp;"!2:2"),)))-1,)))</f>
        <v>0</v>
      </c>
      <c r="G87" s="159">
        <f ca="1">SUMPRODUCT(SUMIF(INDIRECT(G$1&amp;"!b3:b34"),$A87,OFFSET(INDIRECT(G$1&amp;"!a3"),,ROW(INDIRECT(MATCH('2、汇总分析二项目维度'!$J$2,INDIRECT(G$1&amp;"!2:2"),)&amp;":"&amp;MATCH('2、汇总分析二项目维度'!$K$2,INDIRECT(G$1&amp;"!2:2"),)))-1,)))</f>
        <v>0</v>
      </c>
      <c r="H87" s="159">
        <f ca="1">SUMPRODUCT(SUMIF(INDIRECT(H$1&amp;"!b3:b34"),$A87,OFFSET(INDIRECT(H$1&amp;"!a3"),,ROW(INDIRECT(MATCH('2、汇总分析二项目维度'!$J$2,INDIRECT(H$1&amp;"!2:2"),)&amp;":"&amp;MATCH('2、汇总分析二项目维度'!$K$2,INDIRECT(H$1&amp;"!2:2"),)))-1,)))</f>
        <v>0</v>
      </c>
      <c r="I87" s="159">
        <f ca="1">SUMPRODUCT(SUMIF(INDIRECT(I$1&amp;"!b3:b34"),$A87,OFFSET(INDIRECT(I$1&amp;"!a3"),,ROW(INDIRECT(MATCH('2、汇总分析二项目维度'!$J$2,INDIRECT(I$1&amp;"!2:2"),)&amp;":"&amp;MATCH('2、汇总分析二项目维度'!$K$2,INDIRECT(I$1&amp;"!2:2"),)))-1,)))</f>
        <v>2</v>
      </c>
      <c r="J87" s="159">
        <f ca="1">SUMPRODUCT(SUMIF(INDIRECT(J$1&amp;"!b3:b34"),$A87,OFFSET(INDIRECT(J$1&amp;"!a3"),,ROW(INDIRECT(MATCH('2、汇总分析二项目维度'!$J$2,INDIRECT(J$1&amp;"!2:2"),)&amp;":"&amp;MATCH('2、汇总分析二项目维度'!$K$2,INDIRECT(J$1&amp;"!2:2"),)))-1,)))</f>
        <v>0</v>
      </c>
      <c r="K87" s="159">
        <f ca="1">SUMPRODUCT(SUMIF(INDIRECT(K$1&amp;"!b3:b34"),$A87,OFFSET(INDIRECT(K$1&amp;"!a3"),,ROW(INDIRECT(MATCH('2、汇总分析二项目维度'!$J$2,INDIRECT(K$1&amp;"!2:2"),)&amp;":"&amp;MATCH('2、汇总分析二项目维度'!$K$2,INDIRECT(K$1&amp;"!2:2"),)))-1,)))</f>
        <v>0</v>
      </c>
      <c r="L87" s="159">
        <f ca="1">SUMPRODUCT(SUMIF(INDIRECT(L$1&amp;"!b3:b34"),$A87,OFFSET(INDIRECT(L$1&amp;"!a3"),,ROW(INDIRECT(MATCH('2、汇总分析二项目维度'!$J$2,INDIRECT(L$1&amp;"!2:2"),)&amp;":"&amp;MATCH('2、汇总分析二项目维度'!$K$2,INDIRECT(L$1&amp;"!2:2"),)))-1,)))</f>
        <v>0</v>
      </c>
      <c r="M87" s="159">
        <f ca="1">SUMPRODUCT(SUMIF(INDIRECT(M$1&amp;"!b3:b34"),$A87,OFFSET(INDIRECT(M$1&amp;"!a3"),,ROW(INDIRECT(MATCH('2、汇总分析二项目维度'!$J$2,INDIRECT(M$1&amp;"!2:2"),)&amp;":"&amp;MATCH('2、汇总分析二项目维度'!$K$2,INDIRECT(M$1&amp;"!2:2"),)))-1,)))</f>
        <v>0</v>
      </c>
      <c r="N87" s="159">
        <f ca="1">SUMPRODUCT(SUMIF(INDIRECT(N$1&amp;"!b3:b34"),$A87,OFFSET(INDIRECT(N$1&amp;"!a3"),,ROW(INDIRECT(MATCH('2、汇总分析二项目维度'!$J$2,INDIRECT(N$1&amp;"!2:2"),)&amp;":"&amp;MATCH('2、汇总分析二项目维度'!$K$2,INDIRECT(N$1&amp;"!2:2"),)))-1,)))</f>
        <v>0</v>
      </c>
      <c r="O87" s="159">
        <f ca="1">SUMPRODUCT(SUMIF(INDIRECT(O$1&amp;"!b3:b34"),$A87,OFFSET(INDIRECT(O$1&amp;"!a3"),,ROW(INDIRECT(MATCH('2、汇总分析二项目维度'!$J$2,INDIRECT(O$1&amp;"!2:2"),)&amp;":"&amp;MATCH('2、汇总分析二项目维度'!$K$2,INDIRECT(O$1&amp;"!2:2"),)))-1,)))</f>
        <v>0</v>
      </c>
      <c r="P87" s="159">
        <f ca="1">SUMPRODUCT(SUMIF(INDIRECT(P$1&amp;"!b3:b34"),$A87,OFFSET(INDIRECT(P$1&amp;"!a3"),,ROW(INDIRECT(MATCH('2、汇总分析二项目维度'!$J$2,INDIRECT(P$1&amp;"!2:2"),)&amp;":"&amp;MATCH('2、汇总分析二项目维度'!$K$2,INDIRECT(P$1&amp;"!2:2"),)))-1,)))</f>
        <v>0</v>
      </c>
      <c r="Q87" s="159">
        <f ca="1">SUMPRODUCT(SUMIF(INDIRECT(Q$1&amp;"!b3:b34"),$A87,OFFSET(INDIRECT(Q$1&amp;"!a3"),,ROW(INDIRECT(MATCH('2、汇总分析二项目维度'!$J$2,INDIRECT(Q$1&amp;"!2:2"),)&amp;":"&amp;MATCH('2、汇总分析二项目维度'!$K$2,INDIRECT(Q$1&amp;"!2:2"),)))-1,)))</f>
        <v>0</v>
      </c>
      <c r="R87" s="159">
        <f ca="1">SUMPRODUCT(SUMIF(INDIRECT(R$1&amp;"!b3:b34"),$A87,OFFSET(INDIRECT(R$1&amp;"!a3"),,ROW(INDIRECT(MATCH('2、汇总分析二项目维度'!$J$2,INDIRECT(R$1&amp;"!2:2"),)&amp;":"&amp;MATCH('2、汇总分析二项目维度'!$K$2,INDIRECT(R$1&amp;"!2:2"),)))-1,)))</f>
        <v>0</v>
      </c>
      <c r="S87" s="159">
        <f ca="1">SUMPRODUCT(SUMIF(INDIRECT(S$1&amp;"!b3:b34"),$A87,OFFSET(INDIRECT(S$1&amp;"!a3"),,ROW(INDIRECT(MATCH('2、汇总分析二项目维度'!$J$2,INDIRECT(S$1&amp;"!2:2"),)&amp;":"&amp;MATCH('2、汇总分析二项目维度'!$K$2,INDIRECT(S$1&amp;"!2:2"),)))-1,)))</f>
        <v>0</v>
      </c>
      <c r="T87" s="106">
        <f t="shared" ca="1" si="8"/>
        <v>2</v>
      </c>
    </row>
    <row r="88" spans="1:20" ht="15" customHeight="1" x14ac:dyDescent="0.35">
      <c r="A88" s="11" t="s">
        <v>463</v>
      </c>
      <c r="B88" s="71" t="s">
        <v>1832</v>
      </c>
      <c r="C88" s="12" t="str">
        <f>VLOOKUP(A88,'2、汇总分析二项目维度'!A:C,3,0)</f>
        <v>漳州市12345项目</v>
      </c>
      <c r="D88" s="159">
        <f ca="1">SUMPRODUCT(SUMIF(INDIRECT(D$1&amp;"!b3:b34"),$A88,OFFSET(INDIRECT(D$1&amp;"!a3"),,ROW(INDIRECT(MATCH('2、汇总分析二项目维度'!$J$2,INDIRECT(D$1&amp;"!2:2"),)&amp;":"&amp;MATCH('2、汇总分析二项目维度'!$K$2,INDIRECT(D$1&amp;"!2:2"),)))-1,)))</f>
        <v>0</v>
      </c>
      <c r="E88" s="159">
        <f ca="1">SUMPRODUCT(SUMIF(INDIRECT(E$1&amp;"!b3:b34"),$A88,OFFSET(INDIRECT(E$1&amp;"!a3"),,ROW(INDIRECT(MATCH('2、汇总分析二项目维度'!$J$2,INDIRECT(E$1&amp;"!2:2"),)&amp;":"&amp;MATCH('2、汇总分析二项目维度'!$K$2,INDIRECT(E$1&amp;"!2:2"),)))-1,)))</f>
        <v>0</v>
      </c>
      <c r="F88" s="159">
        <f ca="1">SUMPRODUCT(SUMIF(INDIRECT(F$1&amp;"!b3:b34"),$A88,OFFSET(INDIRECT(F$1&amp;"!a3"),,ROW(INDIRECT(MATCH('2、汇总分析二项目维度'!$J$2,INDIRECT(F$1&amp;"!2:2"),)&amp;":"&amp;MATCH('2、汇总分析二项目维度'!$K$2,INDIRECT(F$1&amp;"!2:2"),)))-1,)))</f>
        <v>0</v>
      </c>
      <c r="G88" s="159">
        <f ca="1">SUMPRODUCT(SUMIF(INDIRECT(G$1&amp;"!b3:b34"),$A88,OFFSET(INDIRECT(G$1&amp;"!a3"),,ROW(INDIRECT(MATCH('2、汇总分析二项目维度'!$J$2,INDIRECT(G$1&amp;"!2:2"),)&amp;":"&amp;MATCH('2、汇总分析二项目维度'!$K$2,INDIRECT(G$1&amp;"!2:2"),)))-1,)))</f>
        <v>0</v>
      </c>
      <c r="H88" s="159">
        <f ca="1">SUMPRODUCT(SUMIF(INDIRECT(H$1&amp;"!b3:b34"),$A88,OFFSET(INDIRECT(H$1&amp;"!a3"),,ROW(INDIRECT(MATCH('2、汇总分析二项目维度'!$J$2,INDIRECT(H$1&amp;"!2:2"),)&amp;":"&amp;MATCH('2、汇总分析二项目维度'!$K$2,INDIRECT(H$1&amp;"!2:2"),)))-1,)))</f>
        <v>0</v>
      </c>
      <c r="I88" s="159">
        <f ca="1">SUMPRODUCT(SUMIF(INDIRECT(I$1&amp;"!b3:b34"),$A88,OFFSET(INDIRECT(I$1&amp;"!a3"),,ROW(INDIRECT(MATCH('2、汇总分析二项目维度'!$J$2,INDIRECT(I$1&amp;"!2:2"),)&amp;":"&amp;MATCH('2、汇总分析二项目维度'!$K$2,INDIRECT(I$1&amp;"!2:2"),)))-1,)))</f>
        <v>0</v>
      </c>
      <c r="J88" s="159">
        <f ca="1">SUMPRODUCT(SUMIF(INDIRECT(J$1&amp;"!b3:b34"),$A88,OFFSET(INDIRECT(J$1&amp;"!a3"),,ROW(INDIRECT(MATCH('2、汇总分析二项目维度'!$J$2,INDIRECT(J$1&amp;"!2:2"),)&amp;":"&amp;MATCH('2、汇总分析二项目维度'!$K$2,INDIRECT(J$1&amp;"!2:2"),)))-1,)))</f>
        <v>0</v>
      </c>
      <c r="K88" s="159">
        <f ca="1">SUMPRODUCT(SUMIF(INDIRECT(K$1&amp;"!b3:b34"),$A88,OFFSET(INDIRECT(K$1&amp;"!a3"),,ROW(INDIRECT(MATCH('2、汇总分析二项目维度'!$J$2,INDIRECT(K$1&amp;"!2:2"),)&amp;":"&amp;MATCH('2、汇总分析二项目维度'!$K$2,INDIRECT(K$1&amp;"!2:2"),)))-1,)))</f>
        <v>0</v>
      </c>
      <c r="L88" s="159">
        <f ca="1">SUMPRODUCT(SUMIF(INDIRECT(L$1&amp;"!b3:b34"),$A88,OFFSET(INDIRECT(L$1&amp;"!a3"),,ROW(INDIRECT(MATCH('2、汇总分析二项目维度'!$J$2,INDIRECT(L$1&amp;"!2:2"),)&amp;":"&amp;MATCH('2、汇总分析二项目维度'!$K$2,INDIRECT(L$1&amp;"!2:2"),)))-1,)))</f>
        <v>0</v>
      </c>
      <c r="M88" s="159">
        <f ca="1">SUMPRODUCT(SUMIF(INDIRECT(M$1&amp;"!b3:b34"),$A88,OFFSET(INDIRECT(M$1&amp;"!a3"),,ROW(INDIRECT(MATCH('2、汇总分析二项目维度'!$J$2,INDIRECT(M$1&amp;"!2:2"),)&amp;":"&amp;MATCH('2、汇总分析二项目维度'!$K$2,INDIRECT(M$1&amp;"!2:2"),)))-1,)))</f>
        <v>0</v>
      </c>
      <c r="N88" s="159">
        <f ca="1">SUMPRODUCT(SUMIF(INDIRECT(N$1&amp;"!b3:b34"),$A88,OFFSET(INDIRECT(N$1&amp;"!a3"),,ROW(INDIRECT(MATCH('2、汇总分析二项目维度'!$J$2,INDIRECT(N$1&amp;"!2:2"),)&amp;":"&amp;MATCH('2、汇总分析二项目维度'!$K$2,INDIRECT(N$1&amp;"!2:2"),)))-1,)))</f>
        <v>0</v>
      </c>
      <c r="O88" s="159">
        <f ca="1">SUMPRODUCT(SUMIF(INDIRECT(O$1&amp;"!b3:b34"),$A88,OFFSET(INDIRECT(O$1&amp;"!a3"),,ROW(INDIRECT(MATCH('2、汇总分析二项目维度'!$J$2,INDIRECT(O$1&amp;"!2:2"),)&amp;":"&amp;MATCH('2、汇总分析二项目维度'!$K$2,INDIRECT(O$1&amp;"!2:2"),)))-1,)))</f>
        <v>0</v>
      </c>
      <c r="P88" s="159">
        <f ca="1">SUMPRODUCT(SUMIF(INDIRECT(P$1&amp;"!b3:b34"),$A88,OFFSET(INDIRECT(P$1&amp;"!a3"),,ROW(INDIRECT(MATCH('2、汇总分析二项目维度'!$J$2,INDIRECT(P$1&amp;"!2:2"),)&amp;":"&amp;MATCH('2、汇总分析二项目维度'!$K$2,INDIRECT(P$1&amp;"!2:2"),)))-1,)))</f>
        <v>0</v>
      </c>
      <c r="Q88" s="159">
        <f ca="1">SUMPRODUCT(SUMIF(INDIRECT(Q$1&amp;"!b3:b34"),$A88,OFFSET(INDIRECT(Q$1&amp;"!a3"),,ROW(INDIRECT(MATCH('2、汇总分析二项目维度'!$J$2,INDIRECT(Q$1&amp;"!2:2"),)&amp;":"&amp;MATCH('2、汇总分析二项目维度'!$K$2,INDIRECT(Q$1&amp;"!2:2"),)))-1,)))</f>
        <v>0</v>
      </c>
      <c r="R88" s="159">
        <f ca="1">SUMPRODUCT(SUMIF(INDIRECT(R$1&amp;"!b3:b34"),$A88,OFFSET(INDIRECT(R$1&amp;"!a3"),,ROW(INDIRECT(MATCH('2、汇总分析二项目维度'!$J$2,INDIRECT(R$1&amp;"!2:2"),)&amp;":"&amp;MATCH('2、汇总分析二项目维度'!$K$2,INDIRECT(R$1&amp;"!2:2"),)))-1,)))</f>
        <v>0</v>
      </c>
      <c r="S88" s="159">
        <f ca="1">SUMPRODUCT(SUMIF(INDIRECT(S$1&amp;"!b3:b34"),$A88,OFFSET(INDIRECT(S$1&amp;"!a3"),,ROW(INDIRECT(MATCH('2、汇总分析二项目维度'!$J$2,INDIRECT(S$1&amp;"!2:2"),)&amp;":"&amp;MATCH('2、汇总分析二项目维度'!$K$2,INDIRECT(S$1&amp;"!2:2"),)))-1,)))</f>
        <v>0</v>
      </c>
      <c r="T88" s="106">
        <f ca="1">SUM(D88:S88)</f>
        <v>0</v>
      </c>
    </row>
    <row r="89" spans="1:20" ht="15" customHeight="1" x14ac:dyDescent="0.35">
      <c r="A89" s="11" t="s">
        <v>1636</v>
      </c>
      <c r="B89" s="71" t="s">
        <v>1861</v>
      </c>
      <c r="C89" s="12" t="str">
        <f>VLOOKUP(A89,'2、汇总分析二项目维度'!A:C,3,0)</f>
        <v>三明市网上公共服务平台运营项目</v>
      </c>
      <c r="D89" s="159">
        <f ca="1">SUMPRODUCT(SUMIF(INDIRECT(D$1&amp;"!b3:b34"),$A89,OFFSET(INDIRECT(D$1&amp;"!a3"),,ROW(INDIRECT(MATCH('2、汇总分析二项目维度'!$J$2,INDIRECT(D$1&amp;"!2:2"),)&amp;":"&amp;MATCH('2、汇总分析二项目维度'!$K$2,INDIRECT(D$1&amp;"!2:2"),)))-1,)))</f>
        <v>0</v>
      </c>
      <c r="E89" s="159">
        <f ca="1">SUMPRODUCT(SUMIF(INDIRECT(E$1&amp;"!b3:b34"),$A89,OFFSET(INDIRECT(E$1&amp;"!a3"),,ROW(INDIRECT(MATCH('2、汇总分析二项目维度'!$J$2,INDIRECT(E$1&amp;"!2:2"),)&amp;":"&amp;MATCH('2、汇总分析二项目维度'!$K$2,INDIRECT(E$1&amp;"!2:2"),)))-1,)))</f>
        <v>0</v>
      </c>
      <c r="F89" s="159">
        <f ca="1">SUMPRODUCT(SUMIF(INDIRECT(F$1&amp;"!b3:b34"),$A89,OFFSET(INDIRECT(F$1&amp;"!a3"),,ROW(INDIRECT(MATCH('2、汇总分析二项目维度'!$J$2,INDIRECT(F$1&amp;"!2:2"),)&amp;":"&amp;MATCH('2、汇总分析二项目维度'!$K$2,INDIRECT(F$1&amp;"!2:2"),)))-1,)))</f>
        <v>0</v>
      </c>
      <c r="G89" s="159">
        <f ca="1">SUMPRODUCT(SUMIF(INDIRECT(G$1&amp;"!b3:b34"),$A89,OFFSET(INDIRECT(G$1&amp;"!a3"),,ROW(INDIRECT(MATCH('2、汇总分析二项目维度'!$J$2,INDIRECT(G$1&amp;"!2:2"),)&amp;":"&amp;MATCH('2、汇总分析二项目维度'!$K$2,INDIRECT(G$1&amp;"!2:2"),)))-1,)))</f>
        <v>0</v>
      </c>
      <c r="H89" s="159">
        <f ca="1">SUMPRODUCT(SUMIF(INDIRECT(H$1&amp;"!b3:b34"),$A89,OFFSET(INDIRECT(H$1&amp;"!a3"),,ROW(INDIRECT(MATCH('2、汇总分析二项目维度'!$J$2,INDIRECT(H$1&amp;"!2:2"),)&amp;":"&amp;MATCH('2、汇总分析二项目维度'!$K$2,INDIRECT(H$1&amp;"!2:2"),)))-1,)))</f>
        <v>0</v>
      </c>
      <c r="I89" s="159">
        <f ca="1">SUMPRODUCT(SUMIF(INDIRECT(I$1&amp;"!b3:b34"),$A89,OFFSET(INDIRECT(I$1&amp;"!a3"),,ROW(INDIRECT(MATCH('2、汇总分析二项目维度'!$J$2,INDIRECT(I$1&amp;"!2:2"),)&amp;":"&amp;MATCH('2、汇总分析二项目维度'!$K$2,INDIRECT(I$1&amp;"!2:2"),)))-1,)))</f>
        <v>0</v>
      </c>
      <c r="J89" s="159">
        <f ca="1">SUMPRODUCT(SUMIF(INDIRECT(J$1&amp;"!b3:b34"),$A89,OFFSET(INDIRECT(J$1&amp;"!a3"),,ROW(INDIRECT(MATCH('2、汇总分析二项目维度'!$J$2,INDIRECT(J$1&amp;"!2:2"),)&amp;":"&amp;MATCH('2、汇总分析二项目维度'!$K$2,INDIRECT(J$1&amp;"!2:2"),)))-1,)))</f>
        <v>0</v>
      </c>
      <c r="K89" s="159">
        <f ca="1">SUMPRODUCT(SUMIF(INDIRECT(K$1&amp;"!b3:b34"),$A89,OFFSET(INDIRECT(K$1&amp;"!a3"),,ROW(INDIRECT(MATCH('2、汇总分析二项目维度'!$J$2,INDIRECT(K$1&amp;"!2:2"),)&amp;":"&amp;MATCH('2、汇总分析二项目维度'!$K$2,INDIRECT(K$1&amp;"!2:2"),)))-1,)))</f>
        <v>0</v>
      </c>
      <c r="L89" s="159">
        <f ca="1">SUMPRODUCT(SUMIF(INDIRECT(L$1&amp;"!b3:b34"),$A89,OFFSET(INDIRECT(L$1&amp;"!a3"),,ROW(INDIRECT(MATCH('2、汇总分析二项目维度'!$J$2,INDIRECT(L$1&amp;"!2:2"),)&amp;":"&amp;MATCH('2、汇总分析二项目维度'!$K$2,INDIRECT(L$1&amp;"!2:2"),)))-1,)))</f>
        <v>0</v>
      </c>
      <c r="M89" s="159">
        <f ca="1">SUMPRODUCT(SUMIF(INDIRECT(M$1&amp;"!b3:b34"),$A89,OFFSET(INDIRECT(M$1&amp;"!a3"),,ROW(INDIRECT(MATCH('2、汇总分析二项目维度'!$J$2,INDIRECT(M$1&amp;"!2:2"),)&amp;":"&amp;MATCH('2、汇总分析二项目维度'!$K$2,INDIRECT(M$1&amp;"!2:2"),)))-1,)))</f>
        <v>0</v>
      </c>
      <c r="N89" s="159">
        <f ca="1">SUMPRODUCT(SUMIF(INDIRECT(N$1&amp;"!b3:b34"),$A89,OFFSET(INDIRECT(N$1&amp;"!a3"),,ROW(INDIRECT(MATCH('2、汇总分析二项目维度'!$J$2,INDIRECT(N$1&amp;"!2:2"),)&amp;":"&amp;MATCH('2、汇总分析二项目维度'!$K$2,INDIRECT(N$1&amp;"!2:2"),)))-1,)))</f>
        <v>0</v>
      </c>
      <c r="O89" s="159">
        <f ca="1">SUMPRODUCT(SUMIF(INDIRECT(O$1&amp;"!b3:b34"),$A89,OFFSET(INDIRECT(O$1&amp;"!a3"),,ROW(INDIRECT(MATCH('2、汇总分析二项目维度'!$J$2,INDIRECT(O$1&amp;"!2:2"),)&amp;":"&amp;MATCH('2、汇总分析二项目维度'!$K$2,INDIRECT(O$1&amp;"!2:2"),)))-1,)))</f>
        <v>0</v>
      </c>
      <c r="P89" s="159">
        <f ca="1">SUMPRODUCT(SUMIF(INDIRECT(P$1&amp;"!b3:b34"),$A89,OFFSET(INDIRECT(P$1&amp;"!a3"),,ROW(INDIRECT(MATCH('2、汇总分析二项目维度'!$J$2,INDIRECT(P$1&amp;"!2:2"),)&amp;":"&amp;MATCH('2、汇总分析二项目维度'!$K$2,INDIRECT(P$1&amp;"!2:2"),)))-1,)))</f>
        <v>0</v>
      </c>
      <c r="Q89" s="159">
        <f ca="1">SUMPRODUCT(SUMIF(INDIRECT(Q$1&amp;"!b3:b34"),$A89,OFFSET(INDIRECT(Q$1&amp;"!a3"),,ROW(INDIRECT(MATCH('2、汇总分析二项目维度'!$J$2,INDIRECT(Q$1&amp;"!2:2"),)&amp;":"&amp;MATCH('2、汇总分析二项目维度'!$K$2,INDIRECT(Q$1&amp;"!2:2"),)))-1,)))</f>
        <v>0</v>
      </c>
      <c r="R89" s="159">
        <f ca="1">SUMPRODUCT(SUMIF(INDIRECT(R$1&amp;"!b3:b34"),$A89,OFFSET(INDIRECT(R$1&amp;"!a3"),,ROW(INDIRECT(MATCH('2、汇总分析二项目维度'!$J$2,INDIRECT(R$1&amp;"!2:2"),)&amp;":"&amp;MATCH('2、汇总分析二项目维度'!$K$2,INDIRECT(R$1&amp;"!2:2"),)))-1,)))</f>
        <v>0</v>
      </c>
      <c r="S89" s="159">
        <f ca="1">SUMPRODUCT(SUMIF(INDIRECT(S$1&amp;"!b3:b34"),$A89,OFFSET(INDIRECT(S$1&amp;"!a3"),,ROW(INDIRECT(MATCH('2、汇总分析二项目维度'!$J$2,INDIRECT(S$1&amp;"!2:2"),)&amp;":"&amp;MATCH('2、汇总分析二项目维度'!$K$2,INDIRECT(S$1&amp;"!2:2"),)))-1,)))</f>
        <v>0</v>
      </c>
      <c r="T89" s="106">
        <f ca="1">SUM(D89:S89)</f>
        <v>0</v>
      </c>
    </row>
    <row r="90" spans="1:20" ht="15" customHeight="1" x14ac:dyDescent="0.35">
      <c r="A90" s="11" t="s">
        <v>918</v>
      </c>
      <c r="B90" s="11" t="s">
        <v>1714</v>
      </c>
      <c r="C90" s="12" t="str">
        <f>VLOOKUP(A90,'2、汇总分析二项目维度'!A:C,3,0)</f>
        <v>龙岩市公共服务统一支付平台服务阶段证</v>
      </c>
      <c r="D90" s="159">
        <f ca="1">SUMPRODUCT(SUMIF(INDIRECT(D$1&amp;"!b3:b34"),$A90,OFFSET(INDIRECT(D$1&amp;"!a3"),,ROW(INDIRECT(MATCH('2、汇总分析二项目维度'!$J$2,INDIRECT(D$1&amp;"!2:2"),)&amp;":"&amp;MATCH('2、汇总分析二项目维度'!$K$2,INDIRECT(D$1&amp;"!2:2"),)))-1,)))</f>
        <v>0</v>
      </c>
      <c r="E90" s="159">
        <f ca="1">SUMPRODUCT(SUMIF(INDIRECT(E$1&amp;"!b3:b34"),$A90,OFFSET(INDIRECT(E$1&amp;"!a3"),,ROW(INDIRECT(MATCH('2、汇总分析二项目维度'!$J$2,INDIRECT(E$1&amp;"!2:2"),)&amp;":"&amp;MATCH('2、汇总分析二项目维度'!$K$2,INDIRECT(E$1&amp;"!2:2"),)))-1,)))</f>
        <v>0</v>
      </c>
      <c r="F90" s="159">
        <f ca="1">SUMPRODUCT(SUMIF(INDIRECT(F$1&amp;"!b3:b34"),$A90,OFFSET(INDIRECT(F$1&amp;"!a3"),,ROW(INDIRECT(MATCH('2、汇总分析二项目维度'!$J$2,INDIRECT(F$1&amp;"!2:2"),)&amp;":"&amp;MATCH('2、汇总分析二项目维度'!$K$2,INDIRECT(F$1&amp;"!2:2"),)))-1,)))</f>
        <v>0</v>
      </c>
      <c r="G90" s="159">
        <f ca="1">SUMPRODUCT(SUMIF(INDIRECT(G$1&amp;"!b3:b34"),$A90,OFFSET(INDIRECT(G$1&amp;"!a3"),,ROW(INDIRECT(MATCH('2、汇总分析二项目维度'!$J$2,INDIRECT(G$1&amp;"!2:2"),)&amp;":"&amp;MATCH('2、汇总分析二项目维度'!$K$2,INDIRECT(G$1&amp;"!2:2"),)))-1,)))</f>
        <v>0</v>
      </c>
      <c r="H90" s="159">
        <f ca="1">SUMPRODUCT(SUMIF(INDIRECT(H$1&amp;"!b3:b34"),$A90,OFFSET(INDIRECT(H$1&amp;"!a3"),,ROW(INDIRECT(MATCH('2、汇总分析二项目维度'!$J$2,INDIRECT(H$1&amp;"!2:2"),)&amp;":"&amp;MATCH('2、汇总分析二项目维度'!$K$2,INDIRECT(H$1&amp;"!2:2"),)))-1,)))</f>
        <v>0</v>
      </c>
      <c r="I90" s="159">
        <f ca="1">SUMPRODUCT(SUMIF(INDIRECT(I$1&amp;"!b3:b34"),$A90,OFFSET(INDIRECT(I$1&amp;"!a3"),,ROW(INDIRECT(MATCH('2、汇总分析二项目维度'!$J$2,INDIRECT(I$1&amp;"!2:2"),)&amp;":"&amp;MATCH('2、汇总分析二项目维度'!$K$2,INDIRECT(I$1&amp;"!2:2"),)))-1,)))</f>
        <v>0</v>
      </c>
      <c r="J90" s="159">
        <f ca="1">SUMPRODUCT(SUMIF(INDIRECT(J$1&amp;"!b3:b34"),$A90,OFFSET(INDIRECT(J$1&amp;"!a3"),,ROW(INDIRECT(MATCH('2、汇总分析二项目维度'!$J$2,INDIRECT(J$1&amp;"!2:2"),)&amp;":"&amp;MATCH('2、汇总分析二项目维度'!$K$2,INDIRECT(J$1&amp;"!2:2"),)))-1,)))</f>
        <v>0</v>
      </c>
      <c r="K90" s="159">
        <f ca="1">SUMPRODUCT(SUMIF(INDIRECT(K$1&amp;"!b3:b34"),$A90,OFFSET(INDIRECT(K$1&amp;"!a3"),,ROW(INDIRECT(MATCH('2、汇总分析二项目维度'!$J$2,INDIRECT(K$1&amp;"!2:2"),)&amp;":"&amp;MATCH('2、汇总分析二项目维度'!$K$2,INDIRECT(K$1&amp;"!2:2"),)))-1,)))</f>
        <v>0</v>
      </c>
      <c r="L90" s="159">
        <f ca="1">SUMPRODUCT(SUMIF(INDIRECT(L$1&amp;"!b3:b34"),$A90,OFFSET(INDIRECT(L$1&amp;"!a3"),,ROW(INDIRECT(MATCH('2、汇总分析二项目维度'!$J$2,INDIRECT(L$1&amp;"!2:2"),)&amp;":"&amp;MATCH('2、汇总分析二项目维度'!$K$2,INDIRECT(L$1&amp;"!2:2"),)))-1,)))</f>
        <v>0</v>
      </c>
      <c r="M90" s="159">
        <f ca="1">SUMPRODUCT(SUMIF(INDIRECT(M$1&amp;"!b3:b34"),$A90,OFFSET(INDIRECT(M$1&amp;"!a3"),,ROW(INDIRECT(MATCH('2、汇总分析二项目维度'!$J$2,INDIRECT(M$1&amp;"!2:2"),)&amp;":"&amp;MATCH('2、汇总分析二项目维度'!$K$2,INDIRECT(M$1&amp;"!2:2"),)))-1,)))</f>
        <v>0</v>
      </c>
      <c r="N90" s="159">
        <f ca="1">SUMPRODUCT(SUMIF(INDIRECT(N$1&amp;"!b3:b34"),$A90,OFFSET(INDIRECT(N$1&amp;"!a3"),,ROW(INDIRECT(MATCH('2、汇总分析二项目维度'!$J$2,INDIRECT(N$1&amp;"!2:2"),)&amp;":"&amp;MATCH('2、汇总分析二项目维度'!$K$2,INDIRECT(N$1&amp;"!2:2"),)))-1,)))</f>
        <v>0</v>
      </c>
      <c r="O90" s="159">
        <f ca="1">SUMPRODUCT(SUMIF(INDIRECT(O$1&amp;"!b3:b34"),$A90,OFFSET(INDIRECT(O$1&amp;"!a3"),,ROW(INDIRECT(MATCH('2、汇总分析二项目维度'!$J$2,INDIRECT(O$1&amp;"!2:2"),)&amp;":"&amp;MATCH('2、汇总分析二项目维度'!$K$2,INDIRECT(O$1&amp;"!2:2"),)))-1,)))</f>
        <v>0</v>
      </c>
      <c r="P90" s="159">
        <f ca="1">SUMPRODUCT(SUMIF(INDIRECT(P$1&amp;"!b3:b34"),$A90,OFFSET(INDIRECT(P$1&amp;"!a3"),,ROW(INDIRECT(MATCH('2、汇总分析二项目维度'!$J$2,INDIRECT(P$1&amp;"!2:2"),)&amp;":"&amp;MATCH('2、汇总分析二项目维度'!$K$2,INDIRECT(P$1&amp;"!2:2"),)))-1,)))</f>
        <v>0</v>
      </c>
      <c r="Q90" s="159">
        <f ca="1">SUMPRODUCT(SUMIF(INDIRECT(Q$1&amp;"!b3:b34"),$A90,OFFSET(INDIRECT(Q$1&amp;"!a3"),,ROW(INDIRECT(MATCH('2、汇总分析二项目维度'!$J$2,INDIRECT(Q$1&amp;"!2:2"),)&amp;":"&amp;MATCH('2、汇总分析二项目维度'!$K$2,INDIRECT(Q$1&amp;"!2:2"),)))-1,)))</f>
        <v>0</v>
      </c>
      <c r="R90" s="159">
        <f ca="1">SUMPRODUCT(SUMIF(INDIRECT(R$1&amp;"!b3:b34"),$A90,OFFSET(INDIRECT(R$1&amp;"!a3"),,ROW(INDIRECT(MATCH('2、汇总分析二项目维度'!$J$2,INDIRECT(R$1&amp;"!2:2"),)&amp;":"&amp;MATCH('2、汇总分析二项目维度'!$K$2,INDIRECT(R$1&amp;"!2:2"),)))-1,)))</f>
        <v>0</v>
      </c>
      <c r="S90" s="159">
        <f ca="1">SUMPRODUCT(SUMIF(INDIRECT(S$1&amp;"!b3:b34"),$A90,OFFSET(INDIRECT(S$1&amp;"!a3"),,ROW(INDIRECT(MATCH('2、汇总分析二项目维度'!$J$2,INDIRECT(S$1&amp;"!2:2"),)&amp;":"&amp;MATCH('2、汇总分析二项目维度'!$K$2,INDIRECT(S$1&amp;"!2:2"),)))-1,)))</f>
        <v>0</v>
      </c>
      <c r="T90" s="106">
        <f ca="1">SUM(D90:S90)</f>
        <v>0</v>
      </c>
    </row>
    <row r="91" spans="1:20" ht="15" customHeight="1" x14ac:dyDescent="0.35">
      <c r="A91" s="114" t="s">
        <v>1947</v>
      </c>
      <c r="B91" s="114" t="s">
        <v>1714</v>
      </c>
      <c r="C91" s="12" t="str">
        <f>VLOOKUP(A91,'2、汇总分析二项目维度'!A:C,3,0)</f>
        <v>E三明运营及推广服务阶段证明项目</v>
      </c>
      <c r="D91" s="159">
        <f ca="1">SUMPRODUCT(SUMIF(INDIRECT(D$1&amp;"!b3:b34"),$A91,OFFSET(INDIRECT(D$1&amp;"!a3"),,ROW(INDIRECT(MATCH('2、汇总分析二项目维度'!$J$2,INDIRECT(D$1&amp;"!2:2"),)&amp;":"&amp;MATCH('2、汇总分析二项目维度'!$K$2,INDIRECT(D$1&amp;"!2:2"),)))-1,)))</f>
        <v>0</v>
      </c>
      <c r="E91" s="159">
        <f ca="1">SUMPRODUCT(SUMIF(INDIRECT(E$1&amp;"!b3:b34"),$A91,OFFSET(INDIRECT(E$1&amp;"!a3"),,ROW(INDIRECT(MATCH('2、汇总分析二项目维度'!$J$2,INDIRECT(E$1&amp;"!2:2"),)&amp;":"&amp;MATCH('2、汇总分析二项目维度'!$K$2,INDIRECT(E$1&amp;"!2:2"),)))-1,)))</f>
        <v>0</v>
      </c>
      <c r="F91" s="159">
        <f ca="1">SUMPRODUCT(SUMIF(INDIRECT(F$1&amp;"!b3:b34"),$A91,OFFSET(INDIRECT(F$1&amp;"!a3"),,ROW(INDIRECT(MATCH('2、汇总分析二项目维度'!$J$2,INDIRECT(F$1&amp;"!2:2"),)&amp;":"&amp;MATCH('2、汇总分析二项目维度'!$K$2,INDIRECT(F$1&amp;"!2:2"),)))-1,)))</f>
        <v>0</v>
      </c>
      <c r="G91" s="159">
        <f ca="1">SUMPRODUCT(SUMIF(INDIRECT(G$1&amp;"!b3:b34"),$A91,OFFSET(INDIRECT(G$1&amp;"!a3"),,ROW(INDIRECT(MATCH('2、汇总分析二项目维度'!$J$2,INDIRECT(G$1&amp;"!2:2"),)&amp;":"&amp;MATCH('2、汇总分析二项目维度'!$K$2,INDIRECT(G$1&amp;"!2:2"),)))-1,)))</f>
        <v>0</v>
      </c>
      <c r="H91" s="159">
        <f ca="1">SUMPRODUCT(SUMIF(INDIRECT(H$1&amp;"!b3:b34"),$A91,OFFSET(INDIRECT(H$1&amp;"!a3"),,ROW(INDIRECT(MATCH('2、汇总分析二项目维度'!$J$2,INDIRECT(H$1&amp;"!2:2"),)&amp;":"&amp;MATCH('2、汇总分析二项目维度'!$K$2,INDIRECT(H$1&amp;"!2:2"),)))-1,)))</f>
        <v>0</v>
      </c>
      <c r="I91" s="159">
        <f ca="1">SUMPRODUCT(SUMIF(INDIRECT(I$1&amp;"!b3:b34"),$A91,OFFSET(INDIRECT(I$1&amp;"!a3"),,ROW(INDIRECT(MATCH('2、汇总分析二项目维度'!$J$2,INDIRECT(I$1&amp;"!2:2"),)&amp;":"&amp;MATCH('2、汇总分析二项目维度'!$K$2,INDIRECT(I$1&amp;"!2:2"),)))-1,)))</f>
        <v>0</v>
      </c>
      <c r="J91" s="159">
        <f ca="1">SUMPRODUCT(SUMIF(INDIRECT(J$1&amp;"!b3:b34"),$A91,OFFSET(INDIRECT(J$1&amp;"!a3"),,ROW(INDIRECT(MATCH('2、汇总分析二项目维度'!$J$2,INDIRECT(J$1&amp;"!2:2"),)&amp;":"&amp;MATCH('2、汇总分析二项目维度'!$K$2,INDIRECT(J$1&amp;"!2:2"),)))-1,)))</f>
        <v>0</v>
      </c>
      <c r="K91" s="159">
        <f ca="1">SUMPRODUCT(SUMIF(INDIRECT(K$1&amp;"!b3:b34"),$A91,OFFSET(INDIRECT(K$1&amp;"!a3"),,ROW(INDIRECT(MATCH('2、汇总分析二项目维度'!$J$2,INDIRECT(K$1&amp;"!2:2"),)&amp;":"&amp;MATCH('2、汇总分析二项目维度'!$K$2,INDIRECT(K$1&amp;"!2:2"),)))-1,)))</f>
        <v>0</v>
      </c>
      <c r="L91" s="159">
        <f ca="1">SUMPRODUCT(SUMIF(INDIRECT(L$1&amp;"!b3:b34"),$A91,OFFSET(INDIRECT(L$1&amp;"!a3"),,ROW(INDIRECT(MATCH('2、汇总分析二项目维度'!$J$2,INDIRECT(L$1&amp;"!2:2"),)&amp;":"&amp;MATCH('2、汇总分析二项目维度'!$K$2,INDIRECT(L$1&amp;"!2:2"),)))-1,)))</f>
        <v>0</v>
      </c>
      <c r="M91" s="159">
        <f ca="1">SUMPRODUCT(SUMIF(INDIRECT(M$1&amp;"!b3:b34"),$A91,OFFSET(INDIRECT(M$1&amp;"!a3"),,ROW(INDIRECT(MATCH('2、汇总分析二项目维度'!$J$2,INDIRECT(M$1&amp;"!2:2"),)&amp;":"&amp;MATCH('2、汇总分析二项目维度'!$K$2,INDIRECT(M$1&amp;"!2:2"),)))-1,)))</f>
        <v>0</v>
      </c>
      <c r="N91" s="159">
        <f ca="1">SUMPRODUCT(SUMIF(INDIRECT(N$1&amp;"!b3:b34"),$A91,OFFSET(INDIRECT(N$1&amp;"!a3"),,ROW(INDIRECT(MATCH('2、汇总分析二项目维度'!$J$2,INDIRECT(N$1&amp;"!2:2"),)&amp;":"&amp;MATCH('2、汇总分析二项目维度'!$K$2,INDIRECT(N$1&amp;"!2:2"),)))-1,)))</f>
        <v>0</v>
      </c>
      <c r="O91" s="159">
        <f ca="1">SUMPRODUCT(SUMIF(INDIRECT(O$1&amp;"!b3:b34"),$A91,OFFSET(INDIRECT(O$1&amp;"!a3"),,ROW(INDIRECT(MATCH('2、汇总分析二项目维度'!$J$2,INDIRECT(O$1&amp;"!2:2"),)&amp;":"&amp;MATCH('2、汇总分析二项目维度'!$K$2,INDIRECT(O$1&amp;"!2:2"),)))-1,)))</f>
        <v>0</v>
      </c>
      <c r="P91" s="159">
        <f ca="1">SUMPRODUCT(SUMIF(INDIRECT(P$1&amp;"!b3:b34"),$A91,OFFSET(INDIRECT(P$1&amp;"!a3"),,ROW(INDIRECT(MATCH('2、汇总分析二项目维度'!$J$2,INDIRECT(P$1&amp;"!2:2"),)&amp;":"&amp;MATCH('2、汇总分析二项目维度'!$K$2,INDIRECT(P$1&amp;"!2:2"),)))-1,)))</f>
        <v>0</v>
      </c>
      <c r="Q91" s="159">
        <f ca="1">SUMPRODUCT(SUMIF(INDIRECT(Q$1&amp;"!b3:b34"),$A91,OFFSET(INDIRECT(Q$1&amp;"!a3"),,ROW(INDIRECT(MATCH('2、汇总分析二项目维度'!$J$2,INDIRECT(Q$1&amp;"!2:2"),)&amp;":"&amp;MATCH('2、汇总分析二项目维度'!$K$2,INDIRECT(Q$1&amp;"!2:2"),)))-1,)))</f>
        <v>0</v>
      </c>
      <c r="R91" s="159">
        <f ca="1">SUMPRODUCT(SUMIF(INDIRECT(R$1&amp;"!b3:b34"),$A91,OFFSET(INDIRECT(R$1&amp;"!a3"),,ROW(INDIRECT(MATCH('2、汇总分析二项目维度'!$J$2,INDIRECT(R$1&amp;"!2:2"),)&amp;":"&amp;MATCH('2、汇总分析二项目维度'!$K$2,INDIRECT(R$1&amp;"!2:2"),)))-1,)))</f>
        <v>0</v>
      </c>
      <c r="S91" s="159">
        <f ca="1">SUMPRODUCT(SUMIF(INDIRECT(S$1&amp;"!b3:b34"),$A91,OFFSET(INDIRECT(S$1&amp;"!a3"),,ROW(INDIRECT(MATCH('2、汇总分析二项目维度'!$J$2,INDIRECT(S$1&amp;"!2:2"),)&amp;":"&amp;MATCH('2、汇总分析二项目维度'!$K$2,INDIRECT(S$1&amp;"!2:2"),)))-1,)))</f>
        <v>0</v>
      </c>
      <c r="T91" s="106">
        <f ca="1">SUM(D91:S91)</f>
        <v>0</v>
      </c>
    </row>
    <row r="92" spans="1:20" ht="15" customHeight="1" x14ac:dyDescent="0.35">
      <c r="A92" s="11" t="s">
        <v>1633</v>
      </c>
      <c r="B92" s="71" t="s">
        <v>1714</v>
      </c>
      <c r="C92" s="12" t="str">
        <f>VLOOKUP(A92,'2、汇总分析二项目维度'!A:C,3,0)</f>
        <v>三明应急指挥平台</v>
      </c>
      <c r="D92" s="159">
        <f ca="1">SUMPRODUCT(SUMIF(INDIRECT(D$1&amp;"!b3:b34"),$A92,OFFSET(INDIRECT(D$1&amp;"!a3"),,ROW(INDIRECT(MATCH('2、汇总分析二项目维度'!$J$2,INDIRECT(D$1&amp;"!2:2"),)&amp;":"&amp;MATCH('2、汇总分析二项目维度'!$K$2,INDIRECT(D$1&amp;"!2:2"),)))-1,)))</f>
        <v>0</v>
      </c>
      <c r="E92" s="159">
        <f ca="1">SUMPRODUCT(SUMIF(INDIRECT(E$1&amp;"!b3:b34"),$A92,OFFSET(INDIRECT(E$1&amp;"!a3"),,ROW(INDIRECT(MATCH('2、汇总分析二项目维度'!$J$2,INDIRECT(E$1&amp;"!2:2"),)&amp;":"&amp;MATCH('2、汇总分析二项目维度'!$K$2,INDIRECT(E$1&amp;"!2:2"),)))-1,)))</f>
        <v>0</v>
      </c>
      <c r="F92" s="159">
        <f ca="1">SUMPRODUCT(SUMIF(INDIRECT(F$1&amp;"!b3:b34"),$A92,OFFSET(INDIRECT(F$1&amp;"!a3"),,ROW(INDIRECT(MATCH('2、汇总分析二项目维度'!$J$2,INDIRECT(F$1&amp;"!2:2"),)&amp;":"&amp;MATCH('2、汇总分析二项目维度'!$K$2,INDIRECT(F$1&amp;"!2:2"),)))-1,)))</f>
        <v>0</v>
      </c>
      <c r="G92" s="159">
        <f ca="1">SUMPRODUCT(SUMIF(INDIRECT(G$1&amp;"!b3:b34"),$A92,OFFSET(INDIRECT(G$1&amp;"!a3"),,ROW(INDIRECT(MATCH('2、汇总分析二项目维度'!$J$2,INDIRECT(G$1&amp;"!2:2"),)&amp;":"&amp;MATCH('2、汇总分析二项目维度'!$K$2,INDIRECT(G$1&amp;"!2:2"),)))-1,)))</f>
        <v>0</v>
      </c>
      <c r="H92" s="159">
        <f ca="1">SUMPRODUCT(SUMIF(INDIRECT(H$1&amp;"!b3:b34"),$A92,OFFSET(INDIRECT(H$1&amp;"!a3"),,ROW(INDIRECT(MATCH('2、汇总分析二项目维度'!$J$2,INDIRECT(H$1&amp;"!2:2"),)&amp;":"&amp;MATCH('2、汇总分析二项目维度'!$K$2,INDIRECT(H$1&amp;"!2:2"),)))-1,)))</f>
        <v>0</v>
      </c>
      <c r="I92" s="159">
        <f ca="1">SUMPRODUCT(SUMIF(INDIRECT(I$1&amp;"!b3:b34"),$A92,OFFSET(INDIRECT(I$1&amp;"!a3"),,ROW(INDIRECT(MATCH('2、汇总分析二项目维度'!$J$2,INDIRECT(I$1&amp;"!2:2"),)&amp;":"&amp;MATCH('2、汇总分析二项目维度'!$K$2,INDIRECT(I$1&amp;"!2:2"),)))-1,)))</f>
        <v>0</v>
      </c>
      <c r="J92" s="159">
        <f ca="1">SUMPRODUCT(SUMIF(INDIRECT(J$1&amp;"!b3:b34"),$A92,OFFSET(INDIRECT(J$1&amp;"!a3"),,ROW(INDIRECT(MATCH('2、汇总分析二项目维度'!$J$2,INDIRECT(J$1&amp;"!2:2"),)&amp;":"&amp;MATCH('2、汇总分析二项目维度'!$K$2,INDIRECT(J$1&amp;"!2:2"),)))-1,)))</f>
        <v>0</v>
      </c>
      <c r="K92" s="159">
        <f ca="1">SUMPRODUCT(SUMIF(INDIRECT(K$1&amp;"!b3:b34"),$A92,OFFSET(INDIRECT(K$1&amp;"!a3"),,ROW(INDIRECT(MATCH('2、汇总分析二项目维度'!$J$2,INDIRECT(K$1&amp;"!2:2"),)&amp;":"&amp;MATCH('2、汇总分析二项目维度'!$K$2,INDIRECT(K$1&amp;"!2:2"),)))-1,)))</f>
        <v>0</v>
      </c>
      <c r="L92" s="159">
        <f ca="1">SUMPRODUCT(SUMIF(INDIRECT(L$1&amp;"!b3:b34"),$A92,OFFSET(INDIRECT(L$1&amp;"!a3"),,ROW(INDIRECT(MATCH('2、汇总分析二项目维度'!$J$2,INDIRECT(L$1&amp;"!2:2"),)&amp;":"&amp;MATCH('2、汇总分析二项目维度'!$K$2,INDIRECT(L$1&amp;"!2:2"),)))-1,)))</f>
        <v>0</v>
      </c>
      <c r="M92" s="159">
        <f ca="1">SUMPRODUCT(SUMIF(INDIRECT(M$1&amp;"!b3:b34"),$A92,OFFSET(INDIRECT(M$1&amp;"!a3"),,ROW(INDIRECT(MATCH('2、汇总分析二项目维度'!$J$2,INDIRECT(M$1&amp;"!2:2"),)&amp;":"&amp;MATCH('2、汇总分析二项目维度'!$K$2,INDIRECT(M$1&amp;"!2:2"),)))-1,)))</f>
        <v>0</v>
      </c>
      <c r="N92" s="159">
        <f ca="1">SUMPRODUCT(SUMIF(INDIRECT(N$1&amp;"!b3:b34"),$A92,OFFSET(INDIRECT(N$1&amp;"!a3"),,ROW(INDIRECT(MATCH('2、汇总分析二项目维度'!$J$2,INDIRECT(N$1&amp;"!2:2"),)&amp;":"&amp;MATCH('2、汇总分析二项目维度'!$K$2,INDIRECT(N$1&amp;"!2:2"),)))-1,)))</f>
        <v>0</v>
      </c>
      <c r="O92" s="159">
        <f ca="1">SUMPRODUCT(SUMIF(INDIRECT(O$1&amp;"!b3:b34"),$A92,OFFSET(INDIRECT(O$1&amp;"!a3"),,ROW(INDIRECT(MATCH('2、汇总分析二项目维度'!$J$2,INDIRECT(O$1&amp;"!2:2"),)&amp;":"&amp;MATCH('2、汇总分析二项目维度'!$K$2,INDIRECT(O$1&amp;"!2:2"),)))-1,)))</f>
        <v>0</v>
      </c>
      <c r="P92" s="159">
        <f ca="1">SUMPRODUCT(SUMIF(INDIRECT(P$1&amp;"!b3:b34"),$A92,OFFSET(INDIRECT(P$1&amp;"!a3"),,ROW(INDIRECT(MATCH('2、汇总分析二项目维度'!$J$2,INDIRECT(P$1&amp;"!2:2"),)&amp;":"&amp;MATCH('2、汇总分析二项目维度'!$K$2,INDIRECT(P$1&amp;"!2:2"),)))-1,)))</f>
        <v>0</v>
      </c>
      <c r="Q92" s="159">
        <f ca="1">SUMPRODUCT(SUMIF(INDIRECT(Q$1&amp;"!b3:b34"),$A92,OFFSET(INDIRECT(Q$1&amp;"!a3"),,ROW(INDIRECT(MATCH('2、汇总分析二项目维度'!$J$2,INDIRECT(Q$1&amp;"!2:2"),)&amp;":"&amp;MATCH('2、汇总分析二项目维度'!$K$2,INDIRECT(Q$1&amp;"!2:2"),)))-1,)))</f>
        <v>0</v>
      </c>
      <c r="R92" s="159">
        <f ca="1">SUMPRODUCT(SUMIF(INDIRECT(R$1&amp;"!b3:b34"),$A92,OFFSET(INDIRECT(R$1&amp;"!a3"),,ROW(INDIRECT(MATCH('2、汇总分析二项目维度'!$J$2,INDIRECT(R$1&amp;"!2:2"),)&amp;":"&amp;MATCH('2、汇总分析二项目维度'!$K$2,INDIRECT(R$1&amp;"!2:2"),)))-1,)))</f>
        <v>0</v>
      </c>
      <c r="S92" s="159">
        <f ca="1">SUMPRODUCT(SUMIF(INDIRECT(S$1&amp;"!b3:b34"),$A92,OFFSET(INDIRECT(S$1&amp;"!a3"),,ROW(INDIRECT(MATCH('2、汇总分析二项目维度'!$J$2,INDIRECT(S$1&amp;"!2:2"),)&amp;":"&amp;MATCH('2、汇总分析二项目维度'!$K$2,INDIRECT(S$1&amp;"!2:2"),)))-1,)))</f>
        <v>0</v>
      </c>
      <c r="T92" s="106">
        <f ca="1">SUM(D92:S92)</f>
        <v>0</v>
      </c>
    </row>
    <row r="93" spans="1:20" ht="15" customHeight="1" x14ac:dyDescent="0.35">
      <c r="A93" s="110" t="s">
        <v>1597</v>
      </c>
      <c r="B93" s="71" t="s">
        <v>1714</v>
      </c>
      <c r="C93" s="12" t="str">
        <f>VLOOKUP(A93,'2、汇总分析二项目维度'!A:C,3,0)</f>
        <v>龙岩智慧教育</v>
      </c>
      <c r="D93" s="159">
        <f ca="1">SUMPRODUCT(SUMIF(INDIRECT(D$1&amp;"!b3:b34"),$A93,OFFSET(INDIRECT(D$1&amp;"!a3"),,ROW(INDIRECT(MATCH('2、汇总分析二项目维度'!$J$2,INDIRECT(D$1&amp;"!2:2"),)&amp;":"&amp;MATCH('2、汇总分析二项目维度'!$K$2,INDIRECT(D$1&amp;"!2:2"),)))-1,)))</f>
        <v>0</v>
      </c>
      <c r="E93" s="159">
        <f ca="1">SUMPRODUCT(SUMIF(INDIRECT(E$1&amp;"!b3:b34"),$A93,OFFSET(INDIRECT(E$1&amp;"!a3"),,ROW(INDIRECT(MATCH('2、汇总分析二项目维度'!$J$2,INDIRECT(E$1&amp;"!2:2"),)&amp;":"&amp;MATCH('2、汇总分析二项目维度'!$K$2,INDIRECT(E$1&amp;"!2:2"),)))-1,)))</f>
        <v>0</v>
      </c>
      <c r="F93" s="159">
        <f ca="1">SUMPRODUCT(SUMIF(INDIRECT(F$1&amp;"!b3:b34"),$A93,OFFSET(INDIRECT(F$1&amp;"!a3"),,ROW(INDIRECT(MATCH('2、汇总分析二项目维度'!$J$2,INDIRECT(F$1&amp;"!2:2"),)&amp;":"&amp;MATCH('2、汇总分析二项目维度'!$K$2,INDIRECT(F$1&amp;"!2:2"),)))-1,)))</f>
        <v>0</v>
      </c>
      <c r="G93" s="159">
        <f ca="1">SUMPRODUCT(SUMIF(INDIRECT(G$1&amp;"!b3:b34"),$A93,OFFSET(INDIRECT(G$1&amp;"!a3"),,ROW(INDIRECT(MATCH('2、汇总分析二项目维度'!$J$2,INDIRECT(G$1&amp;"!2:2"),)&amp;":"&amp;MATCH('2、汇总分析二项目维度'!$K$2,INDIRECT(G$1&amp;"!2:2"),)))-1,)))</f>
        <v>0</v>
      </c>
      <c r="H93" s="159">
        <f ca="1">SUMPRODUCT(SUMIF(INDIRECT(H$1&amp;"!b3:b34"),$A93,OFFSET(INDIRECT(H$1&amp;"!a3"),,ROW(INDIRECT(MATCH('2、汇总分析二项目维度'!$J$2,INDIRECT(H$1&amp;"!2:2"),)&amp;":"&amp;MATCH('2、汇总分析二项目维度'!$K$2,INDIRECT(H$1&amp;"!2:2"),)))-1,)))</f>
        <v>0</v>
      </c>
      <c r="I93" s="159">
        <f ca="1">SUMPRODUCT(SUMIF(INDIRECT(I$1&amp;"!b3:b34"),$A93,OFFSET(INDIRECT(I$1&amp;"!a3"),,ROW(INDIRECT(MATCH('2、汇总分析二项目维度'!$J$2,INDIRECT(I$1&amp;"!2:2"),)&amp;":"&amp;MATCH('2、汇总分析二项目维度'!$K$2,INDIRECT(I$1&amp;"!2:2"),)))-1,)))</f>
        <v>0</v>
      </c>
      <c r="J93" s="159">
        <f ca="1">SUMPRODUCT(SUMIF(INDIRECT(J$1&amp;"!b3:b34"),$A93,OFFSET(INDIRECT(J$1&amp;"!a3"),,ROW(INDIRECT(MATCH('2、汇总分析二项目维度'!$J$2,INDIRECT(J$1&amp;"!2:2"),)&amp;":"&amp;MATCH('2、汇总分析二项目维度'!$K$2,INDIRECT(J$1&amp;"!2:2"),)))-1,)))</f>
        <v>0</v>
      </c>
      <c r="K93" s="159">
        <f ca="1">SUMPRODUCT(SUMIF(INDIRECT(K$1&amp;"!b3:b34"),$A93,OFFSET(INDIRECT(K$1&amp;"!a3"),,ROW(INDIRECT(MATCH('2、汇总分析二项目维度'!$J$2,INDIRECT(K$1&amp;"!2:2"),)&amp;":"&amp;MATCH('2、汇总分析二项目维度'!$K$2,INDIRECT(K$1&amp;"!2:2"),)))-1,)))</f>
        <v>0</v>
      </c>
      <c r="L93" s="159">
        <f ca="1">SUMPRODUCT(SUMIF(INDIRECT(L$1&amp;"!b3:b34"),$A93,OFFSET(INDIRECT(L$1&amp;"!a3"),,ROW(INDIRECT(MATCH('2、汇总分析二项目维度'!$J$2,INDIRECT(L$1&amp;"!2:2"),)&amp;":"&amp;MATCH('2、汇总分析二项目维度'!$K$2,INDIRECT(L$1&amp;"!2:2"),)))-1,)))</f>
        <v>0</v>
      </c>
      <c r="M93" s="159">
        <f ca="1">SUMPRODUCT(SUMIF(INDIRECT(M$1&amp;"!b3:b34"),$A93,OFFSET(INDIRECT(M$1&amp;"!a3"),,ROW(INDIRECT(MATCH('2、汇总分析二项目维度'!$J$2,INDIRECT(M$1&amp;"!2:2"),)&amp;":"&amp;MATCH('2、汇总分析二项目维度'!$K$2,INDIRECT(M$1&amp;"!2:2"),)))-1,)))</f>
        <v>0</v>
      </c>
      <c r="N93" s="159">
        <f ca="1">SUMPRODUCT(SUMIF(INDIRECT(N$1&amp;"!b3:b34"),$A93,OFFSET(INDIRECT(N$1&amp;"!a3"),,ROW(INDIRECT(MATCH('2、汇总分析二项目维度'!$J$2,INDIRECT(N$1&amp;"!2:2"),)&amp;":"&amp;MATCH('2、汇总分析二项目维度'!$K$2,INDIRECT(N$1&amp;"!2:2"),)))-1,)))</f>
        <v>0</v>
      </c>
      <c r="O93" s="159">
        <f ca="1">SUMPRODUCT(SUMIF(INDIRECT(O$1&amp;"!b3:b34"),$A93,OFFSET(INDIRECT(O$1&amp;"!a3"),,ROW(INDIRECT(MATCH('2、汇总分析二项目维度'!$J$2,INDIRECT(O$1&amp;"!2:2"),)&amp;":"&amp;MATCH('2、汇总分析二项目维度'!$K$2,INDIRECT(O$1&amp;"!2:2"),)))-1,)))</f>
        <v>0</v>
      </c>
      <c r="P93" s="159">
        <f ca="1">SUMPRODUCT(SUMIF(INDIRECT(P$1&amp;"!b3:b34"),$A93,OFFSET(INDIRECT(P$1&amp;"!a3"),,ROW(INDIRECT(MATCH('2、汇总分析二项目维度'!$J$2,INDIRECT(P$1&amp;"!2:2"),)&amp;":"&amp;MATCH('2、汇总分析二项目维度'!$K$2,INDIRECT(P$1&amp;"!2:2"),)))-1,)))</f>
        <v>0</v>
      </c>
      <c r="Q93" s="159">
        <f ca="1">SUMPRODUCT(SUMIF(INDIRECT(Q$1&amp;"!b3:b34"),$A93,OFFSET(INDIRECT(Q$1&amp;"!a3"),,ROW(INDIRECT(MATCH('2、汇总分析二项目维度'!$J$2,INDIRECT(Q$1&amp;"!2:2"),)&amp;":"&amp;MATCH('2、汇总分析二项目维度'!$K$2,INDIRECT(Q$1&amp;"!2:2"),)))-1,)))</f>
        <v>0</v>
      </c>
      <c r="R93" s="159">
        <f ca="1">SUMPRODUCT(SUMIF(INDIRECT(R$1&amp;"!b3:b34"),$A93,OFFSET(INDIRECT(R$1&amp;"!a3"),,ROW(INDIRECT(MATCH('2、汇总分析二项目维度'!$J$2,INDIRECT(R$1&amp;"!2:2"),)&amp;":"&amp;MATCH('2、汇总分析二项目维度'!$K$2,INDIRECT(R$1&amp;"!2:2"),)))-1,)))</f>
        <v>0</v>
      </c>
      <c r="S93" s="159">
        <f ca="1">SUMPRODUCT(SUMIF(INDIRECT(S$1&amp;"!b3:b34"),$A93,OFFSET(INDIRECT(S$1&amp;"!a3"),,ROW(INDIRECT(MATCH('2、汇总分析二项目维度'!$J$2,INDIRECT(S$1&amp;"!2:2"),)&amp;":"&amp;MATCH('2、汇总分析二项目维度'!$K$2,INDIRECT(S$1&amp;"!2:2"),)))-1,)))</f>
        <v>0</v>
      </c>
      <c r="T93" s="106">
        <f t="shared" ca="1" si="8"/>
        <v>0</v>
      </c>
    </row>
    <row r="94" spans="1:20" ht="15" customHeight="1" x14ac:dyDescent="0.35">
      <c r="A94" s="11" t="s">
        <v>910</v>
      </c>
      <c r="B94" s="11" t="s">
        <v>1714</v>
      </c>
      <c r="C94" s="12" t="str">
        <f>VLOOKUP(A94,'2、汇总分析二项目维度'!A:C,3,0)</f>
        <v>龙岩市中国工商银行统一支付平台项目</v>
      </c>
      <c r="D94" s="159">
        <f ca="1">SUMPRODUCT(SUMIF(INDIRECT(D$1&amp;"!b3:b34"),$A94,OFFSET(INDIRECT(D$1&amp;"!a3"),,ROW(INDIRECT(MATCH('2、汇总分析二项目维度'!$J$2,INDIRECT(D$1&amp;"!2:2"),)&amp;":"&amp;MATCH('2、汇总分析二项目维度'!$K$2,INDIRECT(D$1&amp;"!2:2"),)))-1,)))</f>
        <v>0</v>
      </c>
      <c r="E94" s="159">
        <f ca="1">SUMPRODUCT(SUMIF(INDIRECT(E$1&amp;"!b3:b34"),$A94,OFFSET(INDIRECT(E$1&amp;"!a3"),,ROW(INDIRECT(MATCH('2、汇总分析二项目维度'!$J$2,INDIRECT(E$1&amp;"!2:2"),)&amp;":"&amp;MATCH('2、汇总分析二项目维度'!$K$2,INDIRECT(E$1&amp;"!2:2"),)))-1,)))</f>
        <v>0</v>
      </c>
      <c r="F94" s="159">
        <f ca="1">SUMPRODUCT(SUMIF(INDIRECT(F$1&amp;"!b3:b34"),$A94,OFFSET(INDIRECT(F$1&amp;"!a3"),,ROW(INDIRECT(MATCH('2、汇总分析二项目维度'!$J$2,INDIRECT(F$1&amp;"!2:2"),)&amp;":"&amp;MATCH('2、汇总分析二项目维度'!$K$2,INDIRECT(F$1&amp;"!2:2"),)))-1,)))</f>
        <v>0</v>
      </c>
      <c r="G94" s="159">
        <f ca="1">SUMPRODUCT(SUMIF(INDIRECT(G$1&amp;"!b3:b34"),$A94,OFFSET(INDIRECT(G$1&amp;"!a3"),,ROW(INDIRECT(MATCH('2、汇总分析二项目维度'!$J$2,INDIRECT(G$1&amp;"!2:2"),)&amp;":"&amp;MATCH('2、汇总分析二项目维度'!$K$2,INDIRECT(G$1&amp;"!2:2"),)))-1,)))</f>
        <v>0</v>
      </c>
      <c r="H94" s="159">
        <f ca="1">SUMPRODUCT(SUMIF(INDIRECT(H$1&amp;"!b3:b34"),$A94,OFFSET(INDIRECT(H$1&amp;"!a3"),,ROW(INDIRECT(MATCH('2、汇总分析二项目维度'!$J$2,INDIRECT(H$1&amp;"!2:2"),)&amp;":"&amp;MATCH('2、汇总分析二项目维度'!$K$2,INDIRECT(H$1&amp;"!2:2"),)))-1,)))</f>
        <v>0</v>
      </c>
      <c r="I94" s="159">
        <f ca="1">SUMPRODUCT(SUMIF(INDIRECT(I$1&amp;"!b3:b34"),$A94,OFFSET(INDIRECT(I$1&amp;"!a3"),,ROW(INDIRECT(MATCH('2、汇总分析二项目维度'!$J$2,INDIRECT(I$1&amp;"!2:2"),)&amp;":"&amp;MATCH('2、汇总分析二项目维度'!$K$2,INDIRECT(I$1&amp;"!2:2"),)))-1,)))</f>
        <v>0</v>
      </c>
      <c r="J94" s="159">
        <f ca="1">SUMPRODUCT(SUMIF(INDIRECT(J$1&amp;"!b3:b34"),$A94,OFFSET(INDIRECT(J$1&amp;"!a3"),,ROW(INDIRECT(MATCH('2、汇总分析二项目维度'!$J$2,INDIRECT(J$1&amp;"!2:2"),)&amp;":"&amp;MATCH('2、汇总分析二项目维度'!$K$2,INDIRECT(J$1&amp;"!2:2"),)))-1,)))</f>
        <v>0</v>
      </c>
      <c r="K94" s="159">
        <f ca="1">SUMPRODUCT(SUMIF(INDIRECT(K$1&amp;"!b3:b34"),$A94,OFFSET(INDIRECT(K$1&amp;"!a3"),,ROW(INDIRECT(MATCH('2、汇总分析二项目维度'!$J$2,INDIRECT(K$1&amp;"!2:2"),)&amp;":"&amp;MATCH('2、汇总分析二项目维度'!$K$2,INDIRECT(K$1&amp;"!2:2"),)))-1,)))</f>
        <v>0</v>
      </c>
      <c r="L94" s="159">
        <f ca="1">SUMPRODUCT(SUMIF(INDIRECT(L$1&amp;"!b3:b34"),$A94,OFFSET(INDIRECT(L$1&amp;"!a3"),,ROW(INDIRECT(MATCH('2、汇总分析二项目维度'!$J$2,INDIRECT(L$1&amp;"!2:2"),)&amp;":"&amp;MATCH('2、汇总分析二项目维度'!$K$2,INDIRECT(L$1&amp;"!2:2"),)))-1,)))</f>
        <v>0</v>
      </c>
      <c r="M94" s="159">
        <f ca="1">SUMPRODUCT(SUMIF(INDIRECT(M$1&amp;"!b3:b34"),$A94,OFFSET(INDIRECT(M$1&amp;"!a3"),,ROW(INDIRECT(MATCH('2、汇总分析二项目维度'!$J$2,INDIRECT(M$1&amp;"!2:2"),)&amp;":"&amp;MATCH('2、汇总分析二项目维度'!$K$2,INDIRECT(M$1&amp;"!2:2"),)))-1,)))</f>
        <v>0</v>
      </c>
      <c r="N94" s="159">
        <f ca="1">SUMPRODUCT(SUMIF(INDIRECT(N$1&amp;"!b3:b34"),$A94,OFFSET(INDIRECT(N$1&amp;"!a3"),,ROW(INDIRECT(MATCH('2、汇总分析二项目维度'!$J$2,INDIRECT(N$1&amp;"!2:2"),)&amp;":"&amp;MATCH('2、汇总分析二项目维度'!$K$2,INDIRECT(N$1&amp;"!2:2"),)))-1,)))</f>
        <v>0</v>
      </c>
      <c r="O94" s="159">
        <f ca="1">SUMPRODUCT(SUMIF(INDIRECT(O$1&amp;"!b3:b34"),$A94,OFFSET(INDIRECT(O$1&amp;"!a3"),,ROW(INDIRECT(MATCH('2、汇总分析二项目维度'!$J$2,INDIRECT(O$1&amp;"!2:2"),)&amp;":"&amp;MATCH('2、汇总分析二项目维度'!$K$2,INDIRECT(O$1&amp;"!2:2"),)))-1,)))</f>
        <v>0</v>
      </c>
      <c r="P94" s="159">
        <f ca="1">SUMPRODUCT(SUMIF(INDIRECT(P$1&amp;"!b3:b34"),$A94,OFFSET(INDIRECT(P$1&amp;"!a3"),,ROW(INDIRECT(MATCH('2、汇总分析二项目维度'!$J$2,INDIRECT(P$1&amp;"!2:2"),)&amp;":"&amp;MATCH('2、汇总分析二项目维度'!$K$2,INDIRECT(P$1&amp;"!2:2"),)))-1,)))</f>
        <v>0</v>
      </c>
      <c r="Q94" s="159">
        <f ca="1">SUMPRODUCT(SUMIF(INDIRECT(Q$1&amp;"!b3:b34"),$A94,OFFSET(INDIRECT(Q$1&amp;"!a3"),,ROW(INDIRECT(MATCH('2、汇总分析二项目维度'!$J$2,INDIRECT(Q$1&amp;"!2:2"),)&amp;":"&amp;MATCH('2、汇总分析二项目维度'!$K$2,INDIRECT(Q$1&amp;"!2:2"),)))-1,)))</f>
        <v>0</v>
      </c>
      <c r="R94" s="159">
        <f ca="1">SUMPRODUCT(SUMIF(INDIRECT(R$1&amp;"!b3:b34"),$A94,OFFSET(INDIRECT(R$1&amp;"!a3"),,ROW(INDIRECT(MATCH('2、汇总分析二项目维度'!$J$2,INDIRECT(R$1&amp;"!2:2"),)&amp;":"&amp;MATCH('2、汇总分析二项目维度'!$K$2,INDIRECT(R$1&amp;"!2:2"),)))-1,)))</f>
        <v>0</v>
      </c>
      <c r="S94" s="159">
        <f ca="1">SUMPRODUCT(SUMIF(INDIRECT(S$1&amp;"!b3:b34"),$A94,OFFSET(INDIRECT(S$1&amp;"!a3"),,ROW(INDIRECT(MATCH('2、汇总分析二项目维度'!$J$2,INDIRECT(S$1&amp;"!2:2"),)&amp;":"&amp;MATCH('2、汇总分析二项目维度'!$K$2,INDIRECT(S$1&amp;"!2:2"),)))-1,)))</f>
        <v>0</v>
      </c>
      <c r="T94" s="106">
        <f t="shared" ref="T94:T99" ca="1" si="9">SUM(D94:S94)</f>
        <v>0</v>
      </c>
    </row>
    <row r="95" spans="1:20" ht="15" customHeight="1" x14ac:dyDescent="0.35">
      <c r="A95" s="11" t="s">
        <v>1638</v>
      </c>
      <c r="B95" s="71" t="s">
        <v>1714</v>
      </c>
      <c r="C95" s="43" t="str">
        <f>VLOOKUP(A95,事项列表范围!A:C,3,0)</f>
        <v>龙岩市两单管理信息平台软件开发</v>
      </c>
      <c r="D95" s="159">
        <f ca="1">SUMPRODUCT(SUMIF(INDIRECT(D$1&amp;"!b3:b34"),$A95,OFFSET(INDIRECT(D$1&amp;"!a3"),,ROW(INDIRECT(MATCH('2、汇总分析二项目维度'!$J$2,INDIRECT(D$1&amp;"!2:2"),)&amp;":"&amp;MATCH('2、汇总分析二项目维度'!$K$2,INDIRECT(D$1&amp;"!2:2"),)))-1,)))</f>
        <v>0</v>
      </c>
      <c r="E95" s="159">
        <f ca="1">SUMPRODUCT(SUMIF(INDIRECT(E$1&amp;"!b3:b34"),$A95,OFFSET(INDIRECT(E$1&amp;"!a3"),,ROW(INDIRECT(MATCH('2、汇总分析二项目维度'!$J$2,INDIRECT(E$1&amp;"!2:2"),)&amp;":"&amp;MATCH('2、汇总分析二项目维度'!$K$2,INDIRECT(E$1&amp;"!2:2"),)))-1,)))</f>
        <v>0</v>
      </c>
      <c r="F95" s="159">
        <f ca="1">SUMPRODUCT(SUMIF(INDIRECT(F$1&amp;"!b3:b34"),$A95,OFFSET(INDIRECT(F$1&amp;"!a3"),,ROW(INDIRECT(MATCH('2、汇总分析二项目维度'!$J$2,INDIRECT(F$1&amp;"!2:2"),)&amp;":"&amp;MATCH('2、汇总分析二项目维度'!$K$2,INDIRECT(F$1&amp;"!2:2"),)))-1,)))</f>
        <v>0</v>
      </c>
      <c r="G95" s="159">
        <f ca="1">SUMPRODUCT(SUMIF(INDIRECT(G$1&amp;"!b3:b34"),$A95,OFFSET(INDIRECT(G$1&amp;"!a3"),,ROW(INDIRECT(MATCH('2、汇总分析二项目维度'!$J$2,INDIRECT(G$1&amp;"!2:2"),)&amp;":"&amp;MATCH('2、汇总分析二项目维度'!$K$2,INDIRECT(G$1&amp;"!2:2"),)))-1,)))</f>
        <v>0</v>
      </c>
      <c r="H95" s="159">
        <f ca="1">SUMPRODUCT(SUMIF(INDIRECT(H$1&amp;"!b3:b34"),$A95,OFFSET(INDIRECT(H$1&amp;"!a3"),,ROW(INDIRECT(MATCH('2、汇总分析二项目维度'!$J$2,INDIRECT(H$1&amp;"!2:2"),)&amp;":"&amp;MATCH('2、汇总分析二项目维度'!$K$2,INDIRECT(H$1&amp;"!2:2"),)))-1,)))</f>
        <v>0</v>
      </c>
      <c r="I95" s="159">
        <f ca="1">SUMPRODUCT(SUMIF(INDIRECT(I$1&amp;"!b3:b34"),$A95,OFFSET(INDIRECT(I$1&amp;"!a3"),,ROW(INDIRECT(MATCH('2、汇总分析二项目维度'!$J$2,INDIRECT(I$1&amp;"!2:2"),)&amp;":"&amp;MATCH('2、汇总分析二项目维度'!$K$2,INDIRECT(I$1&amp;"!2:2"),)))-1,)))</f>
        <v>0</v>
      </c>
      <c r="J95" s="159">
        <f ca="1">SUMPRODUCT(SUMIF(INDIRECT(J$1&amp;"!b3:b34"),$A95,OFFSET(INDIRECT(J$1&amp;"!a3"),,ROW(INDIRECT(MATCH('2、汇总分析二项目维度'!$J$2,INDIRECT(J$1&amp;"!2:2"),)&amp;":"&amp;MATCH('2、汇总分析二项目维度'!$K$2,INDIRECT(J$1&amp;"!2:2"),)))-1,)))</f>
        <v>0</v>
      </c>
      <c r="K95" s="159">
        <f ca="1">SUMPRODUCT(SUMIF(INDIRECT(K$1&amp;"!b3:b34"),$A95,OFFSET(INDIRECT(K$1&amp;"!a3"),,ROW(INDIRECT(MATCH('2、汇总分析二项目维度'!$J$2,INDIRECT(K$1&amp;"!2:2"),)&amp;":"&amp;MATCH('2、汇总分析二项目维度'!$K$2,INDIRECT(K$1&amp;"!2:2"),)))-1,)))</f>
        <v>0</v>
      </c>
      <c r="L95" s="159">
        <f ca="1">SUMPRODUCT(SUMIF(INDIRECT(L$1&amp;"!b3:b34"),$A95,OFFSET(INDIRECT(L$1&amp;"!a3"),,ROW(INDIRECT(MATCH('2、汇总分析二项目维度'!$J$2,INDIRECT(L$1&amp;"!2:2"),)&amp;":"&amp;MATCH('2、汇总分析二项目维度'!$K$2,INDIRECT(L$1&amp;"!2:2"),)))-1,)))</f>
        <v>0</v>
      </c>
      <c r="M95" s="159">
        <f ca="1">SUMPRODUCT(SUMIF(INDIRECT(M$1&amp;"!b3:b34"),$A95,OFFSET(INDIRECT(M$1&amp;"!a3"),,ROW(INDIRECT(MATCH('2、汇总分析二项目维度'!$J$2,INDIRECT(M$1&amp;"!2:2"),)&amp;":"&amp;MATCH('2、汇总分析二项目维度'!$K$2,INDIRECT(M$1&amp;"!2:2"),)))-1,)))</f>
        <v>0</v>
      </c>
      <c r="N95" s="159">
        <f ca="1">SUMPRODUCT(SUMIF(INDIRECT(N$1&amp;"!b3:b34"),$A95,OFFSET(INDIRECT(N$1&amp;"!a3"),,ROW(INDIRECT(MATCH('2、汇总分析二项目维度'!$J$2,INDIRECT(N$1&amp;"!2:2"),)&amp;":"&amp;MATCH('2、汇总分析二项目维度'!$K$2,INDIRECT(N$1&amp;"!2:2"),)))-1,)))</f>
        <v>0</v>
      </c>
      <c r="O95" s="159">
        <f ca="1">SUMPRODUCT(SUMIF(INDIRECT(O$1&amp;"!b3:b34"),$A95,OFFSET(INDIRECT(O$1&amp;"!a3"),,ROW(INDIRECT(MATCH('2、汇总分析二项目维度'!$J$2,INDIRECT(O$1&amp;"!2:2"),)&amp;":"&amp;MATCH('2、汇总分析二项目维度'!$K$2,INDIRECT(O$1&amp;"!2:2"),)))-1,)))</f>
        <v>0</v>
      </c>
      <c r="P95" s="159">
        <f ca="1">SUMPRODUCT(SUMIF(INDIRECT(P$1&amp;"!b3:b34"),$A95,OFFSET(INDIRECT(P$1&amp;"!a3"),,ROW(INDIRECT(MATCH('2、汇总分析二项目维度'!$J$2,INDIRECT(P$1&amp;"!2:2"),)&amp;":"&amp;MATCH('2、汇总分析二项目维度'!$K$2,INDIRECT(P$1&amp;"!2:2"),)))-1,)))</f>
        <v>0</v>
      </c>
      <c r="Q95" s="159">
        <f ca="1">SUMPRODUCT(SUMIF(INDIRECT(Q$1&amp;"!b3:b34"),$A95,OFFSET(INDIRECT(Q$1&amp;"!a3"),,ROW(INDIRECT(MATCH('2、汇总分析二项目维度'!$J$2,INDIRECT(Q$1&amp;"!2:2"),)&amp;":"&amp;MATCH('2、汇总分析二项目维度'!$K$2,INDIRECT(Q$1&amp;"!2:2"),)))-1,)))</f>
        <v>0</v>
      </c>
      <c r="R95" s="159">
        <f ca="1">SUMPRODUCT(SUMIF(INDIRECT(R$1&amp;"!b3:b34"),$A95,OFFSET(INDIRECT(R$1&amp;"!a3"),,ROW(INDIRECT(MATCH('2、汇总分析二项目维度'!$J$2,INDIRECT(R$1&amp;"!2:2"),)&amp;":"&amp;MATCH('2、汇总分析二项目维度'!$K$2,INDIRECT(R$1&amp;"!2:2"),)))-1,)))</f>
        <v>0</v>
      </c>
      <c r="S95" s="159">
        <f ca="1">SUMPRODUCT(SUMIF(INDIRECT(S$1&amp;"!b3:b34"),$A95,OFFSET(INDIRECT(S$1&amp;"!a3"),,ROW(INDIRECT(MATCH('2、汇总分析二项目维度'!$J$2,INDIRECT(S$1&amp;"!2:2"),)&amp;":"&amp;MATCH('2、汇总分析二项目维度'!$K$2,INDIRECT(S$1&amp;"!2:2"),)))-1,)))</f>
        <v>0</v>
      </c>
      <c r="T95" s="106">
        <f t="shared" ca="1" si="9"/>
        <v>0</v>
      </c>
    </row>
    <row r="96" spans="1:20" ht="15" customHeight="1" x14ac:dyDescent="0.35">
      <c r="A96" s="11" t="s">
        <v>1328</v>
      </c>
      <c r="B96" s="11" t="s">
        <v>1859</v>
      </c>
      <c r="C96" s="12" t="str">
        <f>VLOOKUP(A96,'2、汇总分析二项目维度'!A:C,3,0)</f>
        <v>长沙岳麓山智慧景区项目</v>
      </c>
      <c r="D96" s="159">
        <f ca="1">SUMPRODUCT(SUMIF(INDIRECT(D$1&amp;"!b3:b34"),$A96,OFFSET(INDIRECT(D$1&amp;"!a3"),,ROW(INDIRECT(MATCH('2、汇总分析二项目维度'!$J$2,INDIRECT(D$1&amp;"!2:2"),)&amp;":"&amp;MATCH('2、汇总分析二项目维度'!$K$2,INDIRECT(D$1&amp;"!2:2"),)))-1,)))</f>
        <v>0</v>
      </c>
      <c r="E96" s="159">
        <f ca="1">SUMPRODUCT(SUMIF(INDIRECT(E$1&amp;"!b3:b34"),$A96,OFFSET(INDIRECT(E$1&amp;"!a3"),,ROW(INDIRECT(MATCH('2、汇总分析二项目维度'!$J$2,INDIRECT(E$1&amp;"!2:2"),)&amp;":"&amp;MATCH('2、汇总分析二项目维度'!$K$2,INDIRECT(E$1&amp;"!2:2"),)))-1,)))</f>
        <v>0</v>
      </c>
      <c r="F96" s="159">
        <f ca="1">SUMPRODUCT(SUMIF(INDIRECT(F$1&amp;"!b3:b34"),$A96,OFFSET(INDIRECT(F$1&amp;"!a3"),,ROW(INDIRECT(MATCH('2、汇总分析二项目维度'!$J$2,INDIRECT(F$1&amp;"!2:2"),)&amp;":"&amp;MATCH('2、汇总分析二项目维度'!$K$2,INDIRECT(F$1&amp;"!2:2"),)))-1,)))</f>
        <v>0</v>
      </c>
      <c r="G96" s="159">
        <f ca="1">SUMPRODUCT(SUMIF(INDIRECT(G$1&amp;"!b3:b34"),$A96,OFFSET(INDIRECT(G$1&amp;"!a3"),,ROW(INDIRECT(MATCH('2、汇总分析二项目维度'!$J$2,INDIRECT(G$1&amp;"!2:2"),)&amp;":"&amp;MATCH('2、汇总分析二项目维度'!$K$2,INDIRECT(G$1&amp;"!2:2"),)))-1,)))</f>
        <v>0</v>
      </c>
      <c r="H96" s="159">
        <f ca="1">SUMPRODUCT(SUMIF(INDIRECT(H$1&amp;"!b3:b34"),$A96,OFFSET(INDIRECT(H$1&amp;"!a3"),,ROW(INDIRECT(MATCH('2、汇总分析二项目维度'!$J$2,INDIRECT(H$1&amp;"!2:2"),)&amp;":"&amp;MATCH('2、汇总分析二项目维度'!$K$2,INDIRECT(H$1&amp;"!2:2"),)))-1,)))</f>
        <v>0</v>
      </c>
      <c r="I96" s="159">
        <f ca="1">SUMPRODUCT(SUMIF(INDIRECT(I$1&amp;"!b3:b34"),$A96,OFFSET(INDIRECT(I$1&amp;"!a3"),,ROW(INDIRECT(MATCH('2、汇总分析二项目维度'!$J$2,INDIRECT(I$1&amp;"!2:2"),)&amp;":"&amp;MATCH('2、汇总分析二项目维度'!$K$2,INDIRECT(I$1&amp;"!2:2"),)))-1,)))</f>
        <v>0</v>
      </c>
      <c r="J96" s="159">
        <f ca="1">SUMPRODUCT(SUMIF(INDIRECT(J$1&amp;"!b3:b34"),$A96,OFFSET(INDIRECT(J$1&amp;"!a3"),,ROW(INDIRECT(MATCH('2、汇总分析二项目维度'!$J$2,INDIRECT(J$1&amp;"!2:2"),)&amp;":"&amp;MATCH('2、汇总分析二项目维度'!$K$2,INDIRECT(J$1&amp;"!2:2"),)))-1,)))</f>
        <v>0</v>
      </c>
      <c r="K96" s="159">
        <f ca="1">SUMPRODUCT(SUMIF(INDIRECT(K$1&amp;"!b3:b34"),$A96,OFFSET(INDIRECT(K$1&amp;"!a3"),,ROW(INDIRECT(MATCH('2、汇总分析二项目维度'!$J$2,INDIRECT(K$1&amp;"!2:2"),)&amp;":"&amp;MATCH('2、汇总分析二项目维度'!$K$2,INDIRECT(K$1&amp;"!2:2"),)))-1,)))</f>
        <v>0</v>
      </c>
      <c r="L96" s="159">
        <f ca="1">SUMPRODUCT(SUMIF(INDIRECT(L$1&amp;"!b3:b34"),$A96,OFFSET(INDIRECT(L$1&amp;"!a3"),,ROW(INDIRECT(MATCH('2、汇总分析二项目维度'!$J$2,INDIRECT(L$1&amp;"!2:2"),)&amp;":"&amp;MATCH('2、汇总分析二项目维度'!$K$2,INDIRECT(L$1&amp;"!2:2"),)))-1,)))</f>
        <v>0</v>
      </c>
      <c r="M96" s="159">
        <f ca="1">SUMPRODUCT(SUMIF(INDIRECT(M$1&amp;"!b3:b34"),$A96,OFFSET(INDIRECT(M$1&amp;"!a3"),,ROW(INDIRECT(MATCH('2、汇总分析二项目维度'!$J$2,INDIRECT(M$1&amp;"!2:2"),)&amp;":"&amp;MATCH('2、汇总分析二项目维度'!$K$2,INDIRECT(M$1&amp;"!2:2"),)))-1,)))</f>
        <v>0</v>
      </c>
      <c r="N96" s="159">
        <f ca="1">SUMPRODUCT(SUMIF(INDIRECT(N$1&amp;"!b3:b34"),$A96,OFFSET(INDIRECT(N$1&amp;"!a3"),,ROW(INDIRECT(MATCH('2、汇总分析二项目维度'!$J$2,INDIRECT(N$1&amp;"!2:2"),)&amp;":"&amp;MATCH('2、汇总分析二项目维度'!$K$2,INDIRECT(N$1&amp;"!2:2"),)))-1,)))</f>
        <v>0</v>
      </c>
      <c r="O96" s="159">
        <f ca="1">SUMPRODUCT(SUMIF(INDIRECT(O$1&amp;"!b3:b34"),$A96,OFFSET(INDIRECT(O$1&amp;"!a3"),,ROW(INDIRECT(MATCH('2、汇总分析二项目维度'!$J$2,INDIRECT(O$1&amp;"!2:2"),)&amp;":"&amp;MATCH('2、汇总分析二项目维度'!$K$2,INDIRECT(O$1&amp;"!2:2"),)))-1,)))</f>
        <v>0</v>
      </c>
      <c r="P96" s="159">
        <f ca="1">SUMPRODUCT(SUMIF(INDIRECT(P$1&amp;"!b3:b34"),$A96,OFFSET(INDIRECT(P$1&amp;"!a3"),,ROW(INDIRECT(MATCH('2、汇总分析二项目维度'!$J$2,INDIRECT(P$1&amp;"!2:2"),)&amp;":"&amp;MATCH('2、汇总分析二项目维度'!$K$2,INDIRECT(P$1&amp;"!2:2"),)))-1,)))</f>
        <v>0</v>
      </c>
      <c r="Q96" s="159">
        <f ca="1">SUMPRODUCT(SUMIF(INDIRECT(Q$1&amp;"!b3:b34"),$A96,OFFSET(INDIRECT(Q$1&amp;"!a3"),,ROW(INDIRECT(MATCH('2、汇总分析二项目维度'!$J$2,INDIRECT(Q$1&amp;"!2:2"),)&amp;":"&amp;MATCH('2、汇总分析二项目维度'!$K$2,INDIRECT(Q$1&amp;"!2:2"),)))-1,)))</f>
        <v>0</v>
      </c>
      <c r="R96" s="159">
        <f ca="1">SUMPRODUCT(SUMIF(INDIRECT(R$1&amp;"!b3:b34"),$A96,OFFSET(INDIRECT(R$1&amp;"!a3"),,ROW(INDIRECT(MATCH('2、汇总分析二项目维度'!$J$2,INDIRECT(R$1&amp;"!2:2"),)&amp;":"&amp;MATCH('2、汇总分析二项目维度'!$K$2,INDIRECT(R$1&amp;"!2:2"),)))-1,)))</f>
        <v>0</v>
      </c>
      <c r="S96" s="159">
        <f ca="1">SUMPRODUCT(SUMIF(INDIRECT(S$1&amp;"!b3:b34"),$A96,OFFSET(INDIRECT(S$1&amp;"!a3"),,ROW(INDIRECT(MATCH('2、汇总分析二项目维度'!$J$2,INDIRECT(S$1&amp;"!2:2"),)&amp;":"&amp;MATCH('2、汇总分析二项目维度'!$K$2,INDIRECT(S$1&amp;"!2:2"),)))-1,)))</f>
        <v>0</v>
      </c>
      <c r="T96" s="106">
        <f t="shared" ca="1" si="9"/>
        <v>0</v>
      </c>
    </row>
    <row r="97" spans="1:20" ht="15" customHeight="1" x14ac:dyDescent="0.35">
      <c r="A97" s="11" t="s">
        <v>1463</v>
      </c>
      <c r="B97" s="11" t="s">
        <v>1859</v>
      </c>
      <c r="C97" s="11" t="s">
        <v>1464</v>
      </c>
      <c r="D97" s="159">
        <f ca="1">SUMPRODUCT(SUMIF(INDIRECT(D$1&amp;"!b3:b34"),$A97,OFFSET(INDIRECT(D$1&amp;"!a3"),,ROW(INDIRECT(MATCH('2、汇总分析二项目维度'!$J$2,INDIRECT(D$1&amp;"!2:2"),)&amp;":"&amp;MATCH('2、汇总分析二项目维度'!$K$2,INDIRECT(D$1&amp;"!2:2"),)))-1,)))</f>
        <v>0</v>
      </c>
      <c r="E97" s="159">
        <f ca="1">SUMPRODUCT(SUMIF(INDIRECT(E$1&amp;"!b3:b34"),$A97,OFFSET(INDIRECT(E$1&amp;"!a3"),,ROW(INDIRECT(MATCH('2、汇总分析二项目维度'!$J$2,INDIRECT(E$1&amp;"!2:2"),)&amp;":"&amp;MATCH('2、汇总分析二项目维度'!$K$2,INDIRECT(E$1&amp;"!2:2"),)))-1,)))</f>
        <v>0</v>
      </c>
      <c r="F97" s="159">
        <f ca="1">SUMPRODUCT(SUMIF(INDIRECT(F$1&amp;"!b3:b34"),$A97,OFFSET(INDIRECT(F$1&amp;"!a3"),,ROW(INDIRECT(MATCH('2、汇总分析二项目维度'!$J$2,INDIRECT(F$1&amp;"!2:2"),)&amp;":"&amp;MATCH('2、汇总分析二项目维度'!$K$2,INDIRECT(F$1&amp;"!2:2"),)))-1,)))</f>
        <v>0</v>
      </c>
      <c r="G97" s="159">
        <f ca="1">SUMPRODUCT(SUMIF(INDIRECT(G$1&amp;"!b3:b34"),$A97,OFFSET(INDIRECT(G$1&amp;"!a3"),,ROW(INDIRECT(MATCH('2、汇总分析二项目维度'!$J$2,INDIRECT(G$1&amp;"!2:2"),)&amp;":"&amp;MATCH('2、汇总分析二项目维度'!$K$2,INDIRECT(G$1&amp;"!2:2"),)))-1,)))</f>
        <v>0</v>
      </c>
      <c r="H97" s="159">
        <f ca="1">SUMPRODUCT(SUMIF(INDIRECT(H$1&amp;"!b3:b34"),$A97,OFFSET(INDIRECT(H$1&amp;"!a3"),,ROW(INDIRECT(MATCH('2、汇总分析二项目维度'!$J$2,INDIRECT(H$1&amp;"!2:2"),)&amp;":"&amp;MATCH('2、汇总分析二项目维度'!$K$2,INDIRECT(H$1&amp;"!2:2"),)))-1,)))</f>
        <v>0</v>
      </c>
      <c r="I97" s="159">
        <f ca="1">SUMPRODUCT(SUMIF(INDIRECT(I$1&amp;"!b3:b34"),$A97,OFFSET(INDIRECT(I$1&amp;"!a3"),,ROW(INDIRECT(MATCH('2、汇总分析二项目维度'!$J$2,INDIRECT(I$1&amp;"!2:2"),)&amp;":"&amp;MATCH('2、汇总分析二项目维度'!$K$2,INDIRECT(I$1&amp;"!2:2"),)))-1,)))</f>
        <v>0</v>
      </c>
      <c r="J97" s="159">
        <f ca="1">SUMPRODUCT(SUMIF(INDIRECT(J$1&amp;"!b3:b34"),$A97,OFFSET(INDIRECT(J$1&amp;"!a3"),,ROW(INDIRECT(MATCH('2、汇总分析二项目维度'!$J$2,INDIRECT(J$1&amp;"!2:2"),)&amp;":"&amp;MATCH('2、汇总分析二项目维度'!$K$2,INDIRECT(J$1&amp;"!2:2"),)))-1,)))</f>
        <v>0</v>
      </c>
      <c r="K97" s="159">
        <f ca="1">SUMPRODUCT(SUMIF(INDIRECT(K$1&amp;"!b3:b34"),$A97,OFFSET(INDIRECT(K$1&amp;"!a3"),,ROW(INDIRECT(MATCH('2、汇总分析二项目维度'!$J$2,INDIRECT(K$1&amp;"!2:2"),)&amp;":"&amp;MATCH('2、汇总分析二项目维度'!$K$2,INDIRECT(K$1&amp;"!2:2"),)))-1,)))</f>
        <v>0</v>
      </c>
      <c r="L97" s="159">
        <f ca="1">SUMPRODUCT(SUMIF(INDIRECT(L$1&amp;"!b3:b34"),$A97,OFFSET(INDIRECT(L$1&amp;"!a3"),,ROW(INDIRECT(MATCH('2、汇总分析二项目维度'!$J$2,INDIRECT(L$1&amp;"!2:2"),)&amp;":"&amp;MATCH('2、汇总分析二项目维度'!$K$2,INDIRECT(L$1&amp;"!2:2"),)))-1,)))</f>
        <v>0</v>
      </c>
      <c r="M97" s="159">
        <f ca="1">SUMPRODUCT(SUMIF(INDIRECT(M$1&amp;"!b3:b34"),$A97,OFFSET(INDIRECT(M$1&amp;"!a3"),,ROW(INDIRECT(MATCH('2、汇总分析二项目维度'!$J$2,INDIRECT(M$1&amp;"!2:2"),)&amp;":"&amp;MATCH('2、汇总分析二项目维度'!$K$2,INDIRECT(M$1&amp;"!2:2"),)))-1,)))</f>
        <v>0</v>
      </c>
      <c r="N97" s="159">
        <f ca="1">SUMPRODUCT(SUMIF(INDIRECT(N$1&amp;"!b3:b34"),$A97,OFFSET(INDIRECT(N$1&amp;"!a3"),,ROW(INDIRECT(MATCH('2、汇总分析二项目维度'!$J$2,INDIRECT(N$1&amp;"!2:2"),)&amp;":"&amp;MATCH('2、汇总分析二项目维度'!$K$2,INDIRECT(N$1&amp;"!2:2"),)))-1,)))</f>
        <v>0</v>
      </c>
      <c r="O97" s="159">
        <f ca="1">SUMPRODUCT(SUMIF(INDIRECT(O$1&amp;"!b3:b34"),$A97,OFFSET(INDIRECT(O$1&amp;"!a3"),,ROW(INDIRECT(MATCH('2、汇总分析二项目维度'!$J$2,INDIRECT(O$1&amp;"!2:2"),)&amp;":"&amp;MATCH('2、汇总分析二项目维度'!$K$2,INDIRECT(O$1&amp;"!2:2"),)))-1,)))</f>
        <v>0</v>
      </c>
      <c r="P97" s="159">
        <f ca="1">SUMPRODUCT(SUMIF(INDIRECT(P$1&amp;"!b3:b34"),$A97,OFFSET(INDIRECT(P$1&amp;"!a3"),,ROW(INDIRECT(MATCH('2、汇总分析二项目维度'!$J$2,INDIRECT(P$1&amp;"!2:2"),)&amp;":"&amp;MATCH('2、汇总分析二项目维度'!$K$2,INDIRECT(P$1&amp;"!2:2"),)))-1,)))</f>
        <v>0</v>
      </c>
      <c r="Q97" s="159">
        <f ca="1">SUMPRODUCT(SUMIF(INDIRECT(Q$1&amp;"!b3:b34"),$A97,OFFSET(INDIRECT(Q$1&amp;"!a3"),,ROW(INDIRECT(MATCH('2、汇总分析二项目维度'!$J$2,INDIRECT(Q$1&amp;"!2:2"),)&amp;":"&amp;MATCH('2、汇总分析二项目维度'!$K$2,INDIRECT(Q$1&amp;"!2:2"),)))-1,)))</f>
        <v>0</v>
      </c>
      <c r="R97" s="159">
        <f ca="1">SUMPRODUCT(SUMIF(INDIRECT(R$1&amp;"!b3:b34"),$A97,OFFSET(INDIRECT(R$1&amp;"!a3"),,ROW(INDIRECT(MATCH('2、汇总分析二项目维度'!$J$2,INDIRECT(R$1&amp;"!2:2"),)&amp;":"&amp;MATCH('2、汇总分析二项目维度'!$K$2,INDIRECT(R$1&amp;"!2:2"),)))-1,)))</f>
        <v>0</v>
      </c>
      <c r="S97" s="159">
        <f ca="1">SUMPRODUCT(SUMIF(INDIRECT(S$1&amp;"!b3:b34"),$A97,OFFSET(INDIRECT(S$1&amp;"!a3"),,ROW(INDIRECT(MATCH('2、汇总分析二项目维度'!$J$2,INDIRECT(S$1&amp;"!2:2"),)&amp;":"&amp;MATCH('2、汇总分析二项目维度'!$K$2,INDIRECT(S$1&amp;"!2:2"),)))-1,)))</f>
        <v>0</v>
      </c>
      <c r="T97" s="106">
        <f t="shared" ca="1" si="9"/>
        <v>0</v>
      </c>
    </row>
    <row r="98" spans="1:20" ht="15" customHeight="1" x14ac:dyDescent="0.35">
      <c r="A98" s="114" t="s">
        <v>2166</v>
      </c>
      <c r="B98" s="114" t="s">
        <v>1883</v>
      </c>
      <c r="C98" s="250" t="s">
        <v>2167</v>
      </c>
      <c r="D98" s="159">
        <f ca="1">SUMPRODUCT(SUMIF(INDIRECT(D$1&amp;"!b3:b34"),$A98,OFFSET(INDIRECT(D$1&amp;"!a3"),,ROW(INDIRECT(MATCH('2、汇总分析二项目维度'!$J$2,INDIRECT(D$1&amp;"!2:2"),)&amp;":"&amp;MATCH('2、汇总分析二项目维度'!$K$2,INDIRECT(D$1&amp;"!2:2"),)))-1,)))</f>
        <v>0</v>
      </c>
      <c r="E98" s="159">
        <f ca="1">SUMPRODUCT(SUMIF(INDIRECT(E$1&amp;"!b3:b34"),$A98,OFFSET(INDIRECT(E$1&amp;"!a3"),,ROW(INDIRECT(MATCH('2、汇总分析二项目维度'!$J$2,INDIRECT(E$1&amp;"!2:2"),)&amp;":"&amp;MATCH('2、汇总分析二项目维度'!$K$2,INDIRECT(E$1&amp;"!2:2"),)))-1,)))</f>
        <v>0</v>
      </c>
      <c r="F98" s="159">
        <f ca="1">SUMPRODUCT(SUMIF(INDIRECT(F$1&amp;"!b3:b34"),$A98,OFFSET(INDIRECT(F$1&amp;"!a3"),,ROW(INDIRECT(MATCH('2、汇总分析二项目维度'!$J$2,INDIRECT(F$1&amp;"!2:2"),)&amp;":"&amp;MATCH('2、汇总分析二项目维度'!$K$2,INDIRECT(F$1&amp;"!2:2"),)))-1,)))</f>
        <v>0</v>
      </c>
      <c r="G98" s="159">
        <f ca="1">SUMPRODUCT(SUMIF(INDIRECT(G$1&amp;"!b3:b34"),$A98,OFFSET(INDIRECT(G$1&amp;"!a3"),,ROW(INDIRECT(MATCH('2、汇总分析二项目维度'!$J$2,INDIRECT(G$1&amp;"!2:2"),)&amp;":"&amp;MATCH('2、汇总分析二项目维度'!$K$2,INDIRECT(G$1&amp;"!2:2"),)))-1,)))</f>
        <v>0</v>
      </c>
      <c r="H98" s="159">
        <f ca="1">SUMPRODUCT(SUMIF(INDIRECT(H$1&amp;"!b3:b34"),$A98,OFFSET(INDIRECT(H$1&amp;"!a3"),,ROW(INDIRECT(MATCH('2、汇总分析二项目维度'!$J$2,INDIRECT(H$1&amp;"!2:2"),)&amp;":"&amp;MATCH('2、汇总分析二项目维度'!$K$2,INDIRECT(H$1&amp;"!2:2"),)))-1,)))</f>
        <v>0</v>
      </c>
      <c r="I98" s="159">
        <f ca="1">SUMPRODUCT(SUMIF(INDIRECT(I$1&amp;"!b3:b34"),$A98,OFFSET(INDIRECT(I$1&amp;"!a3"),,ROW(INDIRECT(MATCH('2、汇总分析二项目维度'!$J$2,INDIRECT(I$1&amp;"!2:2"),)&amp;":"&amp;MATCH('2、汇总分析二项目维度'!$K$2,INDIRECT(I$1&amp;"!2:2"),)))-1,)))</f>
        <v>0</v>
      </c>
      <c r="J98" s="159">
        <f ca="1">SUMPRODUCT(SUMIF(INDIRECT(J$1&amp;"!b3:b34"),$A98,OFFSET(INDIRECT(J$1&amp;"!a3"),,ROW(INDIRECT(MATCH('2、汇总分析二项目维度'!$J$2,INDIRECT(J$1&amp;"!2:2"),)&amp;":"&amp;MATCH('2、汇总分析二项目维度'!$K$2,INDIRECT(J$1&amp;"!2:2"),)))-1,)))</f>
        <v>0</v>
      </c>
      <c r="K98" s="159">
        <f ca="1">SUMPRODUCT(SUMIF(INDIRECT(K$1&amp;"!b3:b34"),$A98,OFFSET(INDIRECT(K$1&amp;"!a3"),,ROW(INDIRECT(MATCH('2、汇总分析二项目维度'!$J$2,INDIRECT(K$1&amp;"!2:2"),)&amp;":"&amp;MATCH('2、汇总分析二项目维度'!$K$2,INDIRECT(K$1&amp;"!2:2"),)))-1,)))</f>
        <v>0</v>
      </c>
      <c r="L98" s="159">
        <f ca="1">SUMPRODUCT(SUMIF(INDIRECT(L$1&amp;"!b3:b34"),$A98,OFFSET(INDIRECT(L$1&amp;"!a3"),,ROW(INDIRECT(MATCH('2、汇总分析二项目维度'!$J$2,INDIRECT(L$1&amp;"!2:2"),)&amp;":"&amp;MATCH('2、汇总分析二项目维度'!$K$2,INDIRECT(L$1&amp;"!2:2"),)))-1,)))</f>
        <v>0</v>
      </c>
      <c r="M98" s="159">
        <f ca="1">SUMPRODUCT(SUMIF(INDIRECT(M$1&amp;"!b3:b34"),$A98,OFFSET(INDIRECT(M$1&amp;"!a3"),,ROW(INDIRECT(MATCH('2、汇总分析二项目维度'!$J$2,INDIRECT(M$1&amp;"!2:2"),)&amp;":"&amp;MATCH('2、汇总分析二项目维度'!$K$2,INDIRECT(M$1&amp;"!2:2"),)))-1,)))</f>
        <v>0</v>
      </c>
      <c r="N98" s="159">
        <f ca="1">SUMPRODUCT(SUMIF(INDIRECT(N$1&amp;"!b3:b34"),$A98,OFFSET(INDIRECT(N$1&amp;"!a3"),,ROW(INDIRECT(MATCH('2、汇总分析二项目维度'!$J$2,INDIRECT(N$1&amp;"!2:2"),)&amp;":"&amp;MATCH('2、汇总分析二项目维度'!$K$2,INDIRECT(N$1&amp;"!2:2"),)))-1,)))</f>
        <v>0</v>
      </c>
      <c r="O98" s="159">
        <f ca="1">SUMPRODUCT(SUMIF(INDIRECT(O$1&amp;"!b3:b34"),$A98,OFFSET(INDIRECT(O$1&amp;"!a3"),,ROW(INDIRECT(MATCH('2、汇总分析二项目维度'!$J$2,INDIRECT(O$1&amp;"!2:2"),)&amp;":"&amp;MATCH('2、汇总分析二项目维度'!$K$2,INDIRECT(O$1&amp;"!2:2"),)))-1,)))</f>
        <v>0</v>
      </c>
      <c r="P98" s="159">
        <f ca="1">SUMPRODUCT(SUMIF(INDIRECT(P$1&amp;"!b3:b34"),$A98,OFFSET(INDIRECT(P$1&amp;"!a3"),,ROW(INDIRECT(MATCH('2、汇总分析二项目维度'!$J$2,INDIRECT(P$1&amp;"!2:2"),)&amp;":"&amp;MATCH('2、汇总分析二项目维度'!$K$2,INDIRECT(P$1&amp;"!2:2"),)))-1,)))</f>
        <v>0</v>
      </c>
      <c r="Q98" s="159">
        <f ca="1">SUMPRODUCT(SUMIF(INDIRECT(Q$1&amp;"!b3:b34"),$A98,OFFSET(INDIRECT(Q$1&amp;"!a3"),,ROW(INDIRECT(MATCH('2、汇总分析二项目维度'!$J$2,INDIRECT(Q$1&amp;"!2:2"),)&amp;":"&amp;MATCH('2、汇总分析二项目维度'!$K$2,INDIRECT(Q$1&amp;"!2:2"),)))-1,)))</f>
        <v>0</v>
      </c>
      <c r="R98" s="159">
        <f ca="1">SUMPRODUCT(SUMIF(INDIRECT(R$1&amp;"!b3:b34"),$A98,OFFSET(INDIRECT(R$1&amp;"!a3"),,ROW(INDIRECT(MATCH('2、汇总分析二项目维度'!$J$2,INDIRECT(R$1&amp;"!2:2"),)&amp;":"&amp;MATCH('2、汇总分析二项目维度'!$K$2,INDIRECT(R$1&amp;"!2:2"),)))-1,)))</f>
        <v>0</v>
      </c>
      <c r="S98" s="159">
        <f ca="1">SUMPRODUCT(SUMIF(INDIRECT(S$1&amp;"!b3:b34"),$A98,OFFSET(INDIRECT(S$1&amp;"!a3"),,ROW(INDIRECT(MATCH('2、汇总分析二项目维度'!$J$2,INDIRECT(S$1&amp;"!2:2"),)&amp;":"&amp;MATCH('2、汇总分析二项目维度'!$K$2,INDIRECT(S$1&amp;"!2:2"),)))-1,)))</f>
        <v>0</v>
      </c>
      <c r="T98" s="106">
        <f t="shared" ca="1" si="9"/>
        <v>0</v>
      </c>
    </row>
    <row r="99" spans="1:20" ht="15" customHeight="1" x14ac:dyDescent="0.35">
      <c r="A99" s="114" t="s">
        <v>2232</v>
      </c>
      <c r="B99" s="114" t="s">
        <v>2233</v>
      </c>
      <c r="C99" s="251" t="s">
        <v>2234</v>
      </c>
      <c r="D99" s="159">
        <f ca="1">SUMPRODUCT(SUMIF(INDIRECT(D$1&amp;"!b3:b34"),$A99,OFFSET(INDIRECT(D$1&amp;"!a3"),,ROW(INDIRECT(MATCH('2、汇总分析二项目维度'!$J$2,INDIRECT(D$1&amp;"!2:2"),)&amp;":"&amp;MATCH('2、汇总分析二项目维度'!$K$2,INDIRECT(D$1&amp;"!2:2"),)))-1,)))</f>
        <v>0</v>
      </c>
      <c r="E99" s="159">
        <f ca="1">SUMPRODUCT(SUMIF(INDIRECT(E$1&amp;"!b3:b34"),$A99,OFFSET(INDIRECT(E$1&amp;"!a3"),,ROW(INDIRECT(MATCH('2、汇总分析二项目维度'!$J$2,INDIRECT(E$1&amp;"!2:2"),)&amp;":"&amp;MATCH('2、汇总分析二项目维度'!$K$2,INDIRECT(E$1&amp;"!2:2"),)))-1,)))</f>
        <v>0</v>
      </c>
      <c r="F99" s="159">
        <f ca="1">SUMPRODUCT(SUMIF(INDIRECT(F$1&amp;"!b3:b34"),$A99,OFFSET(INDIRECT(F$1&amp;"!a3"),,ROW(INDIRECT(MATCH('2、汇总分析二项目维度'!$J$2,INDIRECT(F$1&amp;"!2:2"),)&amp;":"&amp;MATCH('2、汇总分析二项目维度'!$K$2,INDIRECT(F$1&amp;"!2:2"),)))-1,)))</f>
        <v>0</v>
      </c>
      <c r="G99" s="159">
        <f ca="1">SUMPRODUCT(SUMIF(INDIRECT(G$1&amp;"!b3:b34"),$A99,OFFSET(INDIRECT(G$1&amp;"!a3"),,ROW(INDIRECT(MATCH('2、汇总分析二项目维度'!$J$2,INDIRECT(G$1&amp;"!2:2"),)&amp;":"&amp;MATCH('2、汇总分析二项目维度'!$K$2,INDIRECT(G$1&amp;"!2:2"),)))-1,)))</f>
        <v>0</v>
      </c>
      <c r="H99" s="159">
        <f ca="1">SUMPRODUCT(SUMIF(INDIRECT(H$1&amp;"!b3:b34"),$A99,OFFSET(INDIRECT(H$1&amp;"!a3"),,ROW(INDIRECT(MATCH('2、汇总分析二项目维度'!$J$2,INDIRECT(H$1&amp;"!2:2"),)&amp;":"&amp;MATCH('2、汇总分析二项目维度'!$K$2,INDIRECT(H$1&amp;"!2:2"),)))-1,)))</f>
        <v>0</v>
      </c>
      <c r="I99" s="159">
        <f ca="1">SUMPRODUCT(SUMIF(INDIRECT(I$1&amp;"!b3:b34"),$A99,OFFSET(INDIRECT(I$1&amp;"!a3"),,ROW(INDIRECT(MATCH('2、汇总分析二项目维度'!$J$2,INDIRECT(I$1&amp;"!2:2"),)&amp;":"&amp;MATCH('2、汇总分析二项目维度'!$K$2,INDIRECT(I$1&amp;"!2:2"),)))-1,)))</f>
        <v>40</v>
      </c>
      <c r="J99" s="159">
        <f ca="1">SUMPRODUCT(SUMIF(INDIRECT(J$1&amp;"!b3:b34"),$A99,OFFSET(INDIRECT(J$1&amp;"!a3"),,ROW(INDIRECT(MATCH('2、汇总分析二项目维度'!$J$2,INDIRECT(J$1&amp;"!2:2"),)&amp;":"&amp;MATCH('2、汇总分析二项目维度'!$K$2,INDIRECT(J$1&amp;"!2:2"),)))-1,)))</f>
        <v>0</v>
      </c>
      <c r="K99" s="159">
        <f ca="1">SUMPRODUCT(SUMIF(INDIRECT(K$1&amp;"!b3:b34"),$A99,OFFSET(INDIRECT(K$1&amp;"!a3"),,ROW(INDIRECT(MATCH('2、汇总分析二项目维度'!$J$2,INDIRECT(K$1&amp;"!2:2"),)&amp;":"&amp;MATCH('2、汇总分析二项目维度'!$K$2,INDIRECT(K$1&amp;"!2:2"),)))-1,)))</f>
        <v>0</v>
      </c>
      <c r="L99" s="159">
        <f ca="1">SUMPRODUCT(SUMIF(INDIRECT(L$1&amp;"!b3:b34"),$A99,OFFSET(INDIRECT(L$1&amp;"!a3"),,ROW(INDIRECT(MATCH('2、汇总分析二项目维度'!$J$2,INDIRECT(L$1&amp;"!2:2"),)&amp;":"&amp;MATCH('2、汇总分析二项目维度'!$K$2,INDIRECT(L$1&amp;"!2:2"),)))-1,)))</f>
        <v>0</v>
      </c>
      <c r="M99" s="159">
        <f ca="1">SUMPRODUCT(SUMIF(INDIRECT(M$1&amp;"!b3:b34"),$A99,OFFSET(INDIRECT(M$1&amp;"!a3"),,ROW(INDIRECT(MATCH('2、汇总分析二项目维度'!$J$2,INDIRECT(M$1&amp;"!2:2"),)&amp;":"&amp;MATCH('2、汇总分析二项目维度'!$K$2,INDIRECT(M$1&amp;"!2:2"),)))-1,)))</f>
        <v>0</v>
      </c>
      <c r="N99" s="159">
        <f ca="1">SUMPRODUCT(SUMIF(INDIRECT(N$1&amp;"!b3:b34"),$A99,OFFSET(INDIRECT(N$1&amp;"!a3"),,ROW(INDIRECT(MATCH('2、汇总分析二项目维度'!$J$2,INDIRECT(N$1&amp;"!2:2"),)&amp;":"&amp;MATCH('2、汇总分析二项目维度'!$K$2,INDIRECT(N$1&amp;"!2:2"),)))-1,)))</f>
        <v>0</v>
      </c>
      <c r="O99" s="159">
        <f ca="1">SUMPRODUCT(SUMIF(INDIRECT(O$1&amp;"!b3:b34"),$A99,OFFSET(INDIRECT(O$1&amp;"!a3"),,ROW(INDIRECT(MATCH('2、汇总分析二项目维度'!$J$2,INDIRECT(O$1&amp;"!2:2"),)&amp;":"&amp;MATCH('2、汇总分析二项目维度'!$K$2,INDIRECT(O$1&amp;"!2:2"),)))-1,)))</f>
        <v>0</v>
      </c>
      <c r="P99" s="159">
        <f ca="1">SUMPRODUCT(SUMIF(INDIRECT(P$1&amp;"!b3:b34"),$A99,OFFSET(INDIRECT(P$1&amp;"!a3"),,ROW(INDIRECT(MATCH('2、汇总分析二项目维度'!$J$2,INDIRECT(P$1&amp;"!2:2"),)&amp;":"&amp;MATCH('2、汇总分析二项目维度'!$K$2,INDIRECT(P$1&amp;"!2:2"),)))-1,)))</f>
        <v>20</v>
      </c>
      <c r="Q99" s="159">
        <f ca="1">SUMPRODUCT(SUMIF(INDIRECT(Q$1&amp;"!b3:b34"),$A99,OFFSET(INDIRECT(Q$1&amp;"!a3"),,ROW(INDIRECT(MATCH('2、汇总分析二项目维度'!$J$2,INDIRECT(Q$1&amp;"!2:2"),)&amp;":"&amp;MATCH('2、汇总分析二项目维度'!$K$2,INDIRECT(Q$1&amp;"!2:2"),)))-1,)))</f>
        <v>0</v>
      </c>
      <c r="R99" s="159">
        <f ca="1">SUMPRODUCT(SUMIF(INDIRECT(R$1&amp;"!b3:b34"),$A99,OFFSET(INDIRECT(R$1&amp;"!a3"),,ROW(INDIRECT(MATCH('2、汇总分析二项目维度'!$J$2,INDIRECT(R$1&amp;"!2:2"),)&amp;":"&amp;MATCH('2、汇总分析二项目维度'!$K$2,INDIRECT(R$1&amp;"!2:2"),)))-1,)))</f>
        <v>0</v>
      </c>
      <c r="S99" s="159">
        <f ca="1">SUMPRODUCT(SUMIF(INDIRECT(S$1&amp;"!b3:b34"),$A99,OFFSET(INDIRECT(S$1&amp;"!a3"),,ROW(INDIRECT(MATCH('2、汇总分析二项目维度'!$J$2,INDIRECT(S$1&amp;"!2:2"),)&amp;":"&amp;MATCH('2、汇总分析二项目维度'!$K$2,INDIRECT(S$1&amp;"!2:2"),)))-1,)))</f>
        <v>0</v>
      </c>
      <c r="T99" s="106">
        <f t="shared" ca="1" si="9"/>
        <v>60</v>
      </c>
    </row>
    <row r="100" spans="1:20" ht="15" customHeight="1" x14ac:dyDescent="0.35">
      <c r="A100" s="114" t="s">
        <v>1655</v>
      </c>
      <c r="B100" s="71" t="s">
        <v>1780</v>
      </c>
      <c r="C100" s="12" t="str">
        <f>VLOOKUP(A100,'2、汇总分析二项目维度'!A:C,3,0)</f>
        <v>国家广电总局政务一体化项目</v>
      </c>
      <c r="D100" s="159">
        <f ca="1">SUMPRODUCT(SUMIF(INDIRECT(D$1&amp;"!b3:b34"),$A100,OFFSET(INDIRECT(D$1&amp;"!a3"),,ROW(INDIRECT(MATCH('2、汇总分析二项目维度'!$J$2,INDIRECT(D$1&amp;"!2:2"),)&amp;":"&amp;MATCH('2、汇总分析二项目维度'!$K$2,INDIRECT(D$1&amp;"!2:2"),)))-1,)))</f>
        <v>0</v>
      </c>
      <c r="E100" s="159">
        <f ca="1">SUMPRODUCT(SUMIF(INDIRECT(E$1&amp;"!b3:b34"),$A100,OFFSET(INDIRECT(E$1&amp;"!a3"),,ROW(INDIRECT(MATCH('2、汇总分析二项目维度'!$J$2,INDIRECT(E$1&amp;"!2:2"),)&amp;":"&amp;MATCH('2、汇总分析二项目维度'!$K$2,INDIRECT(E$1&amp;"!2:2"),)))-1,)))</f>
        <v>0</v>
      </c>
      <c r="F100" s="159">
        <f ca="1">SUMPRODUCT(SUMIF(INDIRECT(F$1&amp;"!b3:b34"),$A100,OFFSET(INDIRECT(F$1&amp;"!a3"),,ROW(INDIRECT(MATCH('2、汇总分析二项目维度'!$J$2,INDIRECT(F$1&amp;"!2:2"),)&amp;":"&amp;MATCH('2、汇总分析二项目维度'!$K$2,INDIRECT(F$1&amp;"!2:2"),)))-1,)))</f>
        <v>0</v>
      </c>
      <c r="G100" s="159">
        <f ca="1">SUMPRODUCT(SUMIF(INDIRECT(G$1&amp;"!b3:b34"),$A100,OFFSET(INDIRECT(G$1&amp;"!a3"),,ROW(INDIRECT(MATCH('2、汇总分析二项目维度'!$J$2,INDIRECT(G$1&amp;"!2:2"),)&amp;":"&amp;MATCH('2、汇总分析二项目维度'!$K$2,INDIRECT(G$1&amp;"!2:2"),)))-1,)))</f>
        <v>0</v>
      </c>
      <c r="H100" s="159">
        <f ca="1">SUMPRODUCT(SUMIF(INDIRECT(H$1&amp;"!b3:b34"),$A100,OFFSET(INDIRECT(H$1&amp;"!a3"),,ROW(INDIRECT(MATCH('2、汇总分析二项目维度'!$J$2,INDIRECT(H$1&amp;"!2:2"),)&amp;":"&amp;MATCH('2、汇总分析二项目维度'!$K$2,INDIRECT(H$1&amp;"!2:2"),)))-1,)))</f>
        <v>0</v>
      </c>
      <c r="I100" s="159">
        <f ca="1">SUMPRODUCT(SUMIF(INDIRECT(I$1&amp;"!b3:b34"),$A100,OFFSET(INDIRECT(I$1&amp;"!a3"),,ROW(INDIRECT(MATCH('2、汇总分析二项目维度'!$J$2,INDIRECT(I$1&amp;"!2:2"),)&amp;":"&amp;MATCH('2、汇总分析二项目维度'!$K$2,INDIRECT(I$1&amp;"!2:2"),)))-1,)))</f>
        <v>0</v>
      </c>
      <c r="J100" s="159">
        <f ca="1">SUMPRODUCT(SUMIF(INDIRECT(J$1&amp;"!b3:b34"),$A100,OFFSET(INDIRECT(J$1&amp;"!a3"),,ROW(INDIRECT(MATCH('2、汇总分析二项目维度'!$J$2,INDIRECT(J$1&amp;"!2:2"),)&amp;":"&amp;MATCH('2、汇总分析二项目维度'!$K$2,INDIRECT(J$1&amp;"!2:2"),)))-1,)))</f>
        <v>0</v>
      </c>
      <c r="K100" s="159">
        <f ca="1">SUMPRODUCT(SUMIF(INDIRECT(K$1&amp;"!b3:b34"),$A100,OFFSET(INDIRECT(K$1&amp;"!a3"),,ROW(INDIRECT(MATCH('2、汇总分析二项目维度'!$J$2,INDIRECT(K$1&amp;"!2:2"),)&amp;":"&amp;MATCH('2、汇总分析二项目维度'!$K$2,INDIRECT(K$1&amp;"!2:2"),)))-1,)))</f>
        <v>0</v>
      </c>
      <c r="L100" s="159">
        <f ca="1">SUMPRODUCT(SUMIF(INDIRECT(L$1&amp;"!b3:b34"),$A100,OFFSET(INDIRECT(L$1&amp;"!a3"),,ROW(INDIRECT(MATCH('2、汇总分析二项目维度'!$J$2,INDIRECT(L$1&amp;"!2:2"),)&amp;":"&amp;MATCH('2、汇总分析二项目维度'!$K$2,INDIRECT(L$1&amp;"!2:2"),)))-1,)))</f>
        <v>0</v>
      </c>
      <c r="M100" s="159">
        <f ca="1">SUMPRODUCT(SUMIF(INDIRECT(M$1&amp;"!b3:b34"),$A100,OFFSET(INDIRECT(M$1&amp;"!a3"),,ROW(INDIRECT(MATCH('2、汇总分析二项目维度'!$J$2,INDIRECT(M$1&amp;"!2:2"),)&amp;":"&amp;MATCH('2、汇总分析二项目维度'!$K$2,INDIRECT(M$1&amp;"!2:2"),)))-1,)))</f>
        <v>0</v>
      </c>
      <c r="N100" s="159">
        <f ca="1">SUMPRODUCT(SUMIF(INDIRECT(N$1&amp;"!b3:b34"),$A100,OFFSET(INDIRECT(N$1&amp;"!a3"),,ROW(INDIRECT(MATCH('2、汇总分析二项目维度'!$J$2,INDIRECT(N$1&amp;"!2:2"),)&amp;":"&amp;MATCH('2、汇总分析二项目维度'!$K$2,INDIRECT(N$1&amp;"!2:2"),)))-1,)))</f>
        <v>0</v>
      </c>
      <c r="O100" s="159">
        <f ca="1">SUMPRODUCT(SUMIF(INDIRECT(O$1&amp;"!b3:b34"),$A100,OFFSET(INDIRECT(O$1&amp;"!a3"),,ROW(INDIRECT(MATCH('2、汇总分析二项目维度'!$J$2,INDIRECT(O$1&amp;"!2:2"),)&amp;":"&amp;MATCH('2、汇总分析二项目维度'!$K$2,INDIRECT(O$1&amp;"!2:2"),)))-1,)))</f>
        <v>0</v>
      </c>
      <c r="P100" s="159">
        <f ca="1">SUMPRODUCT(SUMIF(INDIRECT(P$1&amp;"!b3:b34"),$A100,OFFSET(INDIRECT(P$1&amp;"!a3"),,ROW(INDIRECT(MATCH('2、汇总分析二项目维度'!$J$2,INDIRECT(P$1&amp;"!2:2"),)&amp;":"&amp;MATCH('2、汇总分析二项目维度'!$K$2,INDIRECT(P$1&amp;"!2:2"),)))-1,)))</f>
        <v>0</v>
      </c>
      <c r="Q100" s="159">
        <f ca="1">SUMPRODUCT(SUMIF(INDIRECT(Q$1&amp;"!b3:b34"),$A100,OFFSET(INDIRECT(Q$1&amp;"!a3"),,ROW(INDIRECT(MATCH('2、汇总分析二项目维度'!$J$2,INDIRECT(Q$1&amp;"!2:2"),)&amp;":"&amp;MATCH('2、汇总分析二项目维度'!$K$2,INDIRECT(Q$1&amp;"!2:2"),)))-1,)))</f>
        <v>0</v>
      </c>
      <c r="R100" s="159">
        <f ca="1">SUMPRODUCT(SUMIF(INDIRECT(R$1&amp;"!b3:b34"),$A100,OFFSET(INDIRECT(R$1&amp;"!a3"),,ROW(INDIRECT(MATCH('2、汇总分析二项目维度'!$J$2,INDIRECT(R$1&amp;"!2:2"),)&amp;":"&amp;MATCH('2、汇总分析二项目维度'!$K$2,INDIRECT(R$1&amp;"!2:2"),)))-1,)))</f>
        <v>0</v>
      </c>
      <c r="S100" s="159">
        <f ca="1">SUMPRODUCT(SUMIF(INDIRECT(S$1&amp;"!b3:b34"),$A100,OFFSET(INDIRECT(S$1&amp;"!a3"),,ROW(INDIRECT(MATCH('2、汇总分析二项目维度'!$J$2,INDIRECT(S$1&amp;"!2:2"),)&amp;":"&amp;MATCH('2、汇总分析二项目维度'!$K$2,INDIRECT(S$1&amp;"!2:2"),)))-1,)))</f>
        <v>0</v>
      </c>
      <c r="T100" s="106">
        <f t="shared" ca="1" si="8"/>
        <v>0</v>
      </c>
    </row>
    <row r="101" spans="1:20" ht="15" customHeight="1" x14ac:dyDescent="0.35">
      <c r="A101" s="114" t="s">
        <v>1394</v>
      </c>
      <c r="B101" s="71" t="s">
        <v>1780</v>
      </c>
      <c r="C101" s="12" t="str">
        <f>VLOOKUP(A101,'2、汇总分析二项目维度'!A:C,3,0)</f>
        <v>延庆区安全可靠项目</v>
      </c>
      <c r="D101" s="159">
        <f ca="1">SUMPRODUCT(SUMIF(INDIRECT(D$1&amp;"!b3:b34"),$A101,OFFSET(INDIRECT(D$1&amp;"!a3"),,ROW(INDIRECT(MATCH('2、汇总分析二项目维度'!$J$2,INDIRECT(D$1&amp;"!2:2"),)&amp;":"&amp;MATCH('2、汇总分析二项目维度'!$K$2,INDIRECT(D$1&amp;"!2:2"),)))-1,)))</f>
        <v>0</v>
      </c>
      <c r="E101" s="159">
        <f ca="1">SUMPRODUCT(SUMIF(INDIRECT(E$1&amp;"!b3:b34"),$A101,OFFSET(INDIRECT(E$1&amp;"!a3"),,ROW(INDIRECT(MATCH('2、汇总分析二项目维度'!$J$2,INDIRECT(E$1&amp;"!2:2"),)&amp;":"&amp;MATCH('2、汇总分析二项目维度'!$K$2,INDIRECT(E$1&amp;"!2:2"),)))-1,)))</f>
        <v>0</v>
      </c>
      <c r="F101" s="159">
        <f ca="1">SUMPRODUCT(SUMIF(INDIRECT(F$1&amp;"!b3:b34"),$A101,OFFSET(INDIRECT(F$1&amp;"!a3"),,ROW(INDIRECT(MATCH('2、汇总分析二项目维度'!$J$2,INDIRECT(F$1&amp;"!2:2"),)&amp;":"&amp;MATCH('2、汇总分析二项目维度'!$K$2,INDIRECT(F$1&amp;"!2:2"),)))-1,)))</f>
        <v>0</v>
      </c>
      <c r="G101" s="159">
        <f ca="1">SUMPRODUCT(SUMIF(INDIRECT(G$1&amp;"!b3:b34"),$A101,OFFSET(INDIRECT(G$1&amp;"!a3"),,ROW(INDIRECT(MATCH('2、汇总分析二项目维度'!$J$2,INDIRECT(G$1&amp;"!2:2"),)&amp;":"&amp;MATCH('2、汇总分析二项目维度'!$K$2,INDIRECT(G$1&amp;"!2:2"),)))-1,)))</f>
        <v>0</v>
      </c>
      <c r="H101" s="159">
        <f ca="1">SUMPRODUCT(SUMIF(INDIRECT(H$1&amp;"!b3:b34"),$A101,OFFSET(INDIRECT(H$1&amp;"!a3"),,ROW(INDIRECT(MATCH('2、汇总分析二项目维度'!$J$2,INDIRECT(H$1&amp;"!2:2"),)&amp;":"&amp;MATCH('2、汇总分析二项目维度'!$K$2,INDIRECT(H$1&amp;"!2:2"),)))-1,)))</f>
        <v>0</v>
      </c>
      <c r="I101" s="159">
        <f ca="1">SUMPRODUCT(SUMIF(INDIRECT(I$1&amp;"!b3:b34"),$A101,OFFSET(INDIRECT(I$1&amp;"!a3"),,ROW(INDIRECT(MATCH('2、汇总分析二项目维度'!$J$2,INDIRECT(I$1&amp;"!2:2"),)&amp;":"&amp;MATCH('2、汇总分析二项目维度'!$K$2,INDIRECT(I$1&amp;"!2:2"),)))-1,)))</f>
        <v>0</v>
      </c>
      <c r="J101" s="159">
        <f ca="1">SUMPRODUCT(SUMIF(INDIRECT(J$1&amp;"!b3:b34"),$A101,OFFSET(INDIRECT(J$1&amp;"!a3"),,ROW(INDIRECT(MATCH('2、汇总分析二项目维度'!$J$2,INDIRECT(J$1&amp;"!2:2"),)&amp;":"&amp;MATCH('2、汇总分析二项目维度'!$K$2,INDIRECT(J$1&amp;"!2:2"),)))-1,)))</f>
        <v>0</v>
      </c>
      <c r="K101" s="159">
        <f ca="1">SUMPRODUCT(SUMIF(INDIRECT(K$1&amp;"!b3:b34"),$A101,OFFSET(INDIRECT(K$1&amp;"!a3"),,ROW(INDIRECT(MATCH('2、汇总分析二项目维度'!$J$2,INDIRECT(K$1&amp;"!2:2"),)&amp;":"&amp;MATCH('2、汇总分析二项目维度'!$K$2,INDIRECT(K$1&amp;"!2:2"),)))-1,)))</f>
        <v>0</v>
      </c>
      <c r="L101" s="159">
        <f ca="1">SUMPRODUCT(SUMIF(INDIRECT(L$1&amp;"!b3:b34"),$A101,OFFSET(INDIRECT(L$1&amp;"!a3"),,ROW(INDIRECT(MATCH('2、汇总分析二项目维度'!$J$2,INDIRECT(L$1&amp;"!2:2"),)&amp;":"&amp;MATCH('2、汇总分析二项目维度'!$K$2,INDIRECT(L$1&amp;"!2:2"),)))-1,)))</f>
        <v>0</v>
      </c>
      <c r="M101" s="159">
        <f ca="1">SUMPRODUCT(SUMIF(INDIRECT(M$1&amp;"!b3:b34"),$A101,OFFSET(INDIRECT(M$1&amp;"!a3"),,ROW(INDIRECT(MATCH('2、汇总分析二项目维度'!$J$2,INDIRECT(M$1&amp;"!2:2"),)&amp;":"&amp;MATCH('2、汇总分析二项目维度'!$K$2,INDIRECT(M$1&amp;"!2:2"),)))-1,)))</f>
        <v>0</v>
      </c>
      <c r="N101" s="159">
        <f ca="1">SUMPRODUCT(SUMIF(INDIRECT(N$1&amp;"!b3:b34"),$A101,OFFSET(INDIRECT(N$1&amp;"!a3"),,ROW(INDIRECT(MATCH('2、汇总分析二项目维度'!$J$2,INDIRECT(N$1&amp;"!2:2"),)&amp;":"&amp;MATCH('2、汇总分析二项目维度'!$K$2,INDIRECT(N$1&amp;"!2:2"),)))-1,)))</f>
        <v>0</v>
      </c>
      <c r="O101" s="159">
        <f ca="1">SUMPRODUCT(SUMIF(INDIRECT(O$1&amp;"!b3:b34"),$A101,OFFSET(INDIRECT(O$1&amp;"!a3"),,ROW(INDIRECT(MATCH('2、汇总分析二项目维度'!$J$2,INDIRECT(O$1&amp;"!2:2"),)&amp;":"&amp;MATCH('2、汇总分析二项目维度'!$K$2,INDIRECT(O$1&amp;"!2:2"),)))-1,)))</f>
        <v>0</v>
      </c>
      <c r="P101" s="159">
        <f ca="1">SUMPRODUCT(SUMIF(INDIRECT(P$1&amp;"!b3:b34"),$A101,OFFSET(INDIRECT(P$1&amp;"!a3"),,ROW(INDIRECT(MATCH('2、汇总分析二项目维度'!$J$2,INDIRECT(P$1&amp;"!2:2"),)&amp;":"&amp;MATCH('2、汇总分析二项目维度'!$K$2,INDIRECT(P$1&amp;"!2:2"),)))-1,)))</f>
        <v>0</v>
      </c>
      <c r="Q101" s="159">
        <f ca="1">SUMPRODUCT(SUMIF(INDIRECT(Q$1&amp;"!b3:b34"),$A101,OFFSET(INDIRECT(Q$1&amp;"!a3"),,ROW(INDIRECT(MATCH('2、汇总分析二项目维度'!$J$2,INDIRECT(Q$1&amp;"!2:2"),)&amp;":"&amp;MATCH('2、汇总分析二项目维度'!$K$2,INDIRECT(Q$1&amp;"!2:2"),)))-1,)))</f>
        <v>0</v>
      </c>
      <c r="R101" s="159">
        <f ca="1">SUMPRODUCT(SUMIF(INDIRECT(R$1&amp;"!b3:b34"),$A101,OFFSET(INDIRECT(R$1&amp;"!a3"),,ROW(INDIRECT(MATCH('2、汇总分析二项目维度'!$J$2,INDIRECT(R$1&amp;"!2:2"),)&amp;":"&amp;MATCH('2、汇总分析二项目维度'!$K$2,INDIRECT(R$1&amp;"!2:2"),)))-1,)))</f>
        <v>0</v>
      </c>
      <c r="S101" s="159">
        <f ca="1">SUMPRODUCT(SUMIF(INDIRECT(S$1&amp;"!b3:b34"),$A101,OFFSET(INDIRECT(S$1&amp;"!a3"),,ROW(INDIRECT(MATCH('2、汇总分析二项目维度'!$J$2,INDIRECT(S$1&amp;"!2:2"),)&amp;":"&amp;MATCH('2、汇总分析二项目维度'!$K$2,INDIRECT(S$1&amp;"!2:2"),)))-1,)))</f>
        <v>0</v>
      </c>
      <c r="T101" s="106">
        <f t="shared" ca="1" si="8"/>
        <v>0</v>
      </c>
    </row>
    <row r="102" spans="1:20" ht="15" customHeight="1" x14ac:dyDescent="0.35">
      <c r="A102" s="114" t="s">
        <v>1661</v>
      </c>
      <c r="B102" s="71" t="s">
        <v>1649</v>
      </c>
      <c r="C102" s="12" t="str">
        <f>VLOOKUP(A102,'2、汇总分析二项目维度'!A:C,3,0)</f>
        <v>延庆疫情防控系统</v>
      </c>
      <c r="D102" s="159">
        <f ca="1">SUMPRODUCT(SUMIF(INDIRECT(D$1&amp;"!b3:b34"),$A102,OFFSET(INDIRECT(D$1&amp;"!a3"),,ROW(INDIRECT(MATCH('2、汇总分析二项目维度'!$J$2,INDIRECT(D$1&amp;"!2:2"),)&amp;":"&amp;MATCH('2、汇总分析二项目维度'!$K$2,INDIRECT(D$1&amp;"!2:2"),)))-1,)))</f>
        <v>0</v>
      </c>
      <c r="E102" s="159">
        <f ca="1">SUMPRODUCT(SUMIF(INDIRECT(E$1&amp;"!b3:b34"),$A102,OFFSET(INDIRECT(E$1&amp;"!a3"),,ROW(INDIRECT(MATCH('2、汇总分析二项目维度'!$J$2,INDIRECT(E$1&amp;"!2:2"),)&amp;":"&amp;MATCH('2、汇总分析二项目维度'!$K$2,INDIRECT(E$1&amp;"!2:2"),)))-1,)))</f>
        <v>0</v>
      </c>
      <c r="F102" s="159">
        <f ca="1">SUMPRODUCT(SUMIF(INDIRECT(F$1&amp;"!b3:b34"),$A102,OFFSET(INDIRECT(F$1&amp;"!a3"),,ROW(INDIRECT(MATCH('2、汇总分析二项目维度'!$J$2,INDIRECT(F$1&amp;"!2:2"),)&amp;":"&amp;MATCH('2、汇总分析二项目维度'!$K$2,INDIRECT(F$1&amp;"!2:2"),)))-1,)))</f>
        <v>0</v>
      </c>
      <c r="G102" s="159">
        <f ca="1">SUMPRODUCT(SUMIF(INDIRECT(G$1&amp;"!b3:b34"),$A102,OFFSET(INDIRECT(G$1&amp;"!a3"),,ROW(INDIRECT(MATCH('2、汇总分析二项目维度'!$J$2,INDIRECT(G$1&amp;"!2:2"),)&amp;":"&amp;MATCH('2、汇总分析二项目维度'!$K$2,INDIRECT(G$1&amp;"!2:2"),)))-1,)))</f>
        <v>0</v>
      </c>
      <c r="H102" s="159">
        <f ca="1">SUMPRODUCT(SUMIF(INDIRECT(H$1&amp;"!b3:b34"),$A102,OFFSET(INDIRECT(H$1&amp;"!a3"),,ROW(INDIRECT(MATCH('2、汇总分析二项目维度'!$J$2,INDIRECT(H$1&amp;"!2:2"),)&amp;":"&amp;MATCH('2、汇总分析二项目维度'!$K$2,INDIRECT(H$1&amp;"!2:2"),)))-1,)))</f>
        <v>0</v>
      </c>
      <c r="I102" s="159">
        <f ca="1">SUMPRODUCT(SUMIF(INDIRECT(I$1&amp;"!b3:b34"),$A102,OFFSET(INDIRECT(I$1&amp;"!a3"),,ROW(INDIRECT(MATCH('2、汇总分析二项目维度'!$J$2,INDIRECT(I$1&amp;"!2:2"),)&amp;":"&amp;MATCH('2、汇总分析二项目维度'!$K$2,INDIRECT(I$1&amp;"!2:2"),)))-1,)))</f>
        <v>0</v>
      </c>
      <c r="J102" s="159">
        <f ca="1">SUMPRODUCT(SUMIF(INDIRECT(J$1&amp;"!b3:b34"),$A102,OFFSET(INDIRECT(J$1&amp;"!a3"),,ROW(INDIRECT(MATCH('2、汇总分析二项目维度'!$J$2,INDIRECT(J$1&amp;"!2:2"),)&amp;":"&amp;MATCH('2、汇总分析二项目维度'!$K$2,INDIRECT(J$1&amp;"!2:2"),)))-1,)))</f>
        <v>0</v>
      </c>
      <c r="K102" s="159">
        <f ca="1">SUMPRODUCT(SUMIF(INDIRECT(K$1&amp;"!b3:b34"),$A102,OFFSET(INDIRECT(K$1&amp;"!a3"),,ROW(INDIRECT(MATCH('2、汇总分析二项目维度'!$J$2,INDIRECT(K$1&amp;"!2:2"),)&amp;":"&amp;MATCH('2、汇总分析二项目维度'!$K$2,INDIRECT(K$1&amp;"!2:2"),)))-1,)))</f>
        <v>0</v>
      </c>
      <c r="L102" s="159">
        <f ca="1">SUMPRODUCT(SUMIF(INDIRECT(L$1&amp;"!b3:b34"),$A102,OFFSET(INDIRECT(L$1&amp;"!a3"),,ROW(INDIRECT(MATCH('2、汇总分析二项目维度'!$J$2,INDIRECT(L$1&amp;"!2:2"),)&amp;":"&amp;MATCH('2、汇总分析二项目维度'!$K$2,INDIRECT(L$1&amp;"!2:2"),)))-1,)))</f>
        <v>0</v>
      </c>
      <c r="M102" s="159">
        <f ca="1">SUMPRODUCT(SUMIF(INDIRECT(M$1&amp;"!b3:b34"),$A102,OFFSET(INDIRECT(M$1&amp;"!a3"),,ROW(INDIRECT(MATCH('2、汇总分析二项目维度'!$J$2,INDIRECT(M$1&amp;"!2:2"),)&amp;":"&amp;MATCH('2、汇总分析二项目维度'!$K$2,INDIRECT(M$1&amp;"!2:2"),)))-1,)))</f>
        <v>0</v>
      </c>
      <c r="N102" s="159">
        <f ca="1">SUMPRODUCT(SUMIF(INDIRECT(N$1&amp;"!b3:b34"),$A102,OFFSET(INDIRECT(N$1&amp;"!a3"),,ROW(INDIRECT(MATCH('2、汇总分析二项目维度'!$J$2,INDIRECT(N$1&amp;"!2:2"),)&amp;":"&amp;MATCH('2、汇总分析二项目维度'!$K$2,INDIRECT(N$1&amp;"!2:2"),)))-1,)))</f>
        <v>0</v>
      </c>
      <c r="O102" s="159">
        <f ca="1">SUMPRODUCT(SUMIF(INDIRECT(O$1&amp;"!b3:b34"),$A102,OFFSET(INDIRECT(O$1&amp;"!a3"),,ROW(INDIRECT(MATCH('2、汇总分析二项目维度'!$J$2,INDIRECT(O$1&amp;"!2:2"),)&amp;":"&amp;MATCH('2、汇总分析二项目维度'!$K$2,INDIRECT(O$1&amp;"!2:2"),)))-1,)))</f>
        <v>0</v>
      </c>
      <c r="P102" s="159">
        <f ca="1">SUMPRODUCT(SUMIF(INDIRECT(P$1&amp;"!b3:b34"),$A102,OFFSET(INDIRECT(P$1&amp;"!a3"),,ROW(INDIRECT(MATCH('2、汇总分析二项目维度'!$J$2,INDIRECT(P$1&amp;"!2:2"),)&amp;":"&amp;MATCH('2、汇总分析二项目维度'!$K$2,INDIRECT(P$1&amp;"!2:2"),)))-1,)))</f>
        <v>0</v>
      </c>
      <c r="Q102" s="159">
        <f ca="1">SUMPRODUCT(SUMIF(INDIRECT(Q$1&amp;"!b3:b34"),$A102,OFFSET(INDIRECT(Q$1&amp;"!a3"),,ROW(INDIRECT(MATCH('2、汇总分析二项目维度'!$J$2,INDIRECT(Q$1&amp;"!2:2"),)&amp;":"&amp;MATCH('2、汇总分析二项目维度'!$K$2,INDIRECT(Q$1&amp;"!2:2"),)))-1,)))</f>
        <v>0</v>
      </c>
      <c r="R102" s="159">
        <f ca="1">SUMPRODUCT(SUMIF(INDIRECT(R$1&amp;"!b3:b34"),$A102,OFFSET(INDIRECT(R$1&amp;"!a3"),,ROW(INDIRECT(MATCH('2、汇总分析二项目维度'!$J$2,INDIRECT(R$1&amp;"!2:2"),)&amp;":"&amp;MATCH('2、汇总分析二项目维度'!$K$2,INDIRECT(R$1&amp;"!2:2"),)))-1,)))</f>
        <v>0</v>
      </c>
      <c r="S102" s="159">
        <f ca="1">SUMPRODUCT(SUMIF(INDIRECT(S$1&amp;"!b3:b34"),$A102,OFFSET(INDIRECT(S$1&amp;"!a3"),,ROW(INDIRECT(MATCH('2、汇总分析二项目维度'!$J$2,INDIRECT(S$1&amp;"!2:2"),)&amp;":"&amp;MATCH('2、汇总分析二项目维度'!$K$2,INDIRECT(S$1&amp;"!2:2"),)))-1,)))</f>
        <v>0</v>
      </c>
      <c r="T102" s="106">
        <f t="shared" ca="1" si="8"/>
        <v>0</v>
      </c>
    </row>
    <row r="103" spans="1:20" ht="15" customHeight="1" x14ac:dyDescent="0.35">
      <c r="A103" s="11" t="s">
        <v>274</v>
      </c>
      <c r="B103" s="11" t="s">
        <v>1868</v>
      </c>
      <c r="C103" s="43" t="s">
        <v>275</v>
      </c>
      <c r="D103" s="159">
        <f ca="1">SUMPRODUCT(SUMIF(INDIRECT(D$1&amp;"!b3:b34"),$A103,OFFSET(INDIRECT(D$1&amp;"!a3"),,ROW(INDIRECT(MATCH('2、汇总分析二项目维度'!$J$2,INDIRECT(D$1&amp;"!2:2"),)&amp;":"&amp;MATCH('2、汇总分析二项目维度'!$K$2,INDIRECT(D$1&amp;"!2:2"),)))-1,)))</f>
        <v>4</v>
      </c>
      <c r="E103" s="159">
        <f ca="1">SUMPRODUCT(SUMIF(INDIRECT(E$1&amp;"!b3:b34"),$A103,OFFSET(INDIRECT(E$1&amp;"!a3"),,ROW(INDIRECT(MATCH('2、汇总分析二项目维度'!$J$2,INDIRECT(E$1&amp;"!2:2"),)&amp;":"&amp;MATCH('2、汇总分析二项目维度'!$K$2,INDIRECT(E$1&amp;"!2:2"),)))-1,)))</f>
        <v>0</v>
      </c>
      <c r="F103" s="159">
        <f ca="1">SUMPRODUCT(SUMIF(INDIRECT(F$1&amp;"!b3:b34"),$A103,OFFSET(INDIRECT(F$1&amp;"!a3"),,ROW(INDIRECT(MATCH('2、汇总分析二项目维度'!$J$2,INDIRECT(F$1&amp;"!2:2"),)&amp;":"&amp;MATCH('2、汇总分析二项目维度'!$K$2,INDIRECT(F$1&amp;"!2:2"),)))-1,)))</f>
        <v>0</v>
      </c>
      <c r="G103" s="159">
        <f ca="1">SUMPRODUCT(SUMIF(INDIRECT(G$1&amp;"!b3:b34"),$A103,OFFSET(INDIRECT(G$1&amp;"!a3"),,ROW(INDIRECT(MATCH('2、汇总分析二项目维度'!$J$2,INDIRECT(G$1&amp;"!2:2"),)&amp;":"&amp;MATCH('2、汇总分析二项目维度'!$K$2,INDIRECT(G$1&amp;"!2:2"),)))-1,)))</f>
        <v>0</v>
      </c>
      <c r="H103" s="159">
        <f ca="1">SUMPRODUCT(SUMIF(INDIRECT(H$1&amp;"!b3:b34"),$A103,OFFSET(INDIRECT(H$1&amp;"!a3"),,ROW(INDIRECT(MATCH('2、汇总分析二项目维度'!$J$2,INDIRECT(H$1&amp;"!2:2"),)&amp;":"&amp;MATCH('2、汇总分析二项目维度'!$K$2,INDIRECT(H$1&amp;"!2:2"),)))-1,)))</f>
        <v>0</v>
      </c>
      <c r="I103" s="159">
        <f ca="1">SUMPRODUCT(SUMIF(INDIRECT(I$1&amp;"!b3:b34"),$A103,OFFSET(INDIRECT(I$1&amp;"!a3"),,ROW(INDIRECT(MATCH('2、汇总分析二项目维度'!$J$2,INDIRECT(I$1&amp;"!2:2"),)&amp;":"&amp;MATCH('2、汇总分析二项目维度'!$K$2,INDIRECT(I$1&amp;"!2:2"),)))-1,)))</f>
        <v>0</v>
      </c>
      <c r="J103" s="159">
        <f ca="1">SUMPRODUCT(SUMIF(INDIRECT(J$1&amp;"!b3:b34"),$A103,OFFSET(INDIRECT(J$1&amp;"!a3"),,ROW(INDIRECT(MATCH('2、汇总分析二项目维度'!$J$2,INDIRECT(J$1&amp;"!2:2"),)&amp;":"&amp;MATCH('2、汇总分析二项目维度'!$K$2,INDIRECT(J$1&amp;"!2:2"),)))-1,)))</f>
        <v>0</v>
      </c>
      <c r="K103" s="159">
        <f ca="1">SUMPRODUCT(SUMIF(INDIRECT(K$1&amp;"!b3:b34"),$A103,OFFSET(INDIRECT(K$1&amp;"!a3"),,ROW(INDIRECT(MATCH('2、汇总分析二项目维度'!$J$2,INDIRECT(K$1&amp;"!2:2"),)&amp;":"&amp;MATCH('2、汇总分析二项目维度'!$K$2,INDIRECT(K$1&amp;"!2:2"),)))-1,)))</f>
        <v>0</v>
      </c>
      <c r="L103" s="159">
        <f ca="1">SUMPRODUCT(SUMIF(INDIRECT(L$1&amp;"!b3:b34"),$A103,OFFSET(INDIRECT(L$1&amp;"!a3"),,ROW(INDIRECT(MATCH('2、汇总分析二项目维度'!$J$2,INDIRECT(L$1&amp;"!2:2"),)&amp;":"&amp;MATCH('2、汇总分析二项目维度'!$K$2,INDIRECT(L$1&amp;"!2:2"),)))-1,)))</f>
        <v>0</v>
      </c>
      <c r="M103" s="159">
        <f ca="1">SUMPRODUCT(SUMIF(INDIRECT(M$1&amp;"!b3:b34"),$A103,OFFSET(INDIRECT(M$1&amp;"!a3"),,ROW(INDIRECT(MATCH('2、汇总分析二项目维度'!$J$2,INDIRECT(M$1&amp;"!2:2"),)&amp;":"&amp;MATCH('2、汇总分析二项目维度'!$K$2,INDIRECT(M$1&amp;"!2:2"),)))-1,)))</f>
        <v>0</v>
      </c>
      <c r="N103" s="159">
        <f ca="1">SUMPRODUCT(SUMIF(INDIRECT(N$1&amp;"!b3:b34"),$A103,OFFSET(INDIRECT(N$1&amp;"!a3"),,ROW(INDIRECT(MATCH('2、汇总分析二项目维度'!$J$2,INDIRECT(N$1&amp;"!2:2"),)&amp;":"&amp;MATCH('2、汇总分析二项目维度'!$K$2,INDIRECT(N$1&amp;"!2:2"),)))-1,)))</f>
        <v>0</v>
      </c>
      <c r="O103" s="159">
        <f ca="1">SUMPRODUCT(SUMIF(INDIRECT(O$1&amp;"!b3:b34"),$A103,OFFSET(INDIRECT(O$1&amp;"!a3"),,ROW(INDIRECT(MATCH('2、汇总分析二项目维度'!$J$2,INDIRECT(O$1&amp;"!2:2"),)&amp;":"&amp;MATCH('2、汇总分析二项目维度'!$K$2,INDIRECT(O$1&amp;"!2:2"),)))-1,)))</f>
        <v>0</v>
      </c>
      <c r="P103" s="159">
        <f ca="1">SUMPRODUCT(SUMIF(INDIRECT(P$1&amp;"!b3:b34"),$A103,OFFSET(INDIRECT(P$1&amp;"!a3"),,ROW(INDIRECT(MATCH('2、汇总分析二项目维度'!$J$2,INDIRECT(P$1&amp;"!2:2"),)&amp;":"&amp;MATCH('2、汇总分析二项目维度'!$K$2,INDIRECT(P$1&amp;"!2:2"),)))-1,)))</f>
        <v>0</v>
      </c>
      <c r="Q103" s="159">
        <f ca="1">SUMPRODUCT(SUMIF(INDIRECT(Q$1&amp;"!b3:b34"),$A103,OFFSET(INDIRECT(Q$1&amp;"!a3"),,ROW(INDIRECT(MATCH('2、汇总分析二项目维度'!$J$2,INDIRECT(Q$1&amp;"!2:2"),)&amp;":"&amp;MATCH('2、汇总分析二项目维度'!$K$2,INDIRECT(Q$1&amp;"!2:2"),)))-1,)))</f>
        <v>0</v>
      </c>
      <c r="R103" s="159">
        <f ca="1">SUMPRODUCT(SUMIF(INDIRECT(R$1&amp;"!b3:b34"),$A103,OFFSET(INDIRECT(R$1&amp;"!a3"),,ROW(INDIRECT(MATCH('2、汇总分析二项目维度'!$J$2,INDIRECT(R$1&amp;"!2:2"),)&amp;":"&amp;MATCH('2、汇总分析二项目维度'!$K$2,INDIRECT(R$1&amp;"!2:2"),)))-1,)))</f>
        <v>0</v>
      </c>
      <c r="S103" s="159">
        <f ca="1">SUMPRODUCT(SUMIF(INDIRECT(S$1&amp;"!b3:b34"),$A103,OFFSET(INDIRECT(S$1&amp;"!a3"),,ROW(INDIRECT(MATCH('2、汇总分析二项目维度'!$J$2,INDIRECT(S$1&amp;"!2:2"),)&amp;":"&amp;MATCH('2、汇总分析二项目维度'!$K$2,INDIRECT(S$1&amp;"!2:2"),)))-1,)))</f>
        <v>0</v>
      </c>
      <c r="T103" s="106">
        <f t="shared" ca="1" si="8"/>
        <v>4</v>
      </c>
    </row>
    <row r="104" spans="1:20" ht="15" customHeight="1" x14ac:dyDescent="0.35">
      <c r="A104" s="11" t="s">
        <v>1555</v>
      </c>
      <c r="B104" s="11" t="s">
        <v>1868</v>
      </c>
      <c r="C104" s="11" t="s">
        <v>1556</v>
      </c>
      <c r="D104" s="159">
        <f ca="1">SUMPRODUCT(SUMIF(INDIRECT(D$1&amp;"!b3:b34"),$A104,OFFSET(INDIRECT(D$1&amp;"!a3"),,ROW(INDIRECT(MATCH('2、汇总分析二项目维度'!$J$2,INDIRECT(D$1&amp;"!2:2"),)&amp;":"&amp;MATCH('2、汇总分析二项目维度'!$K$2,INDIRECT(D$1&amp;"!2:2"),)))-1,)))</f>
        <v>0</v>
      </c>
      <c r="E104" s="159">
        <f ca="1">SUMPRODUCT(SUMIF(INDIRECT(E$1&amp;"!b3:b34"),$A104,OFFSET(INDIRECT(E$1&amp;"!a3"),,ROW(INDIRECT(MATCH('2、汇总分析二项目维度'!$J$2,INDIRECT(E$1&amp;"!2:2"),)&amp;":"&amp;MATCH('2、汇总分析二项目维度'!$K$2,INDIRECT(E$1&amp;"!2:2"),)))-1,)))</f>
        <v>0</v>
      </c>
      <c r="F104" s="159">
        <f ca="1">SUMPRODUCT(SUMIF(INDIRECT(F$1&amp;"!b3:b34"),$A104,OFFSET(INDIRECT(F$1&amp;"!a3"),,ROW(INDIRECT(MATCH('2、汇总分析二项目维度'!$J$2,INDIRECT(F$1&amp;"!2:2"),)&amp;":"&amp;MATCH('2、汇总分析二项目维度'!$K$2,INDIRECT(F$1&amp;"!2:2"),)))-1,)))</f>
        <v>0</v>
      </c>
      <c r="G104" s="159">
        <f ca="1">SUMPRODUCT(SUMIF(INDIRECT(G$1&amp;"!b3:b34"),$A104,OFFSET(INDIRECT(G$1&amp;"!a3"),,ROW(INDIRECT(MATCH('2、汇总分析二项目维度'!$J$2,INDIRECT(G$1&amp;"!2:2"),)&amp;":"&amp;MATCH('2、汇总分析二项目维度'!$K$2,INDIRECT(G$1&amp;"!2:2"),)))-1,)))</f>
        <v>0</v>
      </c>
      <c r="H104" s="159">
        <f ca="1">SUMPRODUCT(SUMIF(INDIRECT(H$1&amp;"!b3:b34"),$A104,OFFSET(INDIRECT(H$1&amp;"!a3"),,ROW(INDIRECT(MATCH('2、汇总分析二项目维度'!$J$2,INDIRECT(H$1&amp;"!2:2"),)&amp;":"&amp;MATCH('2、汇总分析二项目维度'!$K$2,INDIRECT(H$1&amp;"!2:2"),)))-1,)))</f>
        <v>0</v>
      </c>
      <c r="I104" s="159">
        <f ca="1">SUMPRODUCT(SUMIF(INDIRECT(I$1&amp;"!b3:b34"),$A104,OFFSET(INDIRECT(I$1&amp;"!a3"),,ROW(INDIRECT(MATCH('2、汇总分析二项目维度'!$J$2,INDIRECT(I$1&amp;"!2:2"),)&amp;":"&amp;MATCH('2、汇总分析二项目维度'!$K$2,INDIRECT(I$1&amp;"!2:2"),)))-1,)))</f>
        <v>0</v>
      </c>
      <c r="J104" s="159">
        <f ca="1">SUMPRODUCT(SUMIF(INDIRECT(J$1&amp;"!b3:b34"),$A104,OFFSET(INDIRECT(J$1&amp;"!a3"),,ROW(INDIRECT(MATCH('2、汇总分析二项目维度'!$J$2,INDIRECT(J$1&amp;"!2:2"),)&amp;":"&amp;MATCH('2、汇总分析二项目维度'!$K$2,INDIRECT(J$1&amp;"!2:2"),)))-1,)))</f>
        <v>0</v>
      </c>
      <c r="K104" s="159">
        <f ca="1">SUMPRODUCT(SUMIF(INDIRECT(K$1&amp;"!b3:b34"),$A104,OFFSET(INDIRECT(K$1&amp;"!a3"),,ROW(INDIRECT(MATCH('2、汇总分析二项目维度'!$J$2,INDIRECT(K$1&amp;"!2:2"),)&amp;":"&amp;MATCH('2、汇总分析二项目维度'!$K$2,INDIRECT(K$1&amp;"!2:2"),)))-1,)))</f>
        <v>0</v>
      </c>
      <c r="L104" s="159">
        <f ca="1">SUMPRODUCT(SUMIF(INDIRECT(L$1&amp;"!b3:b34"),$A104,OFFSET(INDIRECT(L$1&amp;"!a3"),,ROW(INDIRECT(MATCH('2、汇总分析二项目维度'!$J$2,INDIRECT(L$1&amp;"!2:2"),)&amp;":"&amp;MATCH('2、汇总分析二项目维度'!$K$2,INDIRECT(L$1&amp;"!2:2"),)))-1,)))</f>
        <v>0</v>
      </c>
      <c r="M104" s="159">
        <f ca="1">SUMPRODUCT(SUMIF(INDIRECT(M$1&amp;"!b3:b34"),$A104,OFFSET(INDIRECT(M$1&amp;"!a3"),,ROW(INDIRECT(MATCH('2、汇总分析二项目维度'!$J$2,INDIRECT(M$1&amp;"!2:2"),)&amp;":"&amp;MATCH('2、汇总分析二项目维度'!$K$2,INDIRECT(M$1&amp;"!2:2"),)))-1,)))</f>
        <v>0</v>
      </c>
      <c r="N104" s="159">
        <f ca="1">SUMPRODUCT(SUMIF(INDIRECT(N$1&amp;"!b3:b34"),$A104,OFFSET(INDIRECT(N$1&amp;"!a3"),,ROW(INDIRECT(MATCH('2、汇总分析二项目维度'!$J$2,INDIRECT(N$1&amp;"!2:2"),)&amp;":"&amp;MATCH('2、汇总分析二项目维度'!$K$2,INDIRECT(N$1&amp;"!2:2"),)))-1,)))</f>
        <v>0</v>
      </c>
      <c r="O104" s="159">
        <f ca="1">SUMPRODUCT(SUMIF(INDIRECT(O$1&amp;"!b3:b34"),$A104,OFFSET(INDIRECT(O$1&amp;"!a3"),,ROW(INDIRECT(MATCH('2、汇总分析二项目维度'!$J$2,INDIRECT(O$1&amp;"!2:2"),)&amp;":"&amp;MATCH('2、汇总分析二项目维度'!$K$2,INDIRECT(O$1&amp;"!2:2"),)))-1,)))</f>
        <v>0</v>
      </c>
      <c r="P104" s="159">
        <f ca="1">SUMPRODUCT(SUMIF(INDIRECT(P$1&amp;"!b3:b34"),$A104,OFFSET(INDIRECT(P$1&amp;"!a3"),,ROW(INDIRECT(MATCH('2、汇总分析二项目维度'!$J$2,INDIRECT(P$1&amp;"!2:2"),)&amp;":"&amp;MATCH('2、汇总分析二项目维度'!$K$2,INDIRECT(P$1&amp;"!2:2"),)))-1,)))</f>
        <v>0</v>
      </c>
      <c r="Q104" s="159">
        <f ca="1">SUMPRODUCT(SUMIF(INDIRECT(Q$1&amp;"!b3:b34"),$A104,OFFSET(INDIRECT(Q$1&amp;"!a3"),,ROW(INDIRECT(MATCH('2、汇总分析二项目维度'!$J$2,INDIRECT(Q$1&amp;"!2:2"),)&amp;":"&amp;MATCH('2、汇总分析二项目维度'!$K$2,INDIRECT(Q$1&amp;"!2:2"),)))-1,)))</f>
        <v>0</v>
      </c>
      <c r="R104" s="159">
        <f ca="1">SUMPRODUCT(SUMIF(INDIRECT(R$1&amp;"!b3:b34"),$A104,OFFSET(INDIRECT(R$1&amp;"!a3"),,ROW(INDIRECT(MATCH('2、汇总分析二项目维度'!$J$2,INDIRECT(R$1&amp;"!2:2"),)&amp;":"&amp;MATCH('2、汇总分析二项目维度'!$K$2,INDIRECT(R$1&amp;"!2:2"),)))-1,)))</f>
        <v>0</v>
      </c>
      <c r="S104" s="159">
        <f ca="1">SUMPRODUCT(SUMIF(INDIRECT(S$1&amp;"!b3:b34"),$A104,OFFSET(INDIRECT(S$1&amp;"!a3"),,ROW(INDIRECT(MATCH('2、汇总分析二项目维度'!$J$2,INDIRECT(S$1&amp;"!2:2"),)&amp;":"&amp;MATCH('2、汇总分析二项目维度'!$K$2,INDIRECT(S$1&amp;"!2:2"),)))-1,)))</f>
        <v>0</v>
      </c>
      <c r="T104" s="106">
        <f t="shared" ca="1" si="8"/>
        <v>0</v>
      </c>
    </row>
    <row r="105" spans="1:20" ht="15" customHeight="1" x14ac:dyDescent="0.35">
      <c r="A105" s="11" t="s">
        <v>2226</v>
      </c>
      <c r="B105" s="11" t="s">
        <v>1868</v>
      </c>
      <c r="C105" s="87" t="s">
        <v>200</v>
      </c>
      <c r="D105" s="159">
        <f ca="1">SUMPRODUCT(SUMIF(INDIRECT(D$1&amp;"!b3:b34"),$A105,OFFSET(INDIRECT(D$1&amp;"!a3"),,ROW(INDIRECT(MATCH('2、汇总分析二项目维度'!$J$2,INDIRECT(D$1&amp;"!2:2"),)&amp;":"&amp;MATCH('2、汇总分析二项目维度'!$K$2,INDIRECT(D$1&amp;"!2:2"),)))-1,)))</f>
        <v>14</v>
      </c>
      <c r="E105" s="159">
        <f ca="1">SUMPRODUCT(SUMIF(INDIRECT(E$1&amp;"!b3:b34"),$A105,OFFSET(INDIRECT(E$1&amp;"!a3"),,ROW(INDIRECT(MATCH('2、汇总分析二项目维度'!$J$2,INDIRECT(E$1&amp;"!2:2"),)&amp;":"&amp;MATCH('2、汇总分析二项目维度'!$K$2,INDIRECT(E$1&amp;"!2:2"),)))-1,)))</f>
        <v>0</v>
      </c>
      <c r="F105" s="159">
        <f ca="1">SUMPRODUCT(SUMIF(INDIRECT(F$1&amp;"!b3:b34"),$A105,OFFSET(INDIRECT(F$1&amp;"!a3"),,ROW(INDIRECT(MATCH('2、汇总分析二项目维度'!$J$2,INDIRECT(F$1&amp;"!2:2"),)&amp;":"&amp;MATCH('2、汇总分析二项目维度'!$K$2,INDIRECT(F$1&amp;"!2:2"),)))-1,)))</f>
        <v>0</v>
      </c>
      <c r="G105" s="159">
        <f ca="1">SUMPRODUCT(SUMIF(INDIRECT(G$1&amp;"!b3:b34"),$A105,OFFSET(INDIRECT(G$1&amp;"!a3"),,ROW(INDIRECT(MATCH('2、汇总分析二项目维度'!$J$2,INDIRECT(G$1&amp;"!2:2"),)&amp;":"&amp;MATCH('2、汇总分析二项目维度'!$K$2,INDIRECT(G$1&amp;"!2:2"),)))-1,)))</f>
        <v>0</v>
      </c>
      <c r="H105" s="159">
        <f ca="1">SUMPRODUCT(SUMIF(INDIRECT(H$1&amp;"!b3:b34"),$A105,OFFSET(INDIRECT(H$1&amp;"!a3"),,ROW(INDIRECT(MATCH('2、汇总分析二项目维度'!$J$2,INDIRECT(H$1&amp;"!2:2"),)&amp;":"&amp;MATCH('2、汇总分析二项目维度'!$K$2,INDIRECT(H$1&amp;"!2:2"),)))-1,)))</f>
        <v>0</v>
      </c>
      <c r="I105" s="159">
        <f ca="1">SUMPRODUCT(SUMIF(INDIRECT(I$1&amp;"!b3:b34"),$A105,OFFSET(INDIRECT(I$1&amp;"!a3"),,ROW(INDIRECT(MATCH('2、汇总分析二项目维度'!$J$2,INDIRECT(I$1&amp;"!2:2"),)&amp;":"&amp;MATCH('2、汇总分析二项目维度'!$K$2,INDIRECT(I$1&amp;"!2:2"),)))-1,)))</f>
        <v>0</v>
      </c>
      <c r="J105" s="159">
        <f ca="1">SUMPRODUCT(SUMIF(INDIRECT(J$1&amp;"!b3:b34"),$A105,OFFSET(INDIRECT(J$1&amp;"!a3"),,ROW(INDIRECT(MATCH('2、汇总分析二项目维度'!$J$2,INDIRECT(J$1&amp;"!2:2"),)&amp;":"&amp;MATCH('2、汇总分析二项目维度'!$K$2,INDIRECT(J$1&amp;"!2:2"),)))-1,)))</f>
        <v>0</v>
      </c>
      <c r="K105" s="159">
        <f ca="1">SUMPRODUCT(SUMIF(INDIRECT(K$1&amp;"!b3:b34"),$A105,OFFSET(INDIRECT(K$1&amp;"!a3"),,ROW(INDIRECT(MATCH('2、汇总分析二项目维度'!$J$2,INDIRECT(K$1&amp;"!2:2"),)&amp;":"&amp;MATCH('2、汇总分析二项目维度'!$K$2,INDIRECT(K$1&amp;"!2:2"),)))-1,)))</f>
        <v>0</v>
      </c>
      <c r="L105" s="159">
        <f ca="1">SUMPRODUCT(SUMIF(INDIRECT(L$1&amp;"!b3:b34"),$A105,OFFSET(INDIRECT(L$1&amp;"!a3"),,ROW(INDIRECT(MATCH('2、汇总分析二项目维度'!$J$2,INDIRECT(L$1&amp;"!2:2"),)&amp;":"&amp;MATCH('2、汇总分析二项目维度'!$K$2,INDIRECT(L$1&amp;"!2:2"),)))-1,)))</f>
        <v>0</v>
      </c>
      <c r="M105" s="159">
        <f ca="1">SUMPRODUCT(SUMIF(INDIRECT(M$1&amp;"!b3:b34"),$A105,OFFSET(INDIRECT(M$1&amp;"!a3"),,ROW(INDIRECT(MATCH('2、汇总分析二项目维度'!$J$2,INDIRECT(M$1&amp;"!2:2"),)&amp;":"&amp;MATCH('2、汇总分析二项目维度'!$K$2,INDIRECT(M$1&amp;"!2:2"),)))-1,)))</f>
        <v>0</v>
      </c>
      <c r="N105" s="159">
        <f ca="1">SUMPRODUCT(SUMIF(INDIRECT(N$1&amp;"!b3:b34"),$A105,OFFSET(INDIRECT(N$1&amp;"!a3"),,ROW(INDIRECT(MATCH('2、汇总分析二项目维度'!$J$2,INDIRECT(N$1&amp;"!2:2"),)&amp;":"&amp;MATCH('2、汇总分析二项目维度'!$K$2,INDIRECT(N$1&amp;"!2:2"),)))-1,)))</f>
        <v>0</v>
      </c>
      <c r="O105" s="159">
        <f ca="1">SUMPRODUCT(SUMIF(INDIRECT(O$1&amp;"!b3:b34"),$A105,OFFSET(INDIRECT(O$1&amp;"!a3"),,ROW(INDIRECT(MATCH('2、汇总分析二项目维度'!$J$2,INDIRECT(O$1&amp;"!2:2"),)&amp;":"&amp;MATCH('2、汇总分析二项目维度'!$K$2,INDIRECT(O$1&amp;"!2:2"),)))-1,)))</f>
        <v>0</v>
      </c>
      <c r="P105" s="159">
        <f ca="1">SUMPRODUCT(SUMIF(INDIRECT(P$1&amp;"!b3:b34"),$A105,OFFSET(INDIRECT(P$1&amp;"!a3"),,ROW(INDIRECT(MATCH('2、汇总分析二项目维度'!$J$2,INDIRECT(P$1&amp;"!2:2"),)&amp;":"&amp;MATCH('2、汇总分析二项目维度'!$K$2,INDIRECT(P$1&amp;"!2:2"),)))-1,)))</f>
        <v>0</v>
      </c>
      <c r="Q105" s="159">
        <f ca="1">SUMPRODUCT(SUMIF(INDIRECT(Q$1&amp;"!b3:b34"),$A105,OFFSET(INDIRECT(Q$1&amp;"!a3"),,ROW(INDIRECT(MATCH('2、汇总分析二项目维度'!$J$2,INDIRECT(Q$1&amp;"!2:2"),)&amp;":"&amp;MATCH('2、汇总分析二项目维度'!$K$2,INDIRECT(Q$1&amp;"!2:2"),)))-1,)))</f>
        <v>0</v>
      </c>
      <c r="R105" s="159">
        <f ca="1">SUMPRODUCT(SUMIF(INDIRECT(R$1&amp;"!b3:b34"),$A105,OFFSET(INDIRECT(R$1&amp;"!a3"),,ROW(INDIRECT(MATCH('2、汇总分析二项目维度'!$J$2,INDIRECT(R$1&amp;"!2:2"),)&amp;":"&amp;MATCH('2、汇总分析二项目维度'!$K$2,INDIRECT(R$1&amp;"!2:2"),)))-1,)))</f>
        <v>0</v>
      </c>
      <c r="S105" s="159">
        <f ca="1">SUMPRODUCT(SUMIF(INDIRECT(S$1&amp;"!b3:b34"),$A105,OFFSET(INDIRECT(S$1&amp;"!a3"),,ROW(INDIRECT(MATCH('2、汇总分析二项目维度'!$J$2,INDIRECT(S$1&amp;"!2:2"),)&amp;":"&amp;MATCH('2、汇总分析二项目维度'!$K$2,INDIRECT(S$1&amp;"!2:2"),)))-1,)))</f>
        <v>0</v>
      </c>
      <c r="T105" s="106">
        <f t="shared" ca="1" si="8"/>
        <v>14</v>
      </c>
    </row>
    <row r="106" spans="1:20" ht="15" customHeight="1" x14ac:dyDescent="0.35">
      <c r="A106" s="114" t="s">
        <v>1938</v>
      </c>
      <c r="B106" s="71" t="s">
        <v>1940</v>
      </c>
      <c r="C106" s="12" t="str">
        <f>VLOOKUP(A106,'2、汇总分析二项目维度'!A:C,3,0)</f>
        <v xml:space="preserve">四川省天府新区政务中心燕云项目
</v>
      </c>
      <c r="D106" s="159">
        <f ca="1">SUMPRODUCT(SUMIF(INDIRECT(D$1&amp;"!b3:b34"),$A106,OFFSET(INDIRECT(D$1&amp;"!a3"),,ROW(INDIRECT(MATCH('2、汇总分析二项目维度'!$J$2,INDIRECT(D$1&amp;"!2:2"),)&amp;":"&amp;MATCH('2、汇总分析二项目维度'!$K$2,INDIRECT(D$1&amp;"!2:2"),)))-1,)))</f>
        <v>0</v>
      </c>
      <c r="E106" s="159">
        <f ca="1">SUMPRODUCT(SUMIF(INDIRECT(E$1&amp;"!b3:b34"),$A106,OFFSET(INDIRECT(E$1&amp;"!a3"),,ROW(INDIRECT(MATCH('2、汇总分析二项目维度'!$J$2,INDIRECT(E$1&amp;"!2:2"),)&amp;":"&amp;MATCH('2、汇总分析二项目维度'!$K$2,INDIRECT(E$1&amp;"!2:2"),)))-1,)))</f>
        <v>0</v>
      </c>
      <c r="F106" s="159">
        <f ca="1">SUMPRODUCT(SUMIF(INDIRECT(F$1&amp;"!b3:b34"),$A106,OFFSET(INDIRECT(F$1&amp;"!a3"),,ROW(INDIRECT(MATCH('2、汇总分析二项目维度'!$J$2,INDIRECT(F$1&amp;"!2:2"),)&amp;":"&amp;MATCH('2、汇总分析二项目维度'!$K$2,INDIRECT(F$1&amp;"!2:2"),)))-1,)))</f>
        <v>0</v>
      </c>
      <c r="G106" s="159">
        <f ca="1">SUMPRODUCT(SUMIF(INDIRECT(G$1&amp;"!b3:b34"),$A106,OFFSET(INDIRECT(G$1&amp;"!a3"),,ROW(INDIRECT(MATCH('2、汇总分析二项目维度'!$J$2,INDIRECT(G$1&amp;"!2:2"),)&amp;":"&amp;MATCH('2、汇总分析二项目维度'!$K$2,INDIRECT(G$1&amp;"!2:2"),)))-1,)))</f>
        <v>0</v>
      </c>
      <c r="H106" s="159">
        <f ca="1">SUMPRODUCT(SUMIF(INDIRECT(H$1&amp;"!b3:b34"),$A106,OFFSET(INDIRECT(H$1&amp;"!a3"),,ROW(INDIRECT(MATCH('2、汇总分析二项目维度'!$J$2,INDIRECT(H$1&amp;"!2:2"),)&amp;":"&amp;MATCH('2、汇总分析二项目维度'!$K$2,INDIRECT(H$1&amp;"!2:2"),)))-1,)))</f>
        <v>0</v>
      </c>
      <c r="I106" s="159">
        <f ca="1">SUMPRODUCT(SUMIF(INDIRECT(I$1&amp;"!b3:b34"),$A106,OFFSET(INDIRECT(I$1&amp;"!a3"),,ROW(INDIRECT(MATCH('2、汇总分析二项目维度'!$J$2,INDIRECT(I$1&amp;"!2:2"),)&amp;":"&amp;MATCH('2、汇总分析二项目维度'!$K$2,INDIRECT(I$1&amp;"!2:2"),)))-1,)))</f>
        <v>0</v>
      </c>
      <c r="J106" s="159">
        <f ca="1">SUMPRODUCT(SUMIF(INDIRECT(J$1&amp;"!b3:b34"),$A106,OFFSET(INDIRECT(J$1&amp;"!a3"),,ROW(INDIRECT(MATCH('2、汇总分析二项目维度'!$J$2,INDIRECT(J$1&amp;"!2:2"),)&amp;":"&amp;MATCH('2、汇总分析二项目维度'!$K$2,INDIRECT(J$1&amp;"!2:2"),)))-1,)))</f>
        <v>0</v>
      </c>
      <c r="K106" s="159">
        <f ca="1">SUMPRODUCT(SUMIF(INDIRECT(K$1&amp;"!b3:b34"),$A106,OFFSET(INDIRECT(K$1&amp;"!a3"),,ROW(INDIRECT(MATCH('2、汇总分析二项目维度'!$J$2,INDIRECT(K$1&amp;"!2:2"),)&amp;":"&amp;MATCH('2、汇总分析二项目维度'!$K$2,INDIRECT(K$1&amp;"!2:2"),)))-1,)))</f>
        <v>0</v>
      </c>
      <c r="L106" s="159">
        <f ca="1">SUMPRODUCT(SUMIF(INDIRECT(L$1&amp;"!b3:b34"),$A106,OFFSET(INDIRECT(L$1&amp;"!a3"),,ROW(INDIRECT(MATCH('2、汇总分析二项目维度'!$J$2,INDIRECT(L$1&amp;"!2:2"),)&amp;":"&amp;MATCH('2、汇总分析二项目维度'!$K$2,INDIRECT(L$1&amp;"!2:2"),)))-1,)))</f>
        <v>0</v>
      </c>
      <c r="M106" s="159">
        <f ca="1">SUMPRODUCT(SUMIF(INDIRECT(M$1&amp;"!b3:b34"),$A106,OFFSET(INDIRECT(M$1&amp;"!a3"),,ROW(INDIRECT(MATCH('2、汇总分析二项目维度'!$J$2,INDIRECT(M$1&amp;"!2:2"),)&amp;":"&amp;MATCH('2、汇总分析二项目维度'!$K$2,INDIRECT(M$1&amp;"!2:2"),)))-1,)))</f>
        <v>0</v>
      </c>
      <c r="N106" s="159">
        <f ca="1">SUMPRODUCT(SUMIF(INDIRECT(N$1&amp;"!b3:b34"),$A106,OFFSET(INDIRECT(N$1&amp;"!a3"),,ROW(INDIRECT(MATCH('2、汇总分析二项目维度'!$J$2,INDIRECT(N$1&amp;"!2:2"),)&amp;":"&amp;MATCH('2、汇总分析二项目维度'!$K$2,INDIRECT(N$1&amp;"!2:2"),)))-1,)))</f>
        <v>0</v>
      </c>
      <c r="O106" s="159">
        <f ca="1">SUMPRODUCT(SUMIF(INDIRECT(O$1&amp;"!b3:b34"),$A106,OFFSET(INDIRECT(O$1&amp;"!a3"),,ROW(INDIRECT(MATCH('2、汇总分析二项目维度'!$J$2,INDIRECT(O$1&amp;"!2:2"),)&amp;":"&amp;MATCH('2、汇总分析二项目维度'!$K$2,INDIRECT(O$1&amp;"!2:2"),)))-1,)))</f>
        <v>0</v>
      </c>
      <c r="P106" s="159">
        <f ca="1">SUMPRODUCT(SUMIF(INDIRECT(P$1&amp;"!b3:b34"),$A106,OFFSET(INDIRECT(P$1&amp;"!a3"),,ROW(INDIRECT(MATCH('2、汇总分析二项目维度'!$J$2,INDIRECT(P$1&amp;"!2:2"),)&amp;":"&amp;MATCH('2、汇总分析二项目维度'!$K$2,INDIRECT(P$1&amp;"!2:2"),)))-1,)))</f>
        <v>14</v>
      </c>
      <c r="Q106" s="159">
        <f ca="1">SUMPRODUCT(SUMIF(INDIRECT(Q$1&amp;"!b3:b34"),$A106,OFFSET(INDIRECT(Q$1&amp;"!a3"),,ROW(INDIRECT(MATCH('2、汇总分析二项目维度'!$J$2,INDIRECT(Q$1&amp;"!2:2"),)&amp;":"&amp;MATCH('2、汇总分析二项目维度'!$K$2,INDIRECT(Q$1&amp;"!2:2"),)))-1,)))</f>
        <v>0</v>
      </c>
      <c r="R106" s="159">
        <f ca="1">SUMPRODUCT(SUMIF(INDIRECT(R$1&amp;"!b3:b34"),$A106,OFFSET(INDIRECT(R$1&amp;"!a3"),,ROW(INDIRECT(MATCH('2、汇总分析二项目维度'!$J$2,INDIRECT(R$1&amp;"!2:2"),)&amp;":"&amp;MATCH('2、汇总分析二项目维度'!$K$2,INDIRECT(R$1&amp;"!2:2"),)))-1,)))</f>
        <v>0</v>
      </c>
      <c r="S106" s="159">
        <f ca="1">SUMPRODUCT(SUMIF(INDIRECT(S$1&amp;"!b3:b34"),$A106,OFFSET(INDIRECT(S$1&amp;"!a3"),,ROW(INDIRECT(MATCH('2、汇总分析二项目维度'!$J$2,INDIRECT(S$1&amp;"!2:2"),)&amp;":"&amp;MATCH('2、汇总分析二项目维度'!$K$2,INDIRECT(S$1&amp;"!2:2"),)))-1,)))</f>
        <v>0</v>
      </c>
      <c r="T106" s="106">
        <f ca="1">SUM(D106:S106)</f>
        <v>14</v>
      </c>
    </row>
    <row r="107" spans="1:20" ht="15" customHeight="1" x14ac:dyDescent="0.35">
      <c r="A107" s="114" t="s">
        <v>1987</v>
      </c>
      <c r="B107" s="114" t="s">
        <v>1929</v>
      </c>
      <c r="C107" s="12" t="str">
        <f>VLOOKUP(A107,'2、汇总分析二项目维度'!A:C,3,0)</f>
        <v>云南昆明市行政服务中心升级改造软件开发项目</v>
      </c>
      <c r="D107" s="159">
        <f ca="1">SUMPRODUCT(SUMIF(INDIRECT(D$1&amp;"!b3:b34"),$A107,OFFSET(INDIRECT(D$1&amp;"!a3"),,ROW(INDIRECT(MATCH('2、汇总分析二项目维度'!$J$2,INDIRECT(D$1&amp;"!2:2"),)&amp;":"&amp;MATCH('2、汇总分析二项目维度'!$K$2,INDIRECT(D$1&amp;"!2:2"),)))-1,)))</f>
        <v>0</v>
      </c>
      <c r="E107" s="159">
        <f ca="1">SUMPRODUCT(SUMIF(INDIRECT(E$1&amp;"!b3:b34"),$A107,OFFSET(INDIRECT(E$1&amp;"!a3"),,ROW(INDIRECT(MATCH('2、汇总分析二项目维度'!$J$2,INDIRECT(E$1&amp;"!2:2"),)&amp;":"&amp;MATCH('2、汇总分析二项目维度'!$K$2,INDIRECT(E$1&amp;"!2:2"),)))-1,)))</f>
        <v>0</v>
      </c>
      <c r="F107" s="159">
        <f ca="1">SUMPRODUCT(SUMIF(INDIRECT(F$1&amp;"!b3:b34"),$A107,OFFSET(INDIRECT(F$1&amp;"!a3"),,ROW(INDIRECT(MATCH('2、汇总分析二项目维度'!$J$2,INDIRECT(F$1&amp;"!2:2"),)&amp;":"&amp;MATCH('2、汇总分析二项目维度'!$K$2,INDIRECT(F$1&amp;"!2:2"),)))-1,)))</f>
        <v>0</v>
      </c>
      <c r="G107" s="159">
        <f ca="1">SUMPRODUCT(SUMIF(INDIRECT(G$1&amp;"!b3:b34"),$A107,OFFSET(INDIRECT(G$1&amp;"!a3"),,ROW(INDIRECT(MATCH('2、汇总分析二项目维度'!$J$2,INDIRECT(G$1&amp;"!2:2"),)&amp;":"&amp;MATCH('2、汇总分析二项目维度'!$K$2,INDIRECT(G$1&amp;"!2:2"),)))-1,)))</f>
        <v>0</v>
      </c>
      <c r="H107" s="159">
        <f ca="1">SUMPRODUCT(SUMIF(INDIRECT(H$1&amp;"!b3:b34"),$A107,OFFSET(INDIRECT(H$1&amp;"!a3"),,ROW(INDIRECT(MATCH('2、汇总分析二项目维度'!$J$2,INDIRECT(H$1&amp;"!2:2"),)&amp;":"&amp;MATCH('2、汇总分析二项目维度'!$K$2,INDIRECT(H$1&amp;"!2:2"),)))-1,)))</f>
        <v>0</v>
      </c>
      <c r="I107" s="159">
        <f ca="1">SUMPRODUCT(SUMIF(INDIRECT(I$1&amp;"!b3:b34"),$A107,OFFSET(INDIRECT(I$1&amp;"!a3"),,ROW(INDIRECT(MATCH('2、汇总分析二项目维度'!$J$2,INDIRECT(I$1&amp;"!2:2"),)&amp;":"&amp;MATCH('2、汇总分析二项目维度'!$K$2,INDIRECT(I$1&amp;"!2:2"),)))-1,)))</f>
        <v>0</v>
      </c>
      <c r="J107" s="159">
        <f ca="1">SUMPRODUCT(SUMIF(INDIRECT(J$1&amp;"!b3:b34"),$A107,OFFSET(INDIRECT(J$1&amp;"!a3"),,ROW(INDIRECT(MATCH('2、汇总分析二项目维度'!$J$2,INDIRECT(J$1&amp;"!2:2"),)&amp;":"&amp;MATCH('2、汇总分析二项目维度'!$K$2,INDIRECT(J$1&amp;"!2:2"),)))-1,)))</f>
        <v>0</v>
      </c>
      <c r="K107" s="159">
        <f ca="1">SUMPRODUCT(SUMIF(INDIRECT(K$1&amp;"!b3:b34"),$A107,OFFSET(INDIRECT(K$1&amp;"!a3"),,ROW(INDIRECT(MATCH('2、汇总分析二项目维度'!$J$2,INDIRECT(K$1&amp;"!2:2"),)&amp;":"&amp;MATCH('2、汇总分析二项目维度'!$K$2,INDIRECT(K$1&amp;"!2:2"),)))-1,)))</f>
        <v>0</v>
      </c>
      <c r="L107" s="159">
        <f ca="1">SUMPRODUCT(SUMIF(INDIRECT(L$1&amp;"!b3:b34"),$A107,OFFSET(INDIRECT(L$1&amp;"!a3"),,ROW(INDIRECT(MATCH('2、汇总分析二项目维度'!$J$2,INDIRECT(L$1&amp;"!2:2"),)&amp;":"&amp;MATCH('2、汇总分析二项目维度'!$K$2,INDIRECT(L$1&amp;"!2:2"),)))-1,)))</f>
        <v>0</v>
      </c>
      <c r="M107" s="159">
        <f ca="1">SUMPRODUCT(SUMIF(INDIRECT(M$1&amp;"!b3:b34"),$A107,OFFSET(INDIRECT(M$1&amp;"!a3"),,ROW(INDIRECT(MATCH('2、汇总分析二项目维度'!$J$2,INDIRECT(M$1&amp;"!2:2"),)&amp;":"&amp;MATCH('2、汇总分析二项目维度'!$K$2,INDIRECT(M$1&amp;"!2:2"),)))-1,)))</f>
        <v>0</v>
      </c>
      <c r="N107" s="159">
        <f ca="1">SUMPRODUCT(SUMIF(INDIRECT(N$1&amp;"!b3:b34"),$A107,OFFSET(INDIRECT(N$1&amp;"!a3"),,ROW(INDIRECT(MATCH('2、汇总分析二项目维度'!$J$2,INDIRECT(N$1&amp;"!2:2"),)&amp;":"&amp;MATCH('2、汇总分析二项目维度'!$K$2,INDIRECT(N$1&amp;"!2:2"),)))-1,)))</f>
        <v>0</v>
      </c>
      <c r="O107" s="159">
        <f ca="1">SUMPRODUCT(SUMIF(INDIRECT(O$1&amp;"!b3:b34"),$A107,OFFSET(INDIRECT(O$1&amp;"!a3"),,ROW(INDIRECT(MATCH('2、汇总分析二项目维度'!$J$2,INDIRECT(O$1&amp;"!2:2"),)&amp;":"&amp;MATCH('2、汇总分析二项目维度'!$K$2,INDIRECT(O$1&amp;"!2:2"),)))-1,)))</f>
        <v>0</v>
      </c>
      <c r="P107" s="159">
        <f ca="1">SUMPRODUCT(SUMIF(INDIRECT(P$1&amp;"!b3:b34"),$A107,OFFSET(INDIRECT(P$1&amp;"!a3"),,ROW(INDIRECT(MATCH('2、汇总分析二项目维度'!$J$2,INDIRECT(P$1&amp;"!2:2"),)&amp;":"&amp;MATCH('2、汇总分析二项目维度'!$K$2,INDIRECT(P$1&amp;"!2:2"),)))-1,)))</f>
        <v>0</v>
      </c>
      <c r="Q107" s="159">
        <f ca="1">SUMPRODUCT(SUMIF(INDIRECT(Q$1&amp;"!b3:b34"),$A107,OFFSET(INDIRECT(Q$1&amp;"!a3"),,ROW(INDIRECT(MATCH('2、汇总分析二项目维度'!$J$2,INDIRECT(Q$1&amp;"!2:2"),)&amp;":"&amp;MATCH('2、汇总分析二项目维度'!$K$2,INDIRECT(Q$1&amp;"!2:2"),)))-1,)))</f>
        <v>0</v>
      </c>
      <c r="R107" s="159">
        <f ca="1">SUMPRODUCT(SUMIF(INDIRECT(R$1&amp;"!b3:b34"),$A107,OFFSET(INDIRECT(R$1&amp;"!a3"),,ROW(INDIRECT(MATCH('2、汇总分析二项目维度'!$J$2,INDIRECT(R$1&amp;"!2:2"),)&amp;":"&amp;MATCH('2、汇总分析二项目维度'!$K$2,INDIRECT(R$1&amp;"!2:2"),)))-1,)))</f>
        <v>0</v>
      </c>
      <c r="S107" s="159">
        <f ca="1">SUMPRODUCT(SUMIF(INDIRECT(S$1&amp;"!b3:b34"),$A107,OFFSET(INDIRECT(S$1&amp;"!a3"),,ROW(INDIRECT(MATCH('2、汇总分析二项目维度'!$J$2,INDIRECT(S$1&amp;"!2:2"),)&amp;":"&amp;MATCH('2、汇总分析二项目维度'!$K$2,INDIRECT(S$1&amp;"!2:2"),)))-1,)))</f>
        <v>0</v>
      </c>
      <c r="T107" s="106">
        <f ca="1">SUM(D107:S107)</f>
        <v>0</v>
      </c>
    </row>
    <row r="108" spans="1:20" ht="15" customHeight="1" x14ac:dyDescent="0.35">
      <c r="A108" s="114" t="s">
        <v>2168</v>
      </c>
      <c r="B108" s="114" t="s">
        <v>1929</v>
      </c>
      <c r="C108" s="251" t="s">
        <v>2169</v>
      </c>
      <c r="D108" s="159">
        <f ca="1">SUMPRODUCT(SUMIF(INDIRECT(D$1&amp;"!b3:b34"),$A108,OFFSET(INDIRECT(D$1&amp;"!a3"),,ROW(INDIRECT(MATCH('2、汇总分析二项目维度'!$J$2,INDIRECT(D$1&amp;"!2:2"),)&amp;":"&amp;MATCH('2、汇总分析二项目维度'!$K$2,INDIRECT(D$1&amp;"!2:2"),)))-1,)))</f>
        <v>0</v>
      </c>
      <c r="E108" s="159">
        <f ca="1">SUMPRODUCT(SUMIF(INDIRECT(E$1&amp;"!b3:b34"),$A108,OFFSET(INDIRECT(E$1&amp;"!a3"),,ROW(INDIRECT(MATCH('2、汇总分析二项目维度'!$J$2,INDIRECT(E$1&amp;"!2:2"),)&amp;":"&amp;MATCH('2、汇总分析二项目维度'!$K$2,INDIRECT(E$1&amp;"!2:2"),)))-1,)))</f>
        <v>0</v>
      </c>
      <c r="F108" s="159">
        <f ca="1">SUMPRODUCT(SUMIF(INDIRECT(F$1&amp;"!b3:b34"),$A108,OFFSET(INDIRECT(F$1&amp;"!a3"),,ROW(INDIRECT(MATCH('2、汇总分析二项目维度'!$J$2,INDIRECT(F$1&amp;"!2:2"),)&amp;":"&amp;MATCH('2、汇总分析二项目维度'!$K$2,INDIRECT(F$1&amp;"!2:2"),)))-1,)))</f>
        <v>0</v>
      </c>
      <c r="G108" s="159">
        <f ca="1">SUMPRODUCT(SUMIF(INDIRECT(G$1&amp;"!b3:b34"),$A108,OFFSET(INDIRECT(G$1&amp;"!a3"),,ROW(INDIRECT(MATCH('2、汇总分析二项目维度'!$J$2,INDIRECT(G$1&amp;"!2:2"),)&amp;":"&amp;MATCH('2、汇总分析二项目维度'!$K$2,INDIRECT(G$1&amp;"!2:2"),)))-1,)))</f>
        <v>0</v>
      </c>
      <c r="H108" s="159">
        <f ca="1">SUMPRODUCT(SUMIF(INDIRECT(H$1&amp;"!b3:b34"),$A108,OFFSET(INDIRECT(H$1&amp;"!a3"),,ROW(INDIRECT(MATCH('2、汇总分析二项目维度'!$J$2,INDIRECT(H$1&amp;"!2:2"),)&amp;":"&amp;MATCH('2、汇总分析二项目维度'!$K$2,INDIRECT(H$1&amp;"!2:2"),)))-1,)))</f>
        <v>0</v>
      </c>
      <c r="I108" s="159">
        <f ca="1">SUMPRODUCT(SUMIF(INDIRECT(I$1&amp;"!b3:b34"),$A108,OFFSET(INDIRECT(I$1&amp;"!a3"),,ROW(INDIRECT(MATCH('2、汇总分析二项目维度'!$J$2,INDIRECT(I$1&amp;"!2:2"),)&amp;":"&amp;MATCH('2、汇总分析二项目维度'!$K$2,INDIRECT(I$1&amp;"!2:2"),)))-1,)))</f>
        <v>0</v>
      </c>
      <c r="J108" s="159">
        <f ca="1">SUMPRODUCT(SUMIF(INDIRECT(J$1&amp;"!b3:b34"),$A108,OFFSET(INDIRECT(J$1&amp;"!a3"),,ROW(INDIRECT(MATCH('2、汇总分析二项目维度'!$J$2,INDIRECT(J$1&amp;"!2:2"),)&amp;":"&amp;MATCH('2、汇总分析二项目维度'!$K$2,INDIRECT(J$1&amp;"!2:2"),)))-1,)))</f>
        <v>0</v>
      </c>
      <c r="K108" s="159">
        <f ca="1">SUMPRODUCT(SUMIF(INDIRECT(K$1&amp;"!b3:b34"),$A108,OFFSET(INDIRECT(K$1&amp;"!a3"),,ROW(INDIRECT(MATCH('2、汇总分析二项目维度'!$J$2,INDIRECT(K$1&amp;"!2:2"),)&amp;":"&amp;MATCH('2、汇总分析二项目维度'!$K$2,INDIRECT(K$1&amp;"!2:2"),)))-1,)))</f>
        <v>0</v>
      </c>
      <c r="L108" s="159">
        <f ca="1">SUMPRODUCT(SUMIF(INDIRECT(L$1&amp;"!b3:b34"),$A108,OFFSET(INDIRECT(L$1&amp;"!a3"),,ROW(INDIRECT(MATCH('2、汇总分析二项目维度'!$J$2,INDIRECT(L$1&amp;"!2:2"),)&amp;":"&amp;MATCH('2、汇总分析二项目维度'!$K$2,INDIRECT(L$1&amp;"!2:2"),)))-1,)))</f>
        <v>0</v>
      </c>
      <c r="M108" s="159">
        <f ca="1">SUMPRODUCT(SUMIF(INDIRECT(M$1&amp;"!b3:b34"),$A108,OFFSET(INDIRECT(M$1&amp;"!a3"),,ROW(INDIRECT(MATCH('2、汇总分析二项目维度'!$J$2,INDIRECT(M$1&amp;"!2:2"),)&amp;":"&amp;MATCH('2、汇总分析二项目维度'!$K$2,INDIRECT(M$1&amp;"!2:2"),)))-1,)))</f>
        <v>0</v>
      </c>
      <c r="N108" s="159">
        <f ca="1">SUMPRODUCT(SUMIF(INDIRECT(N$1&amp;"!b3:b34"),$A108,OFFSET(INDIRECT(N$1&amp;"!a3"),,ROW(INDIRECT(MATCH('2、汇总分析二项目维度'!$J$2,INDIRECT(N$1&amp;"!2:2"),)&amp;":"&amp;MATCH('2、汇总分析二项目维度'!$K$2,INDIRECT(N$1&amp;"!2:2"),)))-1,)))</f>
        <v>0</v>
      </c>
      <c r="O108" s="159">
        <f ca="1">SUMPRODUCT(SUMIF(INDIRECT(O$1&amp;"!b3:b34"),$A108,OFFSET(INDIRECT(O$1&amp;"!a3"),,ROW(INDIRECT(MATCH('2、汇总分析二项目维度'!$J$2,INDIRECT(O$1&amp;"!2:2"),)&amp;":"&amp;MATCH('2、汇总分析二项目维度'!$K$2,INDIRECT(O$1&amp;"!2:2"),)))-1,)))</f>
        <v>0</v>
      </c>
      <c r="P108" s="159">
        <f ca="1">SUMPRODUCT(SUMIF(INDIRECT(P$1&amp;"!b3:b34"),$A108,OFFSET(INDIRECT(P$1&amp;"!a3"),,ROW(INDIRECT(MATCH('2、汇总分析二项目维度'!$J$2,INDIRECT(P$1&amp;"!2:2"),)&amp;":"&amp;MATCH('2、汇总分析二项目维度'!$K$2,INDIRECT(P$1&amp;"!2:2"),)))-1,)))</f>
        <v>0</v>
      </c>
      <c r="Q108" s="159">
        <f ca="1">SUMPRODUCT(SUMIF(INDIRECT(Q$1&amp;"!b3:b34"),$A108,OFFSET(INDIRECT(Q$1&amp;"!a3"),,ROW(INDIRECT(MATCH('2、汇总分析二项目维度'!$J$2,INDIRECT(Q$1&amp;"!2:2"),)&amp;":"&amp;MATCH('2、汇总分析二项目维度'!$K$2,INDIRECT(Q$1&amp;"!2:2"),)))-1,)))</f>
        <v>0</v>
      </c>
      <c r="R108" s="159">
        <f ca="1">SUMPRODUCT(SUMIF(INDIRECT(R$1&amp;"!b3:b34"),$A108,OFFSET(INDIRECT(R$1&amp;"!a3"),,ROW(INDIRECT(MATCH('2、汇总分析二项目维度'!$J$2,INDIRECT(R$1&amp;"!2:2"),)&amp;":"&amp;MATCH('2、汇总分析二项目维度'!$K$2,INDIRECT(R$1&amp;"!2:2"),)))-1,)))</f>
        <v>0</v>
      </c>
      <c r="S108" s="159">
        <f ca="1">SUMPRODUCT(SUMIF(INDIRECT(S$1&amp;"!b3:b34"),$A108,OFFSET(INDIRECT(S$1&amp;"!a3"),,ROW(INDIRECT(MATCH('2、汇总分析二项目维度'!$J$2,INDIRECT(S$1&amp;"!2:2"),)&amp;":"&amp;MATCH('2、汇总分析二项目维度'!$K$2,INDIRECT(S$1&amp;"!2:2"),)))-1,)))</f>
        <v>0</v>
      </c>
      <c r="T108" s="106">
        <f t="shared" ref="T108:T109" ca="1" si="10">SUM(D108:S108)</f>
        <v>0</v>
      </c>
    </row>
    <row r="109" spans="1:20" ht="15" customHeight="1" x14ac:dyDescent="0.35">
      <c r="A109" s="114" t="s">
        <v>2173</v>
      </c>
      <c r="B109" s="114" t="s">
        <v>2174</v>
      </c>
      <c r="C109" s="251" t="s">
        <v>2175</v>
      </c>
      <c r="D109" s="159">
        <f ca="1">SUMPRODUCT(SUMIF(INDIRECT(D$1&amp;"!b3:b34"),$A109,OFFSET(INDIRECT(D$1&amp;"!a3"),,ROW(INDIRECT(MATCH('2、汇总分析二项目维度'!$J$2,INDIRECT(D$1&amp;"!2:2"),)&amp;":"&amp;MATCH('2、汇总分析二项目维度'!$K$2,INDIRECT(D$1&amp;"!2:2"),)))-1,)))</f>
        <v>0</v>
      </c>
      <c r="E109" s="159">
        <f ca="1">SUMPRODUCT(SUMIF(INDIRECT(E$1&amp;"!b3:b34"),$A109,OFFSET(INDIRECT(E$1&amp;"!a3"),,ROW(INDIRECT(MATCH('2、汇总分析二项目维度'!$J$2,INDIRECT(E$1&amp;"!2:2"),)&amp;":"&amp;MATCH('2、汇总分析二项目维度'!$K$2,INDIRECT(E$1&amp;"!2:2"),)))-1,)))</f>
        <v>0</v>
      </c>
      <c r="F109" s="159">
        <f ca="1">SUMPRODUCT(SUMIF(INDIRECT(F$1&amp;"!b3:b34"),$A109,OFFSET(INDIRECT(F$1&amp;"!a3"),,ROW(INDIRECT(MATCH('2、汇总分析二项目维度'!$J$2,INDIRECT(F$1&amp;"!2:2"),)&amp;":"&amp;MATCH('2、汇总分析二项目维度'!$K$2,INDIRECT(F$1&amp;"!2:2"),)))-1,)))</f>
        <v>0</v>
      </c>
      <c r="G109" s="159">
        <f ca="1">SUMPRODUCT(SUMIF(INDIRECT(G$1&amp;"!b3:b34"),$A109,OFFSET(INDIRECT(G$1&amp;"!a3"),,ROW(INDIRECT(MATCH('2、汇总分析二项目维度'!$J$2,INDIRECT(G$1&amp;"!2:2"),)&amp;":"&amp;MATCH('2、汇总分析二项目维度'!$K$2,INDIRECT(G$1&amp;"!2:2"),)))-1,)))</f>
        <v>0</v>
      </c>
      <c r="H109" s="159">
        <f ca="1">SUMPRODUCT(SUMIF(INDIRECT(H$1&amp;"!b3:b34"),$A109,OFFSET(INDIRECT(H$1&amp;"!a3"),,ROW(INDIRECT(MATCH('2、汇总分析二项目维度'!$J$2,INDIRECT(H$1&amp;"!2:2"),)&amp;":"&amp;MATCH('2、汇总分析二项目维度'!$K$2,INDIRECT(H$1&amp;"!2:2"),)))-1,)))</f>
        <v>0</v>
      </c>
      <c r="I109" s="159">
        <f ca="1">SUMPRODUCT(SUMIF(INDIRECT(I$1&amp;"!b3:b34"),$A109,OFFSET(INDIRECT(I$1&amp;"!a3"),,ROW(INDIRECT(MATCH('2、汇总分析二项目维度'!$J$2,INDIRECT(I$1&amp;"!2:2"),)&amp;":"&amp;MATCH('2、汇总分析二项目维度'!$K$2,INDIRECT(I$1&amp;"!2:2"),)))-1,)))</f>
        <v>0</v>
      </c>
      <c r="J109" s="159">
        <f ca="1">SUMPRODUCT(SUMIF(INDIRECT(J$1&amp;"!b3:b34"),$A109,OFFSET(INDIRECT(J$1&amp;"!a3"),,ROW(INDIRECT(MATCH('2、汇总分析二项目维度'!$J$2,INDIRECT(J$1&amp;"!2:2"),)&amp;":"&amp;MATCH('2、汇总分析二项目维度'!$K$2,INDIRECT(J$1&amp;"!2:2"),)))-1,)))</f>
        <v>0</v>
      </c>
      <c r="K109" s="159">
        <f ca="1">SUMPRODUCT(SUMIF(INDIRECT(K$1&amp;"!b3:b34"),$A109,OFFSET(INDIRECT(K$1&amp;"!a3"),,ROW(INDIRECT(MATCH('2、汇总分析二项目维度'!$J$2,INDIRECT(K$1&amp;"!2:2"),)&amp;":"&amp;MATCH('2、汇总分析二项目维度'!$K$2,INDIRECT(K$1&amp;"!2:2"),)))-1,)))</f>
        <v>0</v>
      </c>
      <c r="L109" s="159">
        <f ca="1">SUMPRODUCT(SUMIF(INDIRECT(L$1&amp;"!b3:b34"),$A109,OFFSET(INDIRECT(L$1&amp;"!a3"),,ROW(INDIRECT(MATCH('2、汇总分析二项目维度'!$J$2,INDIRECT(L$1&amp;"!2:2"),)&amp;":"&amp;MATCH('2、汇总分析二项目维度'!$K$2,INDIRECT(L$1&amp;"!2:2"),)))-1,)))</f>
        <v>0</v>
      </c>
      <c r="M109" s="159">
        <f ca="1">SUMPRODUCT(SUMIF(INDIRECT(M$1&amp;"!b3:b34"),$A109,OFFSET(INDIRECT(M$1&amp;"!a3"),,ROW(INDIRECT(MATCH('2、汇总分析二项目维度'!$J$2,INDIRECT(M$1&amp;"!2:2"),)&amp;":"&amp;MATCH('2、汇总分析二项目维度'!$K$2,INDIRECT(M$1&amp;"!2:2"),)))-1,)))</f>
        <v>0</v>
      </c>
      <c r="N109" s="159">
        <f ca="1">SUMPRODUCT(SUMIF(INDIRECT(N$1&amp;"!b3:b34"),$A109,OFFSET(INDIRECT(N$1&amp;"!a3"),,ROW(INDIRECT(MATCH('2、汇总分析二项目维度'!$J$2,INDIRECT(N$1&amp;"!2:2"),)&amp;":"&amp;MATCH('2、汇总分析二项目维度'!$K$2,INDIRECT(N$1&amp;"!2:2"),)))-1,)))</f>
        <v>0</v>
      </c>
      <c r="O109" s="159">
        <f ca="1">SUMPRODUCT(SUMIF(INDIRECT(O$1&amp;"!b3:b34"),$A109,OFFSET(INDIRECT(O$1&amp;"!a3"),,ROW(INDIRECT(MATCH('2、汇总分析二项目维度'!$J$2,INDIRECT(O$1&amp;"!2:2"),)&amp;":"&amp;MATCH('2、汇总分析二项目维度'!$K$2,INDIRECT(O$1&amp;"!2:2"),)))-1,)))</f>
        <v>0</v>
      </c>
      <c r="P109" s="159">
        <f ca="1">SUMPRODUCT(SUMIF(INDIRECT(P$1&amp;"!b3:b34"),$A109,OFFSET(INDIRECT(P$1&amp;"!a3"),,ROW(INDIRECT(MATCH('2、汇总分析二项目维度'!$J$2,INDIRECT(P$1&amp;"!2:2"),)&amp;":"&amp;MATCH('2、汇总分析二项目维度'!$K$2,INDIRECT(P$1&amp;"!2:2"),)))-1,)))</f>
        <v>0</v>
      </c>
      <c r="Q109" s="159">
        <f ca="1">SUMPRODUCT(SUMIF(INDIRECT(Q$1&amp;"!b3:b34"),$A109,OFFSET(INDIRECT(Q$1&amp;"!a3"),,ROW(INDIRECT(MATCH('2、汇总分析二项目维度'!$J$2,INDIRECT(Q$1&amp;"!2:2"),)&amp;":"&amp;MATCH('2、汇总分析二项目维度'!$K$2,INDIRECT(Q$1&amp;"!2:2"),)))-1,)))</f>
        <v>0</v>
      </c>
      <c r="R109" s="159">
        <f ca="1">SUMPRODUCT(SUMIF(INDIRECT(R$1&amp;"!b3:b34"),$A109,OFFSET(INDIRECT(R$1&amp;"!a3"),,ROW(INDIRECT(MATCH('2、汇总分析二项目维度'!$J$2,INDIRECT(R$1&amp;"!2:2"),)&amp;":"&amp;MATCH('2、汇总分析二项目维度'!$K$2,INDIRECT(R$1&amp;"!2:2"),)))-1,)))</f>
        <v>0</v>
      </c>
      <c r="S109" s="159">
        <f ca="1">SUMPRODUCT(SUMIF(INDIRECT(S$1&amp;"!b3:b34"),$A109,OFFSET(INDIRECT(S$1&amp;"!a3"),,ROW(INDIRECT(MATCH('2、汇总分析二项目维度'!$J$2,INDIRECT(S$1&amp;"!2:2"),)&amp;":"&amp;MATCH('2、汇总分析二项目维度'!$K$2,INDIRECT(S$1&amp;"!2:2"),)))-1,)))</f>
        <v>0</v>
      </c>
      <c r="T109" s="106">
        <f t="shared" ca="1" si="10"/>
        <v>0</v>
      </c>
    </row>
    <row r="110" spans="1:20" ht="15" customHeight="1" x14ac:dyDescent="0.35">
      <c r="A110" s="110" t="s">
        <v>532</v>
      </c>
      <c r="B110" s="71" t="s">
        <v>1610</v>
      </c>
      <c r="C110" s="12" t="str">
        <f>VLOOKUP(A110,'2、汇总分析二项目维度'!A:C,3,0)</f>
        <v>2019项目方案整理</v>
      </c>
      <c r="D110" s="159">
        <f ca="1">SUMPRODUCT(SUMIF(INDIRECT(D$1&amp;"!b3:b34"),$A110,OFFSET(INDIRECT(D$1&amp;"!a3"),,ROW(INDIRECT(MATCH('2、汇总分析二项目维度'!$J$2,INDIRECT(D$1&amp;"!2:2"),)&amp;":"&amp;MATCH('2、汇总分析二项目维度'!$K$2,INDIRECT(D$1&amp;"!2:2"),)))-1,)))</f>
        <v>0</v>
      </c>
      <c r="E110" s="159">
        <f ca="1">SUMPRODUCT(SUMIF(INDIRECT(E$1&amp;"!b3:b34"),$A110,OFFSET(INDIRECT(E$1&amp;"!a3"),,ROW(INDIRECT(MATCH('2、汇总分析二项目维度'!$J$2,INDIRECT(E$1&amp;"!2:2"),)&amp;":"&amp;MATCH('2、汇总分析二项目维度'!$K$2,INDIRECT(E$1&amp;"!2:2"),)))-1,)))</f>
        <v>0</v>
      </c>
      <c r="F110" s="159">
        <f ca="1">SUMPRODUCT(SUMIF(INDIRECT(F$1&amp;"!b3:b34"),$A110,OFFSET(INDIRECT(F$1&amp;"!a3"),,ROW(INDIRECT(MATCH('2、汇总分析二项目维度'!$J$2,INDIRECT(F$1&amp;"!2:2"),)&amp;":"&amp;MATCH('2、汇总分析二项目维度'!$K$2,INDIRECT(F$1&amp;"!2:2"),)))-1,)))</f>
        <v>0</v>
      </c>
      <c r="G110" s="159">
        <f ca="1">SUMPRODUCT(SUMIF(INDIRECT(G$1&amp;"!b3:b34"),$A110,OFFSET(INDIRECT(G$1&amp;"!a3"),,ROW(INDIRECT(MATCH('2、汇总分析二项目维度'!$J$2,INDIRECT(G$1&amp;"!2:2"),)&amp;":"&amp;MATCH('2、汇总分析二项目维度'!$K$2,INDIRECT(G$1&amp;"!2:2"),)))-1,)))</f>
        <v>0</v>
      </c>
      <c r="H110" s="159">
        <f ca="1">SUMPRODUCT(SUMIF(INDIRECT(H$1&amp;"!b3:b34"),$A110,OFFSET(INDIRECT(H$1&amp;"!a3"),,ROW(INDIRECT(MATCH('2、汇总分析二项目维度'!$J$2,INDIRECT(H$1&amp;"!2:2"),)&amp;":"&amp;MATCH('2、汇总分析二项目维度'!$K$2,INDIRECT(H$1&amp;"!2:2"),)))-1,)))</f>
        <v>0</v>
      </c>
      <c r="I110" s="159">
        <f ca="1">SUMPRODUCT(SUMIF(INDIRECT(I$1&amp;"!b3:b34"),$A110,OFFSET(INDIRECT(I$1&amp;"!a3"),,ROW(INDIRECT(MATCH('2、汇总分析二项目维度'!$J$2,INDIRECT(I$1&amp;"!2:2"),)&amp;":"&amp;MATCH('2、汇总分析二项目维度'!$K$2,INDIRECT(I$1&amp;"!2:2"),)))-1,)))</f>
        <v>0</v>
      </c>
      <c r="J110" s="159">
        <f ca="1">SUMPRODUCT(SUMIF(INDIRECT(J$1&amp;"!b3:b34"),$A110,OFFSET(INDIRECT(J$1&amp;"!a3"),,ROW(INDIRECT(MATCH('2、汇总分析二项目维度'!$J$2,INDIRECT(J$1&amp;"!2:2"),)&amp;":"&amp;MATCH('2、汇总分析二项目维度'!$K$2,INDIRECT(J$1&amp;"!2:2"),)))-1,)))</f>
        <v>0</v>
      </c>
      <c r="K110" s="159">
        <f ca="1">SUMPRODUCT(SUMIF(INDIRECT(K$1&amp;"!b3:b34"),$A110,OFFSET(INDIRECT(K$1&amp;"!a3"),,ROW(INDIRECT(MATCH('2、汇总分析二项目维度'!$J$2,INDIRECT(K$1&amp;"!2:2"),)&amp;":"&amp;MATCH('2、汇总分析二项目维度'!$K$2,INDIRECT(K$1&amp;"!2:2"),)))-1,)))</f>
        <v>0</v>
      </c>
      <c r="L110" s="159">
        <f ca="1">SUMPRODUCT(SUMIF(INDIRECT(L$1&amp;"!b3:b34"),$A110,OFFSET(INDIRECT(L$1&amp;"!a3"),,ROW(INDIRECT(MATCH('2、汇总分析二项目维度'!$J$2,INDIRECT(L$1&amp;"!2:2"),)&amp;":"&amp;MATCH('2、汇总分析二项目维度'!$K$2,INDIRECT(L$1&amp;"!2:2"),)))-1,)))</f>
        <v>0</v>
      </c>
      <c r="M110" s="159">
        <f ca="1">SUMPRODUCT(SUMIF(INDIRECT(M$1&amp;"!b3:b34"),$A110,OFFSET(INDIRECT(M$1&amp;"!a3"),,ROW(INDIRECT(MATCH('2、汇总分析二项目维度'!$J$2,INDIRECT(M$1&amp;"!2:2"),)&amp;":"&amp;MATCH('2、汇总分析二项目维度'!$K$2,INDIRECT(M$1&amp;"!2:2"),)))-1,)))</f>
        <v>0</v>
      </c>
      <c r="N110" s="159">
        <f ca="1">SUMPRODUCT(SUMIF(INDIRECT(N$1&amp;"!b3:b34"),$A110,OFFSET(INDIRECT(N$1&amp;"!a3"),,ROW(INDIRECT(MATCH('2、汇总分析二项目维度'!$J$2,INDIRECT(N$1&amp;"!2:2"),)&amp;":"&amp;MATCH('2、汇总分析二项目维度'!$K$2,INDIRECT(N$1&amp;"!2:2"),)))-1,)))</f>
        <v>0</v>
      </c>
      <c r="O110" s="159">
        <f ca="1">SUMPRODUCT(SUMIF(INDIRECT(O$1&amp;"!b3:b34"),$A110,OFFSET(INDIRECT(O$1&amp;"!a3"),,ROW(INDIRECT(MATCH('2、汇总分析二项目维度'!$J$2,INDIRECT(O$1&amp;"!2:2"),)&amp;":"&amp;MATCH('2、汇总分析二项目维度'!$K$2,INDIRECT(O$1&amp;"!2:2"),)))-1,)))</f>
        <v>0</v>
      </c>
      <c r="P110" s="159">
        <f ca="1">SUMPRODUCT(SUMIF(INDIRECT(P$1&amp;"!b3:b34"),$A110,OFFSET(INDIRECT(P$1&amp;"!a3"),,ROW(INDIRECT(MATCH('2、汇总分析二项目维度'!$J$2,INDIRECT(P$1&amp;"!2:2"),)&amp;":"&amp;MATCH('2、汇总分析二项目维度'!$K$2,INDIRECT(P$1&amp;"!2:2"),)))-1,)))</f>
        <v>0</v>
      </c>
      <c r="Q110" s="159">
        <f ca="1">SUMPRODUCT(SUMIF(INDIRECT(Q$1&amp;"!b3:b34"),$A110,OFFSET(INDIRECT(Q$1&amp;"!a3"),,ROW(INDIRECT(MATCH('2、汇总分析二项目维度'!$J$2,INDIRECT(Q$1&amp;"!2:2"),)&amp;":"&amp;MATCH('2、汇总分析二项目维度'!$K$2,INDIRECT(Q$1&amp;"!2:2"),)))-1,)))</f>
        <v>0</v>
      </c>
      <c r="R110" s="159">
        <f ca="1">SUMPRODUCT(SUMIF(INDIRECT(R$1&amp;"!b3:b34"),$A110,OFFSET(INDIRECT(R$1&amp;"!a3"),,ROW(INDIRECT(MATCH('2、汇总分析二项目维度'!$J$2,INDIRECT(R$1&amp;"!2:2"),)&amp;":"&amp;MATCH('2、汇总分析二项目维度'!$K$2,INDIRECT(R$1&amp;"!2:2"),)))-1,)))</f>
        <v>0</v>
      </c>
      <c r="S110" s="159">
        <f ca="1">SUMPRODUCT(SUMIF(INDIRECT(S$1&amp;"!b3:b34"),$A110,OFFSET(INDIRECT(S$1&amp;"!a3"),,ROW(INDIRECT(MATCH('2、汇总分析二项目维度'!$J$2,INDIRECT(S$1&amp;"!2:2"),)&amp;":"&amp;MATCH('2、汇总分析二项目维度'!$K$2,INDIRECT(S$1&amp;"!2:2"),)))-1,)))</f>
        <v>0</v>
      </c>
      <c r="T110" s="106">
        <f t="shared" ca="1" si="0"/>
        <v>0</v>
      </c>
    </row>
    <row r="111" spans="1:20" ht="15" customHeight="1" x14ac:dyDescent="0.35">
      <c r="A111" s="110" t="s">
        <v>533</v>
      </c>
      <c r="B111" s="71" t="s">
        <v>1610</v>
      </c>
      <c r="C111" s="12" t="str">
        <f>VLOOKUP(A111,'2、汇总分析二项目维度'!A:C,3,0)</f>
        <v>行业方案创新</v>
      </c>
      <c r="D111" s="159">
        <f ca="1">SUMPRODUCT(SUMIF(INDIRECT(D$1&amp;"!b3:b34"),$A111,OFFSET(INDIRECT(D$1&amp;"!a3"),,ROW(INDIRECT(MATCH('2、汇总分析二项目维度'!$J$2,INDIRECT(D$1&amp;"!2:2"),)&amp;":"&amp;MATCH('2、汇总分析二项目维度'!$K$2,INDIRECT(D$1&amp;"!2:2"),)))-1,)))</f>
        <v>24</v>
      </c>
      <c r="E111" s="159">
        <f ca="1">SUMPRODUCT(SUMIF(INDIRECT(E$1&amp;"!b3:b34"),$A111,OFFSET(INDIRECT(E$1&amp;"!a3"),,ROW(INDIRECT(MATCH('2、汇总分析二项目维度'!$J$2,INDIRECT(E$1&amp;"!2:2"),)&amp;":"&amp;MATCH('2、汇总分析二项目维度'!$K$2,INDIRECT(E$1&amp;"!2:2"),)))-1,)))</f>
        <v>6</v>
      </c>
      <c r="F111" s="159">
        <f ca="1">SUMPRODUCT(SUMIF(INDIRECT(F$1&amp;"!b3:b34"),$A111,OFFSET(INDIRECT(F$1&amp;"!a3"),,ROW(INDIRECT(MATCH('2、汇总分析二项目维度'!$J$2,INDIRECT(F$1&amp;"!2:2"),)&amp;":"&amp;MATCH('2、汇总分析二项目维度'!$K$2,INDIRECT(F$1&amp;"!2:2"),)))-1,)))</f>
        <v>0</v>
      </c>
      <c r="G111" s="159">
        <f ca="1">SUMPRODUCT(SUMIF(INDIRECT(G$1&amp;"!b3:b34"),$A111,OFFSET(INDIRECT(G$1&amp;"!a3"),,ROW(INDIRECT(MATCH('2、汇总分析二项目维度'!$J$2,INDIRECT(G$1&amp;"!2:2"),)&amp;":"&amp;MATCH('2、汇总分析二项目维度'!$K$2,INDIRECT(G$1&amp;"!2:2"),)))-1,)))</f>
        <v>0</v>
      </c>
      <c r="H111" s="159">
        <f ca="1">SUMPRODUCT(SUMIF(INDIRECT(H$1&amp;"!b3:b34"),$A111,OFFSET(INDIRECT(H$1&amp;"!a3"),,ROW(INDIRECT(MATCH('2、汇总分析二项目维度'!$J$2,INDIRECT(H$1&amp;"!2:2"),)&amp;":"&amp;MATCH('2、汇总分析二项目维度'!$K$2,INDIRECT(H$1&amp;"!2:2"),)))-1,)))</f>
        <v>0</v>
      </c>
      <c r="I111" s="159">
        <f ca="1">SUMPRODUCT(SUMIF(INDIRECT(I$1&amp;"!b3:b34"),$A111,OFFSET(INDIRECT(I$1&amp;"!a3"),,ROW(INDIRECT(MATCH('2、汇总分析二项目维度'!$J$2,INDIRECT(I$1&amp;"!2:2"),)&amp;":"&amp;MATCH('2、汇总分析二项目维度'!$K$2,INDIRECT(I$1&amp;"!2:2"),)))-1,)))</f>
        <v>0</v>
      </c>
      <c r="J111" s="159">
        <f ca="1">SUMPRODUCT(SUMIF(INDIRECT(J$1&amp;"!b3:b34"),$A111,OFFSET(INDIRECT(J$1&amp;"!a3"),,ROW(INDIRECT(MATCH('2、汇总分析二项目维度'!$J$2,INDIRECT(J$1&amp;"!2:2"),)&amp;":"&amp;MATCH('2、汇总分析二项目维度'!$K$2,INDIRECT(J$1&amp;"!2:2"),)))-1,)))</f>
        <v>0</v>
      </c>
      <c r="K111" s="159">
        <f ca="1">SUMPRODUCT(SUMIF(INDIRECT(K$1&amp;"!b3:b34"),$A111,OFFSET(INDIRECT(K$1&amp;"!a3"),,ROW(INDIRECT(MATCH('2、汇总分析二项目维度'!$J$2,INDIRECT(K$1&amp;"!2:2"),)&amp;":"&amp;MATCH('2、汇总分析二项目维度'!$K$2,INDIRECT(K$1&amp;"!2:2"),)))-1,)))</f>
        <v>0</v>
      </c>
      <c r="L111" s="159">
        <f ca="1">SUMPRODUCT(SUMIF(INDIRECT(L$1&amp;"!b3:b34"),$A111,OFFSET(INDIRECT(L$1&amp;"!a3"),,ROW(INDIRECT(MATCH('2、汇总分析二项目维度'!$J$2,INDIRECT(L$1&amp;"!2:2"),)&amp;":"&amp;MATCH('2、汇总分析二项目维度'!$K$2,INDIRECT(L$1&amp;"!2:2"),)))-1,)))</f>
        <v>0</v>
      </c>
      <c r="M111" s="159">
        <f ca="1">SUMPRODUCT(SUMIF(INDIRECT(M$1&amp;"!b3:b34"),$A111,OFFSET(INDIRECT(M$1&amp;"!a3"),,ROW(INDIRECT(MATCH('2、汇总分析二项目维度'!$J$2,INDIRECT(M$1&amp;"!2:2"),)&amp;":"&amp;MATCH('2、汇总分析二项目维度'!$K$2,INDIRECT(M$1&amp;"!2:2"),)))-1,)))</f>
        <v>0</v>
      </c>
      <c r="N111" s="159">
        <f ca="1">SUMPRODUCT(SUMIF(INDIRECT(N$1&amp;"!b3:b34"),$A111,OFFSET(INDIRECT(N$1&amp;"!a3"),,ROW(INDIRECT(MATCH('2、汇总分析二项目维度'!$J$2,INDIRECT(N$1&amp;"!2:2"),)&amp;":"&amp;MATCH('2、汇总分析二项目维度'!$K$2,INDIRECT(N$1&amp;"!2:2"),)))-1,)))</f>
        <v>0</v>
      </c>
      <c r="O111" s="159">
        <f ca="1">SUMPRODUCT(SUMIF(INDIRECT(O$1&amp;"!b3:b34"),$A111,OFFSET(INDIRECT(O$1&amp;"!a3"),,ROW(INDIRECT(MATCH('2、汇总分析二项目维度'!$J$2,INDIRECT(O$1&amp;"!2:2"),)&amp;":"&amp;MATCH('2、汇总分析二项目维度'!$K$2,INDIRECT(O$1&amp;"!2:2"),)))-1,)))</f>
        <v>0</v>
      </c>
      <c r="P111" s="159">
        <f ca="1">SUMPRODUCT(SUMIF(INDIRECT(P$1&amp;"!b3:b34"),$A111,OFFSET(INDIRECT(P$1&amp;"!a3"),,ROW(INDIRECT(MATCH('2、汇总分析二项目维度'!$J$2,INDIRECT(P$1&amp;"!2:2"),)&amp;":"&amp;MATCH('2、汇总分析二项目维度'!$K$2,INDIRECT(P$1&amp;"!2:2"),)))-1,)))</f>
        <v>0</v>
      </c>
      <c r="Q111" s="159">
        <f ca="1">SUMPRODUCT(SUMIF(INDIRECT(Q$1&amp;"!b3:b34"),$A111,OFFSET(INDIRECT(Q$1&amp;"!a3"),,ROW(INDIRECT(MATCH('2、汇总分析二项目维度'!$J$2,INDIRECT(Q$1&amp;"!2:2"),)&amp;":"&amp;MATCH('2、汇总分析二项目维度'!$K$2,INDIRECT(Q$1&amp;"!2:2"),)))-1,)))</f>
        <v>0</v>
      </c>
      <c r="R111" s="159">
        <f ca="1">SUMPRODUCT(SUMIF(INDIRECT(R$1&amp;"!b3:b34"),$A111,OFFSET(INDIRECT(R$1&amp;"!a3"),,ROW(INDIRECT(MATCH('2、汇总分析二项目维度'!$J$2,INDIRECT(R$1&amp;"!2:2"),)&amp;":"&amp;MATCH('2、汇总分析二项目维度'!$K$2,INDIRECT(R$1&amp;"!2:2"),)))-1,)))</f>
        <v>0</v>
      </c>
      <c r="S111" s="159">
        <f ca="1">SUMPRODUCT(SUMIF(INDIRECT(S$1&amp;"!b3:b34"),$A111,OFFSET(INDIRECT(S$1&amp;"!a3"),,ROW(INDIRECT(MATCH('2、汇总分析二项目维度'!$J$2,INDIRECT(S$1&amp;"!2:2"),)&amp;":"&amp;MATCH('2、汇总分析二项目维度'!$K$2,INDIRECT(S$1&amp;"!2:2"),)))-1,)))</f>
        <v>8</v>
      </c>
      <c r="T111" s="106">
        <f t="shared" ca="1" si="0"/>
        <v>38</v>
      </c>
    </row>
    <row r="112" spans="1:20" ht="15" customHeight="1" x14ac:dyDescent="0.35">
      <c r="A112" s="114" t="s">
        <v>1667</v>
      </c>
      <c r="B112" s="71" t="s">
        <v>1610</v>
      </c>
      <c r="C112" s="12" t="str">
        <f>VLOOKUP(A112,'2、汇总分析二项目维度'!A:C,3,0)</f>
        <v>因特睿产品方案梳理</v>
      </c>
      <c r="D112" s="159">
        <f ca="1">SUMPRODUCT(SUMIF(INDIRECT(D$1&amp;"!b3:b34"),$A112,OFFSET(INDIRECT(D$1&amp;"!a3"),,ROW(INDIRECT(MATCH('2、汇总分析二项目维度'!$J$2,INDIRECT(D$1&amp;"!2:2"),)&amp;":"&amp;MATCH('2、汇总分析二项目维度'!$K$2,INDIRECT(D$1&amp;"!2:2"),)))-1,)))</f>
        <v>0</v>
      </c>
      <c r="E112" s="159">
        <f ca="1">SUMPRODUCT(SUMIF(INDIRECT(E$1&amp;"!b3:b34"),$A112,OFFSET(INDIRECT(E$1&amp;"!a3"),,ROW(INDIRECT(MATCH('2、汇总分析二项目维度'!$J$2,INDIRECT(E$1&amp;"!2:2"),)&amp;":"&amp;MATCH('2、汇总分析二项目维度'!$K$2,INDIRECT(E$1&amp;"!2:2"),)))-1,)))</f>
        <v>0</v>
      </c>
      <c r="F112" s="159">
        <f ca="1">SUMPRODUCT(SUMIF(INDIRECT(F$1&amp;"!b3:b34"),$A112,OFFSET(INDIRECT(F$1&amp;"!a3"),,ROW(INDIRECT(MATCH('2、汇总分析二项目维度'!$J$2,INDIRECT(F$1&amp;"!2:2"),)&amp;":"&amp;MATCH('2、汇总分析二项目维度'!$K$2,INDIRECT(F$1&amp;"!2:2"),)))-1,)))</f>
        <v>0</v>
      </c>
      <c r="G112" s="159">
        <f ca="1">SUMPRODUCT(SUMIF(INDIRECT(G$1&amp;"!b3:b34"),$A112,OFFSET(INDIRECT(G$1&amp;"!a3"),,ROW(INDIRECT(MATCH('2、汇总分析二项目维度'!$J$2,INDIRECT(G$1&amp;"!2:2"),)&amp;":"&amp;MATCH('2、汇总分析二项目维度'!$K$2,INDIRECT(G$1&amp;"!2:2"),)))-1,)))</f>
        <v>0</v>
      </c>
      <c r="H112" s="159">
        <f ca="1">SUMPRODUCT(SUMIF(INDIRECT(H$1&amp;"!b3:b34"),$A112,OFFSET(INDIRECT(H$1&amp;"!a3"),,ROW(INDIRECT(MATCH('2、汇总分析二项目维度'!$J$2,INDIRECT(H$1&amp;"!2:2"),)&amp;":"&amp;MATCH('2、汇总分析二项目维度'!$K$2,INDIRECT(H$1&amp;"!2:2"),)))-1,)))</f>
        <v>0</v>
      </c>
      <c r="I112" s="159">
        <f ca="1">SUMPRODUCT(SUMIF(INDIRECT(I$1&amp;"!b3:b34"),$A112,OFFSET(INDIRECT(I$1&amp;"!a3"),,ROW(INDIRECT(MATCH('2、汇总分析二项目维度'!$J$2,INDIRECT(I$1&amp;"!2:2"),)&amp;":"&amp;MATCH('2、汇总分析二项目维度'!$K$2,INDIRECT(I$1&amp;"!2:2"),)))-1,)))</f>
        <v>0</v>
      </c>
      <c r="J112" s="159">
        <f ca="1">SUMPRODUCT(SUMIF(INDIRECT(J$1&amp;"!b3:b34"),$A112,OFFSET(INDIRECT(J$1&amp;"!a3"),,ROW(INDIRECT(MATCH('2、汇总分析二项目维度'!$J$2,INDIRECT(J$1&amp;"!2:2"),)&amp;":"&amp;MATCH('2、汇总分析二项目维度'!$K$2,INDIRECT(J$1&amp;"!2:2"),)))-1,)))</f>
        <v>0</v>
      </c>
      <c r="K112" s="159">
        <f ca="1">SUMPRODUCT(SUMIF(INDIRECT(K$1&amp;"!b3:b34"),$A112,OFFSET(INDIRECT(K$1&amp;"!a3"),,ROW(INDIRECT(MATCH('2、汇总分析二项目维度'!$J$2,INDIRECT(K$1&amp;"!2:2"),)&amp;":"&amp;MATCH('2、汇总分析二项目维度'!$K$2,INDIRECT(K$1&amp;"!2:2"),)))-1,)))</f>
        <v>0</v>
      </c>
      <c r="L112" s="159">
        <f ca="1">SUMPRODUCT(SUMIF(INDIRECT(L$1&amp;"!b3:b34"),$A112,OFFSET(INDIRECT(L$1&amp;"!a3"),,ROW(INDIRECT(MATCH('2、汇总分析二项目维度'!$J$2,INDIRECT(L$1&amp;"!2:2"),)&amp;":"&amp;MATCH('2、汇总分析二项目维度'!$K$2,INDIRECT(L$1&amp;"!2:2"),)))-1,)))</f>
        <v>0</v>
      </c>
      <c r="M112" s="159">
        <f ca="1">SUMPRODUCT(SUMIF(INDIRECT(M$1&amp;"!b3:b34"),$A112,OFFSET(INDIRECT(M$1&amp;"!a3"),,ROW(INDIRECT(MATCH('2、汇总分析二项目维度'!$J$2,INDIRECT(M$1&amp;"!2:2"),)&amp;":"&amp;MATCH('2、汇总分析二项目维度'!$K$2,INDIRECT(M$1&amp;"!2:2"),)))-1,)))</f>
        <v>0</v>
      </c>
      <c r="N112" s="159">
        <f ca="1">SUMPRODUCT(SUMIF(INDIRECT(N$1&amp;"!b3:b34"),$A112,OFFSET(INDIRECT(N$1&amp;"!a3"),,ROW(INDIRECT(MATCH('2、汇总分析二项目维度'!$J$2,INDIRECT(N$1&amp;"!2:2"),)&amp;":"&amp;MATCH('2、汇总分析二项目维度'!$K$2,INDIRECT(N$1&amp;"!2:2"),)))-1,)))</f>
        <v>0</v>
      </c>
      <c r="O112" s="159">
        <f ca="1">SUMPRODUCT(SUMIF(INDIRECT(O$1&amp;"!b3:b34"),$A112,OFFSET(INDIRECT(O$1&amp;"!a3"),,ROW(INDIRECT(MATCH('2、汇总分析二项目维度'!$J$2,INDIRECT(O$1&amp;"!2:2"),)&amp;":"&amp;MATCH('2、汇总分析二项目维度'!$K$2,INDIRECT(O$1&amp;"!2:2"),)))-1,)))</f>
        <v>0</v>
      </c>
      <c r="P112" s="159">
        <f ca="1">SUMPRODUCT(SUMIF(INDIRECT(P$1&amp;"!b3:b34"),$A112,OFFSET(INDIRECT(P$1&amp;"!a3"),,ROW(INDIRECT(MATCH('2、汇总分析二项目维度'!$J$2,INDIRECT(P$1&amp;"!2:2"),)&amp;":"&amp;MATCH('2、汇总分析二项目维度'!$K$2,INDIRECT(P$1&amp;"!2:2"),)))-1,)))</f>
        <v>0</v>
      </c>
      <c r="Q112" s="159">
        <f ca="1">SUMPRODUCT(SUMIF(INDIRECT(Q$1&amp;"!b3:b34"),$A112,OFFSET(INDIRECT(Q$1&amp;"!a3"),,ROW(INDIRECT(MATCH('2、汇总分析二项目维度'!$J$2,INDIRECT(Q$1&amp;"!2:2"),)&amp;":"&amp;MATCH('2、汇总分析二项目维度'!$K$2,INDIRECT(Q$1&amp;"!2:2"),)))-1,)))</f>
        <v>0</v>
      </c>
      <c r="R112" s="159">
        <f ca="1">SUMPRODUCT(SUMIF(INDIRECT(R$1&amp;"!b3:b34"),$A112,OFFSET(INDIRECT(R$1&amp;"!a3"),,ROW(INDIRECT(MATCH('2、汇总分析二项目维度'!$J$2,INDIRECT(R$1&amp;"!2:2"),)&amp;":"&amp;MATCH('2、汇总分析二项目维度'!$K$2,INDIRECT(R$1&amp;"!2:2"),)))-1,)))</f>
        <v>40</v>
      </c>
      <c r="S112" s="159">
        <f ca="1">SUMPRODUCT(SUMIF(INDIRECT(S$1&amp;"!b3:b34"),$A112,OFFSET(INDIRECT(S$1&amp;"!a3"),,ROW(INDIRECT(MATCH('2、汇总分析二项目维度'!$J$2,INDIRECT(S$1&amp;"!2:2"),)&amp;":"&amp;MATCH('2、汇总分析二项目维度'!$K$2,INDIRECT(S$1&amp;"!2:2"),)))-1,)))</f>
        <v>0</v>
      </c>
      <c r="T112" s="106">
        <f ca="1">SUM(D112:S112)</f>
        <v>40</v>
      </c>
    </row>
    <row r="113" spans="1:20" ht="15" customHeight="1" x14ac:dyDescent="0.35">
      <c r="A113" s="172"/>
      <c r="B113" s="71"/>
      <c r="C113" s="12" t="s">
        <v>2116</v>
      </c>
      <c r="D113" s="159">
        <f ca="1">SUMPRODUCT(SUMIF(INDIRECT(D$1&amp;"!b3:b38"),"面向区域销售的综合支持",OFFSET(INDIRECT(D$1&amp;"!a3"),,ROW(INDIRECT(MATCH('2、汇总分析二项目维度'!$J$2,INDIRECT(D$1&amp;"!2:2"),)&amp;":"&amp;MATCH('2、汇总分析二项目维度'!$K$2,INDIRECT(D$1&amp;"!2:2"),)))-1,)))</f>
        <v>0</v>
      </c>
      <c r="E113" s="159">
        <f ca="1">SUMPRODUCT(SUMIF(INDIRECT(E$1&amp;"!b3:b38"),"面向区域销售的综合支持",OFFSET(INDIRECT(E$1&amp;"!a3"),,ROW(INDIRECT(MATCH('2、汇总分析二项目维度'!$J$2,INDIRECT(E$1&amp;"!2:2"),)&amp;":"&amp;MATCH('2、汇总分析二项目维度'!$K$2,INDIRECT(E$1&amp;"!2:2"),)))-1,)))</f>
        <v>0</v>
      </c>
      <c r="F113" s="159">
        <f ca="1">SUMPRODUCT(SUMIF(INDIRECT(F$1&amp;"!b3:b38"),"面向区域销售的综合支持",OFFSET(INDIRECT(F$1&amp;"!a3"),,ROW(INDIRECT(MATCH('2、汇总分析二项目维度'!$J$2,INDIRECT(F$1&amp;"!2:2"),)&amp;":"&amp;MATCH('2、汇总分析二项目维度'!$K$2,INDIRECT(F$1&amp;"!2:2"),)))-1,)))</f>
        <v>0</v>
      </c>
      <c r="G113" s="159">
        <f ca="1">SUMPRODUCT(SUMIF(INDIRECT(G$1&amp;"!b3:b38"),"面向区域销售的综合支持",OFFSET(INDIRECT(G$1&amp;"!a3"),,ROW(INDIRECT(MATCH('2、汇总分析二项目维度'!$J$2,INDIRECT(G$1&amp;"!2:2"),)&amp;":"&amp;MATCH('2、汇总分析二项目维度'!$K$2,INDIRECT(G$1&amp;"!2:2"),)))-1,)))</f>
        <v>0</v>
      </c>
      <c r="H113" s="159">
        <f ca="1">SUMPRODUCT(SUMIF(INDIRECT(H$1&amp;"!b3:b38"),"面向区域销售的综合支持",OFFSET(INDIRECT(H$1&amp;"!a3"),,ROW(INDIRECT(MATCH('2、汇总分析二项目维度'!$J$2,INDIRECT(H$1&amp;"!2:2"),)&amp;":"&amp;MATCH('2、汇总分析二项目维度'!$K$2,INDIRECT(H$1&amp;"!2:2"),)))-1,)))</f>
        <v>0</v>
      </c>
      <c r="I113" s="159">
        <f ca="1">SUMPRODUCT(SUMIF(INDIRECT(I$1&amp;"!b3:b38"),"面向区域销售的综合支持",OFFSET(INDIRECT(I$1&amp;"!a3"),,ROW(INDIRECT(MATCH('2、汇总分析二项目维度'!$J$2,INDIRECT(I$1&amp;"!2:2"),)&amp;":"&amp;MATCH('2、汇总分析二项目维度'!$K$2,INDIRECT(I$1&amp;"!2:2"),)))-1,)))</f>
        <v>0</v>
      </c>
      <c r="J113" s="159">
        <f ca="1">SUMPRODUCT(SUMIF(INDIRECT(J$1&amp;"!b3:b38"),"面向区域销售的综合支持",OFFSET(INDIRECT(J$1&amp;"!a3"),,ROW(INDIRECT(MATCH('2、汇总分析二项目维度'!$J$2,INDIRECT(J$1&amp;"!2:2"),)&amp;":"&amp;MATCH('2、汇总分析二项目维度'!$K$2,INDIRECT(J$1&amp;"!2:2"),)))-1,)))</f>
        <v>0</v>
      </c>
      <c r="K113" s="159">
        <f ca="1">SUMPRODUCT(SUMIF(INDIRECT(K$1&amp;"!b3:b38"),"面向区域销售的综合支持",OFFSET(INDIRECT(K$1&amp;"!a3"),,ROW(INDIRECT(MATCH('2、汇总分析二项目维度'!$J$2,INDIRECT(K$1&amp;"!2:2"),)&amp;":"&amp;MATCH('2、汇总分析二项目维度'!$K$2,INDIRECT(K$1&amp;"!2:2"),)))-1,)))</f>
        <v>0</v>
      </c>
      <c r="L113" s="159">
        <f ca="1">SUMPRODUCT(SUMIF(INDIRECT(L$1&amp;"!b3:b38"),"面向区域销售的综合支持",OFFSET(INDIRECT(L$1&amp;"!a3"),,ROW(INDIRECT(MATCH('2、汇总分析二项目维度'!$J$2,INDIRECT(L$1&amp;"!2:2"),)&amp;":"&amp;MATCH('2、汇总分析二项目维度'!$K$2,INDIRECT(L$1&amp;"!2:2"),)))-1,)))</f>
        <v>0</v>
      </c>
      <c r="M113" s="159">
        <f ca="1">SUMPRODUCT(SUMIF(INDIRECT(M$1&amp;"!b3:b38"),"面向区域销售的综合支持",OFFSET(INDIRECT(M$1&amp;"!a3"),,ROW(INDIRECT(MATCH('2、汇总分析二项目维度'!$J$2,INDIRECT(M$1&amp;"!2:2"),)&amp;":"&amp;MATCH('2、汇总分析二项目维度'!$K$2,INDIRECT(M$1&amp;"!2:2"),)))-1,)))</f>
        <v>0</v>
      </c>
      <c r="N113" s="159">
        <f ca="1">SUMPRODUCT(SUMIF(INDIRECT(N$1&amp;"!b3:b38"),"面向区域销售的综合支持",OFFSET(INDIRECT(N$1&amp;"!a3"),,ROW(INDIRECT(MATCH('2、汇总分析二项目维度'!$J$2,INDIRECT(N$1&amp;"!2:2"),)&amp;":"&amp;MATCH('2、汇总分析二项目维度'!$K$2,INDIRECT(N$1&amp;"!2:2"),)))-1,)))</f>
        <v>0</v>
      </c>
      <c r="O113" s="159">
        <f ca="1">SUMPRODUCT(SUMIF(INDIRECT(O$1&amp;"!b3:b38"),"面向区域销售的综合支持",OFFSET(INDIRECT(O$1&amp;"!a3"),,ROW(INDIRECT(MATCH('2、汇总分析二项目维度'!$J$2,INDIRECT(O$1&amp;"!2:2"),)&amp;":"&amp;MATCH('2、汇总分析二项目维度'!$K$2,INDIRECT(O$1&amp;"!2:2"),)))-1,)))</f>
        <v>0</v>
      </c>
      <c r="P113" s="159">
        <f ca="1">SUMPRODUCT(SUMIF(INDIRECT(P$1&amp;"!b3:b38"),"面向区域销售的综合支持",OFFSET(INDIRECT(P$1&amp;"!a3"),,ROW(INDIRECT(MATCH('2、汇总分析二项目维度'!$J$2,INDIRECT(P$1&amp;"!2:2"),)&amp;":"&amp;MATCH('2、汇总分析二项目维度'!$K$2,INDIRECT(P$1&amp;"!2:2"),)))-1,)))</f>
        <v>0</v>
      </c>
      <c r="Q113" s="159">
        <f ca="1">SUMPRODUCT(SUMIF(INDIRECT(Q$1&amp;"!b3:b38"),"面向区域销售的综合支持",OFFSET(INDIRECT(Q$1&amp;"!a3"),,ROW(INDIRECT(MATCH('2、汇总分析二项目维度'!$J$2,INDIRECT(Q$1&amp;"!2:2"),)&amp;":"&amp;MATCH('2、汇总分析二项目维度'!$K$2,INDIRECT(Q$1&amp;"!2:2"),)))-1,)))</f>
        <v>0</v>
      </c>
      <c r="R113" s="159">
        <f ca="1">SUMPRODUCT(SUMIF(INDIRECT(R$1&amp;"!b3:b38"),"面向区域销售的综合支持",OFFSET(INDIRECT(R$1&amp;"!a3"),,ROW(INDIRECT(MATCH('2、汇总分析二项目维度'!$J$2,INDIRECT(R$1&amp;"!2:2"),)&amp;":"&amp;MATCH('2、汇总分析二项目维度'!$K$2,INDIRECT(R$1&amp;"!2:2"),)))-1,)))</f>
        <v>0</v>
      </c>
      <c r="S113" s="159">
        <f ca="1">SUMPRODUCT(SUMIF(INDIRECT(S$1&amp;"!b3:b38"),"面向区域销售的综合支持",OFFSET(INDIRECT(S$1&amp;"!a3"),,ROW(INDIRECT(MATCH('2、汇总分析二项目维度'!$J$2,INDIRECT(S$1&amp;"!2:2"),)&amp;":"&amp;MATCH('2、汇总分析二项目维度'!$K$2,INDIRECT(S$1&amp;"!2:2"),)))-1,)))</f>
        <v>0</v>
      </c>
      <c r="T113" s="106">
        <f ca="1">SUM(D113:S113)</f>
        <v>0</v>
      </c>
    </row>
    <row r="114" spans="1:20" ht="15" customHeight="1" x14ac:dyDescent="0.35">
      <c r="A114" s="172"/>
      <c r="B114" s="71"/>
      <c r="C114" s="12" t="s">
        <v>2179</v>
      </c>
      <c r="D114" s="159">
        <f ca="1">SUMPRODUCT(SUMIF(INDIRECT(D$1&amp;"!b3:b38"),"面向北区销售的综合支持",OFFSET(INDIRECT(D$1&amp;"!a3"),,ROW(INDIRECT(MATCH('2、汇总分析二项目维度'!$J$2,INDIRECT(D$1&amp;"!2:2"),)&amp;":"&amp;MATCH('2、汇总分析二项目维度'!$K$2,INDIRECT(D$1&amp;"!2:2"),)))-1,)))</f>
        <v>0</v>
      </c>
      <c r="E114" s="159">
        <f ca="1">SUMPRODUCT(SUMIF(INDIRECT(E$1&amp;"!b3:b38"),"面向北区销售的综合支持",OFFSET(INDIRECT(E$1&amp;"!a3"),,ROW(INDIRECT(MATCH('2、汇总分析二项目维度'!$J$2,INDIRECT(E$1&amp;"!2:2"),)&amp;":"&amp;MATCH('2、汇总分析二项目维度'!$K$2,INDIRECT(E$1&amp;"!2:2"),)))-1,)))</f>
        <v>0</v>
      </c>
      <c r="F114" s="159">
        <f ca="1">SUMPRODUCT(SUMIF(INDIRECT(F$1&amp;"!b3:b38"),"面向北区销售的综合支持",OFFSET(INDIRECT(F$1&amp;"!a3"),,ROW(INDIRECT(MATCH('2、汇总分析二项目维度'!$J$2,INDIRECT(F$1&amp;"!2:2"),)&amp;":"&amp;MATCH('2、汇总分析二项目维度'!$K$2,INDIRECT(F$1&amp;"!2:2"),)))-1,)))</f>
        <v>0</v>
      </c>
      <c r="G114" s="159">
        <f ca="1">SUMPRODUCT(SUMIF(INDIRECT(G$1&amp;"!b3:b38"),"面向北区销售的综合支持",OFFSET(INDIRECT(G$1&amp;"!a3"),,ROW(INDIRECT(MATCH('2、汇总分析二项目维度'!$J$2,INDIRECT(G$1&amp;"!2:2"),)&amp;":"&amp;MATCH('2、汇总分析二项目维度'!$K$2,INDIRECT(G$1&amp;"!2:2"),)))-1,)))</f>
        <v>0</v>
      </c>
      <c r="H114" s="159">
        <f ca="1">SUMPRODUCT(SUMIF(INDIRECT(H$1&amp;"!b3:b38"),"面向北区销售的综合支持",OFFSET(INDIRECT(H$1&amp;"!a3"),,ROW(INDIRECT(MATCH('2、汇总分析二项目维度'!$J$2,INDIRECT(H$1&amp;"!2:2"),)&amp;":"&amp;MATCH('2、汇总分析二项目维度'!$K$2,INDIRECT(H$1&amp;"!2:2"),)))-1,)))</f>
        <v>0</v>
      </c>
      <c r="I114" s="159">
        <f ca="1">SUMPRODUCT(SUMIF(INDIRECT(I$1&amp;"!b3:b38"),"面向北区销售的综合支持",OFFSET(INDIRECT(I$1&amp;"!a3"),,ROW(INDIRECT(MATCH('2、汇总分析二项目维度'!$J$2,INDIRECT(I$1&amp;"!2:2"),)&amp;":"&amp;MATCH('2、汇总分析二项目维度'!$K$2,INDIRECT(I$1&amp;"!2:2"),)))-1,)))</f>
        <v>0</v>
      </c>
      <c r="J114" s="159">
        <f ca="1">SUMPRODUCT(SUMIF(INDIRECT(J$1&amp;"!b3:b38"),"面向北区销售的综合支持",OFFSET(INDIRECT(J$1&amp;"!a3"),,ROW(INDIRECT(MATCH('2、汇总分析二项目维度'!$J$2,INDIRECT(J$1&amp;"!2:2"),)&amp;":"&amp;MATCH('2、汇总分析二项目维度'!$K$2,INDIRECT(J$1&amp;"!2:2"),)))-1,)))</f>
        <v>0</v>
      </c>
      <c r="K114" s="159">
        <f ca="1">SUMPRODUCT(SUMIF(INDIRECT(K$1&amp;"!b3:b38"),"面向北区销售的综合支持",OFFSET(INDIRECT(K$1&amp;"!a3"),,ROW(INDIRECT(MATCH('2、汇总分析二项目维度'!$J$2,INDIRECT(K$1&amp;"!2:2"),)&amp;":"&amp;MATCH('2、汇总分析二项目维度'!$K$2,INDIRECT(K$1&amp;"!2:2"),)))-1,)))</f>
        <v>0</v>
      </c>
      <c r="L114" s="159">
        <f ca="1">SUMPRODUCT(SUMIF(INDIRECT(L$1&amp;"!b3:b38"),"面向北区销售的综合支持",OFFSET(INDIRECT(L$1&amp;"!a3"),,ROW(INDIRECT(MATCH('2、汇总分析二项目维度'!$J$2,INDIRECT(L$1&amp;"!2:2"),)&amp;":"&amp;MATCH('2、汇总分析二项目维度'!$K$2,INDIRECT(L$1&amp;"!2:2"),)))-1,)))</f>
        <v>0</v>
      </c>
      <c r="M114" s="159">
        <f ca="1">SUMPRODUCT(SUMIF(INDIRECT(M$1&amp;"!b3:b38"),"面向北区销售的综合支持",OFFSET(INDIRECT(M$1&amp;"!a3"),,ROW(INDIRECT(MATCH('2、汇总分析二项目维度'!$J$2,INDIRECT(M$1&amp;"!2:2"),)&amp;":"&amp;MATCH('2、汇总分析二项目维度'!$K$2,INDIRECT(M$1&amp;"!2:2"),)))-1,)))</f>
        <v>0</v>
      </c>
      <c r="N114" s="159">
        <f ca="1">SUMPRODUCT(SUMIF(INDIRECT(N$1&amp;"!b3:b38"),"面向北区销售的综合支持",OFFSET(INDIRECT(N$1&amp;"!a3"),,ROW(INDIRECT(MATCH('2、汇总分析二项目维度'!$J$2,INDIRECT(N$1&amp;"!2:2"),)&amp;":"&amp;MATCH('2、汇总分析二项目维度'!$K$2,INDIRECT(N$1&amp;"!2:2"),)))-1,)))</f>
        <v>23</v>
      </c>
      <c r="O114" s="159">
        <f ca="1">SUMPRODUCT(SUMIF(INDIRECT(O$1&amp;"!b3:b38"),"面向北区销售的综合支持",OFFSET(INDIRECT(O$1&amp;"!a3"),,ROW(INDIRECT(MATCH('2、汇总分析二项目维度'!$J$2,INDIRECT(O$1&amp;"!2:2"),)&amp;":"&amp;MATCH('2、汇总分析二项目维度'!$K$2,INDIRECT(O$1&amp;"!2:2"),)))-1,)))</f>
        <v>0</v>
      </c>
      <c r="P114" s="159">
        <f ca="1">SUMPRODUCT(SUMIF(INDIRECT(P$1&amp;"!b3:b38"),"面向北区销售的综合支持",OFFSET(INDIRECT(P$1&amp;"!a3"),,ROW(INDIRECT(MATCH('2、汇总分析二项目维度'!$J$2,INDIRECT(P$1&amp;"!2:2"),)&amp;":"&amp;MATCH('2、汇总分析二项目维度'!$K$2,INDIRECT(P$1&amp;"!2:2"),)))-1,)))</f>
        <v>0</v>
      </c>
      <c r="Q114" s="159">
        <f ca="1">SUMPRODUCT(SUMIF(INDIRECT(Q$1&amp;"!b3:b38"),"面向北区销售的综合支持",OFFSET(INDIRECT(Q$1&amp;"!a3"),,ROW(INDIRECT(MATCH('2、汇总分析二项目维度'!$J$2,INDIRECT(Q$1&amp;"!2:2"),)&amp;":"&amp;MATCH('2、汇总分析二项目维度'!$K$2,INDIRECT(Q$1&amp;"!2:2"),)))-1,)))</f>
        <v>11</v>
      </c>
      <c r="R114" s="159">
        <f ca="1">SUMPRODUCT(SUMIF(INDIRECT(R$1&amp;"!b3:b38"),"面向北区销售的综合支持",OFFSET(INDIRECT(R$1&amp;"!a3"),,ROW(INDIRECT(MATCH('2、汇总分析二项目维度'!$J$2,INDIRECT(R$1&amp;"!2:2"),)&amp;":"&amp;MATCH('2、汇总分析二项目维度'!$K$2,INDIRECT(R$1&amp;"!2:2"),)))-1,)))</f>
        <v>2</v>
      </c>
      <c r="S114" s="159">
        <f ca="1">SUMPRODUCT(SUMIF(INDIRECT(S$1&amp;"!b3:b38"),"面向北区销售的综合支持",OFFSET(INDIRECT(S$1&amp;"!a3"),,ROW(INDIRECT(MATCH('2、汇总分析二项目维度'!$J$2,INDIRECT(S$1&amp;"!2:2"),)&amp;":"&amp;MATCH('2、汇总分析二项目维度'!$K$2,INDIRECT(S$1&amp;"!2:2"),)))-1,)))</f>
        <v>0</v>
      </c>
      <c r="T114" s="106">
        <f t="shared" ref="T114:T118" ca="1" si="11">SUM(D114:S114)</f>
        <v>36</v>
      </c>
    </row>
    <row r="115" spans="1:20" ht="15" customHeight="1" x14ac:dyDescent="0.35">
      <c r="A115" s="172"/>
      <c r="B115" s="71"/>
      <c r="C115" s="12" t="s">
        <v>2180</v>
      </c>
      <c r="D115" s="159">
        <f ca="1">SUMPRODUCT(SUMIF(INDIRECT(D$1&amp;"!b3:b38"),"面向东区销售的综合支持",OFFSET(INDIRECT(D$1&amp;"!a3"),,ROW(INDIRECT(MATCH('2、汇总分析二项目维度'!$J$2,INDIRECT(D$1&amp;"!2:2"),)&amp;":"&amp;MATCH('2、汇总分析二项目维度'!$K$2,INDIRECT(D$1&amp;"!2:2"),)))-1,)))</f>
        <v>0</v>
      </c>
      <c r="E115" s="159">
        <f ca="1">SUMPRODUCT(SUMIF(INDIRECT(E$1&amp;"!b3:b38"),"面向东区销售的综合支持",OFFSET(INDIRECT(E$1&amp;"!a3"),,ROW(INDIRECT(MATCH('2、汇总分析二项目维度'!$J$2,INDIRECT(E$1&amp;"!2:2"),)&amp;":"&amp;MATCH('2、汇总分析二项目维度'!$K$2,INDIRECT(E$1&amp;"!2:2"),)))-1,)))</f>
        <v>0</v>
      </c>
      <c r="F115" s="159">
        <f ca="1">SUMPRODUCT(SUMIF(INDIRECT(F$1&amp;"!b3:b38"),"面向东区销售的综合支持",OFFSET(INDIRECT(F$1&amp;"!a3"),,ROW(INDIRECT(MATCH('2、汇总分析二项目维度'!$J$2,INDIRECT(F$1&amp;"!2:2"),)&amp;":"&amp;MATCH('2、汇总分析二项目维度'!$K$2,INDIRECT(F$1&amp;"!2:2"),)))-1,)))</f>
        <v>0</v>
      </c>
      <c r="G115" s="159">
        <f ca="1">SUMPRODUCT(SUMIF(INDIRECT(G$1&amp;"!b3:b38"),"面向东区销售的综合支持",OFFSET(INDIRECT(G$1&amp;"!a3"),,ROW(INDIRECT(MATCH('2、汇总分析二项目维度'!$J$2,INDIRECT(G$1&amp;"!2:2"),)&amp;":"&amp;MATCH('2、汇总分析二项目维度'!$K$2,INDIRECT(G$1&amp;"!2:2"),)))-1,)))</f>
        <v>0</v>
      </c>
      <c r="H115" s="159">
        <f ca="1">SUMPRODUCT(SUMIF(INDIRECT(H$1&amp;"!b3:b38"),"面向东区销售的综合支持",OFFSET(INDIRECT(H$1&amp;"!a3"),,ROW(INDIRECT(MATCH('2、汇总分析二项目维度'!$J$2,INDIRECT(H$1&amp;"!2:2"),)&amp;":"&amp;MATCH('2、汇总分析二项目维度'!$K$2,INDIRECT(H$1&amp;"!2:2"),)))-1,)))</f>
        <v>0</v>
      </c>
      <c r="I115" s="159">
        <f ca="1">SUMPRODUCT(SUMIF(INDIRECT(I$1&amp;"!b3:b38"),"面向东区销售的综合支持",OFFSET(INDIRECT(I$1&amp;"!a3"),,ROW(INDIRECT(MATCH('2、汇总分析二项目维度'!$J$2,INDIRECT(I$1&amp;"!2:2"),)&amp;":"&amp;MATCH('2、汇总分析二项目维度'!$K$2,INDIRECT(I$1&amp;"!2:2"),)))-1,)))</f>
        <v>0</v>
      </c>
      <c r="J115" s="159">
        <f ca="1">SUMPRODUCT(SUMIF(INDIRECT(J$1&amp;"!b3:b38"),"面向东区销售的综合支持",OFFSET(INDIRECT(J$1&amp;"!a3"),,ROW(INDIRECT(MATCH('2、汇总分析二项目维度'!$J$2,INDIRECT(J$1&amp;"!2:2"),)&amp;":"&amp;MATCH('2、汇总分析二项目维度'!$K$2,INDIRECT(J$1&amp;"!2:2"),)))-1,)))</f>
        <v>0</v>
      </c>
      <c r="K115" s="159">
        <f ca="1">SUMPRODUCT(SUMIF(INDIRECT(K$1&amp;"!b3:b38"),"面向东区销售的综合支持",OFFSET(INDIRECT(K$1&amp;"!a3"),,ROW(INDIRECT(MATCH('2、汇总分析二项目维度'!$J$2,INDIRECT(K$1&amp;"!2:2"),)&amp;":"&amp;MATCH('2、汇总分析二项目维度'!$K$2,INDIRECT(K$1&amp;"!2:2"),)))-1,)))</f>
        <v>0</v>
      </c>
      <c r="L115" s="159">
        <f ca="1">SUMPRODUCT(SUMIF(INDIRECT(L$1&amp;"!b3:b38"),"面向东区销售的综合支持",OFFSET(INDIRECT(L$1&amp;"!a3"),,ROW(INDIRECT(MATCH('2、汇总分析二项目维度'!$J$2,INDIRECT(L$1&amp;"!2:2"),)&amp;":"&amp;MATCH('2、汇总分析二项目维度'!$K$2,INDIRECT(L$1&amp;"!2:2"),)))-1,)))</f>
        <v>0</v>
      </c>
      <c r="M115" s="159">
        <f ca="1">SUMPRODUCT(SUMIF(INDIRECT(M$1&amp;"!b3:b38"),"面向东区销售的综合支持",OFFSET(INDIRECT(M$1&amp;"!a3"),,ROW(INDIRECT(MATCH('2、汇总分析二项目维度'!$J$2,INDIRECT(M$1&amp;"!2:2"),)&amp;":"&amp;MATCH('2、汇总分析二项目维度'!$K$2,INDIRECT(M$1&amp;"!2:2"),)))-1,)))</f>
        <v>0</v>
      </c>
      <c r="N115" s="159">
        <f ca="1">SUMPRODUCT(SUMIF(INDIRECT(N$1&amp;"!b3:b38"),"面向东区销售的综合支持",OFFSET(INDIRECT(N$1&amp;"!a3"),,ROW(INDIRECT(MATCH('2、汇总分析二项目维度'!$J$2,INDIRECT(N$1&amp;"!2:2"),)&amp;":"&amp;MATCH('2、汇总分析二项目维度'!$K$2,INDIRECT(N$1&amp;"!2:2"),)))-1,)))</f>
        <v>0</v>
      </c>
      <c r="O115" s="159">
        <f ca="1">SUMPRODUCT(SUMIF(INDIRECT(O$1&amp;"!b3:b38"),"面向东区销售的综合支持",OFFSET(INDIRECT(O$1&amp;"!a3"),,ROW(INDIRECT(MATCH('2、汇总分析二项目维度'!$J$2,INDIRECT(O$1&amp;"!2:2"),)&amp;":"&amp;MATCH('2、汇总分析二项目维度'!$K$2,INDIRECT(O$1&amp;"!2:2"),)))-1,)))</f>
        <v>3</v>
      </c>
      <c r="P115" s="159">
        <f ca="1">SUMPRODUCT(SUMIF(INDIRECT(P$1&amp;"!b3:b38"),"面向东区销售的综合支持",OFFSET(INDIRECT(P$1&amp;"!a3"),,ROW(INDIRECT(MATCH('2、汇总分析二项目维度'!$J$2,INDIRECT(P$1&amp;"!2:2"),)&amp;":"&amp;MATCH('2、汇总分析二项目维度'!$K$2,INDIRECT(P$1&amp;"!2:2"),)))-1,)))</f>
        <v>0</v>
      </c>
      <c r="Q115" s="159">
        <f ca="1">SUMPRODUCT(SUMIF(INDIRECT(Q$1&amp;"!b3:b38"),"面向东区销售的综合支持",OFFSET(INDIRECT(Q$1&amp;"!a3"),,ROW(INDIRECT(MATCH('2、汇总分析二项目维度'!$J$2,INDIRECT(Q$1&amp;"!2:2"),)&amp;":"&amp;MATCH('2、汇总分析二项目维度'!$K$2,INDIRECT(Q$1&amp;"!2:2"),)))-1,)))</f>
        <v>0</v>
      </c>
      <c r="R115" s="159">
        <f ca="1">SUMPRODUCT(SUMIF(INDIRECT(R$1&amp;"!b3:b38"),"面向东区销售的综合支持",OFFSET(INDIRECT(R$1&amp;"!a3"),,ROW(INDIRECT(MATCH('2、汇总分析二项目维度'!$J$2,INDIRECT(R$1&amp;"!2:2"),)&amp;":"&amp;MATCH('2、汇总分析二项目维度'!$K$2,INDIRECT(R$1&amp;"!2:2"),)))-1,)))</f>
        <v>0</v>
      </c>
      <c r="S115" s="159">
        <f ca="1">SUMPRODUCT(SUMIF(INDIRECT(S$1&amp;"!b3:b38"),"面向东区销售的综合支持",OFFSET(INDIRECT(S$1&amp;"!a3"),,ROW(INDIRECT(MATCH('2、汇总分析二项目维度'!$J$2,INDIRECT(S$1&amp;"!2:2"),)&amp;":"&amp;MATCH('2、汇总分析二项目维度'!$K$2,INDIRECT(S$1&amp;"!2:2"),)))-1,)))</f>
        <v>0</v>
      </c>
      <c r="T115" s="106">
        <f t="shared" ca="1" si="11"/>
        <v>3</v>
      </c>
    </row>
    <row r="116" spans="1:20" ht="15" customHeight="1" x14ac:dyDescent="0.35">
      <c r="A116" s="172"/>
      <c r="B116" s="71"/>
      <c r="C116" s="12" t="s">
        <v>2181</v>
      </c>
      <c r="D116" s="159">
        <f ca="1">SUMPRODUCT(SUMIF(INDIRECT(D$1&amp;"!b3:b38"),"面向南区销售的综合支持",OFFSET(INDIRECT(D$1&amp;"!a3"),,ROW(INDIRECT(MATCH('2、汇总分析二项目维度'!$J$2,INDIRECT(D$1&amp;"!2:2"),)&amp;":"&amp;MATCH('2、汇总分析二项目维度'!$K$2,INDIRECT(D$1&amp;"!2:2"),)))-1,)))</f>
        <v>0</v>
      </c>
      <c r="E116" s="159">
        <f ca="1">SUMPRODUCT(SUMIF(INDIRECT(E$1&amp;"!b3:b38"),"面向南区销售的综合支持",OFFSET(INDIRECT(E$1&amp;"!a3"),,ROW(INDIRECT(MATCH('2、汇总分析二项目维度'!$J$2,INDIRECT(E$1&amp;"!2:2"),)&amp;":"&amp;MATCH('2、汇总分析二项目维度'!$K$2,INDIRECT(E$1&amp;"!2:2"),)))-1,)))</f>
        <v>0</v>
      </c>
      <c r="F116" s="159">
        <f ca="1">SUMPRODUCT(SUMIF(INDIRECT(F$1&amp;"!b3:b38"),"面向南区销售的综合支持",OFFSET(INDIRECT(F$1&amp;"!a3"),,ROW(INDIRECT(MATCH('2、汇总分析二项目维度'!$J$2,INDIRECT(F$1&amp;"!2:2"),)&amp;":"&amp;MATCH('2、汇总分析二项目维度'!$K$2,INDIRECT(F$1&amp;"!2:2"),)))-1,)))</f>
        <v>0</v>
      </c>
      <c r="G116" s="159">
        <f ca="1">SUMPRODUCT(SUMIF(INDIRECT(G$1&amp;"!b3:b38"),"面向南区销售的综合支持",OFFSET(INDIRECT(G$1&amp;"!a3"),,ROW(INDIRECT(MATCH('2、汇总分析二项目维度'!$J$2,INDIRECT(G$1&amp;"!2:2"),)&amp;":"&amp;MATCH('2、汇总分析二项目维度'!$K$2,INDIRECT(G$1&amp;"!2:2"),)))-1,)))</f>
        <v>0</v>
      </c>
      <c r="H116" s="159">
        <f ca="1">SUMPRODUCT(SUMIF(INDIRECT(H$1&amp;"!b3:b38"),"面向南区销售的综合支持",OFFSET(INDIRECT(H$1&amp;"!a3"),,ROW(INDIRECT(MATCH('2、汇总分析二项目维度'!$J$2,INDIRECT(H$1&amp;"!2:2"),)&amp;":"&amp;MATCH('2、汇总分析二项目维度'!$K$2,INDIRECT(H$1&amp;"!2:2"),)))-1,)))</f>
        <v>0</v>
      </c>
      <c r="I116" s="159">
        <f ca="1">SUMPRODUCT(SUMIF(INDIRECT(I$1&amp;"!b3:b38"),"面向南区销售的综合支持",OFFSET(INDIRECT(I$1&amp;"!a3"),,ROW(INDIRECT(MATCH('2、汇总分析二项目维度'!$J$2,INDIRECT(I$1&amp;"!2:2"),)&amp;":"&amp;MATCH('2、汇总分析二项目维度'!$K$2,INDIRECT(I$1&amp;"!2:2"),)))-1,)))</f>
        <v>0</v>
      </c>
      <c r="J116" s="159">
        <f ca="1">SUMPRODUCT(SUMIF(INDIRECT(J$1&amp;"!b3:b38"),"面向南区销售的综合支持",OFFSET(INDIRECT(J$1&amp;"!a3"),,ROW(INDIRECT(MATCH('2、汇总分析二项目维度'!$J$2,INDIRECT(J$1&amp;"!2:2"),)&amp;":"&amp;MATCH('2、汇总分析二项目维度'!$K$2,INDIRECT(J$1&amp;"!2:2"),)))-1,)))</f>
        <v>0</v>
      </c>
      <c r="K116" s="159">
        <f ca="1">SUMPRODUCT(SUMIF(INDIRECT(K$1&amp;"!b3:b38"),"面向南区销售的综合支持",OFFSET(INDIRECT(K$1&amp;"!a3"),,ROW(INDIRECT(MATCH('2、汇总分析二项目维度'!$J$2,INDIRECT(K$1&amp;"!2:2"),)&amp;":"&amp;MATCH('2、汇总分析二项目维度'!$K$2,INDIRECT(K$1&amp;"!2:2"),)))-1,)))</f>
        <v>0</v>
      </c>
      <c r="L116" s="159">
        <f ca="1">SUMPRODUCT(SUMIF(INDIRECT(L$1&amp;"!b3:b38"),"面向南区销售的综合支持",OFFSET(INDIRECT(L$1&amp;"!a3"),,ROW(INDIRECT(MATCH('2、汇总分析二项目维度'!$J$2,INDIRECT(L$1&amp;"!2:2"),)&amp;":"&amp;MATCH('2、汇总分析二项目维度'!$K$2,INDIRECT(L$1&amp;"!2:2"),)))-1,)))</f>
        <v>0</v>
      </c>
      <c r="M116" s="159">
        <f ca="1">SUMPRODUCT(SUMIF(INDIRECT(M$1&amp;"!b3:b38"),"面向南区销售的综合支持",OFFSET(INDIRECT(M$1&amp;"!a3"),,ROW(INDIRECT(MATCH('2、汇总分析二项目维度'!$J$2,INDIRECT(M$1&amp;"!2:2"),)&amp;":"&amp;MATCH('2、汇总分析二项目维度'!$K$2,INDIRECT(M$1&amp;"!2:2"),)))-1,)))</f>
        <v>0</v>
      </c>
      <c r="N116" s="159">
        <f ca="1">SUMPRODUCT(SUMIF(INDIRECT(N$1&amp;"!b3:b38"),"面向南区销售的综合支持",OFFSET(INDIRECT(N$1&amp;"!a3"),,ROW(INDIRECT(MATCH('2、汇总分析二项目维度'!$J$2,INDIRECT(N$1&amp;"!2:2"),)&amp;":"&amp;MATCH('2、汇总分析二项目维度'!$K$2,INDIRECT(N$1&amp;"!2:2"),)))-1,)))</f>
        <v>0</v>
      </c>
      <c r="O116" s="159">
        <f ca="1">SUMPRODUCT(SUMIF(INDIRECT(O$1&amp;"!b3:b38"),"面向南区销售的综合支持",OFFSET(INDIRECT(O$1&amp;"!a3"),,ROW(INDIRECT(MATCH('2、汇总分析二项目维度'!$J$2,INDIRECT(O$1&amp;"!2:2"),)&amp;":"&amp;MATCH('2、汇总分析二项目维度'!$K$2,INDIRECT(O$1&amp;"!2:2"),)))-1,)))</f>
        <v>0</v>
      </c>
      <c r="P116" s="159">
        <f ca="1">SUMPRODUCT(SUMIF(INDIRECT(P$1&amp;"!b3:b38"),"面向南区销售的综合支持",OFFSET(INDIRECT(P$1&amp;"!a3"),,ROW(INDIRECT(MATCH('2、汇总分析二项目维度'!$J$2,INDIRECT(P$1&amp;"!2:2"),)&amp;":"&amp;MATCH('2、汇总分析二项目维度'!$K$2,INDIRECT(P$1&amp;"!2:2"),)))-1,)))</f>
        <v>0</v>
      </c>
      <c r="Q116" s="159">
        <f ca="1">SUMPRODUCT(SUMIF(INDIRECT(Q$1&amp;"!b3:b38"),"面向南区销售的综合支持",OFFSET(INDIRECT(Q$1&amp;"!a3"),,ROW(INDIRECT(MATCH('2、汇总分析二项目维度'!$J$2,INDIRECT(Q$1&amp;"!2:2"),)&amp;":"&amp;MATCH('2、汇总分析二项目维度'!$K$2,INDIRECT(Q$1&amp;"!2:2"),)))-1,)))</f>
        <v>0</v>
      </c>
      <c r="R116" s="159">
        <f ca="1">SUMPRODUCT(SUMIF(INDIRECT(R$1&amp;"!b3:b38"),"面向南区销售的综合支持",OFFSET(INDIRECT(R$1&amp;"!a3"),,ROW(INDIRECT(MATCH('2、汇总分析二项目维度'!$J$2,INDIRECT(R$1&amp;"!2:2"),)&amp;":"&amp;MATCH('2、汇总分析二项目维度'!$K$2,INDIRECT(R$1&amp;"!2:2"),)))-1,)))</f>
        <v>0</v>
      </c>
      <c r="S116" s="159">
        <f ca="1">SUMPRODUCT(SUMIF(INDIRECT(S$1&amp;"!b3:b38"),"面向南区销售的综合支持",OFFSET(INDIRECT(S$1&amp;"!a3"),,ROW(INDIRECT(MATCH('2、汇总分析二项目维度'!$J$2,INDIRECT(S$1&amp;"!2:2"),)&amp;":"&amp;MATCH('2、汇总分析二项目维度'!$K$2,INDIRECT(S$1&amp;"!2:2"),)))-1,)))</f>
        <v>0</v>
      </c>
      <c r="T116" s="106">
        <f t="shared" ca="1" si="11"/>
        <v>0</v>
      </c>
    </row>
    <row r="117" spans="1:20" ht="15" customHeight="1" x14ac:dyDescent="0.35">
      <c r="A117" s="172"/>
      <c r="B117" s="71"/>
      <c r="C117" s="12" t="s">
        <v>2182</v>
      </c>
      <c r="D117" s="159">
        <f ca="1">SUMPRODUCT(SUMIF(INDIRECT(D$1&amp;"!b3:b38"),"面向福建销售的综合支持",OFFSET(INDIRECT(D$1&amp;"!a3"),,ROW(INDIRECT(MATCH('2、汇总分析二项目维度'!$J$2,INDIRECT(D$1&amp;"!2:2"),)&amp;":"&amp;MATCH('2、汇总分析二项目维度'!$K$2,INDIRECT(D$1&amp;"!2:2"),)))-1,)))</f>
        <v>0</v>
      </c>
      <c r="E117" s="159">
        <f ca="1">SUMPRODUCT(SUMIF(INDIRECT(E$1&amp;"!b3:b38"),"面向福建销售的综合支持",OFFSET(INDIRECT(E$1&amp;"!a3"),,ROW(INDIRECT(MATCH('2、汇总分析二项目维度'!$J$2,INDIRECT(E$1&amp;"!2:2"),)&amp;":"&amp;MATCH('2、汇总分析二项目维度'!$K$2,INDIRECT(E$1&amp;"!2:2"),)))-1,)))</f>
        <v>0</v>
      </c>
      <c r="F117" s="159">
        <f ca="1">SUMPRODUCT(SUMIF(INDIRECT(F$1&amp;"!b3:b38"),"面向福建销售的综合支持",OFFSET(INDIRECT(F$1&amp;"!a3"),,ROW(INDIRECT(MATCH('2、汇总分析二项目维度'!$J$2,INDIRECT(F$1&amp;"!2:2"),)&amp;":"&amp;MATCH('2、汇总分析二项目维度'!$K$2,INDIRECT(F$1&amp;"!2:2"),)))-1,)))</f>
        <v>0</v>
      </c>
      <c r="G117" s="159">
        <f ca="1">SUMPRODUCT(SUMIF(INDIRECT(G$1&amp;"!b3:b38"),"面向福建销售的综合支持",OFFSET(INDIRECT(G$1&amp;"!a3"),,ROW(INDIRECT(MATCH('2、汇总分析二项目维度'!$J$2,INDIRECT(G$1&amp;"!2:2"),)&amp;":"&amp;MATCH('2、汇总分析二项目维度'!$K$2,INDIRECT(G$1&amp;"!2:2"),)))-1,)))</f>
        <v>0</v>
      </c>
      <c r="H117" s="159">
        <f ca="1">SUMPRODUCT(SUMIF(INDIRECT(H$1&amp;"!b3:b38"),"面向福建销售的综合支持",OFFSET(INDIRECT(H$1&amp;"!a3"),,ROW(INDIRECT(MATCH('2、汇总分析二项目维度'!$J$2,INDIRECT(H$1&amp;"!2:2"),)&amp;":"&amp;MATCH('2、汇总分析二项目维度'!$K$2,INDIRECT(H$1&amp;"!2:2"),)))-1,)))</f>
        <v>0</v>
      </c>
      <c r="I117" s="159">
        <f ca="1">SUMPRODUCT(SUMIF(INDIRECT(I$1&amp;"!b3:b38"),"面向福建销售的综合支持",OFFSET(INDIRECT(I$1&amp;"!a3"),,ROW(INDIRECT(MATCH('2、汇总分析二项目维度'!$J$2,INDIRECT(I$1&amp;"!2:2"),)&amp;":"&amp;MATCH('2、汇总分析二项目维度'!$K$2,INDIRECT(I$1&amp;"!2:2"),)))-1,)))</f>
        <v>1</v>
      </c>
      <c r="J117" s="159">
        <f ca="1">SUMPRODUCT(SUMIF(INDIRECT(J$1&amp;"!b3:b38"),"面向福建销售的综合支持",OFFSET(INDIRECT(J$1&amp;"!a3"),,ROW(INDIRECT(MATCH('2、汇总分析二项目维度'!$J$2,INDIRECT(J$1&amp;"!2:2"),)&amp;":"&amp;MATCH('2、汇总分析二项目维度'!$K$2,INDIRECT(J$1&amp;"!2:2"),)))-1,)))</f>
        <v>0</v>
      </c>
      <c r="K117" s="159">
        <f ca="1">SUMPRODUCT(SUMIF(INDIRECT(K$1&amp;"!b3:b38"),"面向福建销售的综合支持",OFFSET(INDIRECT(K$1&amp;"!a3"),,ROW(INDIRECT(MATCH('2、汇总分析二项目维度'!$J$2,INDIRECT(K$1&amp;"!2:2"),)&amp;":"&amp;MATCH('2、汇总分析二项目维度'!$K$2,INDIRECT(K$1&amp;"!2:2"),)))-1,)))</f>
        <v>0</v>
      </c>
      <c r="L117" s="159">
        <f ca="1">SUMPRODUCT(SUMIF(INDIRECT(L$1&amp;"!b3:b38"),"面向福建销售的综合支持",OFFSET(INDIRECT(L$1&amp;"!a3"),,ROW(INDIRECT(MATCH('2、汇总分析二项目维度'!$J$2,INDIRECT(L$1&amp;"!2:2"),)&amp;":"&amp;MATCH('2、汇总分析二项目维度'!$K$2,INDIRECT(L$1&amp;"!2:2"),)))-1,)))</f>
        <v>0</v>
      </c>
      <c r="M117" s="159">
        <f ca="1">SUMPRODUCT(SUMIF(INDIRECT(M$1&amp;"!b3:b38"),"面向福建销售的综合支持",OFFSET(INDIRECT(M$1&amp;"!a3"),,ROW(INDIRECT(MATCH('2、汇总分析二项目维度'!$J$2,INDIRECT(M$1&amp;"!2:2"),)&amp;":"&amp;MATCH('2、汇总分析二项目维度'!$K$2,INDIRECT(M$1&amp;"!2:2"),)))-1,)))</f>
        <v>0</v>
      </c>
      <c r="N117" s="159">
        <f ca="1">SUMPRODUCT(SUMIF(INDIRECT(N$1&amp;"!b3:b38"),"面向福建销售的综合支持",OFFSET(INDIRECT(N$1&amp;"!a3"),,ROW(INDIRECT(MATCH('2、汇总分析二项目维度'!$J$2,INDIRECT(N$1&amp;"!2:2"),)&amp;":"&amp;MATCH('2、汇总分析二项目维度'!$K$2,INDIRECT(N$1&amp;"!2:2"),)))-1,)))</f>
        <v>0</v>
      </c>
      <c r="O117" s="159">
        <f ca="1">SUMPRODUCT(SUMIF(INDIRECT(O$1&amp;"!b3:b38"),"面向福建销售的综合支持",OFFSET(INDIRECT(O$1&amp;"!a3"),,ROW(INDIRECT(MATCH('2、汇总分析二项目维度'!$J$2,INDIRECT(O$1&amp;"!2:2"),)&amp;":"&amp;MATCH('2、汇总分析二项目维度'!$K$2,INDIRECT(O$1&amp;"!2:2"),)))-1,)))</f>
        <v>0</v>
      </c>
      <c r="P117" s="159">
        <f ca="1">SUMPRODUCT(SUMIF(INDIRECT(P$1&amp;"!b3:b38"),"面向福建销售的综合支持",OFFSET(INDIRECT(P$1&amp;"!a3"),,ROW(INDIRECT(MATCH('2、汇总分析二项目维度'!$J$2,INDIRECT(P$1&amp;"!2:2"),)&amp;":"&amp;MATCH('2、汇总分析二项目维度'!$K$2,INDIRECT(P$1&amp;"!2:2"),)))-1,)))</f>
        <v>0</v>
      </c>
      <c r="Q117" s="159">
        <f ca="1">SUMPRODUCT(SUMIF(INDIRECT(Q$1&amp;"!b3:b38"),"面向福建销售的综合支持",OFFSET(INDIRECT(Q$1&amp;"!a3"),,ROW(INDIRECT(MATCH('2、汇总分析二项目维度'!$J$2,INDIRECT(Q$1&amp;"!2:2"),)&amp;":"&amp;MATCH('2、汇总分析二项目维度'!$K$2,INDIRECT(Q$1&amp;"!2:2"),)))-1,)))</f>
        <v>0</v>
      </c>
      <c r="R117" s="159">
        <f ca="1">SUMPRODUCT(SUMIF(INDIRECT(R$1&amp;"!b3:b38"),"面向福建销售的综合支持",OFFSET(INDIRECT(R$1&amp;"!a3"),,ROW(INDIRECT(MATCH('2、汇总分析二项目维度'!$J$2,INDIRECT(R$1&amp;"!2:2"),)&amp;":"&amp;MATCH('2、汇总分析二项目维度'!$K$2,INDIRECT(R$1&amp;"!2:2"),)))-1,)))</f>
        <v>0</v>
      </c>
      <c r="S117" s="159">
        <f ca="1">SUMPRODUCT(SUMIF(INDIRECT(S$1&amp;"!b3:b38"),"面向福建销售的综合支持",OFFSET(INDIRECT(S$1&amp;"!a3"),,ROW(INDIRECT(MATCH('2、汇总分析二项目维度'!$J$2,INDIRECT(S$1&amp;"!2:2"),)&amp;":"&amp;MATCH('2、汇总分析二项目维度'!$K$2,INDIRECT(S$1&amp;"!2:2"),)))-1,)))</f>
        <v>0</v>
      </c>
      <c r="T117" s="106">
        <f t="shared" ca="1" si="11"/>
        <v>1</v>
      </c>
    </row>
    <row r="118" spans="1:20" ht="15" customHeight="1" x14ac:dyDescent="0.35">
      <c r="A118" s="172"/>
      <c r="B118" s="71"/>
      <c r="C118" s="12" t="s">
        <v>2253</v>
      </c>
      <c r="D118" s="159">
        <f ca="1">SUMPRODUCT(SUMIF(INDIRECT(D$1&amp;"!b3:b38"),"面向大项目部销售的综合支持",OFFSET(INDIRECT(D$1&amp;"!a3"),,ROW(INDIRECT(MATCH('2、汇总分析二项目维度'!$J$2,INDIRECT(D$1&amp;"!2:2"),)&amp;":"&amp;MATCH('2、汇总分析二项目维度'!$K$2,INDIRECT(D$1&amp;"!2:2"),)))-1,)))</f>
        <v>0</v>
      </c>
      <c r="E118" s="159">
        <f ca="1">SUMPRODUCT(SUMIF(INDIRECT(E$1&amp;"!b3:b38"),"面向大项目部销售的综合支持",OFFSET(INDIRECT(E$1&amp;"!a3"),,ROW(INDIRECT(MATCH('2、汇总分析二项目维度'!$J$2,INDIRECT(E$1&amp;"!2:2"),)&amp;":"&amp;MATCH('2、汇总分析二项目维度'!$K$2,INDIRECT(E$1&amp;"!2:2"),)))-1,)))</f>
        <v>0</v>
      </c>
      <c r="F118" s="159">
        <f ca="1">SUMPRODUCT(SUMIF(INDIRECT(F$1&amp;"!b3:b38"),"面向大项目部销售的综合支持",OFFSET(INDIRECT(F$1&amp;"!a3"),,ROW(INDIRECT(MATCH('2、汇总分析二项目维度'!$J$2,INDIRECT(F$1&amp;"!2:2"),)&amp;":"&amp;MATCH('2、汇总分析二项目维度'!$K$2,INDIRECT(F$1&amp;"!2:2"),)))-1,)))</f>
        <v>0</v>
      </c>
      <c r="G118" s="159">
        <f ca="1">SUMPRODUCT(SUMIF(INDIRECT(G$1&amp;"!b3:b38"),"面向大项目部销售的综合支持",OFFSET(INDIRECT(G$1&amp;"!a3"),,ROW(INDIRECT(MATCH('2、汇总分析二项目维度'!$J$2,INDIRECT(G$1&amp;"!2:2"),)&amp;":"&amp;MATCH('2、汇总分析二项目维度'!$K$2,INDIRECT(G$1&amp;"!2:2"),)))-1,)))</f>
        <v>0</v>
      </c>
      <c r="H118" s="159">
        <f ca="1">SUMPRODUCT(SUMIF(INDIRECT(H$1&amp;"!b3:b38"),"面向大项目部销售的综合支持",OFFSET(INDIRECT(H$1&amp;"!a3"),,ROW(INDIRECT(MATCH('2、汇总分析二项目维度'!$J$2,INDIRECT(H$1&amp;"!2:2"),)&amp;":"&amp;MATCH('2、汇总分析二项目维度'!$K$2,INDIRECT(H$1&amp;"!2:2"),)))-1,)))</f>
        <v>0</v>
      </c>
      <c r="I118" s="159">
        <f ca="1">SUMPRODUCT(SUMIF(INDIRECT(I$1&amp;"!b3:b38"),"面向大项目部销售的综合支持",OFFSET(INDIRECT(I$1&amp;"!a3"),,ROW(INDIRECT(MATCH('2、汇总分析二项目维度'!$J$2,INDIRECT(I$1&amp;"!2:2"),)&amp;":"&amp;MATCH('2、汇总分析二项目维度'!$K$2,INDIRECT(I$1&amp;"!2:2"),)))-1,)))</f>
        <v>0</v>
      </c>
      <c r="J118" s="159">
        <f ca="1">SUMPRODUCT(SUMIF(INDIRECT(J$1&amp;"!b3:b38"),"面向大项目部销售的综合支持",OFFSET(INDIRECT(J$1&amp;"!a3"),,ROW(INDIRECT(MATCH('2、汇总分析二项目维度'!$J$2,INDIRECT(J$1&amp;"!2:2"),)&amp;":"&amp;MATCH('2、汇总分析二项目维度'!$K$2,INDIRECT(J$1&amp;"!2:2"),)))-1,)))</f>
        <v>0</v>
      </c>
      <c r="K118" s="159">
        <f ca="1">SUMPRODUCT(SUMIF(INDIRECT(K$1&amp;"!b3:b38"),"面向大项目部销售的综合支持",OFFSET(INDIRECT(K$1&amp;"!a3"),,ROW(INDIRECT(MATCH('2、汇总分析二项目维度'!$J$2,INDIRECT(K$1&amp;"!2:2"),)&amp;":"&amp;MATCH('2、汇总分析二项目维度'!$K$2,INDIRECT(K$1&amp;"!2:2"),)))-1,)))</f>
        <v>0</v>
      </c>
      <c r="L118" s="159">
        <f ca="1">SUMPRODUCT(SUMIF(INDIRECT(L$1&amp;"!b3:b38"),"面向大项目部销售的综合支持",OFFSET(INDIRECT(L$1&amp;"!a3"),,ROW(INDIRECT(MATCH('2、汇总分析二项目维度'!$J$2,INDIRECT(L$1&amp;"!2:2"),)&amp;":"&amp;MATCH('2、汇总分析二项目维度'!$K$2,INDIRECT(L$1&amp;"!2:2"),)))-1,)))</f>
        <v>0</v>
      </c>
      <c r="M118" s="159">
        <f ca="1">SUMPRODUCT(SUMIF(INDIRECT(M$1&amp;"!b3:b38"),"面向大项目部销售的综合支持",OFFSET(INDIRECT(M$1&amp;"!a3"),,ROW(INDIRECT(MATCH('2、汇总分析二项目维度'!$J$2,INDIRECT(M$1&amp;"!2:2"),)&amp;":"&amp;MATCH('2、汇总分析二项目维度'!$K$2,INDIRECT(M$1&amp;"!2:2"),)))-1,)))</f>
        <v>0</v>
      </c>
      <c r="N118" s="159">
        <f ca="1">SUMPRODUCT(SUMIF(INDIRECT(N$1&amp;"!b3:b38"),"面向大项目部销售的综合支持",OFFSET(INDIRECT(N$1&amp;"!a3"),,ROW(INDIRECT(MATCH('2、汇总分析二项目维度'!$J$2,INDIRECT(N$1&amp;"!2:2"),)&amp;":"&amp;MATCH('2、汇总分析二项目维度'!$K$2,INDIRECT(N$1&amp;"!2:2"),)))-1,)))</f>
        <v>0</v>
      </c>
      <c r="O118" s="159">
        <f ca="1">SUMPRODUCT(SUMIF(INDIRECT(O$1&amp;"!b3:b38"),"面向大项目部销售的综合支持",OFFSET(INDIRECT(O$1&amp;"!a3"),,ROW(INDIRECT(MATCH('2、汇总分析二项目维度'!$J$2,INDIRECT(O$1&amp;"!2:2"),)&amp;":"&amp;MATCH('2、汇总分析二项目维度'!$K$2,INDIRECT(O$1&amp;"!2:2"),)))-1,)))</f>
        <v>0</v>
      </c>
      <c r="P118" s="159">
        <f ca="1">SUMPRODUCT(SUMIF(INDIRECT(P$1&amp;"!b3:b38"),"面向大项目部销售的综合支持",OFFSET(INDIRECT(P$1&amp;"!a3"),,ROW(INDIRECT(MATCH('2、汇总分析二项目维度'!$J$2,INDIRECT(P$1&amp;"!2:2"),)&amp;":"&amp;MATCH('2、汇总分析二项目维度'!$K$2,INDIRECT(P$1&amp;"!2:2"),)))-1,)))</f>
        <v>0</v>
      </c>
      <c r="Q118" s="159">
        <f ca="1">SUMPRODUCT(SUMIF(INDIRECT(Q$1&amp;"!b3:b38"),"面向大项目部销售的综合支持",OFFSET(INDIRECT(Q$1&amp;"!a3"),,ROW(INDIRECT(MATCH('2、汇总分析二项目维度'!$J$2,INDIRECT(Q$1&amp;"!2:2"),)&amp;":"&amp;MATCH('2、汇总分析二项目维度'!$K$2,INDIRECT(Q$1&amp;"!2:2"),)))-1,)))</f>
        <v>0</v>
      </c>
      <c r="R118" s="159">
        <f ca="1">SUMPRODUCT(SUMIF(INDIRECT(R$1&amp;"!b3:b38"),"面向大项目部销售的综合支持",OFFSET(INDIRECT(R$1&amp;"!a3"),,ROW(INDIRECT(MATCH('2、汇总分析二项目维度'!$J$2,INDIRECT(R$1&amp;"!2:2"),)&amp;":"&amp;MATCH('2、汇总分析二项目维度'!$K$2,INDIRECT(R$1&amp;"!2:2"),)))-1,)))</f>
        <v>0</v>
      </c>
      <c r="S118" s="159">
        <f ca="1">SUMPRODUCT(SUMIF(INDIRECT(S$1&amp;"!b3:b38"),"面向大项目部销售的综合支持",OFFSET(INDIRECT(S$1&amp;"!a3"),,ROW(INDIRECT(MATCH('2、汇总分析二项目维度'!$J$2,INDIRECT(S$1&amp;"!2:2"),)&amp;":"&amp;MATCH('2、汇总分析二项目维度'!$K$2,INDIRECT(S$1&amp;"!2:2"),)))-1,)))</f>
        <v>0</v>
      </c>
      <c r="T118" s="106">
        <f t="shared" ca="1" si="11"/>
        <v>0</v>
      </c>
    </row>
    <row r="119" spans="1:20" s="113" customFormat="1" ht="15" customHeight="1" x14ac:dyDescent="0.35">
      <c r="A119" s="313" t="s">
        <v>1613</v>
      </c>
      <c r="B119" s="314"/>
      <c r="C119" s="160"/>
      <c r="D119" s="115">
        <f ca="1">SUM(D3:D118)</f>
        <v>44</v>
      </c>
      <c r="E119" s="115">
        <f t="shared" ref="E119:S119" ca="1" si="12">SUM(E3:E118)</f>
        <v>40</v>
      </c>
      <c r="F119" s="115">
        <f t="shared" ca="1" si="12"/>
        <v>0</v>
      </c>
      <c r="G119" s="115">
        <f t="shared" ca="1" si="12"/>
        <v>38</v>
      </c>
      <c r="H119" s="115">
        <f t="shared" ca="1" si="12"/>
        <v>8</v>
      </c>
      <c r="I119" s="115">
        <f t="shared" ca="1" si="12"/>
        <v>53</v>
      </c>
      <c r="J119" s="115">
        <f t="shared" ca="1" si="12"/>
        <v>40</v>
      </c>
      <c r="K119" s="115">
        <f t="shared" ca="1" si="12"/>
        <v>38</v>
      </c>
      <c r="L119" s="115">
        <f t="shared" ca="1" si="12"/>
        <v>33</v>
      </c>
      <c r="M119" s="115">
        <f t="shared" ca="1" si="12"/>
        <v>0</v>
      </c>
      <c r="N119" s="115">
        <f t="shared" ca="1" si="12"/>
        <v>43</v>
      </c>
      <c r="O119" s="115">
        <f t="shared" ca="1" si="12"/>
        <v>38</v>
      </c>
      <c r="P119" s="115">
        <f t="shared" ca="1" si="12"/>
        <v>59</v>
      </c>
      <c r="Q119" s="115">
        <f t="shared" ca="1" si="12"/>
        <v>38</v>
      </c>
      <c r="R119" s="115">
        <f t="shared" ca="1" si="12"/>
        <v>42</v>
      </c>
      <c r="S119" s="115">
        <f t="shared" ca="1" si="12"/>
        <v>15</v>
      </c>
      <c r="T119" s="112">
        <f ca="1">SUM(T3:T118)</f>
        <v>529</v>
      </c>
    </row>
  </sheetData>
  <autoFilter ref="A1:T119"/>
  <mergeCells count="21">
    <mergeCell ref="T1:T2"/>
    <mergeCell ref="D1:D2"/>
    <mergeCell ref="F1:F2"/>
    <mergeCell ref="G1:G2"/>
    <mergeCell ref="H1:H2"/>
    <mergeCell ref="I1:I2"/>
    <mergeCell ref="J1:J2"/>
    <mergeCell ref="K1:K2"/>
    <mergeCell ref="E1:E2"/>
    <mergeCell ref="N1:N2"/>
    <mergeCell ref="O1:O2"/>
    <mergeCell ref="L1:L2"/>
    <mergeCell ref="M1:M2"/>
    <mergeCell ref="S1:S2"/>
    <mergeCell ref="A119:B119"/>
    <mergeCell ref="Q1:Q2"/>
    <mergeCell ref="P1:P2"/>
    <mergeCell ref="R1:R2"/>
    <mergeCell ref="A1:A2"/>
    <mergeCell ref="B1:B2"/>
    <mergeCell ref="C1:C2"/>
  </mergeCells>
  <phoneticPr fontId="3" type="noConversion"/>
  <conditionalFormatting sqref="A1:A2">
    <cfRule type="duplicateValues" dxfId="243" priority="246"/>
  </conditionalFormatting>
  <conditionalFormatting sqref="A1:A2">
    <cfRule type="duplicateValues" dxfId="242" priority="247"/>
    <cfRule type="duplicateValues" dxfId="241" priority="248"/>
  </conditionalFormatting>
  <conditionalFormatting sqref="A1:A2">
    <cfRule type="duplicateValues" dxfId="240" priority="244"/>
    <cfRule type="duplicateValues" dxfId="239" priority="245"/>
  </conditionalFormatting>
  <conditionalFormatting sqref="A1:A2">
    <cfRule type="duplicateValues" dxfId="238" priority="241"/>
    <cfRule type="duplicateValues" dxfId="237" priority="242"/>
    <cfRule type="duplicateValues" dxfId="236" priority="243"/>
  </conditionalFormatting>
  <conditionalFormatting sqref="A5:A8">
    <cfRule type="duplicateValues" dxfId="235" priority="238"/>
  </conditionalFormatting>
  <conditionalFormatting sqref="A5:A8">
    <cfRule type="duplicateValues" dxfId="234" priority="239"/>
    <cfRule type="duplicateValues" dxfId="233" priority="240"/>
  </conditionalFormatting>
  <conditionalFormatting sqref="A5:A8">
    <cfRule type="duplicateValues" dxfId="232" priority="236"/>
    <cfRule type="duplicateValues" dxfId="231" priority="237"/>
  </conditionalFormatting>
  <conditionalFormatting sqref="A56 A5:A8">
    <cfRule type="duplicateValues" dxfId="230" priority="233"/>
    <cfRule type="duplicateValues" dxfId="229" priority="234"/>
    <cfRule type="duplicateValues" dxfId="228" priority="235"/>
  </conditionalFormatting>
  <conditionalFormatting sqref="A83">
    <cfRule type="duplicateValues" dxfId="227" priority="217"/>
    <cfRule type="duplicateValues" dxfId="226" priority="218"/>
    <cfRule type="duplicateValues" dxfId="225" priority="219"/>
    <cfRule type="duplicateValues" dxfId="224" priority="220"/>
  </conditionalFormatting>
  <conditionalFormatting sqref="A84">
    <cfRule type="duplicateValues" dxfId="223" priority="213"/>
    <cfRule type="duplicateValues" dxfId="222" priority="214"/>
    <cfRule type="duplicateValues" dxfId="221" priority="215"/>
    <cfRule type="duplicateValues" dxfId="220" priority="216"/>
  </conditionalFormatting>
  <conditionalFormatting sqref="A16">
    <cfRule type="duplicateValues" dxfId="219" priority="209"/>
    <cfRule type="duplicateValues" dxfId="218" priority="210"/>
    <cfRule type="duplicateValues" dxfId="217" priority="211"/>
    <cfRule type="duplicateValues" dxfId="216" priority="212"/>
  </conditionalFormatting>
  <conditionalFormatting sqref="A17">
    <cfRule type="duplicateValues" dxfId="215" priority="205"/>
    <cfRule type="duplicateValues" dxfId="214" priority="206"/>
    <cfRule type="duplicateValues" dxfId="213" priority="207"/>
    <cfRule type="duplicateValues" dxfId="212" priority="208"/>
  </conditionalFormatting>
  <conditionalFormatting sqref="A18">
    <cfRule type="duplicateValues" dxfId="211" priority="201"/>
    <cfRule type="duplicateValues" dxfId="210" priority="202"/>
    <cfRule type="duplicateValues" dxfId="209" priority="203"/>
    <cfRule type="duplicateValues" dxfId="208" priority="204"/>
  </conditionalFormatting>
  <conditionalFormatting sqref="A19">
    <cfRule type="duplicateValues" dxfId="207" priority="197"/>
    <cfRule type="duplicateValues" dxfId="206" priority="198"/>
    <cfRule type="duplicateValues" dxfId="205" priority="199"/>
    <cfRule type="duplicateValues" dxfId="204" priority="200"/>
  </conditionalFormatting>
  <conditionalFormatting sqref="A20">
    <cfRule type="duplicateValues" dxfId="203" priority="189"/>
    <cfRule type="duplicateValues" dxfId="202" priority="190"/>
    <cfRule type="duplicateValues" dxfId="201" priority="191"/>
    <cfRule type="duplicateValues" dxfId="200" priority="192"/>
  </conditionalFormatting>
  <conditionalFormatting sqref="A21">
    <cfRule type="duplicateValues" dxfId="199" priority="185"/>
    <cfRule type="duplicateValues" dxfId="198" priority="186"/>
    <cfRule type="duplicateValues" dxfId="197" priority="187"/>
    <cfRule type="duplicateValues" dxfId="196" priority="188"/>
  </conditionalFormatting>
  <conditionalFormatting sqref="A22">
    <cfRule type="duplicateValues" dxfId="195" priority="181"/>
    <cfRule type="duplicateValues" dxfId="194" priority="182"/>
    <cfRule type="duplicateValues" dxfId="193" priority="183"/>
    <cfRule type="duplicateValues" dxfId="192" priority="184"/>
  </conditionalFormatting>
  <conditionalFormatting sqref="A86 A23">
    <cfRule type="duplicateValues" dxfId="191" priority="177"/>
    <cfRule type="duplicateValues" dxfId="190" priority="178"/>
    <cfRule type="duplicateValues" dxfId="189" priority="179"/>
    <cfRule type="duplicateValues" dxfId="188" priority="180"/>
  </conditionalFormatting>
  <conditionalFormatting sqref="A100 A85">
    <cfRule type="duplicateValues" dxfId="187" priority="294"/>
    <cfRule type="duplicateValues" dxfId="186" priority="295"/>
    <cfRule type="duplicateValues" dxfId="185" priority="296"/>
    <cfRule type="duplicateValues" dxfId="184" priority="297"/>
  </conditionalFormatting>
  <conditionalFormatting sqref="A101">
    <cfRule type="duplicateValues" dxfId="183" priority="165"/>
    <cfRule type="duplicateValues" dxfId="182" priority="166"/>
    <cfRule type="duplicateValues" dxfId="181" priority="167"/>
    <cfRule type="duplicateValues" dxfId="180" priority="168"/>
  </conditionalFormatting>
  <conditionalFormatting sqref="A24">
    <cfRule type="duplicateValues" dxfId="179" priority="145"/>
    <cfRule type="duplicateValues" dxfId="178" priority="146"/>
    <cfRule type="duplicateValues" dxfId="177" priority="147"/>
    <cfRule type="duplicateValues" dxfId="176" priority="148"/>
  </conditionalFormatting>
  <conditionalFormatting sqref="A87 A25:A28">
    <cfRule type="duplicateValues" dxfId="175" priority="317"/>
    <cfRule type="duplicateValues" dxfId="174" priority="318"/>
    <cfRule type="duplicateValues" dxfId="173" priority="319"/>
    <cfRule type="duplicateValues" dxfId="172" priority="320"/>
  </conditionalFormatting>
  <conditionalFormatting sqref="A60 A29 A12:A15">
    <cfRule type="duplicateValues" dxfId="171" priority="361"/>
    <cfRule type="duplicateValues" dxfId="170" priority="362"/>
    <cfRule type="duplicateValues" dxfId="169" priority="363"/>
    <cfRule type="duplicateValues" dxfId="168" priority="364"/>
  </conditionalFormatting>
  <conditionalFormatting sqref="A61:A69 A30:A33">
    <cfRule type="duplicateValues" dxfId="167" priority="137"/>
    <cfRule type="duplicateValues" dxfId="166" priority="138"/>
    <cfRule type="duplicateValues" dxfId="165" priority="139"/>
    <cfRule type="duplicateValues" dxfId="164" priority="140"/>
  </conditionalFormatting>
  <conditionalFormatting sqref="A34:A36 A88:A89">
    <cfRule type="duplicateValues" dxfId="163" priority="626"/>
    <cfRule type="duplicateValues" dxfId="162" priority="627"/>
    <cfRule type="duplicateValues" dxfId="161" priority="628"/>
    <cfRule type="duplicateValues" dxfId="160" priority="629"/>
  </conditionalFormatting>
  <conditionalFormatting sqref="A37:A38">
    <cfRule type="duplicateValues" dxfId="159" priority="129"/>
    <cfRule type="duplicateValues" dxfId="158" priority="130"/>
    <cfRule type="duplicateValues" dxfId="157" priority="131"/>
    <cfRule type="duplicateValues" dxfId="156" priority="132"/>
  </conditionalFormatting>
  <conditionalFormatting sqref="A40">
    <cfRule type="duplicateValues" dxfId="155" priority="121"/>
    <cfRule type="duplicateValues" dxfId="154" priority="122"/>
    <cfRule type="duplicateValues" dxfId="153" priority="123"/>
    <cfRule type="duplicateValues" dxfId="152" priority="124"/>
  </conditionalFormatting>
  <conditionalFormatting sqref="A39">
    <cfRule type="duplicateValues" dxfId="151" priority="125"/>
    <cfRule type="duplicateValues" dxfId="150" priority="126"/>
    <cfRule type="duplicateValues" dxfId="149" priority="127"/>
    <cfRule type="duplicateValues" dxfId="148" priority="128"/>
  </conditionalFormatting>
  <conditionalFormatting sqref="A70:A71">
    <cfRule type="duplicateValues" dxfId="147" priority="117"/>
    <cfRule type="duplicateValues" dxfId="146" priority="118"/>
    <cfRule type="duplicateValues" dxfId="145" priority="119"/>
    <cfRule type="duplicateValues" dxfId="144" priority="120"/>
  </conditionalFormatting>
  <conditionalFormatting sqref="A41">
    <cfRule type="duplicateValues" dxfId="143" priority="113"/>
    <cfRule type="duplicateValues" dxfId="142" priority="114"/>
    <cfRule type="duplicateValues" dxfId="141" priority="115"/>
    <cfRule type="duplicateValues" dxfId="140" priority="116"/>
  </conditionalFormatting>
  <conditionalFormatting sqref="A90">
    <cfRule type="duplicateValues" dxfId="139" priority="109"/>
    <cfRule type="duplicateValues" dxfId="138" priority="110"/>
    <cfRule type="duplicateValues" dxfId="137" priority="111"/>
    <cfRule type="duplicateValues" dxfId="136" priority="112"/>
  </conditionalFormatting>
  <conditionalFormatting sqref="A96">
    <cfRule type="duplicateValues" dxfId="135" priority="105"/>
    <cfRule type="duplicateValues" dxfId="134" priority="106"/>
    <cfRule type="duplicateValues" dxfId="133" priority="107"/>
    <cfRule type="duplicateValues" dxfId="132" priority="108"/>
  </conditionalFormatting>
  <conditionalFormatting sqref="A72">
    <cfRule type="duplicateValues" dxfId="131" priority="101"/>
    <cfRule type="duplicateValues" dxfId="130" priority="102"/>
    <cfRule type="duplicateValues" dxfId="129" priority="103"/>
    <cfRule type="duplicateValues" dxfId="128" priority="104"/>
  </conditionalFormatting>
  <conditionalFormatting sqref="A42">
    <cfRule type="duplicateValues" dxfId="127" priority="97"/>
    <cfRule type="duplicateValues" dxfId="126" priority="98"/>
    <cfRule type="duplicateValues" dxfId="125" priority="99"/>
    <cfRule type="duplicateValues" dxfId="124" priority="100"/>
  </conditionalFormatting>
  <conditionalFormatting sqref="A43">
    <cfRule type="duplicateValues" dxfId="123" priority="93"/>
    <cfRule type="duplicateValues" dxfId="122" priority="94"/>
    <cfRule type="duplicateValues" dxfId="121" priority="95"/>
    <cfRule type="duplicateValues" dxfId="120" priority="96"/>
  </conditionalFormatting>
  <conditionalFormatting sqref="A73">
    <cfRule type="duplicateValues" dxfId="119" priority="89"/>
    <cfRule type="duplicateValues" dxfId="118" priority="90"/>
    <cfRule type="duplicateValues" dxfId="117" priority="91"/>
    <cfRule type="duplicateValues" dxfId="116" priority="92"/>
  </conditionalFormatting>
  <conditionalFormatting sqref="A91">
    <cfRule type="duplicateValues" dxfId="115" priority="85"/>
    <cfRule type="duplicateValues" dxfId="114" priority="86"/>
    <cfRule type="duplicateValues" dxfId="113" priority="87"/>
    <cfRule type="duplicateValues" dxfId="112" priority="88"/>
  </conditionalFormatting>
  <conditionalFormatting sqref="A74:A75">
    <cfRule type="duplicateValues" dxfId="111" priority="81"/>
    <cfRule type="duplicateValues" dxfId="110" priority="82"/>
    <cfRule type="duplicateValues" dxfId="109" priority="83"/>
    <cfRule type="duplicateValues" dxfId="108" priority="84"/>
  </conditionalFormatting>
  <conditionalFormatting sqref="A45">
    <cfRule type="duplicateValues" dxfId="107" priority="77"/>
    <cfRule type="duplicateValues" dxfId="106" priority="78"/>
    <cfRule type="duplicateValues" dxfId="105" priority="79"/>
    <cfRule type="duplicateValues" dxfId="104" priority="80"/>
  </conditionalFormatting>
  <conditionalFormatting sqref="A102 A106">
    <cfRule type="duplicateValues" dxfId="103" priority="1097"/>
    <cfRule type="duplicateValues" dxfId="102" priority="1098"/>
    <cfRule type="duplicateValues" dxfId="101" priority="1099"/>
    <cfRule type="duplicateValues" dxfId="100" priority="1100"/>
  </conditionalFormatting>
  <conditionalFormatting sqref="A49">
    <cfRule type="duplicateValues" dxfId="99" priority="69"/>
    <cfRule type="duplicateValues" dxfId="98" priority="70"/>
    <cfRule type="duplicateValues" dxfId="97" priority="71"/>
    <cfRule type="duplicateValues" dxfId="96" priority="72"/>
  </conditionalFormatting>
  <conditionalFormatting sqref="A92">
    <cfRule type="duplicateValues" dxfId="95" priority="65"/>
    <cfRule type="duplicateValues" dxfId="94" priority="66"/>
    <cfRule type="duplicateValues" dxfId="93" priority="67"/>
    <cfRule type="duplicateValues" dxfId="92" priority="68"/>
  </conditionalFormatting>
  <conditionalFormatting sqref="A76 A47:A48 A50">
    <cfRule type="duplicateValues" dxfId="91" priority="1183"/>
    <cfRule type="duplicateValues" dxfId="90" priority="1184"/>
    <cfRule type="duplicateValues" dxfId="89" priority="1185"/>
    <cfRule type="duplicateValues" dxfId="88" priority="1186"/>
  </conditionalFormatting>
  <conditionalFormatting sqref="A51">
    <cfRule type="duplicateValues" dxfId="87" priority="61"/>
    <cfRule type="duplicateValues" dxfId="86" priority="62"/>
    <cfRule type="duplicateValues" dxfId="85" priority="63"/>
    <cfRule type="duplicateValues" dxfId="84" priority="64"/>
  </conditionalFormatting>
  <conditionalFormatting sqref="A107">
    <cfRule type="duplicateValues" dxfId="83" priority="57"/>
    <cfRule type="duplicateValues" dxfId="82" priority="58"/>
    <cfRule type="duplicateValues" dxfId="81" priority="59"/>
    <cfRule type="duplicateValues" dxfId="80" priority="60"/>
  </conditionalFormatting>
  <conditionalFormatting sqref="A77">
    <cfRule type="duplicateValues" dxfId="79" priority="53"/>
    <cfRule type="duplicateValues" dxfId="78" priority="54"/>
    <cfRule type="duplicateValues" dxfId="77" priority="55"/>
    <cfRule type="duplicateValues" dxfId="76" priority="56"/>
  </conditionalFormatting>
  <conditionalFormatting sqref="A103:A104">
    <cfRule type="duplicateValues" dxfId="75" priority="49"/>
    <cfRule type="duplicateValues" dxfId="74" priority="50"/>
    <cfRule type="duplicateValues" dxfId="73" priority="51"/>
    <cfRule type="duplicateValues" dxfId="72" priority="52"/>
  </conditionalFormatting>
  <conditionalFormatting sqref="A97">
    <cfRule type="duplicateValues" dxfId="71" priority="45"/>
    <cfRule type="duplicateValues" dxfId="70" priority="46"/>
    <cfRule type="duplicateValues" dxfId="69" priority="47"/>
    <cfRule type="duplicateValues" dxfId="68" priority="48"/>
  </conditionalFormatting>
  <conditionalFormatting sqref="A52">
    <cfRule type="duplicateValues" dxfId="67" priority="41"/>
    <cfRule type="duplicateValues" dxfId="66" priority="42"/>
    <cfRule type="duplicateValues" dxfId="65" priority="43"/>
    <cfRule type="duplicateValues" dxfId="64" priority="44"/>
  </conditionalFormatting>
  <conditionalFormatting sqref="A98">
    <cfRule type="duplicateValues" dxfId="63" priority="37"/>
    <cfRule type="duplicateValues" dxfId="62" priority="38"/>
    <cfRule type="duplicateValues" dxfId="61" priority="39"/>
    <cfRule type="duplicateValues" dxfId="60" priority="40"/>
  </conditionalFormatting>
  <conditionalFormatting sqref="A108">
    <cfRule type="duplicateValues" dxfId="59" priority="33"/>
    <cfRule type="duplicateValues" dxfId="58" priority="34"/>
    <cfRule type="duplicateValues" dxfId="57" priority="35"/>
    <cfRule type="duplicateValues" dxfId="56" priority="36"/>
  </conditionalFormatting>
  <conditionalFormatting sqref="A109">
    <cfRule type="duplicateValues" dxfId="55" priority="29"/>
    <cfRule type="duplicateValues" dxfId="54" priority="30"/>
    <cfRule type="duplicateValues" dxfId="53" priority="31"/>
    <cfRule type="duplicateValues" dxfId="52" priority="32"/>
  </conditionalFormatting>
  <conditionalFormatting sqref="A53:A54">
    <cfRule type="duplicateValues" dxfId="51" priority="25"/>
    <cfRule type="duplicateValues" dxfId="50" priority="26"/>
    <cfRule type="duplicateValues" dxfId="49" priority="27"/>
    <cfRule type="duplicateValues" dxfId="48" priority="28"/>
  </conditionalFormatting>
  <conditionalFormatting sqref="A78:A79">
    <cfRule type="duplicateValues" dxfId="47" priority="21"/>
    <cfRule type="duplicateValues" dxfId="46" priority="22"/>
    <cfRule type="duplicateValues" dxfId="45" priority="23"/>
    <cfRule type="duplicateValues" dxfId="44" priority="24"/>
  </conditionalFormatting>
  <conditionalFormatting sqref="A105">
    <cfRule type="duplicateValues" dxfId="43" priority="17"/>
    <cfRule type="duplicateValues" dxfId="42" priority="18"/>
    <cfRule type="duplicateValues" dxfId="41" priority="19"/>
    <cfRule type="duplicateValues" dxfId="40" priority="20"/>
  </conditionalFormatting>
  <conditionalFormatting sqref="A95">
    <cfRule type="duplicateValues" dxfId="39" priority="13"/>
    <cfRule type="duplicateValues" dxfId="38" priority="14"/>
    <cfRule type="duplicateValues" dxfId="37" priority="15"/>
    <cfRule type="duplicateValues" dxfId="36" priority="16"/>
  </conditionalFormatting>
  <conditionalFormatting sqref="A112">
    <cfRule type="duplicateValues" dxfId="35" priority="1405"/>
    <cfRule type="duplicateValues" dxfId="34" priority="1406"/>
    <cfRule type="duplicateValues" dxfId="33" priority="1407"/>
    <cfRule type="duplicateValues" dxfId="32" priority="1408"/>
  </conditionalFormatting>
  <conditionalFormatting sqref="A99">
    <cfRule type="duplicateValues" dxfId="31" priority="1448"/>
    <cfRule type="duplicateValues" dxfId="30" priority="1449"/>
    <cfRule type="duplicateValues" dxfId="29" priority="1450"/>
    <cfRule type="duplicateValues" dxfId="28" priority="1451"/>
  </conditionalFormatting>
  <conditionalFormatting sqref="A55">
    <cfRule type="duplicateValues" dxfId="27" priority="5"/>
    <cfRule type="duplicateValues" dxfId="26" priority="6"/>
    <cfRule type="duplicateValues" dxfId="25" priority="7"/>
    <cfRule type="duplicateValues" dxfId="24" priority="8"/>
  </conditionalFormatting>
  <conditionalFormatting sqref="A80">
    <cfRule type="duplicateValues" dxfId="23" priority="1"/>
    <cfRule type="duplicateValues" dxfId="22" priority="2"/>
    <cfRule type="duplicateValues" dxfId="21" priority="3"/>
    <cfRule type="duplicateValues" dxfId="20" priority="4"/>
  </conditionalFormatting>
  <pageMargins left="0.7" right="0.7" top="0.75" bottom="0.75" header="0.3" footer="0.3"/>
  <pageSetup paperSize="9" orientation="portrait" horizontalDpi="120" verticalDpi="120" r:id="rId1"/>
</worksheet>
</file>

<file path=xl/worksheets/sheet6.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3" xSplit="3" ySplit="2"/>
      <selection pane="topRight"/>
      <selection pane="bottomLeft"/>
      <selection activeCell="N13" pane="bottomRight" sqref="N13"/>
    </sheetView>
  </sheetViews>
  <sheetFormatPr defaultColWidth="9.25" defaultRowHeight="17.25" customHeight="true"/>
  <cols>
    <col max="1" min="1" style="77" width="9.25"/>
    <col max="2" min="2" style="78" width="9.25"/>
    <col customWidth="true" max="3" min="3" style="78" width="27.75"/>
    <col customWidth="true" max="35" min="4" style="78" width="8.625"/>
    <col customWidth="true" max="36" min="36" style="78" width="9.25"/>
    <col max="16384" min="37" style="78" width="9.25"/>
  </cols>
  <sheetData>
    <row customFormat="true" customHeight="true" ht="17.25" r="1" s="5" spans="1:370">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1845</v>
      </c>
      <c r="B3" s="15" t="s">
        <v>532</v>
      </c>
      <c r="C3" s="15" t="str">
        <f>VLOOKUP(B3,事项列表范围!A:C,3,0)</f>
        <v>2019项目方案整理</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M3" s="5">
        <v>4</v>
      </c>
      <c r="AN3" s="5">
        <v>2</v>
      </c>
      <c r="AP3" s="6"/>
      <c r="AQ3" s="6"/>
      <c r="AT3" s="5">
        <v>8</v>
      </c>
      <c r="AV3" s="5">
        <v>2</v>
      </c>
      <c r="AW3" s="6"/>
      <c r="AX3" s="6"/>
      <c r="BD3" s="6"/>
      <c r="BE3" s="6"/>
      <c r="BK3" s="6"/>
      <c r="BL3" s="6"/>
      <c r="BR3" s="6"/>
      <c r="BS3" s="6"/>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162" t="s">
        <v>1845</v>
      </c>
      <c r="B4" s="15" t="s">
        <v>1591</v>
      </c>
      <c r="C4" s="15" t="str">
        <f>VLOOKUP(B4,事项列表范围!A:C,3,0)</f>
        <v>行业方案创新</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K4" s="5">
        <v>8</v>
      </c>
      <c r="AL4" s="5">
        <v>6</v>
      </c>
      <c r="AM4" s="5">
        <v>4</v>
      </c>
      <c r="AN4" s="5">
        <v>8</v>
      </c>
      <c r="AO4" s="5">
        <v>8</v>
      </c>
      <c r="AP4" s="6"/>
      <c r="AQ4" s="6"/>
      <c r="AR4" s="5">
        <v>8</v>
      </c>
      <c r="AS4" s="5">
        <v>8</v>
      </c>
      <c r="AT4" s="5">
        <v>4</v>
      </c>
      <c r="AU4" s="5">
        <v>8</v>
      </c>
      <c r="AV4" s="5">
        <v>6</v>
      </c>
      <c r="AW4" s="6"/>
      <c r="AX4" s="6"/>
      <c r="AY4" s="5">
        <v>6</v>
      </c>
      <c r="AZ4" s="5">
        <v>5</v>
      </c>
      <c r="BA4" s="5">
        <v>6</v>
      </c>
      <c r="BB4" s="5">
        <v>8</v>
      </c>
      <c r="BC4" s="5">
        <v>8</v>
      </c>
      <c r="BD4" s="6"/>
      <c r="BE4" s="6"/>
      <c r="BF4" s="5">
        <v>5</v>
      </c>
      <c r="BG4" s="5">
        <v>6</v>
      </c>
      <c r="BH4" s="5">
        <v>6</v>
      </c>
      <c r="BJ4" s="5">
        <v>2</v>
      </c>
      <c r="BK4" s="6"/>
      <c r="BL4" s="6"/>
      <c r="BM4" s="5">
        <v>6</v>
      </c>
      <c r="BN4" s="5">
        <v>4</v>
      </c>
      <c r="BO4" s="5">
        <v>4</v>
      </c>
      <c r="BP4" s="5">
        <v>6</v>
      </c>
      <c r="BQ4" s="5">
        <v>5</v>
      </c>
      <c r="BR4" s="6"/>
      <c r="BS4" s="6"/>
      <c r="BT4" s="5">
        <v>8</v>
      </c>
      <c r="BU4" s="5">
        <v>8</v>
      </c>
      <c r="BV4" s="5">
        <v>8</v>
      </c>
      <c r="BW4" s="5">
        <v>8</v>
      </c>
      <c r="BX4" s="5">
        <v>4</v>
      </c>
      <c r="BY4" s="6"/>
      <c r="BZ4" s="6"/>
      <c r="CA4" s="5">
        <v>8</v>
      </c>
      <c r="CB4" s="5">
        <v>6</v>
      </c>
      <c r="CC4" s="5">
        <v>8</v>
      </c>
      <c r="CD4" s="5">
        <v>8</v>
      </c>
      <c r="CE4" s="5">
        <v>4</v>
      </c>
      <c r="CF4" s="6"/>
      <c r="CG4" s="6"/>
      <c r="CH4" s="5">
        <v>5</v>
      </c>
      <c r="CI4" s="5">
        <v>4</v>
      </c>
      <c r="CK4" s="5">
        <v>3</v>
      </c>
      <c r="CM4" s="6"/>
      <c r="CN4" s="6"/>
      <c r="CO4" s="5">
        <v>2</v>
      </c>
      <c r="CP4" s="5">
        <v>3</v>
      </c>
      <c r="CQ4" s="5">
        <v>5</v>
      </c>
      <c r="CR4" s="5">
        <v>4</v>
      </c>
      <c r="CS4" s="5">
        <v>4</v>
      </c>
      <c r="CT4" s="6"/>
      <c r="CU4" s="6"/>
      <c r="CV4" s="6"/>
      <c r="CW4" s="261">
        <v>5</v>
      </c>
      <c r="CX4" s="261">
        <v>1</v>
      </c>
      <c r="CY4" s="261">
        <v>3</v>
      </c>
      <c r="CZ4" s="261">
        <v>6</v>
      </c>
      <c r="DA4" s="6"/>
      <c r="DB4" s="6"/>
      <c r="DC4" s="78">
        <v>8</v>
      </c>
      <c r="DD4" s="78">
        <v>8</v>
      </c>
      <c r="DE4" s="78">
        <v>8</v>
      </c>
      <c r="DF4" s="78">
        <v>7</v>
      </c>
      <c r="DG4" s="78">
        <v>4</v>
      </c>
      <c r="DH4" s="6"/>
      <c r="DI4" s="6"/>
      <c r="DJ4" s="5">
        <v>8</v>
      </c>
      <c r="DK4" s="5">
        <v>6</v>
      </c>
      <c r="DN4" s="5">
        <v>10</v>
      </c>
      <c r="DO4" s="6"/>
      <c r="DP4" s="78">
        <v>6</v>
      </c>
      <c r="DR4" s="78">
        <v>8</v>
      </c>
      <c r="DS4" s="78">
        <v>8</v>
      </c>
      <c r="DT4" s="78">
        <v>10</v>
      </c>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1697</v>
      </c>
      <c r="C5" s="15" t="str">
        <f>VLOOKUP(B5,事项列表范围!A:C,3,0)</f>
        <v>长春市物联网产业发展咨询规划服务阶段证明项目</v>
      </c>
      <c r="D5" s="53"/>
      <c r="E5" s="51">
        <v>2</v>
      </c>
      <c r="F5" s="51"/>
      <c r="G5" s="53"/>
      <c r="H5" s="53"/>
      <c r="I5" s="51"/>
      <c r="J5" s="51"/>
      <c r="K5" s="51">
        <v>4</v>
      </c>
      <c r="L5" s="51"/>
      <c r="M5" s="51"/>
      <c r="N5" s="53"/>
      <c r="O5" s="53"/>
      <c r="P5" s="51"/>
      <c r="Q5" s="51"/>
      <c r="R5" s="51"/>
      <c r="S5" s="51"/>
      <c r="T5" s="51"/>
      <c r="U5" s="53"/>
      <c r="V5" s="130"/>
      <c r="W5" s="51"/>
      <c r="X5" s="51"/>
      <c r="Y5" s="53"/>
      <c r="Z5" s="53"/>
      <c r="AA5" s="53"/>
      <c r="AB5" s="53"/>
      <c r="AC5" s="53"/>
      <c r="AD5" s="53"/>
      <c r="AE5" s="53"/>
      <c r="AF5" s="53"/>
      <c r="AG5" s="53"/>
      <c r="AH5" s="53"/>
      <c r="AI5" s="53"/>
      <c r="AJ5" s="6"/>
      <c r="AP5" s="6"/>
      <c r="AQ5" s="6"/>
      <c r="AW5" s="6"/>
      <c r="AX5" s="6"/>
      <c r="BD5" s="6"/>
      <c r="BE5" s="6"/>
      <c r="BF5" s="5">
        <v>1</v>
      </c>
      <c r="BH5" s="5">
        <v>2</v>
      </c>
      <c r="BI5" s="5">
        <v>4</v>
      </c>
      <c r="BJ5" s="5">
        <v>2</v>
      </c>
      <c r="BK5" s="6"/>
      <c r="BL5" s="6"/>
      <c r="BM5" s="5">
        <v>4</v>
      </c>
      <c r="BN5" s="5">
        <v>4</v>
      </c>
      <c r="BO5" s="5">
        <v>4</v>
      </c>
      <c r="BR5" s="6"/>
      <c r="BS5" s="6"/>
      <c r="BY5" s="6"/>
      <c r="BZ5" s="6"/>
      <c r="CF5" s="6"/>
      <c r="CG5" s="6"/>
      <c r="CM5" s="6"/>
      <c r="CN5" s="6"/>
      <c r="CT5" s="6"/>
      <c r="CU5" s="6"/>
      <c r="CV5" s="6"/>
      <c r="DA5" s="6"/>
      <c r="DB5" s="6"/>
      <c r="DF5" s="5">
        <v>2</v>
      </c>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106</v>
      </c>
      <c r="C6" s="15" t="str">
        <f>VLOOKUP(B6,事项列表范围!A:C,3,0)</f>
        <v>江苏省信用平台二期建设项目</v>
      </c>
      <c r="D6" s="127"/>
      <c r="E6" s="51">
        <v>1</v>
      </c>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P6" s="6"/>
      <c r="AQ6" s="6"/>
      <c r="AW6" s="6"/>
      <c r="AX6" s="6"/>
      <c r="BD6" s="6"/>
      <c r="BE6" s="6"/>
      <c r="BK6" s="6"/>
      <c r="BL6" s="6"/>
      <c r="BR6" s="6"/>
      <c r="BS6" s="6"/>
      <c r="BY6" s="6"/>
      <c r="BZ6" s="6"/>
      <c r="CF6" s="6"/>
      <c r="CG6" s="6"/>
      <c r="CM6" s="6"/>
      <c r="CN6" s="6"/>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2025</v>
      </c>
      <c r="C7" s="15" t="str">
        <f>VLOOKUP(B7,事项列表范围!A:C,3,0)</f>
        <v>北区渭南智慧城市软件开发项目</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W7" s="6"/>
      <c r="AX7" s="6"/>
      <c r="BD7" s="6"/>
      <c r="BE7" s="6"/>
      <c r="BK7" s="6"/>
      <c r="BL7" s="6"/>
      <c r="BR7" s="6"/>
      <c r="BS7" s="6"/>
      <c r="BY7" s="6"/>
      <c r="BZ7" s="6"/>
      <c r="CF7" s="6"/>
      <c r="CG7" s="6"/>
      <c r="CJ7" s="5">
        <v>2</v>
      </c>
      <c r="CM7" s="6"/>
      <c r="CN7" s="6"/>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235</v>
      </c>
      <c r="C8" s="15" t="str">
        <f>VLOOKUP(B8,事项列表范围!A:C,3,0)</f>
        <v>天津航空口岸大通关基地信息化集成项目</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W8" s="6"/>
      <c r="AX8" s="6"/>
      <c r="BD8" s="6"/>
      <c r="BE8" s="6"/>
      <c r="BK8" s="6"/>
      <c r="BL8" s="6"/>
      <c r="BR8" s="6"/>
      <c r="BS8" s="6"/>
      <c r="BY8" s="6"/>
      <c r="BZ8" s="6"/>
      <c r="CF8" s="6"/>
      <c r="CG8" s="6"/>
      <c r="CL8" s="5">
        <v>2</v>
      </c>
      <c r="CM8" s="6"/>
      <c r="CN8" s="6"/>
      <c r="CT8" s="6"/>
      <c r="CU8" s="6"/>
      <c r="CV8" s="6"/>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229</v>
      </c>
      <c r="C9" s="15" t="str">
        <f>VLOOKUP(B9,事项列表范围!A:C,3,0)</f>
        <v>沧州城市融合大数据中心软件开发项目</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Y9" s="6"/>
      <c r="BZ9" s="6"/>
      <c r="CF9" s="6"/>
      <c r="CG9" s="6"/>
      <c r="CM9" s="6"/>
      <c r="CN9" s="6"/>
      <c r="CO9" s="5">
        <v>2</v>
      </c>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236" t="s">
        <v>2160</v>
      </c>
      <c r="C10" s="15" t="str">
        <f>VLOOKUP(B10,事项列表范围!A:C,3,0)</f>
        <v>中关村安全可靠三期项目</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Y10" s="6"/>
      <c r="BZ10" s="6"/>
      <c r="CF10" s="6"/>
      <c r="CG10" s="6"/>
      <c r="CM10" s="6"/>
      <c r="CN10" s="6"/>
      <c r="CO10" s="5">
        <v>2</v>
      </c>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236" t="s">
        <v>140</v>
      </c>
      <c r="C11" s="15" t="str">
        <f>VLOOKUP(B11,事项列表范围!A:C,3,0)</f>
        <v>北京市延庆区智慧社区项目</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Y11" s="6"/>
      <c r="BZ11" s="6"/>
      <c r="CF11" s="6"/>
      <c r="CG11" s="6"/>
      <c r="CM11" s="6"/>
      <c r="CN11" s="6"/>
      <c r="CS11" s="5">
        <v>1</v>
      </c>
      <c r="CT11" s="6"/>
      <c r="CU11" s="6"/>
      <c r="CV11" s="6"/>
      <c r="DA11" s="6"/>
      <c r="DB11" s="6"/>
      <c r="DF11" s="5">
        <v>1</v>
      </c>
      <c r="DH11" s="6"/>
      <c r="DI11" s="6"/>
      <c r="DM11" s="5">
        <v>4</v>
      </c>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243" t="s">
        <v>2176</v>
      </c>
      <c r="C12" s="15" t="str">
        <f>VLOOKUP(B12,事项列表范围!A:C,3,0)</f>
        <v>公安部互联网+政务二期</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T12" s="6"/>
      <c r="CU12" s="6"/>
      <c r="CV12" s="6"/>
      <c r="CW12" s="5">
        <v>4</v>
      </c>
      <c r="CX12" s="5">
        <v>4</v>
      </c>
      <c r="CY12" s="5">
        <v>6</v>
      </c>
      <c r="CZ12" s="5">
        <v>3</v>
      </c>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254" t="s">
        <v>199</v>
      </c>
      <c r="C13" s="15" t="str">
        <f>VLOOKUP(B13,事项列表范围!A:C,3,0)</f>
        <v>延庆区八达岭镇协同办公项目</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T13" s="6"/>
      <c r="CU13" s="6"/>
      <c r="CV13" s="6"/>
      <c r="DA13" s="6"/>
      <c r="DB13" s="6"/>
      <c r="DG13" s="5">
        <v>3</v>
      </c>
      <c r="DH13" s="6"/>
      <c r="DI13" s="6"/>
      <c r="DK13" s="5">
        <v>4</v>
      </c>
      <c r="DL13" s="5">
        <v>8</v>
      </c>
      <c r="DM13" s="5">
        <v>2</v>
      </c>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269" t="s">
        <v>2231</v>
      </c>
      <c r="C14" s="15" t="str">
        <f>VLOOKUP(B14,事项列表范围!A:C,3,0)</f>
        <v>邢台智慧城市项目</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M14" s="6"/>
      <c r="CN14" s="6"/>
      <c r="CT14" s="6"/>
      <c r="CU14" s="6"/>
      <c r="CV14" s="6"/>
      <c r="DA14" s="6"/>
      <c r="DB14" s="6"/>
      <c r="DH14" s="6"/>
      <c r="DI14" s="6"/>
      <c r="DM14" s="5">
        <v>2</v>
      </c>
      <c r="DO14" s="6"/>
      <c r="DP14" s="78">
        <v>4</v>
      </c>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75" t="s">
        <v>2271</v>
      </c>
      <c r="C15" s="15" t="str">
        <f>VLOOKUP(B15,事项列表范围!A:C,3,0)</f>
        <v>邢台发改委</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T15" s="6"/>
      <c r="CU15" s="6"/>
      <c r="CV15" s="6"/>
      <c r="DA15" s="6"/>
      <c r="DB15" s="6"/>
      <c r="DH15" s="6"/>
      <c r="DI15" s="6"/>
      <c r="DO15" s="6"/>
      <c r="DQ15" s="78">
        <v>8</v>
      </c>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74"/>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74"/>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74"/>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74"/>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252" t="s">
        <v>10</v>
      </c>
      <c r="B20" s="253"/>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7" t="s">
        <v>10</v>
      </c>
      <c r="B21" s="258"/>
      <c r="C21" s="15" t="e">
        <f>VLOOKUP(B21,事项列表范围!A:C,3,0)</f>
        <v>#N/A</v>
      </c>
      <c r="D21" s="127"/>
      <c r="E21" s="125"/>
      <c r="F21" s="125"/>
      <c r="G21" s="127"/>
      <c r="H21" s="127"/>
      <c r="I21" s="125"/>
      <c r="J21" s="125"/>
      <c r="K21" s="125"/>
      <c r="L21" s="125"/>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41" t="s">
        <v>1719</v>
      </c>
      <c r="B22" s="123"/>
      <c r="C22" s="15"/>
      <c r="D22" s="6"/>
      <c r="F22" s="5">
        <v>3</v>
      </c>
      <c r="G22" s="6"/>
      <c r="H22" s="6"/>
      <c r="J22" s="5">
        <v>8</v>
      </c>
      <c r="K22" s="5">
        <v>2</v>
      </c>
      <c r="N22" s="127"/>
      <c r="O22" s="127"/>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23"/>
      <c r="C23" s="15"/>
      <c r="D23" s="6"/>
      <c r="G23" s="6"/>
      <c r="H23" s="6"/>
      <c r="N23" s="127"/>
      <c r="O23" s="127"/>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43" t="s">
        <v>1722</v>
      </c>
      <c r="B24" s="123"/>
      <c r="C24" s="15"/>
      <c r="D24" s="6"/>
      <c r="G24" s="6"/>
      <c r="H24" s="6"/>
      <c r="N24" s="127"/>
      <c r="O24" s="127"/>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43" t="s">
        <v>1755</v>
      </c>
      <c r="B25" s="123"/>
      <c r="C25" s="15"/>
      <c r="D25" s="6"/>
      <c r="G25" s="6"/>
      <c r="H25" s="6"/>
      <c r="N25" s="127"/>
      <c r="O25" s="127"/>
      <c r="P25" s="125"/>
      <c r="Q25" s="125"/>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41" t="s">
        <v>1756</v>
      </c>
      <c r="B26" s="123"/>
      <c r="C26" s="15"/>
      <c r="D26" s="6"/>
      <c r="G26" s="6"/>
      <c r="H26" s="6"/>
      <c r="N26" s="127"/>
      <c r="O26" s="127"/>
      <c r="P26" s="125"/>
      <c r="Q26" s="125"/>
      <c r="R26" s="125"/>
      <c r="S26" s="125"/>
      <c r="T26" s="125"/>
      <c r="U26" s="127"/>
      <c r="V26" s="125"/>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7" t="s">
        <v>1757</v>
      </c>
      <c r="B27" s="123"/>
      <c r="C27" s="15"/>
      <c r="D27" s="6"/>
      <c r="G27" s="6"/>
      <c r="H27" s="6"/>
      <c r="N27" s="127"/>
      <c r="O27" s="127"/>
      <c r="P27" s="125"/>
      <c r="Q27" s="125"/>
      <c r="R27" s="125"/>
      <c r="S27" s="125"/>
      <c r="T27" s="125"/>
      <c r="U27" s="127"/>
      <c r="V27" s="125"/>
      <c r="W27" s="125"/>
      <c r="X27" s="125"/>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42" t="s">
        <v>1720</v>
      </c>
      <c r="B28" s="123"/>
      <c r="C28" s="15"/>
      <c r="D28" s="53"/>
      <c r="E28" s="51">
        <v>5</v>
      </c>
      <c r="F28" s="51">
        <v>7</v>
      </c>
      <c r="G28" s="53"/>
      <c r="H28" s="53"/>
      <c r="I28" s="51">
        <v>8</v>
      </c>
      <c r="J28" s="51">
        <v>2</v>
      </c>
      <c r="K28" s="51">
        <v>4</v>
      </c>
      <c r="L28" s="51">
        <v>10</v>
      </c>
      <c r="M28" s="51">
        <v>10</v>
      </c>
      <c r="N28" s="53"/>
      <c r="O28" s="53"/>
      <c r="P28" s="51">
        <v>8</v>
      </c>
      <c r="Q28" s="51">
        <v>8</v>
      </c>
      <c r="R28" s="51">
        <v>8</v>
      </c>
      <c r="S28" s="51">
        <v>8</v>
      </c>
      <c r="T28" s="51">
        <v>8</v>
      </c>
      <c r="U28" s="53"/>
      <c r="V28" s="130">
        <v>8</v>
      </c>
      <c r="W28" s="51">
        <v>8</v>
      </c>
      <c r="X28" s="51">
        <v>8</v>
      </c>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23"/>
      <c r="C29" s="15"/>
      <c r="D29" s="53"/>
      <c r="E29" s="51"/>
      <c r="F29" s="51"/>
      <c r="G29" s="53"/>
      <c r="H29" s="53"/>
      <c r="I29" s="51"/>
      <c r="J29" s="51"/>
      <c r="K29" s="51"/>
      <c r="L29" s="51"/>
      <c r="M29" s="51"/>
      <c r="N29" s="53"/>
      <c r="O29" s="53"/>
      <c r="P29" s="51"/>
      <c r="Q29" s="51"/>
      <c r="R29" s="51"/>
      <c r="S29" s="51"/>
      <c r="T29" s="51"/>
      <c r="U29" s="53"/>
      <c r="V29" s="130"/>
      <c r="W29" s="51"/>
      <c r="X29" s="51"/>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42" t="s">
        <v>1750</v>
      </c>
      <c r="B30" s="123"/>
      <c r="C30" s="15"/>
      <c r="D30" s="53"/>
      <c r="E30" s="51"/>
      <c r="F30" s="51"/>
      <c r="G30" s="53"/>
      <c r="H30" s="53"/>
      <c r="I30" s="51"/>
      <c r="J30" s="51"/>
      <c r="K30" s="51"/>
      <c r="L30" s="51"/>
      <c r="M30" s="51"/>
      <c r="N30" s="53"/>
      <c r="O30" s="53"/>
      <c r="P30" s="51"/>
      <c r="Q30" s="51"/>
      <c r="R30" s="51"/>
      <c r="S30" s="51"/>
      <c r="T30" s="51"/>
      <c r="U30" s="53"/>
      <c r="V30" s="130"/>
      <c r="W30" s="51"/>
      <c r="X30" s="51"/>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74"/>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v>8</v>
      </c>
      <c r="AK31" s="5">
        <v>2</v>
      </c>
      <c r="AL31" s="5">
        <v>4</v>
      </c>
      <c r="AM31" s="5">
        <v>2</v>
      </c>
      <c r="AO31" s="5">
        <v>2</v>
      </c>
      <c r="AP31" s="6"/>
      <c r="AQ31" s="6"/>
      <c r="AR31" s="5">
        <v>2</v>
      </c>
      <c r="AS31" s="5">
        <v>2</v>
      </c>
      <c r="AU31" s="5">
        <v>2</v>
      </c>
      <c r="AV31" s="5">
        <v>4</v>
      </c>
      <c r="AW31" s="6"/>
      <c r="AX31" s="6"/>
      <c r="AZ31" s="5">
        <v>2</v>
      </c>
      <c r="BB31" s="5">
        <v>2</v>
      </c>
      <c r="BC31" s="5">
        <v>2</v>
      </c>
      <c r="BD31" s="6"/>
      <c r="BE31" s="6"/>
      <c r="BG31" s="5">
        <v>2</v>
      </c>
      <c r="BH31" s="5">
        <v>2</v>
      </c>
      <c r="BI31" s="5">
        <v>3</v>
      </c>
      <c r="BJ31" s="5">
        <v>4</v>
      </c>
      <c r="BK31" s="6"/>
      <c r="BL31" s="6"/>
      <c r="BN31" s="5">
        <v>1</v>
      </c>
      <c r="BO31" s="5">
        <v>1</v>
      </c>
      <c r="BP31" s="5">
        <v>2</v>
      </c>
      <c r="BQ31" s="5">
        <v>1</v>
      </c>
      <c r="BR31" s="6"/>
      <c r="BS31" s="6"/>
      <c r="BT31" s="5">
        <v>2</v>
      </c>
      <c r="BX31" s="5">
        <v>2</v>
      </c>
      <c r="BY31" s="6"/>
      <c r="BZ31" s="6"/>
      <c r="CA31" s="5">
        <v>2</v>
      </c>
      <c r="CB31" s="5">
        <v>2</v>
      </c>
      <c r="CC31" s="5">
        <v>4</v>
      </c>
      <c r="CE31" s="5">
        <v>2</v>
      </c>
      <c r="CF31" s="6"/>
      <c r="CG31" s="6"/>
      <c r="CH31" s="5">
        <v>3</v>
      </c>
      <c r="CI31" s="5">
        <v>2</v>
      </c>
      <c r="CJ31" s="5">
        <v>3</v>
      </c>
      <c r="CL31" s="5">
        <v>2</v>
      </c>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W32" s="6"/>
      <c r="AX32" s="6"/>
      <c r="BD32" s="6"/>
      <c r="BE32" s="6"/>
      <c r="BF32" s="5">
        <v>4</v>
      </c>
      <c r="BI32" s="5">
        <v>4</v>
      </c>
      <c r="BJ32" s="5">
        <v>4</v>
      </c>
      <c r="BK32" s="6"/>
      <c r="BL32" s="6"/>
      <c r="BN32" s="5">
        <v>1</v>
      </c>
      <c r="BO32" s="5">
        <v>1</v>
      </c>
      <c r="BP32" s="5">
        <v>2</v>
      </c>
      <c r="BQ32" s="5">
        <v>4</v>
      </c>
      <c r="BR32" s="6"/>
      <c r="BS32" s="6"/>
      <c r="BU32" s="5">
        <v>2</v>
      </c>
      <c r="BV32" s="5">
        <v>2</v>
      </c>
      <c r="BW32" s="5">
        <v>2</v>
      </c>
      <c r="BX32" s="5">
        <v>4</v>
      </c>
      <c r="BY32" s="6"/>
      <c r="BZ32" s="6"/>
      <c r="CB32" s="5">
        <v>2</v>
      </c>
      <c r="CC32" s="5">
        <v>2</v>
      </c>
      <c r="CD32" s="5">
        <v>2</v>
      </c>
      <c r="CE32" s="5">
        <v>4</v>
      </c>
      <c r="CF32" s="6"/>
      <c r="CG32" s="6"/>
      <c r="CM32" s="6"/>
      <c r="CN32" s="6"/>
      <c r="CO32" s="5">
        <v>2</v>
      </c>
      <c r="CP32" s="5">
        <v>6</v>
      </c>
      <c r="CQ32" s="5">
        <v>2</v>
      </c>
      <c r="CR32" s="5">
        <v>4</v>
      </c>
      <c r="CS32" s="5">
        <v>2</v>
      </c>
      <c r="CT32" s="6"/>
      <c r="CU32" s="6"/>
      <c r="CV32" s="6"/>
      <c r="CX32" s="5">
        <v>4</v>
      </c>
      <c r="DA32" s="6"/>
      <c r="DB32" s="6"/>
      <c r="DC32" s="5">
        <v>2</v>
      </c>
      <c r="DD32" s="5">
        <v>1</v>
      </c>
      <c r="DE32" s="5">
        <v>1</v>
      </c>
      <c r="DG32" s="5">
        <v>3</v>
      </c>
      <c r="DH32" s="6"/>
      <c r="DI32" s="6"/>
      <c r="DJ32" s="5">
        <v>2</v>
      </c>
      <c r="DL32" s="5">
        <v>2</v>
      </c>
      <c r="DM32" s="78">
        <v>2</v>
      </c>
      <c r="DO32" s="6"/>
      <c r="DQ32" s="78">
        <v>4</v>
      </c>
      <c r="DR32" s="78">
        <v>2</v>
      </c>
      <c r="DS32" s="78">
        <v>2</v>
      </c>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69"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R33" s="6"/>
      <c r="BS33" s="6"/>
      <c r="BY33" s="6"/>
      <c r="BZ33" s="6"/>
      <c r="CF33" s="6"/>
      <c r="CG33" s="6"/>
      <c r="CH33" s="5">
        <v>2</v>
      </c>
      <c r="CI33" s="5">
        <v>4</v>
      </c>
      <c r="CJ33" s="5">
        <v>4</v>
      </c>
      <c r="CK33" s="5">
        <v>7</v>
      </c>
      <c r="CL33" s="5">
        <v>7</v>
      </c>
      <c r="CM33" s="6"/>
      <c r="CN33" s="6"/>
      <c r="CO33" s="78">
        <v>2</v>
      </c>
      <c r="CP33" s="78"/>
      <c r="CQ33" s="78">
        <v>1</v>
      </c>
      <c r="CR33" s="78">
        <v>2</v>
      </c>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2" t="s">
        <v>2202</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O34" s="78"/>
      <c r="CP34" s="78"/>
      <c r="CQ34" s="78"/>
      <c r="CR34" s="78"/>
      <c r="CT34" s="6"/>
      <c r="CU34" s="6"/>
      <c r="CV34" s="6"/>
      <c r="DA34" s="6"/>
      <c r="DB34" s="6"/>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2" t="s">
        <v>2203</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O35" s="78"/>
      <c r="CP35" s="78"/>
      <c r="CQ35" s="78"/>
      <c r="CR35" s="78"/>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2" t="s">
        <v>2204</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O36" s="78"/>
      <c r="CP36" s="78"/>
      <c r="CQ36" s="78"/>
      <c r="CR36" s="78"/>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2" t="s">
        <v>2205</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O37" s="78"/>
      <c r="CP37" s="78"/>
      <c r="CQ37" s="78"/>
      <c r="CR37" s="78"/>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41" t="s">
        <v>2250</v>
      </c>
      <c r="B38" s="242"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O38" s="78"/>
      <c r="CP38" s="78"/>
      <c r="CQ38" s="78"/>
      <c r="CR38" s="78"/>
      <c r="CT38" s="6"/>
      <c r="CU38" s="6"/>
      <c r="CV38" s="6"/>
      <c r="DA38" s="6"/>
      <c r="DB38" s="6"/>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74"/>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P39" s="6"/>
      <c r="AQ39" s="6"/>
      <c r="AW39" s="6"/>
      <c r="AX39" s="6"/>
      <c r="AY39" s="5">
        <v>4</v>
      </c>
      <c r="AZ39" s="5">
        <v>4</v>
      </c>
      <c r="BA39" s="5">
        <v>4</v>
      </c>
      <c r="BD39" s="6"/>
      <c r="BE39" s="6"/>
      <c r="BK39" s="6"/>
      <c r="BL39" s="6"/>
      <c r="BR39" s="6"/>
      <c r="BS39" s="6"/>
      <c r="BY39" s="6"/>
      <c r="BZ39" s="6"/>
      <c r="CF39" s="6"/>
      <c r="CG39" s="6"/>
      <c r="CM39" s="6"/>
      <c r="CN39" s="6"/>
      <c r="CQ39" s="5">
        <v>2</v>
      </c>
      <c r="CS39" s="5">
        <v>3</v>
      </c>
      <c r="CT39" s="6"/>
      <c r="CU39" s="6"/>
      <c r="CV39" s="6"/>
      <c r="DA39" s="6"/>
      <c r="DB39" s="6"/>
      <c r="DH39" s="6"/>
      <c r="DI39" s="6"/>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1688</v>
      </c>
      <c r="B40" s="116"/>
      <c r="C40" s="117"/>
      <c r="D40" s="119">
        <v>8</v>
      </c>
      <c r="E40" s="126"/>
      <c r="F40" s="126"/>
      <c r="G40" s="119">
        <v>8</v>
      </c>
      <c r="H40" s="119">
        <v>8</v>
      </c>
      <c r="I40" s="126"/>
      <c r="J40" s="126"/>
      <c r="K40" s="126"/>
      <c r="L40" s="126"/>
      <c r="M40" s="126"/>
      <c r="N40" s="119">
        <v>8</v>
      </c>
      <c r="O40" s="119">
        <v>8</v>
      </c>
      <c r="P40" s="126"/>
      <c r="Q40" s="126"/>
      <c r="R40" s="126"/>
      <c r="S40" s="126"/>
      <c r="T40" s="126"/>
      <c r="U40" s="119">
        <v>8</v>
      </c>
      <c r="V40" s="126"/>
      <c r="W40" s="126"/>
      <c r="X40" s="126"/>
      <c r="Y40" s="129">
        <v>8</v>
      </c>
      <c r="Z40" s="129">
        <v>8</v>
      </c>
      <c r="AA40" s="129">
        <v>8</v>
      </c>
      <c r="AB40" s="129">
        <v>8</v>
      </c>
      <c r="AC40" s="129">
        <v>8</v>
      </c>
      <c r="AD40" s="129">
        <v>8</v>
      </c>
      <c r="AE40" s="129">
        <v>8</v>
      </c>
      <c r="AF40" s="129">
        <v>8</v>
      </c>
      <c r="AG40" s="129">
        <v>8</v>
      </c>
      <c r="AH40" s="129">
        <v>8</v>
      </c>
      <c r="AI40" s="129">
        <v>8</v>
      </c>
      <c r="AJ40" s="119"/>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8</v>
      </c>
      <c r="BE40" s="119">
        <v>8</v>
      </c>
      <c r="BF40" s="118"/>
      <c r="BG40" s="118"/>
      <c r="BH40" s="118"/>
      <c r="BI40" s="118"/>
      <c r="BJ40" s="118"/>
      <c r="BK40" s="119">
        <v>8</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v>8</v>
      </c>
      <c r="CN40" s="119">
        <v>8</v>
      </c>
      <c r="CO40" s="118"/>
      <c r="CP40" s="118"/>
      <c r="CQ40" s="118"/>
      <c r="CR40" s="118"/>
      <c r="CS40" s="118"/>
      <c r="CT40" s="119">
        <v>8</v>
      </c>
      <c r="CU40" s="119">
        <v>8</v>
      </c>
      <c r="CV40" s="119">
        <v>8</v>
      </c>
      <c r="CW40" s="118"/>
      <c r="CX40" s="118"/>
      <c r="CY40" s="118"/>
      <c r="CZ40" s="118"/>
      <c r="DA40" s="119">
        <v>8</v>
      </c>
      <c r="DB40" s="119">
        <v>8</v>
      </c>
      <c r="DC40" s="118"/>
      <c r="DD40" s="118"/>
      <c r="DE40" s="118"/>
      <c r="DF40" s="118"/>
      <c r="DG40" s="118"/>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1"/>
      <c r="NF40" s="79"/>
    </row>
    <row customFormat="true" customHeight="true" ht="17.25" r="41" s="5" spans="1:370" thickBot="true">
      <c r="A41" s="319" t="s">
        <v>11</v>
      </c>
      <c r="B41" s="320"/>
      <c r="C41" s="320"/>
      <c r="D41" s="124">
        <f>SUM(D3:D40)</f>
        <v>8</v>
      </c>
      <c r="E41" s="268">
        <f t="shared" ref="E41:BP41" si="0">SUM(E3:E40)</f>
        <v>8</v>
      </c>
      <c r="F41" s="268">
        <f t="shared" si="0"/>
        <v>10</v>
      </c>
      <c r="G41" s="268">
        <f t="shared" si="0"/>
        <v>8</v>
      </c>
      <c r="H41" s="268">
        <f t="shared" si="0"/>
        <v>8</v>
      </c>
      <c r="I41" s="268">
        <f t="shared" si="0"/>
        <v>8</v>
      </c>
      <c r="J41" s="268">
        <f t="shared" si="0"/>
        <v>10</v>
      </c>
      <c r="K41" s="268">
        <f t="shared" si="0"/>
        <v>10</v>
      </c>
      <c r="L41" s="268">
        <f t="shared" si="0"/>
        <v>10</v>
      </c>
      <c r="M41" s="268">
        <f t="shared" si="0"/>
        <v>10</v>
      </c>
      <c r="N41" s="268">
        <f t="shared" si="0"/>
        <v>8</v>
      </c>
      <c r="O41" s="268">
        <f t="shared" si="0"/>
        <v>8</v>
      </c>
      <c r="P41" s="268">
        <f t="shared" si="0"/>
        <v>8</v>
      </c>
      <c r="Q41" s="268">
        <f t="shared" si="0"/>
        <v>8</v>
      </c>
      <c r="R41" s="268">
        <f t="shared" si="0"/>
        <v>8</v>
      </c>
      <c r="S41" s="268">
        <f t="shared" si="0"/>
        <v>8</v>
      </c>
      <c r="T41" s="268">
        <f t="shared" si="0"/>
        <v>8</v>
      </c>
      <c r="U41" s="268">
        <f t="shared" si="0"/>
        <v>8</v>
      </c>
      <c r="V41" s="268">
        <f t="shared" si="0"/>
        <v>8</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10</v>
      </c>
      <c r="AL41" s="268">
        <f t="shared" si="0"/>
        <v>10</v>
      </c>
      <c r="AM41" s="268">
        <f t="shared" si="0"/>
        <v>10</v>
      </c>
      <c r="AN41" s="268">
        <f t="shared" si="0"/>
        <v>10</v>
      </c>
      <c r="AO41" s="268">
        <f t="shared" si="0"/>
        <v>10</v>
      </c>
      <c r="AP41" s="268">
        <f t="shared" si="0"/>
        <v>8</v>
      </c>
      <c r="AQ41" s="268">
        <f t="shared" si="0"/>
        <v>8</v>
      </c>
      <c r="AR41" s="268">
        <f t="shared" si="0"/>
        <v>10</v>
      </c>
      <c r="AS41" s="268">
        <f t="shared" si="0"/>
        <v>10</v>
      </c>
      <c r="AT41" s="268">
        <f t="shared" si="0"/>
        <v>12</v>
      </c>
      <c r="AU41" s="268">
        <f t="shared" si="0"/>
        <v>10</v>
      </c>
      <c r="AV41" s="268">
        <f t="shared" si="0"/>
        <v>12</v>
      </c>
      <c r="AW41" s="268">
        <f t="shared" si="0"/>
        <v>8</v>
      </c>
      <c r="AX41" s="268">
        <f t="shared" si="0"/>
        <v>8</v>
      </c>
      <c r="AY41" s="268">
        <f t="shared" si="0"/>
        <v>10</v>
      </c>
      <c r="AZ41" s="268">
        <f t="shared" si="0"/>
        <v>11</v>
      </c>
      <c r="BA41" s="268">
        <f t="shared" si="0"/>
        <v>10</v>
      </c>
      <c r="BB41" s="268">
        <f t="shared" si="0"/>
        <v>10</v>
      </c>
      <c r="BC41" s="268">
        <f t="shared" si="0"/>
        <v>10</v>
      </c>
      <c r="BD41" s="268">
        <f t="shared" si="0"/>
        <v>8</v>
      </c>
      <c r="BE41" s="268">
        <f t="shared" si="0"/>
        <v>8</v>
      </c>
      <c r="BF41" s="268">
        <f t="shared" si="0"/>
        <v>10</v>
      </c>
      <c r="BG41" s="268">
        <f t="shared" si="0"/>
        <v>8</v>
      </c>
      <c r="BH41" s="268">
        <f t="shared" si="0"/>
        <v>10</v>
      </c>
      <c r="BI41" s="268">
        <f t="shared" si="0"/>
        <v>11</v>
      </c>
      <c r="BJ41" s="268">
        <f t="shared" si="0"/>
        <v>12</v>
      </c>
      <c r="BK41" s="268">
        <f t="shared" si="0"/>
        <v>8</v>
      </c>
      <c r="BL41" s="268">
        <f t="shared" si="0"/>
        <v>8</v>
      </c>
      <c r="BM41" s="268">
        <f t="shared" si="0"/>
        <v>10</v>
      </c>
      <c r="BN41" s="268">
        <f t="shared" si="0"/>
        <v>10</v>
      </c>
      <c r="BO41" s="268">
        <f t="shared" si="0"/>
        <v>10</v>
      </c>
      <c r="BP41" s="268">
        <f t="shared" si="0"/>
        <v>10</v>
      </c>
      <c r="BQ41" s="268">
        <f t="shared" ref="BQ41:EB41" si="1">SUM(BQ3:BQ40)</f>
        <v>10</v>
      </c>
      <c r="BR41" s="268">
        <f t="shared" si="1"/>
        <v>8</v>
      </c>
      <c r="BS41" s="268">
        <f t="shared" si="1"/>
        <v>8</v>
      </c>
      <c r="BT41" s="268">
        <f t="shared" si="1"/>
        <v>10</v>
      </c>
      <c r="BU41" s="268">
        <f t="shared" si="1"/>
        <v>10</v>
      </c>
      <c r="BV41" s="268">
        <f t="shared" si="1"/>
        <v>10</v>
      </c>
      <c r="BW41" s="268">
        <f t="shared" si="1"/>
        <v>10</v>
      </c>
      <c r="BX41" s="268">
        <f t="shared" si="1"/>
        <v>10</v>
      </c>
      <c r="BY41" s="268">
        <f t="shared" si="1"/>
        <v>8</v>
      </c>
      <c r="BZ41" s="268">
        <f t="shared" si="1"/>
        <v>8</v>
      </c>
      <c r="CA41" s="268">
        <f t="shared" si="1"/>
        <v>10</v>
      </c>
      <c r="CB41" s="268">
        <f t="shared" si="1"/>
        <v>10</v>
      </c>
      <c r="CC41" s="268">
        <f t="shared" si="1"/>
        <v>14</v>
      </c>
      <c r="CD41" s="268">
        <f t="shared" si="1"/>
        <v>10</v>
      </c>
      <c r="CE41" s="268">
        <f t="shared" si="1"/>
        <v>10</v>
      </c>
      <c r="CF41" s="268">
        <f t="shared" si="1"/>
        <v>8</v>
      </c>
      <c r="CG41" s="268">
        <f t="shared" si="1"/>
        <v>8</v>
      </c>
      <c r="CH41" s="268">
        <f t="shared" si="1"/>
        <v>10</v>
      </c>
      <c r="CI41" s="268">
        <f t="shared" si="1"/>
        <v>10</v>
      </c>
      <c r="CJ41" s="268">
        <f t="shared" si="1"/>
        <v>9</v>
      </c>
      <c r="CK41" s="268">
        <f t="shared" si="1"/>
        <v>10</v>
      </c>
      <c r="CL41" s="268">
        <f t="shared" si="1"/>
        <v>11</v>
      </c>
      <c r="CM41" s="268">
        <f t="shared" si="1"/>
        <v>8</v>
      </c>
      <c r="CN41" s="268">
        <f t="shared" si="1"/>
        <v>8</v>
      </c>
      <c r="CO41" s="268">
        <f t="shared" si="1"/>
        <v>10</v>
      </c>
      <c r="CP41" s="268">
        <f t="shared" si="1"/>
        <v>9</v>
      </c>
      <c r="CQ41" s="268">
        <f t="shared" si="1"/>
        <v>10</v>
      </c>
      <c r="CR41" s="268">
        <f t="shared" si="1"/>
        <v>10</v>
      </c>
      <c r="CS41" s="268">
        <f t="shared" si="1"/>
        <v>10</v>
      </c>
      <c r="CT41" s="268">
        <f t="shared" si="1"/>
        <v>8</v>
      </c>
      <c r="CU41" s="268">
        <f t="shared" si="1"/>
        <v>8</v>
      </c>
      <c r="CV41" s="268">
        <f t="shared" si="1"/>
        <v>8</v>
      </c>
      <c r="CW41" s="268">
        <f t="shared" si="1"/>
        <v>9</v>
      </c>
      <c r="CX41" s="268">
        <f t="shared" si="1"/>
        <v>9</v>
      </c>
      <c r="CY41" s="268">
        <f t="shared" si="1"/>
        <v>9</v>
      </c>
      <c r="CZ41" s="268">
        <f t="shared" si="1"/>
        <v>9</v>
      </c>
      <c r="DA41" s="268">
        <f t="shared" si="1"/>
        <v>8</v>
      </c>
      <c r="DB41" s="268">
        <f t="shared" si="1"/>
        <v>8</v>
      </c>
      <c r="DC41" s="268">
        <f t="shared" si="1"/>
        <v>10</v>
      </c>
      <c r="DD41" s="268">
        <f t="shared" si="1"/>
        <v>9</v>
      </c>
      <c r="DE41" s="268">
        <f t="shared" si="1"/>
        <v>9</v>
      </c>
      <c r="DF41" s="268">
        <f t="shared" si="1"/>
        <v>10</v>
      </c>
      <c r="DG41" s="268">
        <f t="shared" si="1"/>
        <v>10</v>
      </c>
      <c r="DH41" s="268">
        <f t="shared" si="1"/>
        <v>8</v>
      </c>
      <c r="DI41" s="268">
        <f t="shared" si="1"/>
        <v>8</v>
      </c>
      <c r="DJ41" s="268">
        <f t="shared" si="1"/>
        <v>10</v>
      </c>
      <c r="DK41" s="268">
        <f t="shared" si="1"/>
        <v>10</v>
      </c>
      <c r="DL41" s="268">
        <f t="shared" si="1"/>
        <v>10</v>
      </c>
      <c r="DM41" s="268">
        <f t="shared" si="1"/>
        <v>10</v>
      </c>
      <c r="DN41" s="268">
        <f t="shared" si="1"/>
        <v>10</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worksheet>
</file>

<file path=xl/worksheets/sheet7.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5" xSplit="3" ySplit="2"/>
      <selection pane="topRight"/>
      <selection pane="bottomLeft"/>
      <selection activeCell="D14" pane="bottomRight" sqref="D14"/>
    </sheetView>
  </sheetViews>
  <sheetFormatPr defaultColWidth="9.25" defaultRowHeight="17.25" customHeight="true"/>
  <cols>
    <col max="1" min="1" style="77" width="9.25"/>
    <col customWidth="true" max="2" min="2" style="78" width="12.25"/>
    <col customWidth="true" max="3" min="3" style="78" width="27.75"/>
    <col customWidth="true" max="35" min="4" style="78" width="8.625"/>
    <col max="16384" min="36" style="78" width="9.25"/>
  </cols>
  <sheetData>
    <row customFormat="true" customHeight="true" ht="17.25" r="1" s="5" spans="1:370">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1845</v>
      </c>
      <c r="B3" s="15" t="s">
        <v>532</v>
      </c>
      <c r="C3" s="15" t="str">
        <f>VLOOKUP(B3,事项列表范围!A:C,3,0)</f>
        <v>2019项目方案整理</v>
      </c>
      <c r="D3" s="127"/>
      <c r="E3" s="132"/>
      <c r="F3" s="132"/>
      <c r="G3" s="127"/>
      <c r="H3" s="127"/>
      <c r="I3" s="132"/>
      <c r="J3" s="132"/>
      <c r="K3" s="132"/>
      <c r="L3" s="132"/>
      <c r="M3" s="125"/>
      <c r="N3" s="127"/>
      <c r="O3" s="127"/>
      <c r="P3" s="125"/>
      <c r="Q3" s="125"/>
      <c r="R3" s="125"/>
      <c r="S3" s="125"/>
      <c r="T3" s="125"/>
      <c r="U3" s="127"/>
      <c r="V3" s="125"/>
      <c r="W3" s="125"/>
      <c r="X3" s="125"/>
      <c r="Y3" s="127"/>
      <c r="Z3" s="127"/>
      <c r="AA3" s="127"/>
      <c r="AB3" s="127"/>
      <c r="AC3" s="127"/>
      <c r="AD3" s="127"/>
      <c r="AE3" s="127"/>
      <c r="AF3" s="127"/>
      <c r="AG3" s="127"/>
      <c r="AH3" s="127"/>
      <c r="AI3" s="127"/>
      <c r="AJ3" s="6"/>
      <c r="AL3" s="5">
        <v>2</v>
      </c>
      <c r="AN3" s="5">
        <v>1</v>
      </c>
      <c r="AO3" s="5">
        <v>1</v>
      </c>
      <c r="AP3" s="6"/>
      <c r="AQ3" s="6"/>
      <c r="AU3" s="5">
        <v>2</v>
      </c>
      <c r="AW3" s="6"/>
      <c r="AX3" s="6"/>
      <c r="BD3" s="6"/>
      <c r="BE3" s="6"/>
      <c r="BK3" s="6"/>
      <c r="BL3" s="6"/>
      <c r="BR3" s="6"/>
      <c r="BS3" s="6"/>
      <c r="BY3" s="6"/>
      <c r="BZ3" s="6"/>
      <c r="CF3" s="6"/>
      <c r="CG3" s="6"/>
      <c r="CM3" s="6"/>
      <c r="CN3" s="6"/>
      <c r="CO3" s="78"/>
      <c r="CP3" s="78"/>
      <c r="CQ3" s="78"/>
      <c r="CR3" s="78"/>
      <c r="CS3" s="78"/>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162" t="s">
        <v>1845</v>
      </c>
      <c r="B4" s="15" t="s">
        <v>533</v>
      </c>
      <c r="C4" s="15" t="str">
        <f>VLOOKUP(B4,事项列表范围!A:C,3,0)</f>
        <v>行业方案创新</v>
      </c>
      <c r="D4" s="127"/>
      <c r="E4" s="132"/>
      <c r="F4" s="132"/>
      <c r="G4" s="127"/>
      <c r="H4" s="127"/>
      <c r="I4" s="132"/>
      <c r="J4" s="132"/>
      <c r="K4" s="132"/>
      <c r="L4" s="132"/>
      <c r="M4" s="125"/>
      <c r="N4" s="127"/>
      <c r="O4" s="127"/>
      <c r="P4" s="125"/>
      <c r="Q4" s="125"/>
      <c r="R4" s="125"/>
      <c r="S4" s="125"/>
      <c r="T4" s="125"/>
      <c r="U4" s="127"/>
      <c r="V4" s="125"/>
      <c r="W4" s="125"/>
      <c r="X4" s="125"/>
      <c r="Y4" s="127"/>
      <c r="Z4" s="127"/>
      <c r="AA4" s="127"/>
      <c r="AB4" s="127"/>
      <c r="AC4" s="127"/>
      <c r="AD4" s="127"/>
      <c r="AE4" s="127"/>
      <c r="AF4" s="127"/>
      <c r="AG4" s="127"/>
      <c r="AH4" s="127"/>
      <c r="AI4" s="127"/>
      <c r="AJ4" s="6"/>
      <c r="AP4" s="6"/>
      <c r="AQ4" s="6"/>
      <c r="AR4" s="5">
        <v>2</v>
      </c>
      <c r="AS4" s="5">
        <v>2</v>
      </c>
      <c r="AT4" s="5">
        <v>2</v>
      </c>
      <c r="AU4" s="5">
        <v>1</v>
      </c>
      <c r="AV4" s="5">
        <v>1</v>
      </c>
      <c r="AW4" s="6"/>
      <c r="AX4" s="6"/>
      <c r="AY4" s="5">
        <v>4</v>
      </c>
      <c r="AZ4" s="5">
        <v>2</v>
      </c>
      <c r="BA4" s="5">
        <v>2</v>
      </c>
      <c r="BB4" s="5">
        <v>4</v>
      </c>
      <c r="BC4" s="5">
        <v>6</v>
      </c>
      <c r="BD4" s="6"/>
      <c r="BE4" s="6"/>
      <c r="BF4" s="5">
        <v>4</v>
      </c>
      <c r="BG4" s="5">
        <v>7</v>
      </c>
      <c r="BH4" s="5">
        <v>4</v>
      </c>
      <c r="BI4" s="5">
        <v>6</v>
      </c>
      <c r="BJ4" s="5">
        <v>4</v>
      </c>
      <c r="BK4" s="6"/>
      <c r="BL4" s="6"/>
      <c r="BM4" s="5">
        <v>2</v>
      </c>
      <c r="BN4" s="5">
        <v>4</v>
      </c>
      <c r="BO4" s="5">
        <v>4</v>
      </c>
      <c r="BP4" s="5">
        <v>5</v>
      </c>
      <c r="BQ4" s="5">
        <v>2</v>
      </c>
      <c r="BR4" s="6"/>
      <c r="BS4" s="6"/>
      <c r="BT4" s="5">
        <v>6</v>
      </c>
      <c r="BU4" s="5">
        <v>4</v>
      </c>
      <c r="BV4" s="5">
        <v>4</v>
      </c>
      <c r="BW4" s="5">
        <v>2</v>
      </c>
      <c r="BY4" s="6"/>
      <c r="BZ4" s="6"/>
      <c r="CA4" s="5">
        <v>4</v>
      </c>
      <c r="CB4" s="5">
        <v>2</v>
      </c>
      <c r="CC4" s="5">
        <v>8</v>
      </c>
      <c r="CD4" s="5">
        <v>8</v>
      </c>
      <c r="CE4" s="5">
        <v>4</v>
      </c>
      <c r="CF4" s="6"/>
      <c r="CG4" s="6">
        <v>2</v>
      </c>
      <c r="CH4" s="5">
        <v>2</v>
      </c>
      <c r="CI4" s="5">
        <v>1</v>
      </c>
      <c r="CM4" s="6"/>
      <c r="CN4" s="6"/>
      <c r="CO4" s="78"/>
      <c r="CP4" s="78">
        <v>1</v>
      </c>
      <c r="CQ4" s="78">
        <v>2</v>
      </c>
      <c r="CR4" s="78"/>
      <c r="CS4" s="78">
        <v>3</v>
      </c>
      <c r="CT4" s="6"/>
      <c r="CU4" s="6"/>
      <c r="CV4" s="6">
        <v>4</v>
      </c>
      <c r="CW4" s="5">
        <v>6</v>
      </c>
      <c r="DA4" s="6"/>
      <c r="DB4" s="6"/>
      <c r="DC4" s="5">
        <v>2</v>
      </c>
      <c r="DG4" s="5">
        <v>4</v>
      </c>
      <c r="DH4" s="6"/>
      <c r="DI4" s="6"/>
      <c r="DJ4" s="5">
        <v>4</v>
      </c>
      <c r="DK4" s="5">
        <v>2</v>
      </c>
      <c r="DO4" s="6"/>
      <c r="DP4" s="78">
        <v>2</v>
      </c>
      <c r="DQ4" s="78">
        <v>4</v>
      </c>
      <c r="DR4" s="78">
        <v>4</v>
      </c>
      <c r="DS4" s="78">
        <v>6</v>
      </c>
      <c r="DT4" s="78">
        <v>4</v>
      </c>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162" t="s">
        <v>1845</v>
      </c>
      <c r="B5" s="171" t="s">
        <v>1798</v>
      </c>
      <c r="C5" s="15" t="str">
        <f>VLOOKUP(B5,事项列表范围!A:C,3,0)</f>
        <v>因特睿产品方案梳理</v>
      </c>
      <c r="D5" s="127"/>
      <c r="E5" s="132"/>
      <c r="F5" s="132"/>
      <c r="G5" s="127"/>
      <c r="H5" s="127"/>
      <c r="I5" s="132"/>
      <c r="J5" s="132"/>
      <c r="K5" s="132"/>
      <c r="L5" s="132"/>
      <c r="M5" s="125"/>
      <c r="N5" s="127"/>
      <c r="O5" s="127"/>
      <c r="P5" s="125"/>
      <c r="Q5" s="125"/>
      <c r="R5" s="125"/>
      <c r="S5" s="125"/>
      <c r="T5" s="125"/>
      <c r="U5" s="127"/>
      <c r="V5" s="125"/>
      <c r="W5" s="125"/>
      <c r="X5" s="125"/>
      <c r="Y5" s="127"/>
      <c r="Z5" s="127"/>
      <c r="AA5" s="127"/>
      <c r="AB5" s="127"/>
      <c r="AC5" s="127"/>
      <c r="AD5" s="127"/>
      <c r="AE5" s="127"/>
      <c r="AF5" s="127"/>
      <c r="AG5" s="127"/>
      <c r="AH5" s="127"/>
      <c r="AI5" s="127"/>
      <c r="AJ5" s="6"/>
      <c r="AP5" s="6"/>
      <c r="AQ5" s="6"/>
      <c r="AW5" s="6"/>
      <c r="AX5" s="6"/>
      <c r="BD5" s="6"/>
      <c r="BE5" s="6"/>
      <c r="BK5" s="6"/>
      <c r="BL5" s="6"/>
      <c r="BP5" s="5">
        <v>1</v>
      </c>
      <c r="BQ5" s="5">
        <v>2</v>
      </c>
      <c r="BR5" s="6"/>
      <c r="BS5" s="6"/>
      <c r="BX5" s="5">
        <v>1</v>
      </c>
      <c r="BY5" s="6"/>
      <c r="BZ5" s="6"/>
      <c r="CE5" s="5">
        <v>1</v>
      </c>
      <c r="CF5" s="6"/>
      <c r="CG5" s="6"/>
      <c r="CL5" s="5">
        <v>1</v>
      </c>
      <c r="CM5" s="6"/>
      <c r="CN5" s="6"/>
      <c r="CO5" s="78"/>
      <c r="CP5" s="78"/>
      <c r="CQ5" s="78"/>
      <c r="CR5" s="78"/>
      <c r="CS5" s="78">
        <v>1</v>
      </c>
      <c r="CT5" s="6"/>
      <c r="CU5" s="6"/>
      <c r="CV5" s="6"/>
      <c r="CZ5" s="5">
        <v>1</v>
      </c>
      <c r="DA5" s="6"/>
      <c r="DB5" s="6"/>
      <c r="DD5" s="5">
        <v>4</v>
      </c>
      <c r="DG5" s="5">
        <v>1</v>
      </c>
      <c r="DH5" s="6"/>
      <c r="DI5" s="6"/>
      <c r="DO5" s="6"/>
      <c r="DT5" s="78">
        <v>2</v>
      </c>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535</v>
      </c>
      <c r="C6" s="15" t="str">
        <f>VLOOKUP(B6,事项列表范围!A:C,3,0)</f>
        <v>吉林省溯源食品工业互联网项目（建设）</v>
      </c>
      <c r="D6" s="127"/>
      <c r="E6" s="132">
        <v>2</v>
      </c>
      <c r="F6" s="132">
        <v>4</v>
      </c>
      <c r="G6" s="127"/>
      <c r="H6" s="127"/>
      <c r="I6" s="132"/>
      <c r="J6" s="132"/>
      <c r="K6" s="132"/>
      <c r="L6" s="132"/>
      <c r="M6" s="125"/>
      <c r="N6" s="127"/>
      <c r="O6" s="127"/>
      <c r="P6" s="125"/>
      <c r="Q6" s="125"/>
      <c r="R6" s="125"/>
      <c r="S6" s="125"/>
      <c r="T6" s="125"/>
      <c r="U6" s="127"/>
      <c r="V6" s="125"/>
      <c r="W6" s="125"/>
      <c r="X6" s="125"/>
      <c r="Y6" s="53">
        <v>4</v>
      </c>
      <c r="Z6" s="53">
        <v>4</v>
      </c>
      <c r="AA6" s="127"/>
      <c r="AB6" s="127"/>
      <c r="AC6" s="127"/>
      <c r="AD6" s="127"/>
      <c r="AE6" s="127"/>
      <c r="AF6" s="127"/>
      <c r="AG6" s="127"/>
      <c r="AH6" s="127"/>
      <c r="AI6" s="127"/>
      <c r="AJ6" s="6"/>
      <c r="AM6" s="5">
        <v>6</v>
      </c>
      <c r="AN6" s="5">
        <v>6</v>
      </c>
      <c r="AO6" s="5">
        <v>5</v>
      </c>
      <c r="AP6" s="6"/>
      <c r="AQ6" s="6"/>
      <c r="AW6" s="6"/>
      <c r="AX6" s="6"/>
      <c r="AY6" s="5">
        <v>2</v>
      </c>
      <c r="AZ6" s="5">
        <v>1</v>
      </c>
      <c r="BD6" s="6"/>
      <c r="BE6" s="6"/>
      <c r="BK6" s="6"/>
      <c r="BL6" s="6"/>
      <c r="BR6" s="6"/>
      <c r="BS6" s="6"/>
      <c r="BY6" s="6"/>
      <c r="BZ6" s="6"/>
      <c r="CA6" s="5">
        <v>4</v>
      </c>
      <c r="CB6" s="5">
        <v>4</v>
      </c>
      <c r="CF6" s="6"/>
      <c r="CG6" s="6"/>
      <c r="CM6" s="6"/>
      <c r="CN6" s="6"/>
      <c r="CO6" s="78"/>
      <c r="CP6" s="78"/>
      <c r="CQ6" s="78"/>
      <c r="CR6" s="78"/>
      <c r="CS6" s="78"/>
      <c r="CT6" s="6"/>
      <c r="CU6" s="6"/>
      <c r="CV6" s="6"/>
      <c r="DA6" s="6"/>
      <c r="DB6" s="6"/>
      <c r="DH6" s="6"/>
      <c r="DI6" s="6"/>
      <c r="DK6" s="5">
        <v>6</v>
      </c>
      <c r="DL6" s="5">
        <v>4</v>
      </c>
      <c r="DM6" s="5">
        <v>4</v>
      </c>
      <c r="DN6" s="5">
        <v>4</v>
      </c>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536</v>
      </c>
      <c r="C7" s="15" t="str">
        <f>VLOOKUP(B7,事项列表范围!A:C,3,0)</f>
        <v>江苏省公安厅大数据局网格化建设</v>
      </c>
      <c r="D7" s="6">
        <v>2</v>
      </c>
      <c r="E7" s="5">
        <v>6</v>
      </c>
      <c r="F7" s="5">
        <v>4</v>
      </c>
      <c r="G7" s="6"/>
      <c r="H7" s="6"/>
      <c r="J7" s="5">
        <v>2</v>
      </c>
      <c r="K7" s="5">
        <v>4</v>
      </c>
      <c r="L7" s="5">
        <v>2</v>
      </c>
      <c r="M7" s="5">
        <v>8</v>
      </c>
      <c r="N7" s="6">
        <v>4</v>
      </c>
      <c r="O7" s="6">
        <v>4</v>
      </c>
      <c r="P7" s="5">
        <v>4</v>
      </c>
      <c r="S7" s="5">
        <v>16</v>
      </c>
      <c r="T7" s="5">
        <v>16</v>
      </c>
      <c r="U7" s="6">
        <v>8</v>
      </c>
      <c r="V7" s="78">
        <v>8</v>
      </c>
      <c r="W7" s="125"/>
      <c r="X7" s="125"/>
      <c r="Y7" s="127"/>
      <c r="Z7" s="127"/>
      <c r="AA7" s="127"/>
      <c r="AB7" s="127"/>
      <c r="AC7" s="127"/>
      <c r="AD7" s="127"/>
      <c r="AE7" s="127"/>
      <c r="AF7" s="127"/>
      <c r="AG7" s="127"/>
      <c r="AH7" s="127"/>
      <c r="AI7" s="127"/>
      <c r="AJ7" s="6"/>
      <c r="AK7" s="5">
        <v>4</v>
      </c>
      <c r="AL7" s="5">
        <v>3</v>
      </c>
      <c r="AM7" s="5">
        <v>1</v>
      </c>
      <c r="AN7" s="5">
        <v>1</v>
      </c>
      <c r="AO7" s="5">
        <v>2</v>
      </c>
      <c r="AP7" s="6"/>
      <c r="AQ7" s="6"/>
      <c r="AR7" s="5">
        <v>2</v>
      </c>
      <c r="AS7" s="5">
        <v>3</v>
      </c>
      <c r="AT7" s="5">
        <v>3</v>
      </c>
      <c r="AU7" s="5">
        <v>4</v>
      </c>
      <c r="AV7" s="5">
        <v>2</v>
      </c>
      <c r="AW7" s="6"/>
      <c r="AX7" s="6"/>
      <c r="AY7" s="5">
        <v>2</v>
      </c>
      <c r="AZ7" s="5">
        <v>2</v>
      </c>
      <c r="BB7" s="5">
        <v>2</v>
      </c>
      <c r="BD7" s="6">
        <v>2</v>
      </c>
      <c r="BE7" s="6">
        <v>2</v>
      </c>
      <c r="BK7" s="6"/>
      <c r="BL7" s="6"/>
      <c r="BR7" s="6"/>
      <c r="BS7" s="6"/>
      <c r="BY7" s="6"/>
      <c r="BZ7" s="6"/>
      <c r="CF7" s="6"/>
      <c r="CG7" s="6"/>
      <c r="CM7" s="6"/>
      <c r="CN7" s="6"/>
      <c r="CO7" s="78"/>
      <c r="CP7" s="78"/>
      <c r="CQ7" s="78"/>
      <c r="CR7" s="78"/>
      <c r="CS7" s="78"/>
      <c r="CT7" s="6"/>
      <c r="CU7" s="6"/>
      <c r="CV7" s="6"/>
      <c r="DA7" s="6"/>
      <c r="DB7" s="6"/>
      <c r="DH7" s="6"/>
      <c r="DI7" s="6"/>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1593</v>
      </c>
      <c r="C8" s="15" t="str">
        <f>VLOOKUP(B8,事项列表范围!A:C,3,0)</f>
        <v>云南曲靖智慧城市项目</v>
      </c>
      <c r="D8" s="127"/>
      <c r="E8" s="132"/>
      <c r="F8" s="132"/>
      <c r="G8" s="127"/>
      <c r="H8" s="127"/>
      <c r="I8" s="132">
        <v>8</v>
      </c>
      <c r="J8" s="132">
        <v>8</v>
      </c>
      <c r="K8" s="132">
        <v>8</v>
      </c>
      <c r="L8" s="132">
        <v>6</v>
      </c>
      <c r="M8" s="125"/>
      <c r="N8" s="127"/>
      <c r="O8" s="127"/>
      <c r="P8" s="125"/>
      <c r="Q8" s="125"/>
      <c r="R8" s="125"/>
      <c r="S8" s="125"/>
      <c r="T8" s="125"/>
      <c r="U8" s="127"/>
      <c r="V8" s="78">
        <v>4</v>
      </c>
      <c r="W8" s="5">
        <v>12</v>
      </c>
      <c r="X8" s="5">
        <v>12</v>
      </c>
      <c r="Y8" s="53">
        <v>4</v>
      </c>
      <c r="Z8" s="53">
        <v>4</v>
      </c>
      <c r="AA8" s="127"/>
      <c r="AB8" s="127"/>
      <c r="AC8" s="127"/>
      <c r="AD8" s="127"/>
      <c r="AE8" s="127"/>
      <c r="AF8" s="127"/>
      <c r="AG8" s="127"/>
      <c r="AH8" s="127"/>
      <c r="AI8" s="127"/>
      <c r="AJ8" s="6"/>
      <c r="AM8" s="5">
        <v>1</v>
      </c>
      <c r="AP8" s="6"/>
      <c r="AQ8" s="6"/>
      <c r="AW8" s="6"/>
      <c r="AX8" s="6"/>
      <c r="BA8" s="5">
        <v>3</v>
      </c>
      <c r="BB8" s="5">
        <v>4</v>
      </c>
      <c r="BC8" s="5">
        <v>2</v>
      </c>
      <c r="BD8" s="6"/>
      <c r="BE8" s="6"/>
      <c r="BK8" s="6"/>
      <c r="BL8" s="6"/>
      <c r="BR8" s="6"/>
      <c r="BS8" s="6"/>
      <c r="BY8" s="6"/>
      <c r="BZ8" s="6"/>
      <c r="CF8" s="6"/>
      <c r="CG8" s="6"/>
      <c r="CM8" s="6"/>
      <c r="CN8" s="6"/>
      <c r="CO8" s="78"/>
      <c r="CP8" s="78"/>
      <c r="CQ8" s="78"/>
      <c r="CR8" s="78"/>
      <c r="CS8" s="78"/>
      <c r="CT8" s="6"/>
      <c r="CU8" s="6"/>
      <c r="CV8" s="6"/>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1668</v>
      </c>
      <c r="C9" s="15" t="str">
        <f>VLOOKUP(B9,事项列表范围!A:C,3,0)</f>
        <v>农业农村厅产业规划项目</v>
      </c>
      <c r="D9" s="127"/>
      <c r="E9" s="132"/>
      <c r="F9" s="132"/>
      <c r="G9" s="127"/>
      <c r="H9" s="127"/>
      <c r="I9" s="132"/>
      <c r="J9" s="132"/>
      <c r="K9" s="132"/>
      <c r="L9" s="132"/>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R9" s="5">
        <v>4</v>
      </c>
      <c r="AS9" s="5">
        <v>4</v>
      </c>
      <c r="AT9" s="5">
        <v>3</v>
      </c>
      <c r="AU9" s="5">
        <v>4</v>
      </c>
      <c r="AV9" s="5">
        <v>4</v>
      </c>
      <c r="AW9" s="6"/>
      <c r="AX9" s="6"/>
      <c r="AY9" s="5">
        <v>4</v>
      </c>
      <c r="AZ9" s="5">
        <v>2</v>
      </c>
      <c r="BA9" s="5">
        <v>4</v>
      </c>
      <c r="BB9" s="5">
        <v>2</v>
      </c>
      <c r="BC9" s="5">
        <v>2</v>
      </c>
      <c r="BD9" s="6"/>
      <c r="BE9" s="6"/>
      <c r="BF9" s="5">
        <v>4</v>
      </c>
      <c r="BH9" s="5">
        <v>2</v>
      </c>
      <c r="BI9" s="5">
        <v>1</v>
      </c>
      <c r="BJ9" s="5">
        <v>4</v>
      </c>
      <c r="BK9" s="6"/>
      <c r="BL9" s="6"/>
      <c r="BM9" s="5">
        <v>6</v>
      </c>
      <c r="BN9" s="5">
        <v>2</v>
      </c>
      <c r="BO9" s="5">
        <v>4</v>
      </c>
      <c r="BP9" s="5">
        <v>2</v>
      </c>
      <c r="BR9" s="6"/>
      <c r="BS9" s="6"/>
      <c r="BT9" s="5">
        <v>1</v>
      </c>
      <c r="BU9" s="5">
        <v>2</v>
      </c>
      <c r="BV9" s="5">
        <v>1</v>
      </c>
      <c r="BY9" s="6"/>
      <c r="BZ9" s="6"/>
      <c r="CB9" s="5">
        <v>2</v>
      </c>
      <c r="CF9" s="6"/>
      <c r="CG9" s="6"/>
      <c r="CM9" s="6"/>
      <c r="CN9" s="6"/>
      <c r="CO9" s="78"/>
      <c r="CP9" s="78"/>
      <c r="CQ9" s="78"/>
      <c r="CR9" s="78"/>
      <c r="CS9" s="78"/>
      <c r="CT9" s="6"/>
      <c r="CU9" s="6"/>
      <c r="CV9" s="6"/>
      <c r="DA9" s="6"/>
      <c r="DB9" s="6"/>
      <c r="DH9" s="6"/>
      <c r="DI9" s="6"/>
      <c r="DJ9" s="5">
        <v>4</v>
      </c>
      <c r="DL9" s="5">
        <v>4</v>
      </c>
      <c r="DM9" s="5">
        <v>4</v>
      </c>
      <c r="DN9" s="5">
        <v>4</v>
      </c>
      <c r="DO9" s="261"/>
      <c r="DP9" s="78">
        <v>4</v>
      </c>
      <c r="DQ9" s="78">
        <v>4</v>
      </c>
      <c r="DR9" s="78">
        <v>4</v>
      </c>
      <c r="DT9" s="78">
        <v>1</v>
      </c>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5" t="s">
        <v>1682</v>
      </c>
      <c r="C10" s="15" t="str">
        <f>VLOOKUP(B10,事项列表范围!A:C,3,0)</f>
        <v>长春一汽资源交易与企业服务一体化平台</v>
      </c>
      <c r="D10" s="127"/>
      <c r="E10" s="132"/>
      <c r="F10" s="132"/>
      <c r="G10" s="127"/>
      <c r="H10" s="127"/>
      <c r="I10" s="132"/>
      <c r="J10" s="132"/>
      <c r="K10" s="132"/>
      <c r="L10" s="132"/>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AY10" s="5">
        <v>2</v>
      </c>
      <c r="AZ10" s="5">
        <v>2</v>
      </c>
      <c r="BA10" s="5">
        <v>2</v>
      </c>
      <c r="BD10" s="6"/>
      <c r="BE10" s="6"/>
      <c r="BK10" s="6"/>
      <c r="BL10" s="6"/>
      <c r="BR10" s="6"/>
      <c r="BS10" s="6"/>
      <c r="BY10" s="6"/>
      <c r="BZ10" s="6"/>
      <c r="CF10" s="6"/>
      <c r="CG10" s="6"/>
      <c r="CM10" s="6"/>
      <c r="CN10" s="6"/>
      <c r="CO10" s="78"/>
      <c r="CP10" s="78"/>
      <c r="CQ10" s="78"/>
      <c r="CR10" s="78"/>
      <c r="CS10" s="78"/>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71" t="s">
        <v>343</v>
      </c>
      <c r="C11" s="15" t="str">
        <f>VLOOKUP(B11,事项列表范围!A:C,3,0)</f>
        <v>吉林省溯源食品工业互联网项目（咨询）</v>
      </c>
      <c r="D11" s="127"/>
      <c r="E11" s="132"/>
      <c r="F11" s="132"/>
      <c r="G11" s="127"/>
      <c r="H11" s="127"/>
      <c r="I11" s="132"/>
      <c r="J11" s="132"/>
      <c r="K11" s="132"/>
      <c r="L11" s="132"/>
      <c r="M11" s="125"/>
      <c r="N11" s="127"/>
      <c r="O11" s="127"/>
      <c r="P11" s="132">
        <v>4</v>
      </c>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T11" s="5">
        <v>1</v>
      </c>
      <c r="BU11" s="5">
        <v>2</v>
      </c>
      <c r="BV11" s="5">
        <v>4</v>
      </c>
      <c r="BW11" s="5">
        <v>8</v>
      </c>
      <c r="BX11" s="5">
        <v>8</v>
      </c>
      <c r="BY11" s="6"/>
      <c r="BZ11" s="6"/>
      <c r="CF11" s="6"/>
      <c r="CG11" s="6"/>
      <c r="CM11" s="6"/>
      <c r="CN11" s="6"/>
      <c r="CO11" s="78"/>
      <c r="CP11" s="78"/>
      <c r="CQ11" s="78"/>
      <c r="CR11" s="78"/>
      <c r="CS11" s="78"/>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171" t="s">
        <v>1797</v>
      </c>
      <c r="C12" s="15" t="str">
        <f>VLOOKUP(B12,事项列表范围!A:C,3,0)</f>
        <v>江苏省公安厅因特睿试点场景技术验证软件开发</v>
      </c>
      <c r="D12" s="127"/>
      <c r="E12" s="132"/>
      <c r="F12" s="132"/>
      <c r="G12" s="127"/>
      <c r="H12" s="127"/>
      <c r="I12" s="132"/>
      <c r="J12" s="132"/>
      <c r="K12" s="132"/>
      <c r="L12" s="132"/>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v>4</v>
      </c>
      <c r="BL12" s="6"/>
      <c r="BR12" s="6"/>
      <c r="BS12" s="6"/>
      <c r="BT12" s="5">
        <v>2</v>
      </c>
      <c r="BY12" s="6"/>
      <c r="BZ12" s="6"/>
      <c r="CF12" s="6"/>
      <c r="CG12" s="6"/>
      <c r="CM12" s="6"/>
      <c r="CN12" s="6"/>
      <c r="CO12" s="78"/>
      <c r="CP12" s="78"/>
      <c r="CQ12" s="78"/>
      <c r="CR12" s="78"/>
      <c r="CS12" s="78"/>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221" t="s">
        <v>17</v>
      </c>
      <c r="C13" s="15" t="str">
        <f>VLOOKUP(B13,事项列表范围!A:C,3,0)</f>
        <v>智慧唐山一期建设项目</v>
      </c>
      <c r="D13" s="127"/>
      <c r="E13" s="132"/>
      <c r="F13" s="132"/>
      <c r="G13" s="127"/>
      <c r="H13" s="127"/>
      <c r="I13" s="132"/>
      <c r="J13" s="132"/>
      <c r="K13" s="132"/>
      <c r="L13" s="132"/>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H13" s="5">
        <v>4</v>
      </c>
      <c r="CM13" s="6"/>
      <c r="CN13" s="6"/>
      <c r="CO13" s="78"/>
      <c r="CP13" s="78"/>
      <c r="CQ13" s="78"/>
      <c r="CR13" s="78"/>
      <c r="CS13" s="78"/>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221" t="s">
        <v>1981</v>
      </c>
      <c r="C14" s="15" t="str">
        <f>VLOOKUP(B14,事项列表范围!A:C,3,0)</f>
        <v>“数字曲靖”溯源食品工业互联网项目</v>
      </c>
      <c r="D14" s="127"/>
      <c r="E14" s="132"/>
      <c r="F14" s="132"/>
      <c r="G14" s="127"/>
      <c r="H14" s="127"/>
      <c r="I14" s="132"/>
      <c r="J14" s="132"/>
      <c r="K14" s="132"/>
      <c r="L14" s="132"/>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K14" s="5">
        <v>4</v>
      </c>
      <c r="CM14" s="6"/>
      <c r="CN14" s="6"/>
      <c r="CO14" s="78"/>
      <c r="CP14" s="78"/>
      <c r="CQ14" s="78"/>
      <c r="CR14" s="78"/>
      <c r="CS14" s="78"/>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221" t="s">
        <v>1586</v>
      </c>
      <c r="C15" s="15" t="str">
        <f>VLOOKUP(B15,事项列表范围!A:C,3,0)</f>
        <v>达州市数字乡村平台项目</v>
      </c>
      <c r="D15" s="127"/>
      <c r="E15" s="132"/>
      <c r="F15" s="132"/>
      <c r="G15" s="127"/>
      <c r="H15" s="127"/>
      <c r="I15" s="132"/>
      <c r="J15" s="132"/>
      <c r="K15" s="132"/>
      <c r="L15" s="132"/>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L15" s="5">
        <v>4</v>
      </c>
      <c r="CM15" s="6">
        <v>6</v>
      </c>
      <c r="CN15" s="6">
        <v>6</v>
      </c>
      <c r="CO15" s="78">
        <v>3</v>
      </c>
      <c r="CP15" s="78"/>
      <c r="CQ15" s="78"/>
      <c r="CR15" s="78"/>
      <c r="CS15" s="78"/>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75" t="s">
        <v>1607</v>
      </c>
      <c r="C16" s="15" t="str">
        <f>VLOOKUP(B16,事项列表范围!A:C,3,0)</f>
        <v>北区渭南智慧城市软件开发项目</v>
      </c>
      <c r="D16" s="127"/>
      <c r="E16" s="132"/>
      <c r="F16" s="132"/>
      <c r="G16" s="127"/>
      <c r="H16" s="127"/>
      <c r="I16" s="132"/>
      <c r="J16" s="132"/>
      <c r="K16" s="132"/>
      <c r="L16" s="132"/>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K16" s="5">
        <v>6</v>
      </c>
      <c r="CM16" s="6"/>
      <c r="CN16" s="6"/>
      <c r="CO16" s="5">
        <v>5</v>
      </c>
      <c r="CP16" s="5">
        <v>7</v>
      </c>
      <c r="CQ16" s="5">
        <v>6</v>
      </c>
      <c r="CR16" s="5">
        <v>8</v>
      </c>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286" t="s">
        <v>2272</v>
      </c>
      <c r="C17" s="15" t="str">
        <f>VLOOKUP(B17,事项列表范围!A:C,3,0)</f>
        <v>四川省政务云管理平台协同应用</v>
      </c>
      <c r="D17" s="127"/>
      <c r="E17" s="132"/>
      <c r="F17" s="132"/>
      <c r="G17" s="127"/>
      <c r="H17" s="127"/>
      <c r="I17" s="132"/>
      <c r="J17" s="132"/>
      <c r="K17" s="132"/>
      <c r="L17" s="132"/>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H17" s="6"/>
      <c r="DI17" s="6"/>
      <c r="DO17" s="6"/>
      <c r="DP17" s="78">
        <v>2</v>
      </c>
      <c r="DS17" s="78">
        <v>2</v>
      </c>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286" t="s">
        <v>2273</v>
      </c>
      <c r="C18" s="15" t="str">
        <f>VLOOKUP(B18,事项列表范围!A:C,3,0)</f>
        <v>重庆市永川区大数据资源池及数据资源管理平台项目</v>
      </c>
      <c r="D18" s="127"/>
      <c r="E18" s="132"/>
      <c r="F18" s="132"/>
      <c r="G18" s="127"/>
      <c r="H18" s="127"/>
      <c r="I18" s="132"/>
      <c r="J18" s="132"/>
      <c r="K18" s="132"/>
      <c r="L18" s="132"/>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T18" s="78">
        <v>1</v>
      </c>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286" t="s">
        <v>2274</v>
      </c>
      <c r="C19" s="15" t="str">
        <f>VLOOKUP(B19,事项列表范围!A:C,3,0)</f>
        <v>重庆市永川区服务公社项目</v>
      </c>
      <c r="D19" s="127"/>
      <c r="E19" s="132"/>
      <c r="F19" s="132"/>
      <c r="G19" s="127"/>
      <c r="H19" s="127"/>
      <c r="I19" s="132"/>
      <c r="J19" s="132"/>
      <c r="K19" s="132"/>
      <c r="L19" s="132"/>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S19" s="78">
        <v>1</v>
      </c>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74"/>
      <c r="C20" s="15" t="e">
        <f>VLOOKUP(B20,事项列表范围!A:C,3,0)</f>
        <v>#N/A</v>
      </c>
      <c r="D20" s="127"/>
      <c r="E20" s="132"/>
      <c r="F20" s="132"/>
      <c r="G20" s="127"/>
      <c r="H20" s="127"/>
      <c r="I20" s="132"/>
      <c r="J20" s="132"/>
      <c r="K20" s="132"/>
      <c r="L20" s="132"/>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3"/>
      <c r="C21" s="15" t="e">
        <f>VLOOKUP(B21,事项列表范围!A:C,3,0)</f>
        <v>#N/A</v>
      </c>
      <c r="D21" s="127"/>
      <c r="E21" s="132"/>
      <c r="F21" s="132"/>
      <c r="G21" s="127"/>
      <c r="H21" s="127"/>
      <c r="I21" s="132"/>
      <c r="J21" s="132"/>
      <c r="K21" s="132"/>
      <c r="L21" s="132"/>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3" t="s">
        <v>1728</v>
      </c>
      <c r="B22" s="123"/>
      <c r="C22" s="15"/>
      <c r="D22" s="127"/>
      <c r="E22" s="132"/>
      <c r="F22" s="132">
        <v>3</v>
      </c>
      <c r="G22" s="127"/>
      <c r="H22" s="127"/>
      <c r="I22" s="132"/>
      <c r="J22" s="132"/>
      <c r="K22" s="132"/>
      <c r="L22" s="132"/>
      <c r="M22" s="125"/>
      <c r="N22" s="127"/>
      <c r="O22" s="127"/>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23"/>
      <c r="C23" s="15"/>
      <c r="D23" s="127"/>
      <c r="E23" s="132"/>
      <c r="F23" s="132"/>
      <c r="G23" s="127"/>
      <c r="H23" s="127"/>
      <c r="I23" s="132"/>
      <c r="J23" s="132"/>
      <c r="K23" s="132"/>
      <c r="L23" s="132"/>
      <c r="M23" s="125"/>
      <c r="N23" s="127"/>
      <c r="O23" s="127"/>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23"/>
      <c r="C24" s="15"/>
      <c r="D24" s="127"/>
      <c r="E24" s="132"/>
      <c r="F24" s="132"/>
      <c r="G24" s="127"/>
      <c r="H24" s="127"/>
      <c r="I24" s="132"/>
      <c r="J24" s="132"/>
      <c r="K24" s="132"/>
      <c r="L24" s="132"/>
      <c r="M24" s="125"/>
      <c r="N24" s="127"/>
      <c r="O24" s="127"/>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43" t="s">
        <v>1755</v>
      </c>
      <c r="B25" s="123"/>
      <c r="C25" s="15"/>
      <c r="D25" s="127"/>
      <c r="E25" s="132"/>
      <c r="F25" s="132"/>
      <c r="G25" s="127"/>
      <c r="H25" s="127"/>
      <c r="I25" s="132"/>
      <c r="J25" s="132"/>
      <c r="K25" s="132"/>
      <c r="L25" s="132"/>
      <c r="M25" s="125"/>
      <c r="N25" s="127"/>
      <c r="O25" s="127"/>
      <c r="P25" s="125"/>
      <c r="Q25" s="125"/>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1729</v>
      </c>
      <c r="B26" s="123"/>
      <c r="C26" s="15"/>
      <c r="D26" s="127"/>
      <c r="E26" s="132"/>
      <c r="F26" s="132"/>
      <c r="G26" s="127"/>
      <c r="H26" s="127"/>
      <c r="I26" s="132"/>
      <c r="J26" s="132"/>
      <c r="K26" s="132"/>
      <c r="L26" s="132"/>
      <c r="M26" s="125"/>
      <c r="N26" s="127"/>
      <c r="O26" s="127"/>
      <c r="P26" s="125"/>
      <c r="Q26" s="5">
        <v>8</v>
      </c>
      <c r="R26" s="5">
        <v>8</v>
      </c>
      <c r="S26" s="125"/>
      <c r="T26" s="125"/>
      <c r="U26" s="127"/>
      <c r="V26" s="125"/>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1725</v>
      </c>
      <c r="B27" s="123"/>
      <c r="C27" s="15"/>
      <c r="D27" s="127"/>
      <c r="E27" s="132"/>
      <c r="F27" s="132"/>
      <c r="G27" s="127"/>
      <c r="H27" s="127"/>
      <c r="I27" s="132"/>
      <c r="J27" s="132"/>
      <c r="K27" s="132"/>
      <c r="L27" s="132"/>
      <c r="M27" s="125"/>
      <c r="N27" s="127"/>
      <c r="O27" s="127"/>
      <c r="P27" s="125"/>
      <c r="S27" s="125"/>
      <c r="T27" s="125"/>
      <c r="U27" s="127"/>
      <c r="V27" s="125"/>
      <c r="W27" s="125"/>
      <c r="X27" s="125"/>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23"/>
      <c r="C28" s="15"/>
      <c r="D28" s="127"/>
      <c r="E28" s="132"/>
      <c r="F28" s="132"/>
      <c r="G28" s="127"/>
      <c r="H28" s="127"/>
      <c r="I28" s="132"/>
      <c r="J28" s="132"/>
      <c r="K28" s="132"/>
      <c r="L28" s="132"/>
      <c r="M28" s="125"/>
      <c r="N28" s="127"/>
      <c r="O28" s="127"/>
      <c r="P28" s="125"/>
      <c r="S28" s="125"/>
      <c r="T28" s="125"/>
      <c r="U28" s="127"/>
      <c r="V28" s="125"/>
      <c r="W28" s="125"/>
      <c r="X28" s="125"/>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23"/>
      <c r="C29" s="15"/>
      <c r="D29" s="127"/>
      <c r="E29" s="132"/>
      <c r="F29" s="132"/>
      <c r="G29" s="127"/>
      <c r="H29" s="127"/>
      <c r="I29" s="132"/>
      <c r="J29" s="132"/>
      <c r="K29" s="132"/>
      <c r="L29" s="132"/>
      <c r="M29" s="125"/>
      <c r="N29" s="127"/>
      <c r="O29" s="127"/>
      <c r="P29" s="125"/>
      <c r="S29" s="125"/>
      <c r="T29" s="125"/>
      <c r="U29" s="127"/>
      <c r="V29" s="125"/>
      <c r="W29" s="125"/>
      <c r="X29" s="125"/>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1727</v>
      </c>
      <c r="B30" s="123"/>
      <c r="C30" s="15"/>
      <c r="D30" s="127"/>
      <c r="E30" s="132"/>
      <c r="F30" s="132"/>
      <c r="G30" s="127"/>
      <c r="H30" s="127"/>
      <c r="I30" s="132"/>
      <c r="J30" s="132"/>
      <c r="K30" s="132"/>
      <c r="L30" s="132"/>
      <c r="M30" s="125"/>
      <c r="N30" s="127"/>
      <c r="O30" s="127"/>
      <c r="P30" s="125"/>
      <c r="S30" s="125"/>
      <c r="T30" s="125"/>
      <c r="U30" s="127"/>
      <c r="V30" s="125"/>
      <c r="W30" s="125"/>
      <c r="X30" s="125"/>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C30" s="78"/>
      <c r="DD30" s="78"/>
      <c r="DE30" s="78"/>
      <c r="DF30" s="78"/>
      <c r="DG30" s="78"/>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74"/>
      <c r="C31" s="75"/>
      <c r="D31" s="128"/>
      <c r="E31" s="78"/>
      <c r="F31" s="78"/>
      <c r="G31" s="128"/>
      <c r="H31" s="128"/>
      <c r="I31" s="78"/>
      <c r="J31" s="78"/>
      <c r="K31" s="78"/>
      <c r="L31" s="78"/>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G31" s="5">
        <v>1</v>
      </c>
      <c r="BH31" s="5">
        <v>2</v>
      </c>
      <c r="BI31" s="5">
        <v>2</v>
      </c>
      <c r="BK31" s="6"/>
      <c r="BL31" s="6"/>
      <c r="BN31" s="5">
        <v>2</v>
      </c>
      <c r="BO31" s="5">
        <v>1</v>
      </c>
      <c r="BQ31" s="5">
        <v>1</v>
      </c>
      <c r="BR31" s="6"/>
      <c r="BS31" s="6"/>
      <c r="BY31" s="6"/>
      <c r="BZ31" s="6"/>
      <c r="CF31" s="6"/>
      <c r="CG31" s="6"/>
      <c r="CL31" s="5">
        <v>3</v>
      </c>
      <c r="CM31" s="6"/>
      <c r="CN31" s="6"/>
      <c r="CT31" s="6"/>
      <c r="CU31" s="6"/>
      <c r="CV31" s="6"/>
      <c r="DA31" s="6"/>
      <c r="DB31" s="6"/>
      <c r="DC31" s="78"/>
      <c r="DD31" s="78"/>
      <c r="DE31" s="78"/>
      <c r="DF31" s="78"/>
      <c r="DG31" s="78"/>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74"/>
      <c r="C32" s="75"/>
      <c r="D32" s="128"/>
      <c r="E32" s="78"/>
      <c r="F32" s="78"/>
      <c r="G32" s="128"/>
      <c r="H32" s="128"/>
      <c r="I32" s="78"/>
      <c r="J32" s="78"/>
      <c r="K32" s="78"/>
      <c r="L32" s="78"/>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K32" s="5">
        <v>8</v>
      </c>
      <c r="AL32" s="5">
        <v>4</v>
      </c>
      <c r="AP32" s="6"/>
      <c r="AQ32" s="6"/>
      <c r="AU32" s="5">
        <v>1</v>
      </c>
      <c r="AV32" s="5">
        <v>2</v>
      </c>
      <c r="AW32" s="6">
        <v>2</v>
      </c>
      <c r="AX32" s="6">
        <v>4</v>
      </c>
      <c r="BD32" s="6"/>
      <c r="BE32" s="6"/>
      <c r="BK32" s="6"/>
      <c r="BL32" s="6"/>
      <c r="BQ32" s="5">
        <v>5</v>
      </c>
      <c r="BR32" s="6"/>
      <c r="BS32" s="6"/>
      <c r="BY32" s="6"/>
      <c r="BZ32" s="6"/>
      <c r="CF32" s="6"/>
      <c r="CG32" s="6"/>
      <c r="CM32" s="6"/>
      <c r="CN32" s="6"/>
      <c r="CT32" s="6"/>
      <c r="CU32" s="6"/>
      <c r="CV32" s="6"/>
      <c r="DA32" s="6"/>
      <c r="DB32" s="6"/>
      <c r="DC32" s="78">
        <v>2</v>
      </c>
      <c r="DD32" s="78"/>
      <c r="DE32" s="78"/>
      <c r="DF32" s="78"/>
      <c r="DG32" s="78">
        <v>4</v>
      </c>
      <c r="DH32" s="6"/>
      <c r="DI32" s="6"/>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70" t="s">
        <v>1796</v>
      </c>
      <c r="C33" s="157"/>
      <c r="D33" s="128"/>
      <c r="E33" s="78"/>
      <c r="F33" s="78"/>
      <c r="G33" s="128"/>
      <c r="H33" s="128"/>
      <c r="I33" s="78"/>
      <c r="J33" s="78"/>
      <c r="K33" s="78"/>
      <c r="L33" s="78"/>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R33" s="6"/>
      <c r="BS33" s="6"/>
      <c r="BY33" s="6"/>
      <c r="BZ33" s="6"/>
      <c r="CE33" s="5">
        <v>8</v>
      </c>
      <c r="CF33" s="6"/>
      <c r="CG33" s="6"/>
      <c r="CH33" s="5">
        <v>6</v>
      </c>
      <c r="CI33" s="5">
        <v>4</v>
      </c>
      <c r="CJ33" s="5">
        <v>6</v>
      </c>
      <c r="CL33" s="5">
        <v>2</v>
      </c>
      <c r="CM33" s="6">
        <v>3</v>
      </c>
      <c r="CN33" s="6">
        <v>3</v>
      </c>
      <c r="CO33" s="5">
        <v>1</v>
      </c>
      <c r="CP33" s="5">
        <v>1</v>
      </c>
      <c r="CS33" s="5">
        <v>1</v>
      </c>
      <c r="CT33" s="6"/>
      <c r="CU33" s="6"/>
      <c r="CV33" s="6"/>
      <c r="DA33" s="6"/>
      <c r="DB33" s="6"/>
      <c r="DC33" s="78"/>
      <c r="DD33" s="78"/>
      <c r="DE33" s="78"/>
      <c r="DF33" s="78"/>
      <c r="DG33" s="78"/>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2" t="s">
        <v>2192</v>
      </c>
      <c r="C34" s="243"/>
      <c r="D34" s="128"/>
      <c r="E34" s="78"/>
      <c r="F34" s="78"/>
      <c r="G34" s="128"/>
      <c r="H34" s="128"/>
      <c r="I34" s="78"/>
      <c r="J34" s="78"/>
      <c r="K34" s="78"/>
      <c r="L34" s="78"/>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CX34" s="5">
        <v>8</v>
      </c>
      <c r="CY34" s="5">
        <v>8</v>
      </c>
      <c r="CZ34" s="5">
        <v>8</v>
      </c>
      <c r="DA34" s="6"/>
      <c r="DB34" s="6"/>
      <c r="DC34" s="78">
        <v>1</v>
      </c>
      <c r="DD34" s="78"/>
      <c r="DE34" s="78"/>
      <c r="DF34" s="78"/>
      <c r="DG34" s="78"/>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2" t="s">
        <v>2186</v>
      </c>
      <c r="C35" s="243"/>
      <c r="D35" s="128"/>
      <c r="E35" s="78"/>
      <c r="F35" s="78"/>
      <c r="G35" s="128"/>
      <c r="H35" s="128"/>
      <c r="I35" s="78"/>
      <c r="J35" s="78"/>
      <c r="K35" s="78"/>
      <c r="L35" s="78"/>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C35" s="78">
        <v>3</v>
      </c>
      <c r="DD35" s="78">
        <v>4</v>
      </c>
      <c r="DE35" s="78">
        <v>8</v>
      </c>
      <c r="DF35" s="78">
        <v>8</v>
      </c>
      <c r="DG35" s="78"/>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2" t="s">
        <v>2181</v>
      </c>
      <c r="C36" s="243"/>
      <c r="D36" s="128"/>
      <c r="E36" s="78"/>
      <c r="F36" s="78"/>
      <c r="G36" s="128"/>
      <c r="H36" s="128"/>
      <c r="I36" s="78"/>
      <c r="J36" s="78"/>
      <c r="K36" s="78"/>
      <c r="L36" s="78"/>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C36" s="78"/>
      <c r="DD36" s="78"/>
      <c r="DE36" s="78"/>
      <c r="DF36" s="78"/>
      <c r="DG36" s="78"/>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2" t="s">
        <v>2188</v>
      </c>
      <c r="C37" s="243"/>
      <c r="D37" s="128"/>
      <c r="E37" s="78"/>
      <c r="F37" s="78"/>
      <c r="G37" s="128"/>
      <c r="H37" s="128"/>
      <c r="I37" s="78"/>
      <c r="J37" s="78"/>
      <c r="K37" s="78"/>
      <c r="L37" s="78"/>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C37" s="78"/>
      <c r="DD37" s="78"/>
      <c r="DE37" s="78"/>
      <c r="DF37" s="78"/>
      <c r="DG37" s="78"/>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8"/>
      <c r="F38" s="78"/>
      <c r="G38" s="128"/>
      <c r="H38" s="128"/>
      <c r="I38" s="78"/>
      <c r="J38" s="78"/>
      <c r="K38" s="78"/>
      <c r="L38" s="78"/>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C38" s="78"/>
      <c r="DD38" s="78"/>
      <c r="DE38" s="78"/>
      <c r="DF38" s="78"/>
      <c r="DG38" s="78"/>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74"/>
      <c r="C39" s="75"/>
      <c r="D39" s="128"/>
      <c r="E39" s="78"/>
      <c r="F39" s="78"/>
      <c r="G39" s="128"/>
      <c r="H39" s="128"/>
      <c r="I39" s="78"/>
      <c r="J39" s="78"/>
      <c r="K39" s="78"/>
      <c r="L39" s="78"/>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P39" s="6"/>
      <c r="AQ39" s="6"/>
      <c r="AW39" s="6"/>
      <c r="AX39" s="6"/>
      <c r="BD39" s="6"/>
      <c r="BE39" s="6"/>
      <c r="BK39" s="6"/>
      <c r="BL39" s="6"/>
      <c r="BR39" s="6"/>
      <c r="BS39" s="6"/>
      <c r="BY39" s="6"/>
      <c r="BZ39" s="6"/>
      <c r="CF39" s="6"/>
      <c r="CG39" s="6"/>
      <c r="CI39" s="5">
        <v>3</v>
      </c>
      <c r="CJ39" s="5">
        <v>2</v>
      </c>
      <c r="CM39" s="6"/>
      <c r="CN39" s="6"/>
      <c r="CS39" s="78">
        <v>3</v>
      </c>
      <c r="CT39" s="6"/>
      <c r="CU39" s="6"/>
      <c r="CV39" s="6">
        <v>4</v>
      </c>
      <c r="CW39" s="5">
        <v>2</v>
      </c>
      <c r="DA39" s="6"/>
      <c r="DB39" s="6"/>
      <c r="DC39" s="78"/>
      <c r="DD39" s="78"/>
      <c r="DE39" s="78"/>
      <c r="DF39" s="78"/>
      <c r="DG39" s="78"/>
      <c r="DH39" s="6"/>
      <c r="DI39" s="6"/>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1687</v>
      </c>
      <c r="B40" s="116"/>
      <c r="C40" s="117"/>
      <c r="D40" s="129">
        <v>8</v>
      </c>
      <c r="E40" s="134"/>
      <c r="F40" s="134"/>
      <c r="G40" s="129">
        <v>8</v>
      </c>
      <c r="H40" s="129">
        <v>8</v>
      </c>
      <c r="I40" s="134"/>
      <c r="J40" s="134"/>
      <c r="K40" s="134"/>
      <c r="L40" s="134"/>
      <c r="M40" s="126"/>
      <c r="N40" s="129">
        <v>4</v>
      </c>
      <c r="O40" s="129">
        <v>4</v>
      </c>
      <c r="P40" s="126"/>
      <c r="Q40" s="126"/>
      <c r="R40" s="126"/>
      <c r="S40" s="126"/>
      <c r="T40" s="126"/>
      <c r="U40" s="129"/>
      <c r="V40" s="126"/>
      <c r="W40" s="126"/>
      <c r="X40" s="126"/>
      <c r="Y40" s="129"/>
      <c r="Z40" s="129"/>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6</v>
      </c>
      <c r="AX40" s="119">
        <v>4</v>
      </c>
      <c r="AY40" s="118"/>
      <c r="AZ40" s="118"/>
      <c r="BA40" s="118"/>
      <c r="BB40" s="118"/>
      <c r="BC40" s="118"/>
      <c r="BD40" s="119">
        <v>6</v>
      </c>
      <c r="BE40" s="119">
        <v>6</v>
      </c>
      <c r="BF40" s="118"/>
      <c r="BG40" s="118"/>
      <c r="BH40" s="118"/>
      <c r="BI40" s="118"/>
      <c r="BJ40" s="118"/>
      <c r="BK40" s="119">
        <v>4</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6</v>
      </c>
      <c r="CH40" s="118"/>
      <c r="CI40" s="118"/>
      <c r="CJ40" s="118"/>
      <c r="CK40" s="118"/>
      <c r="CL40" s="118"/>
      <c r="CM40" s="119"/>
      <c r="CN40" s="119"/>
      <c r="CO40" s="118"/>
      <c r="CP40" s="118"/>
      <c r="CQ40" s="118"/>
      <c r="CR40" s="118"/>
      <c r="CS40" s="118"/>
      <c r="CT40" s="119">
        <v>8</v>
      </c>
      <c r="CU40" s="119">
        <v>8</v>
      </c>
      <c r="CV40" s="119"/>
      <c r="CW40" s="118"/>
      <c r="CX40" s="118"/>
      <c r="CY40" s="118"/>
      <c r="CZ40" s="118"/>
      <c r="DA40" s="119">
        <v>8</v>
      </c>
      <c r="DB40" s="119">
        <v>8</v>
      </c>
      <c r="DC40" s="134"/>
      <c r="DD40" s="134"/>
      <c r="DE40" s="134"/>
      <c r="DF40" s="134"/>
      <c r="DG40" s="134"/>
      <c r="DH40" s="119">
        <v>8</v>
      </c>
      <c r="DI40" s="119">
        <v>8</v>
      </c>
      <c r="DJ40" s="118"/>
      <c r="DK40" s="118"/>
      <c r="DL40" s="118"/>
      <c r="DM40" s="118"/>
      <c r="DN40" s="118"/>
      <c r="DO40" s="282">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1"/>
      <c r="NF40" s="79"/>
    </row>
    <row customFormat="true" customHeight="true" ht="17.25" r="41" s="5" spans="1:370" thickBot="true">
      <c r="A41" s="319" t="s">
        <v>11</v>
      </c>
      <c r="B41" s="320"/>
      <c r="C41" s="320"/>
      <c r="D41" s="124">
        <f>SUM(D3:D40)</f>
        <v>10</v>
      </c>
      <c r="E41" s="268">
        <f t="shared" ref="E41:BP41" si="0">SUM(E3:E40)</f>
        <v>8</v>
      </c>
      <c r="F41" s="268">
        <f t="shared" si="0"/>
        <v>11</v>
      </c>
      <c r="G41" s="268">
        <f t="shared" si="0"/>
        <v>8</v>
      </c>
      <c r="H41" s="268">
        <f t="shared" si="0"/>
        <v>8</v>
      </c>
      <c r="I41" s="268">
        <f t="shared" si="0"/>
        <v>8</v>
      </c>
      <c r="J41" s="268">
        <f t="shared" si="0"/>
        <v>10</v>
      </c>
      <c r="K41" s="268">
        <f t="shared" si="0"/>
        <v>12</v>
      </c>
      <c r="L41" s="268">
        <f t="shared" si="0"/>
        <v>8</v>
      </c>
      <c r="M41" s="268">
        <f t="shared" si="0"/>
        <v>8</v>
      </c>
      <c r="N41" s="268">
        <f t="shared" si="0"/>
        <v>8</v>
      </c>
      <c r="O41" s="268">
        <f t="shared" si="0"/>
        <v>8</v>
      </c>
      <c r="P41" s="268">
        <f t="shared" si="0"/>
        <v>8</v>
      </c>
      <c r="Q41" s="268">
        <f t="shared" si="0"/>
        <v>8</v>
      </c>
      <c r="R41" s="268">
        <f t="shared" si="0"/>
        <v>8</v>
      </c>
      <c r="S41" s="268">
        <f t="shared" si="0"/>
        <v>16</v>
      </c>
      <c r="T41" s="268">
        <f t="shared" si="0"/>
        <v>16</v>
      </c>
      <c r="U41" s="268">
        <f t="shared" si="0"/>
        <v>8</v>
      </c>
      <c r="V41" s="268">
        <f t="shared" si="0"/>
        <v>12</v>
      </c>
      <c r="W41" s="268">
        <f t="shared" si="0"/>
        <v>12</v>
      </c>
      <c r="X41" s="268">
        <f t="shared" si="0"/>
        <v>12</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12</v>
      </c>
      <c r="AL41" s="268">
        <f t="shared" si="0"/>
        <v>9</v>
      </c>
      <c r="AM41" s="268">
        <f t="shared" si="0"/>
        <v>8</v>
      </c>
      <c r="AN41" s="268">
        <f t="shared" si="0"/>
        <v>8</v>
      </c>
      <c r="AO41" s="268">
        <f t="shared" si="0"/>
        <v>8</v>
      </c>
      <c r="AP41" s="268">
        <f t="shared" si="0"/>
        <v>8</v>
      </c>
      <c r="AQ41" s="268">
        <f t="shared" si="0"/>
        <v>8</v>
      </c>
      <c r="AR41" s="268">
        <f t="shared" si="0"/>
        <v>8</v>
      </c>
      <c r="AS41" s="268">
        <f t="shared" si="0"/>
        <v>9</v>
      </c>
      <c r="AT41" s="268">
        <f t="shared" si="0"/>
        <v>8</v>
      </c>
      <c r="AU41" s="268">
        <f t="shared" si="0"/>
        <v>12</v>
      </c>
      <c r="AV41" s="268">
        <f t="shared" si="0"/>
        <v>9</v>
      </c>
      <c r="AW41" s="268">
        <f t="shared" si="0"/>
        <v>8</v>
      </c>
      <c r="AX41" s="268">
        <f t="shared" si="0"/>
        <v>8</v>
      </c>
      <c r="AY41" s="268">
        <f t="shared" si="0"/>
        <v>14</v>
      </c>
      <c r="AZ41" s="268">
        <f t="shared" si="0"/>
        <v>9</v>
      </c>
      <c r="BA41" s="268">
        <f t="shared" si="0"/>
        <v>11</v>
      </c>
      <c r="BB41" s="268">
        <f t="shared" si="0"/>
        <v>12</v>
      </c>
      <c r="BC41" s="268">
        <f t="shared" si="0"/>
        <v>10</v>
      </c>
      <c r="BD41" s="268">
        <f t="shared" si="0"/>
        <v>8</v>
      </c>
      <c r="BE41" s="268">
        <f t="shared" si="0"/>
        <v>8</v>
      </c>
      <c r="BF41" s="268">
        <f t="shared" si="0"/>
        <v>8</v>
      </c>
      <c r="BG41" s="268">
        <f t="shared" si="0"/>
        <v>8</v>
      </c>
      <c r="BH41" s="268">
        <f t="shared" si="0"/>
        <v>8</v>
      </c>
      <c r="BI41" s="268">
        <f t="shared" si="0"/>
        <v>9</v>
      </c>
      <c r="BJ41" s="268">
        <f t="shared" si="0"/>
        <v>8</v>
      </c>
      <c r="BK41" s="268">
        <f t="shared" si="0"/>
        <v>8</v>
      </c>
      <c r="BL41" s="268">
        <f t="shared" si="0"/>
        <v>8</v>
      </c>
      <c r="BM41" s="268">
        <f t="shared" si="0"/>
        <v>8</v>
      </c>
      <c r="BN41" s="268">
        <f t="shared" si="0"/>
        <v>8</v>
      </c>
      <c r="BO41" s="268">
        <f t="shared" si="0"/>
        <v>9</v>
      </c>
      <c r="BP41" s="268">
        <f t="shared" si="0"/>
        <v>8</v>
      </c>
      <c r="BQ41" s="268">
        <f t="shared" ref="BQ41:EB41" si="1">SUM(BQ3:BQ40)</f>
        <v>10</v>
      </c>
      <c r="BR41" s="268">
        <f t="shared" si="1"/>
        <v>8</v>
      </c>
      <c r="BS41" s="268">
        <f t="shared" si="1"/>
        <v>8</v>
      </c>
      <c r="BT41" s="268">
        <f t="shared" si="1"/>
        <v>10</v>
      </c>
      <c r="BU41" s="268">
        <f t="shared" si="1"/>
        <v>8</v>
      </c>
      <c r="BV41" s="268">
        <f t="shared" si="1"/>
        <v>9</v>
      </c>
      <c r="BW41" s="268">
        <f t="shared" si="1"/>
        <v>10</v>
      </c>
      <c r="BX41" s="268">
        <f t="shared" si="1"/>
        <v>9</v>
      </c>
      <c r="BY41" s="268">
        <f t="shared" si="1"/>
        <v>8</v>
      </c>
      <c r="BZ41" s="268">
        <f t="shared" si="1"/>
        <v>8</v>
      </c>
      <c r="CA41" s="268">
        <f t="shared" si="1"/>
        <v>8</v>
      </c>
      <c r="CB41" s="268">
        <f t="shared" si="1"/>
        <v>8</v>
      </c>
      <c r="CC41" s="268">
        <f t="shared" si="1"/>
        <v>8</v>
      </c>
      <c r="CD41" s="268">
        <f t="shared" si="1"/>
        <v>8</v>
      </c>
      <c r="CE41" s="268">
        <f t="shared" si="1"/>
        <v>13</v>
      </c>
      <c r="CF41" s="268">
        <f t="shared" si="1"/>
        <v>8</v>
      </c>
      <c r="CG41" s="268">
        <f t="shared" si="1"/>
        <v>8</v>
      </c>
      <c r="CH41" s="268">
        <f t="shared" si="1"/>
        <v>12</v>
      </c>
      <c r="CI41" s="268">
        <f t="shared" si="1"/>
        <v>8</v>
      </c>
      <c r="CJ41" s="268">
        <f t="shared" si="1"/>
        <v>8</v>
      </c>
      <c r="CK41" s="268">
        <f t="shared" si="1"/>
        <v>10</v>
      </c>
      <c r="CL41" s="268">
        <f t="shared" si="1"/>
        <v>10</v>
      </c>
      <c r="CM41" s="268">
        <f t="shared" si="1"/>
        <v>9</v>
      </c>
      <c r="CN41" s="268">
        <f t="shared" si="1"/>
        <v>9</v>
      </c>
      <c r="CO41" s="268">
        <f t="shared" si="1"/>
        <v>9</v>
      </c>
      <c r="CP41" s="268">
        <f t="shared" si="1"/>
        <v>9</v>
      </c>
      <c r="CQ41" s="268">
        <f t="shared" si="1"/>
        <v>8</v>
      </c>
      <c r="CR41" s="268">
        <f t="shared" si="1"/>
        <v>8</v>
      </c>
      <c r="CS41" s="268">
        <f t="shared" si="1"/>
        <v>8</v>
      </c>
      <c r="CT41" s="268">
        <f t="shared" si="1"/>
        <v>8</v>
      </c>
      <c r="CU41" s="268">
        <f t="shared" si="1"/>
        <v>8</v>
      </c>
      <c r="CV41" s="268">
        <f t="shared" si="1"/>
        <v>8</v>
      </c>
      <c r="CW41" s="268">
        <f t="shared" si="1"/>
        <v>8</v>
      </c>
      <c r="CX41" s="268">
        <f t="shared" si="1"/>
        <v>8</v>
      </c>
      <c r="CY41" s="268">
        <f t="shared" si="1"/>
        <v>8</v>
      </c>
      <c r="CZ41" s="268">
        <f t="shared" si="1"/>
        <v>9</v>
      </c>
      <c r="DA41" s="268">
        <f t="shared" si="1"/>
        <v>8</v>
      </c>
      <c r="DB41" s="268">
        <f t="shared" si="1"/>
        <v>8</v>
      </c>
      <c r="DC41" s="268">
        <f t="shared" si="1"/>
        <v>8</v>
      </c>
      <c r="DD41" s="268">
        <f t="shared" si="1"/>
        <v>8</v>
      </c>
      <c r="DE41" s="268">
        <f t="shared" si="1"/>
        <v>8</v>
      </c>
      <c r="DF41" s="268">
        <f t="shared" si="1"/>
        <v>8</v>
      </c>
      <c r="DG41" s="268">
        <f t="shared" si="1"/>
        <v>9</v>
      </c>
      <c r="DH41" s="268">
        <f t="shared" si="1"/>
        <v>8</v>
      </c>
      <c r="DI41" s="268">
        <f t="shared" si="1"/>
        <v>8</v>
      </c>
      <c r="DJ41" s="268">
        <f t="shared" si="1"/>
        <v>8</v>
      </c>
      <c r="DK41" s="268">
        <f t="shared" si="1"/>
        <v>8</v>
      </c>
      <c r="DL41" s="268">
        <f t="shared" si="1"/>
        <v>8</v>
      </c>
      <c r="DM41" s="268">
        <f t="shared" si="1"/>
        <v>8</v>
      </c>
      <c r="DN41" s="268">
        <f t="shared" si="1"/>
        <v>8</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D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SUM(NE3:NE40)</f>
        <v>0</v>
      </c>
      <c r="NF41" s="79"/>
    </row>
    <row customHeight="true" ht="17.25" r="42" spans="1:370">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worksheet>
</file>

<file path=xl/worksheets/sheet8.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3" xSplit="3" ySplit="2"/>
      <selection pane="topRight"/>
      <selection pane="bottomLeft"/>
      <selection activeCell="F15" pane="bottomRight" sqref="F15"/>
    </sheetView>
  </sheetViews>
  <sheetFormatPr defaultColWidth="9.25" defaultRowHeight="17.25" customHeight="true"/>
  <cols>
    <col max="1" min="1" style="77" width="9.25"/>
    <col max="2" min="2" style="78" width="9.25"/>
    <col customWidth="true" max="3" min="3" style="78" width="27.75"/>
    <col customWidth="true" max="35" min="4" style="78" width="8.625"/>
    <col max="16384" min="36" style="78" width="9.25"/>
  </cols>
  <sheetData>
    <row customFormat="true" customHeight="true" ht="17.25" r="1" s="5" spans="1:370">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1845</v>
      </c>
      <c r="B3" s="15" t="s">
        <v>1644</v>
      </c>
      <c r="C3" s="15" t="str">
        <f>VLOOKUP(B3,事项列表范围!A:C,3,0)</f>
        <v>2019项目方案整理</v>
      </c>
      <c r="D3" s="127"/>
      <c r="E3" s="125"/>
      <c r="F3" s="125"/>
      <c r="G3" s="127"/>
      <c r="H3" s="127"/>
      <c r="I3" s="125"/>
      <c r="J3" s="125"/>
      <c r="K3" s="125"/>
      <c r="L3" s="125"/>
      <c r="M3" s="125"/>
      <c r="N3" s="127"/>
      <c r="O3" s="127"/>
      <c r="P3" s="125"/>
      <c r="Q3" s="125"/>
      <c r="R3" s="125"/>
      <c r="S3" s="125"/>
      <c r="T3" s="125"/>
      <c r="U3" s="127"/>
      <c r="V3" s="125"/>
      <c r="W3" s="125"/>
      <c r="X3" s="125"/>
      <c r="Y3" s="127"/>
      <c r="Z3" s="127"/>
      <c r="AA3" s="127"/>
      <c r="AB3" s="127"/>
      <c r="AC3" s="127"/>
      <c r="AD3" s="127"/>
      <c r="AE3" s="127"/>
      <c r="AF3" s="127"/>
      <c r="AG3" s="127"/>
      <c r="AH3" s="127"/>
      <c r="AI3" s="127"/>
      <c r="AJ3" s="6"/>
      <c r="AP3" s="6"/>
      <c r="AQ3" s="6"/>
      <c r="AR3" s="5">
        <v>5</v>
      </c>
      <c r="AW3" s="6"/>
      <c r="AX3" s="6"/>
      <c r="BD3" s="6"/>
      <c r="BE3" s="6"/>
      <c r="BK3" s="6"/>
      <c r="BL3" s="6"/>
      <c r="BR3" s="6"/>
      <c r="BS3" s="6"/>
      <c r="BY3" s="6"/>
      <c r="BZ3" s="6"/>
      <c r="CF3" s="6"/>
      <c r="CG3" s="6"/>
      <c r="CM3" s="6"/>
      <c r="CN3" s="6"/>
      <c r="CO3" s="78"/>
      <c r="CP3" s="78"/>
      <c r="CQ3" s="78"/>
      <c r="CR3" s="78"/>
      <c r="CS3" s="78"/>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1846</v>
      </c>
      <c r="B4" s="15" t="s">
        <v>1627</v>
      </c>
      <c r="C4" s="15" t="str">
        <f>VLOOKUP(B4,事项列表范围!A:C,3,0)</f>
        <v>行业方案创新</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P4" s="6"/>
      <c r="AQ4" s="6"/>
      <c r="AR4" s="5">
        <v>3</v>
      </c>
      <c r="AS4" s="5">
        <v>8</v>
      </c>
      <c r="AT4" s="5">
        <v>8</v>
      </c>
      <c r="AU4" s="5">
        <v>4</v>
      </c>
      <c r="AW4" s="6"/>
      <c r="AX4" s="6"/>
      <c r="AY4" s="5">
        <v>2</v>
      </c>
      <c r="BA4" s="5">
        <v>2</v>
      </c>
      <c r="BB4" s="5">
        <v>4</v>
      </c>
      <c r="BC4" s="5">
        <v>5</v>
      </c>
      <c r="BD4" s="6"/>
      <c r="BE4" s="6"/>
      <c r="BF4" s="5">
        <v>8</v>
      </c>
      <c r="BG4" s="5">
        <v>4</v>
      </c>
      <c r="BH4" s="5">
        <v>4</v>
      </c>
      <c r="BK4" s="6"/>
      <c r="BL4" s="6"/>
      <c r="BM4" s="5">
        <v>4</v>
      </c>
      <c r="BO4" s="5">
        <v>5</v>
      </c>
      <c r="BP4" s="5">
        <v>8</v>
      </c>
      <c r="BR4" s="6"/>
      <c r="BS4" s="6"/>
      <c r="BY4" s="6"/>
      <c r="BZ4" s="6"/>
      <c r="CD4" s="5">
        <v>3</v>
      </c>
      <c r="CE4" s="5">
        <v>4</v>
      </c>
      <c r="CF4" s="6"/>
      <c r="CG4" s="6"/>
      <c r="CI4" s="5">
        <v>2</v>
      </c>
      <c r="CM4" s="6"/>
      <c r="CN4" s="6"/>
      <c r="CO4" s="78"/>
      <c r="CP4" s="78"/>
      <c r="CQ4" s="78"/>
      <c r="CR4" s="78"/>
      <c r="CS4" s="78"/>
      <c r="CT4" s="6"/>
      <c r="CU4" s="6"/>
      <c r="CV4" s="6"/>
      <c r="CZ4" s="5">
        <v>8</v>
      </c>
      <c r="DA4" s="6"/>
      <c r="DB4" s="6"/>
      <c r="DC4" s="5">
        <v>2</v>
      </c>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1595</v>
      </c>
      <c r="C5" s="15" t="str">
        <f>VLOOKUP(B5,事项列表范围!A:C,3,0)</f>
        <v>云南曲靖智慧城市项目</v>
      </c>
      <c r="D5" s="6"/>
      <c r="E5" s="5">
        <v>8</v>
      </c>
      <c r="F5" s="5">
        <v>8</v>
      </c>
      <c r="G5" s="6"/>
      <c r="H5" s="6"/>
      <c r="I5" s="5">
        <v>8</v>
      </c>
      <c r="J5" s="5">
        <v>8</v>
      </c>
      <c r="K5" s="5">
        <v>8</v>
      </c>
      <c r="L5" s="5">
        <v>8</v>
      </c>
      <c r="M5" s="5">
        <v>8</v>
      </c>
      <c r="N5" s="6"/>
      <c r="O5" s="6"/>
      <c r="P5" s="5">
        <v>8</v>
      </c>
      <c r="Q5" s="5">
        <v>8</v>
      </c>
      <c r="S5" s="5">
        <v>8</v>
      </c>
      <c r="T5" s="5">
        <v>8</v>
      </c>
      <c r="U5" s="6">
        <v>8</v>
      </c>
      <c r="V5" s="6">
        <v>8</v>
      </c>
      <c r="W5" s="5">
        <v>8</v>
      </c>
      <c r="X5" s="5">
        <v>8</v>
      </c>
      <c r="Y5" s="127"/>
      <c r="Z5" s="127"/>
      <c r="AA5" s="127"/>
      <c r="AB5" s="127"/>
      <c r="AC5" s="127"/>
      <c r="AD5" s="127"/>
      <c r="AE5" s="127"/>
      <c r="AF5" s="127"/>
      <c r="AG5" s="127"/>
      <c r="AH5" s="127"/>
      <c r="AI5" s="127"/>
      <c r="AJ5" s="6"/>
      <c r="AK5" s="5">
        <v>8</v>
      </c>
      <c r="AL5" s="5">
        <v>8</v>
      </c>
      <c r="AM5" s="5">
        <v>8</v>
      </c>
      <c r="AN5" s="5">
        <v>8</v>
      </c>
      <c r="AO5" s="5">
        <v>8</v>
      </c>
      <c r="AP5" s="6"/>
      <c r="AQ5" s="6"/>
      <c r="AV5" s="5">
        <v>4</v>
      </c>
      <c r="AW5" s="6"/>
      <c r="AX5" s="6"/>
      <c r="AY5" s="5">
        <v>4</v>
      </c>
      <c r="AZ5" s="5">
        <v>6</v>
      </c>
      <c r="BA5" s="5">
        <v>6</v>
      </c>
      <c r="BB5" s="5">
        <v>5</v>
      </c>
      <c r="BC5" s="5">
        <v>4</v>
      </c>
      <c r="BD5" s="6"/>
      <c r="BE5" s="6"/>
      <c r="BH5" s="5">
        <v>4</v>
      </c>
      <c r="BI5" s="5">
        <v>2</v>
      </c>
      <c r="BJ5" s="5">
        <v>6</v>
      </c>
      <c r="BK5" s="6"/>
      <c r="BL5" s="6"/>
      <c r="BR5" s="6"/>
      <c r="BS5" s="6"/>
      <c r="BY5" s="6"/>
      <c r="BZ5" s="6"/>
      <c r="CF5" s="6"/>
      <c r="CG5" s="6"/>
      <c r="CM5" s="6"/>
      <c r="CN5" s="6"/>
      <c r="CO5" s="78"/>
      <c r="CP5" s="78"/>
      <c r="CQ5" s="78"/>
      <c r="CR5" s="78"/>
      <c r="CS5" s="78"/>
      <c r="CT5" s="6"/>
      <c r="CU5" s="6"/>
      <c r="CV5" s="6"/>
      <c r="DA5" s="6"/>
      <c r="DB5" s="6"/>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1643</v>
      </c>
      <c r="C6" s="15" t="str">
        <f>VLOOKUP(B6,事项列表范围!A:C,3,0)</f>
        <v>龙岩应急指挥平台</v>
      </c>
      <c r="D6" s="127"/>
      <c r="E6" s="125"/>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P6" s="6"/>
      <c r="AQ6" s="6"/>
      <c r="AU6" s="5">
        <v>4</v>
      </c>
      <c r="AV6" s="5">
        <v>4</v>
      </c>
      <c r="AW6" s="6"/>
      <c r="AX6" s="6"/>
      <c r="BC6" s="5">
        <v>3</v>
      </c>
      <c r="BD6" s="6"/>
      <c r="BE6" s="6"/>
      <c r="BG6" s="5">
        <v>4</v>
      </c>
      <c r="BK6" s="6"/>
      <c r="BL6" s="6"/>
      <c r="BR6" s="6"/>
      <c r="BS6" s="6"/>
      <c r="BY6" s="6"/>
      <c r="BZ6" s="6"/>
      <c r="CF6" s="6"/>
      <c r="CG6" s="6"/>
      <c r="CM6" s="6"/>
      <c r="CN6" s="6"/>
      <c r="CO6" s="78"/>
      <c r="CP6" s="78"/>
      <c r="CQ6" s="78"/>
      <c r="CR6" s="78"/>
      <c r="CS6" s="78"/>
      <c r="CT6" s="6"/>
      <c r="CU6" s="6"/>
      <c r="CV6" s="6"/>
      <c r="DA6" s="6"/>
      <c r="DB6" s="6"/>
      <c r="DH6" s="6"/>
      <c r="DI6" s="6"/>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1799</v>
      </c>
      <c r="C7" s="15" t="str">
        <f>VLOOKUP(B7,事项列表范围!A:C,3,0)</f>
        <v>数字曲靖城市运行管理平台软件开发项目</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W7" s="6"/>
      <c r="AX7" s="6"/>
      <c r="BD7" s="6"/>
      <c r="BE7" s="6"/>
      <c r="BK7" s="6"/>
      <c r="BL7" s="6"/>
      <c r="BM7" s="5">
        <v>4</v>
      </c>
      <c r="BN7" s="5">
        <v>6</v>
      </c>
      <c r="BO7" s="5">
        <v>3</v>
      </c>
      <c r="BQ7" s="5">
        <v>4</v>
      </c>
      <c r="BR7" s="6"/>
      <c r="BS7" s="6"/>
      <c r="BT7" s="5">
        <v>4</v>
      </c>
      <c r="BU7" s="5">
        <v>4</v>
      </c>
      <c r="BV7" s="5">
        <v>4</v>
      </c>
      <c r="BW7" s="5">
        <v>3</v>
      </c>
      <c r="BX7" s="5">
        <v>2</v>
      </c>
      <c r="BY7" s="6"/>
      <c r="BZ7" s="6"/>
      <c r="CA7" s="5">
        <v>4</v>
      </c>
      <c r="CC7" s="5">
        <v>4</v>
      </c>
      <c r="CD7" s="5">
        <v>2</v>
      </c>
      <c r="CE7" s="5">
        <v>4</v>
      </c>
      <c r="CF7" s="6"/>
      <c r="CG7" s="6"/>
      <c r="CJ7" s="5">
        <v>4</v>
      </c>
      <c r="CK7" s="5">
        <v>4</v>
      </c>
      <c r="CM7" s="6"/>
      <c r="CN7" s="6"/>
      <c r="CO7" s="78">
        <v>4</v>
      </c>
      <c r="CP7" s="78">
        <v>4</v>
      </c>
      <c r="CQ7" s="78">
        <v>2</v>
      </c>
      <c r="CR7" s="78">
        <v>2</v>
      </c>
      <c r="CS7" s="78">
        <v>6</v>
      </c>
      <c r="CT7" s="6"/>
      <c r="CU7" s="6"/>
      <c r="CV7" s="6"/>
      <c r="CW7" s="5">
        <v>6</v>
      </c>
      <c r="CX7" s="5">
        <v>4</v>
      </c>
      <c r="CY7" s="5">
        <v>4</v>
      </c>
      <c r="DA7" s="6"/>
      <c r="DB7" s="6"/>
      <c r="DC7" s="5">
        <v>3</v>
      </c>
      <c r="DD7" s="5">
        <v>3</v>
      </c>
      <c r="DE7" s="5">
        <v>2</v>
      </c>
      <c r="DF7" s="5">
        <v>3</v>
      </c>
      <c r="DG7" s="5">
        <v>2</v>
      </c>
      <c r="DH7" s="6"/>
      <c r="DI7" s="6"/>
      <c r="DJ7" s="5">
        <v>2</v>
      </c>
      <c r="DK7" s="5">
        <v>2</v>
      </c>
      <c r="DL7" s="5">
        <v>2</v>
      </c>
      <c r="DM7" s="5">
        <v>2</v>
      </c>
      <c r="DN7" s="5">
        <v>3</v>
      </c>
      <c r="DO7" s="6"/>
      <c r="DP7" s="78">
        <v>3</v>
      </c>
      <c r="DQ7" s="78">
        <v>2</v>
      </c>
      <c r="DR7" s="78">
        <v>4</v>
      </c>
      <c r="DS7" s="78">
        <v>3</v>
      </c>
      <c r="DT7" s="78">
        <v>4</v>
      </c>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1819</v>
      </c>
      <c r="C8" s="15" t="str">
        <f>VLOOKUP(B8,事项列表范围!A:C,3,0)</f>
        <v>数字曲靖数据中台软件开发</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W8" s="6"/>
      <c r="AX8" s="6"/>
      <c r="BD8" s="6"/>
      <c r="BE8" s="6"/>
      <c r="BK8" s="6"/>
      <c r="BL8" s="6"/>
      <c r="BN8" s="5">
        <v>2</v>
      </c>
      <c r="BR8" s="6"/>
      <c r="BS8" s="6"/>
      <c r="BT8" s="5">
        <v>4</v>
      </c>
      <c r="BU8" s="5">
        <v>4</v>
      </c>
      <c r="BV8" s="5">
        <v>4</v>
      </c>
      <c r="BW8" s="5">
        <v>3</v>
      </c>
      <c r="BX8" s="5">
        <v>1</v>
      </c>
      <c r="BY8" s="6"/>
      <c r="BZ8" s="6"/>
      <c r="CB8" s="5">
        <v>2</v>
      </c>
      <c r="CC8" s="5">
        <v>4</v>
      </c>
      <c r="CF8" s="6"/>
      <c r="CG8" s="6"/>
      <c r="CM8" s="6"/>
      <c r="CN8" s="6"/>
      <c r="CO8" s="78">
        <v>2</v>
      </c>
      <c r="CP8" s="78">
        <v>2</v>
      </c>
      <c r="CQ8" s="78"/>
      <c r="CR8" s="78">
        <v>2</v>
      </c>
      <c r="CS8" s="78"/>
      <c r="CT8" s="6"/>
      <c r="CU8" s="6"/>
      <c r="CV8" s="6"/>
      <c r="CX8" s="5">
        <v>2</v>
      </c>
      <c r="DA8" s="6"/>
      <c r="DB8" s="6"/>
      <c r="DD8" s="5">
        <v>3</v>
      </c>
      <c r="DE8" s="5">
        <v>3</v>
      </c>
      <c r="DF8" s="5">
        <v>3</v>
      </c>
      <c r="DG8" s="5">
        <v>4</v>
      </c>
      <c r="DH8" s="6"/>
      <c r="DI8" s="6"/>
      <c r="DJ8" s="5">
        <v>2</v>
      </c>
      <c r="DK8" s="5">
        <v>2</v>
      </c>
      <c r="DL8" s="5">
        <v>2</v>
      </c>
      <c r="DM8" s="5">
        <v>2</v>
      </c>
      <c r="DN8" s="5">
        <v>3</v>
      </c>
      <c r="DO8" s="6"/>
      <c r="DP8" s="78">
        <v>3</v>
      </c>
      <c r="DQ8" s="78">
        <v>2</v>
      </c>
      <c r="DR8" s="78">
        <v>2</v>
      </c>
      <c r="DS8" s="78">
        <v>3</v>
      </c>
      <c r="DT8" s="78">
        <v>2</v>
      </c>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15" t="s">
        <v>1911</v>
      </c>
      <c r="C9" s="15" t="str">
        <f>VLOOKUP(B9,事项列表范围!A:C,3,0)</f>
        <v>数字曲靖市民服务平台软件开发项目</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U9" s="5">
        <v>2</v>
      </c>
      <c r="BV9" s="5">
        <v>2</v>
      </c>
      <c r="BW9" s="5">
        <v>2</v>
      </c>
      <c r="BX9" s="5">
        <v>1</v>
      </c>
      <c r="BY9" s="6"/>
      <c r="BZ9" s="6"/>
      <c r="CB9" s="5">
        <v>2</v>
      </c>
      <c r="CF9" s="6"/>
      <c r="CG9" s="6"/>
      <c r="CJ9" s="5">
        <v>2</v>
      </c>
      <c r="CM9" s="6"/>
      <c r="CN9" s="6"/>
      <c r="CO9" s="78">
        <v>2</v>
      </c>
      <c r="CP9" s="78">
        <v>2</v>
      </c>
      <c r="CQ9" s="78"/>
      <c r="CR9" s="78">
        <v>2</v>
      </c>
      <c r="CS9" s="78"/>
      <c r="CT9" s="6"/>
      <c r="CU9" s="6"/>
      <c r="CV9" s="6"/>
      <c r="CW9" s="5">
        <v>2</v>
      </c>
      <c r="CX9" s="5">
        <v>2</v>
      </c>
      <c r="CY9" s="5">
        <v>4</v>
      </c>
      <c r="DA9" s="6"/>
      <c r="DB9" s="6"/>
      <c r="DE9" s="5">
        <v>3</v>
      </c>
      <c r="DF9" s="5">
        <v>2</v>
      </c>
      <c r="DH9" s="6"/>
      <c r="DI9" s="6"/>
      <c r="DJ9" s="5">
        <v>2</v>
      </c>
      <c r="DL9" s="5">
        <v>2</v>
      </c>
      <c r="DM9" s="5">
        <v>2</v>
      </c>
      <c r="DN9" s="5">
        <v>2</v>
      </c>
      <c r="DO9" s="6"/>
      <c r="DP9" s="78">
        <v>2</v>
      </c>
      <c r="DQ9" s="78">
        <v>2</v>
      </c>
      <c r="DS9" s="78">
        <v>2</v>
      </c>
      <c r="DT9" s="78">
        <v>2</v>
      </c>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171" t="s">
        <v>1931</v>
      </c>
      <c r="C10" s="15" t="str">
        <f>VLOOKUP(B10,事项列表范围!A:C,3,0)</f>
        <v>数字曲靖智慧医疗软件开发项目</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W10" s="5">
        <v>2</v>
      </c>
      <c r="BX10" s="5">
        <v>4</v>
      </c>
      <c r="BY10" s="6"/>
      <c r="BZ10" s="6"/>
      <c r="CF10" s="6"/>
      <c r="CG10" s="6"/>
      <c r="CJ10" s="5">
        <v>2</v>
      </c>
      <c r="CL10" s="5">
        <v>2</v>
      </c>
      <c r="CM10" s="6"/>
      <c r="CN10" s="6"/>
      <c r="CO10" s="78"/>
      <c r="CP10" s="78"/>
      <c r="CQ10" s="78"/>
      <c r="CR10" s="78"/>
      <c r="CS10" s="78"/>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171" t="s">
        <v>1821</v>
      </c>
      <c r="C11" s="15" t="str">
        <f>VLOOKUP(B11,事项列表范围!A:C,3,0)</f>
        <v>“数字曲靖”顶层设计项目</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X11" s="5">
        <v>2</v>
      </c>
      <c r="BY11" s="6"/>
      <c r="BZ11" s="6"/>
      <c r="CA11" s="5">
        <v>4</v>
      </c>
      <c r="CB11" s="5">
        <v>4</v>
      </c>
      <c r="CF11" s="6"/>
      <c r="CG11" s="6"/>
      <c r="CM11" s="6"/>
      <c r="CN11" s="6"/>
      <c r="CO11" s="78"/>
      <c r="CP11" s="78"/>
      <c r="CQ11" s="78">
        <v>4</v>
      </c>
      <c r="CR11" s="78">
        <v>2</v>
      </c>
      <c r="CS11" s="78"/>
      <c r="CT11" s="6"/>
      <c r="CU11" s="6"/>
      <c r="CV11" s="6"/>
      <c r="DA11" s="6"/>
      <c r="DB11" s="6"/>
      <c r="DD11" s="5">
        <v>2</v>
      </c>
      <c r="DG11" s="5">
        <v>2</v>
      </c>
      <c r="DH11" s="6"/>
      <c r="DI11" s="6"/>
      <c r="DJ11" s="5">
        <v>2</v>
      </c>
      <c r="DK11" s="5">
        <v>4</v>
      </c>
      <c r="DL11" s="5">
        <v>2</v>
      </c>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222" t="s">
        <v>1982</v>
      </c>
      <c r="C12" s="15" t="str">
        <f>VLOOKUP(B12,事项列表范围!A:C,3,0)</f>
        <v>三明应急指挥平台</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H12" s="5">
        <v>6</v>
      </c>
      <c r="CI12" s="5">
        <v>6</v>
      </c>
      <c r="CK12" s="5">
        <v>4</v>
      </c>
      <c r="CL12" s="5">
        <v>4</v>
      </c>
      <c r="CM12" s="6"/>
      <c r="CN12" s="6"/>
      <c r="CO12" s="78"/>
      <c r="CP12" s="78"/>
      <c r="CQ12" s="78"/>
      <c r="CR12" s="78"/>
      <c r="CS12" s="78"/>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286" t="s">
        <v>2254</v>
      </c>
      <c r="C13" s="15" t="str">
        <f>VLOOKUP(B13,事项列表范围!A:C,3,0)</f>
        <v>曲靖一中智慧教育项目</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O13" s="78"/>
      <c r="CP13" s="78"/>
      <c r="CQ13" s="78"/>
      <c r="CR13" s="78"/>
      <c r="CS13" s="78"/>
      <c r="CT13" s="6"/>
      <c r="CU13" s="6"/>
      <c r="CV13" s="6"/>
      <c r="DA13" s="6"/>
      <c r="DB13" s="6"/>
      <c r="DH13" s="6"/>
      <c r="DI13" s="6"/>
      <c r="DO13" s="6"/>
      <c r="DQ13" s="78">
        <v>2</v>
      </c>
      <c r="DR13" s="78">
        <v>2</v>
      </c>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74"/>
      <c r="C14" s="15" t="e">
        <f>VLOOKUP(B14,事项列表范围!A:C,3,0)</f>
        <v>#N/A</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M14" s="6"/>
      <c r="CN14" s="6"/>
      <c r="CO14" s="78"/>
      <c r="CP14" s="78"/>
      <c r="CQ14" s="78"/>
      <c r="CR14" s="78"/>
      <c r="CS14" s="78"/>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74"/>
      <c r="C15" s="15" t="e">
        <f>VLOOKUP(B15,事项列表范围!A:C,3,0)</f>
        <v>#N/A</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O15" s="78"/>
      <c r="CP15" s="78"/>
      <c r="CQ15" s="78"/>
      <c r="CR15" s="78"/>
      <c r="CS15" s="78"/>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75"/>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O16" s="78"/>
      <c r="CP16" s="78"/>
      <c r="CQ16" s="78"/>
      <c r="CR16" s="78"/>
      <c r="CS16" s="78"/>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74"/>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O17" s="78"/>
      <c r="CP17" s="78"/>
      <c r="CQ17" s="78"/>
      <c r="CR17" s="78"/>
      <c r="CS17" s="78"/>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74"/>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O18" s="78"/>
      <c r="CP18" s="78"/>
      <c r="CQ18" s="78"/>
      <c r="CR18" s="78"/>
      <c r="CS18" s="78"/>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74"/>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O19" s="78"/>
      <c r="CP19" s="78"/>
      <c r="CQ19" s="78"/>
      <c r="CR19" s="78"/>
      <c r="CS19" s="78"/>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74"/>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O20" s="78"/>
      <c r="CP20" s="78"/>
      <c r="CQ20" s="78"/>
      <c r="CR20" s="78"/>
      <c r="CS20" s="78"/>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3"/>
      <c r="C21" s="15" t="e">
        <f>VLOOKUP(B21,事项列表范围!A:C,3,0)</f>
        <v>#N/A</v>
      </c>
      <c r="D21" s="127"/>
      <c r="E21" s="125"/>
      <c r="F21" s="125"/>
      <c r="G21" s="127"/>
      <c r="H21" s="127"/>
      <c r="I21" s="125"/>
      <c r="J21" s="125"/>
      <c r="K21" s="125"/>
      <c r="L21" s="125"/>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O21" s="78"/>
      <c r="CP21" s="78"/>
      <c r="CQ21" s="78"/>
      <c r="CR21" s="78"/>
      <c r="CS21" s="78"/>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3" t="s">
        <v>1728</v>
      </c>
      <c r="B22" s="123"/>
      <c r="C22" s="15"/>
      <c r="D22" s="127"/>
      <c r="E22" s="125"/>
      <c r="F22" s="125"/>
      <c r="G22" s="127"/>
      <c r="H22" s="127"/>
      <c r="I22" s="125"/>
      <c r="J22" s="125"/>
      <c r="K22" s="125"/>
      <c r="L22" s="125"/>
      <c r="M22" s="125"/>
      <c r="N22" s="127"/>
      <c r="O22" s="127"/>
      <c r="P22" s="125"/>
      <c r="Q22" s="125"/>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O22" s="78"/>
      <c r="CP22" s="78"/>
      <c r="CQ22" s="78"/>
      <c r="CR22" s="78"/>
      <c r="CS22" s="78"/>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23"/>
      <c r="C23" s="15"/>
      <c r="D23" s="127"/>
      <c r="E23" s="125"/>
      <c r="F23" s="125"/>
      <c r="G23" s="127"/>
      <c r="H23" s="127"/>
      <c r="I23" s="125"/>
      <c r="J23" s="125"/>
      <c r="K23" s="125"/>
      <c r="L23" s="125"/>
      <c r="M23" s="125"/>
      <c r="N23" s="127"/>
      <c r="O23" s="127"/>
      <c r="P23" s="125"/>
      <c r="Q23" s="125"/>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O23" s="78"/>
      <c r="CP23" s="78"/>
      <c r="CQ23" s="78"/>
      <c r="CR23" s="78"/>
      <c r="CS23" s="78"/>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23"/>
      <c r="C24" s="15"/>
      <c r="D24" s="127"/>
      <c r="E24" s="125"/>
      <c r="F24" s="125"/>
      <c r="G24" s="127"/>
      <c r="H24" s="127"/>
      <c r="I24" s="125"/>
      <c r="J24" s="125"/>
      <c r="K24" s="125"/>
      <c r="L24" s="125"/>
      <c r="M24" s="125"/>
      <c r="N24" s="127"/>
      <c r="O24" s="127"/>
      <c r="P24" s="125"/>
      <c r="Q24" s="125"/>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O24" s="78"/>
      <c r="CP24" s="78"/>
      <c r="CQ24" s="78"/>
      <c r="CR24" s="78"/>
      <c r="CS24" s="78"/>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43" t="s">
        <v>1755</v>
      </c>
      <c r="B25" s="123"/>
      <c r="C25" s="15"/>
      <c r="D25" s="127"/>
      <c r="E25" s="125"/>
      <c r="F25" s="125"/>
      <c r="G25" s="127"/>
      <c r="H25" s="127"/>
      <c r="I25" s="125"/>
      <c r="J25" s="125"/>
      <c r="K25" s="125"/>
      <c r="L25" s="125"/>
      <c r="M25" s="125"/>
      <c r="N25" s="127"/>
      <c r="O25" s="127"/>
      <c r="P25" s="125"/>
      <c r="Q25" s="125"/>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O25" s="78"/>
      <c r="CP25" s="78"/>
      <c r="CQ25" s="78"/>
      <c r="CR25" s="78"/>
      <c r="CS25" s="78"/>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1729</v>
      </c>
      <c r="B26" s="123"/>
      <c r="C26" s="15"/>
      <c r="D26" s="127"/>
      <c r="E26" s="125"/>
      <c r="F26" s="125"/>
      <c r="G26" s="127"/>
      <c r="H26" s="127"/>
      <c r="I26" s="125"/>
      <c r="J26" s="125"/>
      <c r="K26" s="125"/>
      <c r="L26" s="125"/>
      <c r="M26" s="125"/>
      <c r="N26" s="127"/>
      <c r="O26" s="127"/>
      <c r="P26" s="125"/>
      <c r="Q26" s="125"/>
      <c r="R26" s="125"/>
      <c r="S26" s="125"/>
      <c r="T26" s="125"/>
      <c r="U26" s="127"/>
      <c r="V26" s="125"/>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O26" s="78"/>
      <c r="CP26" s="78"/>
      <c r="CQ26" s="78"/>
      <c r="CR26" s="78"/>
      <c r="CS26" s="78"/>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1725</v>
      </c>
      <c r="B27" s="123"/>
      <c r="C27" s="15"/>
      <c r="D27" s="127"/>
      <c r="E27" s="125"/>
      <c r="F27" s="125"/>
      <c r="G27" s="127"/>
      <c r="H27" s="127"/>
      <c r="I27" s="125"/>
      <c r="J27" s="125"/>
      <c r="K27" s="125"/>
      <c r="L27" s="125"/>
      <c r="M27" s="125"/>
      <c r="N27" s="127"/>
      <c r="O27" s="127"/>
      <c r="P27" s="125"/>
      <c r="Q27" s="125"/>
      <c r="R27" s="125"/>
      <c r="S27" s="125"/>
      <c r="T27" s="125"/>
      <c r="U27" s="127"/>
      <c r="V27" s="125"/>
      <c r="W27" s="125"/>
      <c r="X27" s="125"/>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O27" s="78"/>
      <c r="CP27" s="78"/>
      <c r="CQ27" s="78"/>
      <c r="CR27" s="78"/>
      <c r="CS27" s="78"/>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23"/>
      <c r="C28" s="15"/>
      <c r="D28" s="127"/>
      <c r="E28" s="125"/>
      <c r="F28" s="125"/>
      <c r="G28" s="127"/>
      <c r="H28" s="127"/>
      <c r="I28" s="125"/>
      <c r="J28" s="125"/>
      <c r="K28" s="125"/>
      <c r="L28" s="125"/>
      <c r="M28" s="125"/>
      <c r="N28" s="127"/>
      <c r="O28" s="127"/>
      <c r="P28" s="125"/>
      <c r="Q28" s="125"/>
      <c r="R28" s="125"/>
      <c r="S28" s="125"/>
      <c r="T28" s="125"/>
      <c r="U28" s="127"/>
      <c r="V28" s="125"/>
      <c r="W28" s="125"/>
      <c r="X28" s="125"/>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O28" s="78"/>
      <c r="CP28" s="78"/>
      <c r="CQ28" s="78"/>
      <c r="CR28" s="78"/>
      <c r="CS28" s="78"/>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23"/>
      <c r="C29" s="15"/>
      <c r="D29" s="127"/>
      <c r="E29" s="125"/>
      <c r="F29" s="125"/>
      <c r="G29" s="127"/>
      <c r="H29" s="127"/>
      <c r="I29" s="125"/>
      <c r="J29" s="125"/>
      <c r="K29" s="125"/>
      <c r="L29" s="125"/>
      <c r="M29" s="125"/>
      <c r="N29" s="127"/>
      <c r="O29" s="127"/>
      <c r="P29" s="125"/>
      <c r="Q29" s="125"/>
      <c r="R29" s="125"/>
      <c r="S29" s="125"/>
      <c r="T29" s="125"/>
      <c r="U29" s="127"/>
      <c r="V29" s="125"/>
      <c r="W29" s="125"/>
      <c r="X29" s="125"/>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O29" s="78"/>
      <c r="CP29" s="78"/>
      <c r="CQ29" s="78"/>
      <c r="CR29" s="78"/>
      <c r="CS29" s="78"/>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1730</v>
      </c>
      <c r="B30" s="123"/>
      <c r="C30" s="15"/>
      <c r="D30" s="127"/>
      <c r="E30" s="125"/>
      <c r="F30" s="125"/>
      <c r="G30" s="127"/>
      <c r="H30" s="127"/>
      <c r="I30" s="125"/>
      <c r="J30" s="125"/>
      <c r="K30" s="125"/>
      <c r="L30" s="125"/>
      <c r="M30" s="125"/>
      <c r="N30" s="127"/>
      <c r="O30" s="127"/>
      <c r="P30" s="125"/>
      <c r="Q30" s="125"/>
      <c r="R30" s="132">
        <v>8</v>
      </c>
      <c r="S30" s="125"/>
      <c r="T30" s="125"/>
      <c r="U30" s="127"/>
      <c r="V30" s="125"/>
      <c r="W30" s="125"/>
      <c r="X30" s="125"/>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O30" s="78"/>
      <c r="CP30" s="78"/>
      <c r="CQ30" s="78"/>
      <c r="CR30" s="78"/>
      <c r="CS30" s="78"/>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74"/>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Y31" s="6"/>
      <c r="BZ31" s="6"/>
      <c r="CF31" s="6"/>
      <c r="CG31" s="6"/>
      <c r="CM31" s="6"/>
      <c r="CN31" s="6"/>
      <c r="CO31" s="78"/>
      <c r="CP31" s="78"/>
      <c r="CQ31" s="78"/>
      <c r="CR31" s="78"/>
      <c r="CS31" s="78"/>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W32" s="6"/>
      <c r="AX32" s="6"/>
      <c r="BD32" s="6"/>
      <c r="BE32" s="6"/>
      <c r="BK32" s="6"/>
      <c r="BL32" s="6"/>
      <c r="BQ32" s="5">
        <v>4</v>
      </c>
      <c r="BR32" s="6"/>
      <c r="BS32" s="6"/>
      <c r="BY32" s="6"/>
      <c r="BZ32" s="6"/>
      <c r="CD32" s="5">
        <v>3</v>
      </c>
      <c r="CF32" s="6"/>
      <c r="CG32" s="6"/>
      <c r="CH32" s="5">
        <v>2</v>
      </c>
      <c r="CL32" s="5">
        <v>2</v>
      </c>
      <c r="CM32" s="6"/>
      <c r="CN32" s="6"/>
      <c r="CO32" s="78"/>
      <c r="CP32" s="78"/>
      <c r="CQ32" s="78"/>
      <c r="CR32" s="78"/>
      <c r="CS32" s="78"/>
      <c r="CT32" s="6"/>
      <c r="CU32" s="6"/>
      <c r="CV32" s="6"/>
      <c r="DA32" s="6"/>
      <c r="DB32" s="6"/>
      <c r="DC32" s="5">
        <v>3</v>
      </c>
      <c r="DH32" s="6"/>
      <c r="DI32" s="6"/>
      <c r="DJ32" s="272">
        <v>2</v>
      </c>
      <c r="DO32" s="6"/>
      <c r="DQ32" s="78">
        <v>2</v>
      </c>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170"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R33" s="6"/>
      <c r="BS33" s="6"/>
      <c r="BY33" s="6"/>
      <c r="BZ33" s="6"/>
      <c r="CF33" s="6"/>
      <c r="CG33" s="6"/>
      <c r="CM33" s="6"/>
      <c r="CN33" s="6"/>
      <c r="CO33" s="78"/>
      <c r="CP33" s="78"/>
      <c r="CQ33" s="78"/>
      <c r="CR33" s="78"/>
      <c r="CS33" s="78"/>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2" t="s">
        <v>2198</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O34" s="78"/>
      <c r="CP34" s="78"/>
      <c r="CQ34" s="78"/>
      <c r="CR34" s="78"/>
      <c r="CS34" s="78"/>
      <c r="CT34" s="6"/>
      <c r="CU34" s="6"/>
      <c r="CV34" s="6"/>
      <c r="DA34" s="6"/>
      <c r="DB34" s="6"/>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2" t="s">
        <v>2199</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O35" s="78"/>
      <c r="CP35" s="78"/>
      <c r="CQ35" s="78"/>
      <c r="CR35" s="78"/>
      <c r="CS35" s="78"/>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2" t="s">
        <v>2200</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O36" s="78"/>
      <c r="CP36" s="78"/>
      <c r="CQ36" s="78"/>
      <c r="CR36" s="78"/>
      <c r="CS36" s="78"/>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2" t="s">
        <v>2201</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O37" s="78"/>
      <c r="CP37" s="78"/>
      <c r="CQ37" s="78"/>
      <c r="CR37" s="78"/>
      <c r="CS37" s="78"/>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O38" s="78"/>
      <c r="CP38" s="78"/>
      <c r="CQ38" s="78"/>
      <c r="CR38" s="78"/>
      <c r="CS38" s="78"/>
      <c r="CT38" s="6"/>
      <c r="CU38" s="6"/>
      <c r="CV38" s="6"/>
      <c r="DA38" s="6"/>
      <c r="DB38" s="6"/>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74"/>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P39" s="6"/>
      <c r="AQ39" s="6"/>
      <c r="AW39" s="6"/>
      <c r="AX39" s="6"/>
      <c r="AY39" s="5">
        <v>4</v>
      </c>
      <c r="AZ39" s="5">
        <v>4</v>
      </c>
      <c r="BA39" s="5">
        <v>4</v>
      </c>
      <c r="BD39" s="6"/>
      <c r="BE39" s="6"/>
      <c r="BI39" s="5">
        <v>6</v>
      </c>
      <c r="BJ39" s="5">
        <v>2</v>
      </c>
      <c r="BK39" s="6"/>
      <c r="BL39" s="6"/>
      <c r="BR39" s="6"/>
      <c r="BS39" s="6"/>
      <c r="BY39" s="6"/>
      <c r="BZ39" s="6"/>
      <c r="CF39" s="6"/>
      <c r="CG39" s="6"/>
      <c r="CM39" s="6"/>
      <c r="CN39" s="6"/>
      <c r="CO39" s="78"/>
      <c r="CP39" s="78"/>
      <c r="CQ39" s="78">
        <v>2</v>
      </c>
      <c r="CR39" s="78"/>
      <c r="CS39" s="78">
        <v>2</v>
      </c>
      <c r="CT39" s="6"/>
      <c r="CU39" s="6"/>
      <c r="CV39" s="6"/>
      <c r="DA39" s="6"/>
      <c r="DB39" s="6"/>
      <c r="DH39" s="6"/>
      <c r="DI39" s="6"/>
      <c r="DJ39" s="272"/>
      <c r="DM39" s="5">
        <v>2</v>
      </c>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1684</v>
      </c>
      <c r="B40" s="116"/>
      <c r="C40" s="117"/>
      <c r="D40" s="129">
        <v>8</v>
      </c>
      <c r="E40" s="126"/>
      <c r="F40" s="126"/>
      <c r="G40" s="129">
        <v>8</v>
      </c>
      <c r="H40" s="129">
        <v>8</v>
      </c>
      <c r="I40" s="126"/>
      <c r="J40" s="126"/>
      <c r="K40" s="126"/>
      <c r="L40" s="126"/>
      <c r="M40" s="126"/>
      <c r="N40" s="129">
        <v>8</v>
      </c>
      <c r="O40" s="129">
        <v>8</v>
      </c>
      <c r="P40" s="126"/>
      <c r="Q40" s="126"/>
      <c r="R40" s="126"/>
      <c r="S40" s="126"/>
      <c r="T40" s="126"/>
      <c r="U40" s="129"/>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8</v>
      </c>
      <c r="BE40" s="119">
        <v>8</v>
      </c>
      <c r="BF40" s="118"/>
      <c r="BG40" s="118"/>
      <c r="BH40" s="118"/>
      <c r="BI40" s="118"/>
      <c r="BJ40" s="118"/>
      <c r="BK40" s="119">
        <v>8</v>
      </c>
      <c r="BL40" s="119">
        <v>8</v>
      </c>
      <c r="BM40" s="118"/>
      <c r="BN40" s="118"/>
      <c r="BO40" s="118"/>
      <c r="BP40" s="118"/>
      <c r="BQ40" s="118"/>
      <c r="BR40" s="119">
        <v>8</v>
      </c>
      <c r="BS40" s="119">
        <v>8</v>
      </c>
      <c r="BT40" s="118"/>
      <c r="BU40" s="118"/>
      <c r="BV40" s="118"/>
      <c r="BW40" s="118"/>
      <c r="BX40" s="118"/>
      <c r="BY40" s="119">
        <v>8</v>
      </c>
      <c r="BZ40" s="119">
        <v>8</v>
      </c>
      <c r="CA40" s="118"/>
      <c r="CB40" s="118"/>
      <c r="CC40" s="118"/>
      <c r="CD40" s="118"/>
      <c r="CE40" s="118"/>
      <c r="CF40" s="119">
        <v>8</v>
      </c>
      <c r="CG40" s="119">
        <v>8</v>
      </c>
      <c r="CH40" s="118"/>
      <c r="CI40" s="118"/>
      <c r="CJ40" s="118"/>
      <c r="CK40" s="118"/>
      <c r="CL40" s="118"/>
      <c r="CM40" s="119">
        <v>8</v>
      </c>
      <c r="CN40" s="119">
        <v>8</v>
      </c>
      <c r="CO40" s="134"/>
      <c r="CP40" s="134"/>
      <c r="CQ40" s="134"/>
      <c r="CR40" s="134"/>
      <c r="CS40" s="134"/>
      <c r="CT40" s="119">
        <v>8</v>
      </c>
      <c r="CU40" s="119">
        <v>8</v>
      </c>
      <c r="CV40" s="119">
        <v>8</v>
      </c>
      <c r="CW40" s="118"/>
      <c r="CX40" s="118"/>
      <c r="CY40" s="118"/>
      <c r="CZ40" s="118"/>
      <c r="DA40" s="119">
        <v>8</v>
      </c>
      <c r="DB40" s="119">
        <v>8</v>
      </c>
      <c r="DC40" s="118"/>
      <c r="DD40" s="118"/>
      <c r="DE40" s="118"/>
      <c r="DF40" s="118"/>
      <c r="DG40" s="118"/>
      <c r="DH40" s="119">
        <v>8</v>
      </c>
      <c r="DI40" s="119">
        <v>8</v>
      </c>
      <c r="DJ40" s="118"/>
      <c r="DK40" s="118"/>
      <c r="DL40" s="118"/>
      <c r="DM40" s="118"/>
      <c r="DN40" s="118"/>
      <c r="DO40" s="119">
        <v>8</v>
      </c>
      <c r="DP40" s="118"/>
      <c r="DQ40" s="118"/>
      <c r="DR40" s="118"/>
      <c r="DS40" s="118"/>
      <c r="DT40" s="118"/>
      <c r="DU40" s="119"/>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SUM(D3:D40)</f>
        <v>8</v>
      </c>
      <c r="E41" s="268">
        <f t="shared" ref="E41:BP41" si="0">SUM(E3:E40)</f>
        <v>8</v>
      </c>
      <c r="F41" s="268">
        <f t="shared" si="0"/>
        <v>8</v>
      </c>
      <c r="G41" s="268">
        <f t="shared" si="0"/>
        <v>8</v>
      </c>
      <c r="H41" s="268">
        <f t="shared" si="0"/>
        <v>8</v>
      </c>
      <c r="I41" s="268">
        <f t="shared" si="0"/>
        <v>8</v>
      </c>
      <c r="J41" s="268">
        <f t="shared" si="0"/>
        <v>8</v>
      </c>
      <c r="K41" s="268">
        <f t="shared" si="0"/>
        <v>8</v>
      </c>
      <c r="L41" s="268">
        <f t="shared" si="0"/>
        <v>8</v>
      </c>
      <c r="M41" s="268">
        <f t="shared" si="0"/>
        <v>8</v>
      </c>
      <c r="N41" s="268">
        <f t="shared" si="0"/>
        <v>8</v>
      </c>
      <c r="O41" s="268">
        <f t="shared" si="0"/>
        <v>8</v>
      </c>
      <c r="P41" s="268">
        <f t="shared" si="0"/>
        <v>8</v>
      </c>
      <c r="Q41" s="268">
        <f t="shared" si="0"/>
        <v>8</v>
      </c>
      <c r="R41" s="268">
        <f t="shared" si="0"/>
        <v>8</v>
      </c>
      <c r="S41" s="268">
        <f t="shared" si="0"/>
        <v>8</v>
      </c>
      <c r="T41" s="268">
        <f t="shared" si="0"/>
        <v>8</v>
      </c>
      <c r="U41" s="268">
        <f t="shared" si="0"/>
        <v>8</v>
      </c>
      <c r="V41" s="268">
        <f t="shared" si="0"/>
        <v>8</v>
      </c>
      <c r="W41" s="268">
        <f t="shared" si="0"/>
        <v>8</v>
      </c>
      <c r="X41" s="268">
        <f t="shared" si="0"/>
        <v>8</v>
      </c>
      <c r="Y41" s="268">
        <f t="shared" si="0"/>
        <v>8</v>
      </c>
      <c r="Z41" s="268">
        <f t="shared" si="0"/>
        <v>8</v>
      </c>
      <c r="AA41" s="268">
        <f t="shared" si="0"/>
        <v>8</v>
      </c>
      <c r="AB41" s="268">
        <f t="shared" si="0"/>
        <v>8</v>
      </c>
      <c r="AC41" s="268">
        <f t="shared" si="0"/>
        <v>8</v>
      </c>
      <c r="AD41" s="268">
        <f t="shared" si="0"/>
        <v>8</v>
      </c>
      <c r="AE41" s="268">
        <f t="shared" si="0"/>
        <v>8</v>
      </c>
      <c r="AF41" s="268">
        <f t="shared" si="0"/>
        <v>8</v>
      </c>
      <c r="AG41" s="268">
        <f t="shared" si="0"/>
        <v>8</v>
      </c>
      <c r="AH41" s="268">
        <f t="shared" si="0"/>
        <v>8</v>
      </c>
      <c r="AI41" s="268">
        <f t="shared" si="0"/>
        <v>8</v>
      </c>
      <c r="AJ41" s="268">
        <f t="shared" si="0"/>
        <v>8</v>
      </c>
      <c r="AK41" s="268">
        <f t="shared" si="0"/>
        <v>8</v>
      </c>
      <c r="AL41" s="268">
        <f t="shared" si="0"/>
        <v>8</v>
      </c>
      <c r="AM41" s="268">
        <f t="shared" si="0"/>
        <v>8</v>
      </c>
      <c r="AN41" s="268">
        <f t="shared" si="0"/>
        <v>8</v>
      </c>
      <c r="AO41" s="268">
        <f t="shared" si="0"/>
        <v>8</v>
      </c>
      <c r="AP41" s="268">
        <f t="shared" si="0"/>
        <v>8</v>
      </c>
      <c r="AQ41" s="268">
        <f t="shared" si="0"/>
        <v>8</v>
      </c>
      <c r="AR41" s="268">
        <f t="shared" si="0"/>
        <v>8</v>
      </c>
      <c r="AS41" s="268">
        <f t="shared" si="0"/>
        <v>8</v>
      </c>
      <c r="AT41" s="268">
        <f t="shared" si="0"/>
        <v>8</v>
      </c>
      <c r="AU41" s="268">
        <f t="shared" si="0"/>
        <v>8</v>
      </c>
      <c r="AV41" s="268">
        <f t="shared" si="0"/>
        <v>8</v>
      </c>
      <c r="AW41" s="268">
        <f t="shared" si="0"/>
        <v>8</v>
      </c>
      <c r="AX41" s="268">
        <f t="shared" si="0"/>
        <v>8</v>
      </c>
      <c r="AY41" s="268">
        <f t="shared" si="0"/>
        <v>10</v>
      </c>
      <c r="AZ41" s="268">
        <f t="shared" si="0"/>
        <v>10</v>
      </c>
      <c r="BA41" s="268">
        <f t="shared" si="0"/>
        <v>12</v>
      </c>
      <c r="BB41" s="268">
        <f t="shared" si="0"/>
        <v>9</v>
      </c>
      <c r="BC41" s="268">
        <f t="shared" si="0"/>
        <v>12</v>
      </c>
      <c r="BD41" s="268">
        <f t="shared" si="0"/>
        <v>8</v>
      </c>
      <c r="BE41" s="268">
        <f t="shared" si="0"/>
        <v>8</v>
      </c>
      <c r="BF41" s="268">
        <f t="shared" si="0"/>
        <v>8</v>
      </c>
      <c r="BG41" s="268">
        <f t="shared" si="0"/>
        <v>8</v>
      </c>
      <c r="BH41" s="268">
        <f t="shared" si="0"/>
        <v>8</v>
      </c>
      <c r="BI41" s="268">
        <f t="shared" si="0"/>
        <v>8</v>
      </c>
      <c r="BJ41" s="268">
        <f t="shared" si="0"/>
        <v>8</v>
      </c>
      <c r="BK41" s="268">
        <f t="shared" si="0"/>
        <v>8</v>
      </c>
      <c r="BL41" s="268">
        <f t="shared" si="0"/>
        <v>8</v>
      </c>
      <c r="BM41" s="268">
        <f t="shared" si="0"/>
        <v>8</v>
      </c>
      <c r="BN41" s="268">
        <f t="shared" si="0"/>
        <v>8</v>
      </c>
      <c r="BO41" s="268">
        <f t="shared" si="0"/>
        <v>8</v>
      </c>
      <c r="BP41" s="268">
        <f t="shared" si="0"/>
        <v>8</v>
      </c>
      <c r="BQ41" s="268">
        <f t="shared" ref="BQ41:EB41" si="1">SUM(BQ3:BQ40)</f>
        <v>8</v>
      </c>
      <c r="BR41" s="268">
        <f t="shared" si="1"/>
        <v>8</v>
      </c>
      <c r="BS41" s="268">
        <f t="shared" si="1"/>
        <v>8</v>
      </c>
      <c r="BT41" s="268">
        <f t="shared" si="1"/>
        <v>8</v>
      </c>
      <c r="BU41" s="268">
        <f t="shared" si="1"/>
        <v>10</v>
      </c>
      <c r="BV41" s="268">
        <f t="shared" si="1"/>
        <v>10</v>
      </c>
      <c r="BW41" s="268">
        <f t="shared" si="1"/>
        <v>10</v>
      </c>
      <c r="BX41" s="268">
        <f t="shared" si="1"/>
        <v>10</v>
      </c>
      <c r="BY41" s="268">
        <f t="shared" si="1"/>
        <v>8</v>
      </c>
      <c r="BZ41" s="268">
        <f t="shared" si="1"/>
        <v>8</v>
      </c>
      <c r="CA41" s="268">
        <f t="shared" si="1"/>
        <v>8</v>
      </c>
      <c r="CB41" s="268">
        <f t="shared" si="1"/>
        <v>8</v>
      </c>
      <c r="CC41" s="268">
        <f t="shared" si="1"/>
        <v>8</v>
      </c>
      <c r="CD41" s="268">
        <f t="shared" si="1"/>
        <v>8</v>
      </c>
      <c r="CE41" s="268">
        <f t="shared" si="1"/>
        <v>8</v>
      </c>
      <c r="CF41" s="268">
        <f t="shared" si="1"/>
        <v>8</v>
      </c>
      <c r="CG41" s="268">
        <f t="shared" si="1"/>
        <v>8</v>
      </c>
      <c r="CH41" s="268">
        <f t="shared" si="1"/>
        <v>8</v>
      </c>
      <c r="CI41" s="268">
        <f t="shared" si="1"/>
        <v>8</v>
      </c>
      <c r="CJ41" s="268">
        <f t="shared" si="1"/>
        <v>8</v>
      </c>
      <c r="CK41" s="268">
        <f t="shared" si="1"/>
        <v>8</v>
      </c>
      <c r="CL41" s="268">
        <f t="shared" si="1"/>
        <v>8</v>
      </c>
      <c r="CM41" s="268">
        <f t="shared" si="1"/>
        <v>8</v>
      </c>
      <c r="CN41" s="268">
        <f t="shared" si="1"/>
        <v>8</v>
      </c>
      <c r="CO41" s="268">
        <f t="shared" si="1"/>
        <v>8</v>
      </c>
      <c r="CP41" s="268">
        <f t="shared" si="1"/>
        <v>8</v>
      </c>
      <c r="CQ41" s="268">
        <f t="shared" si="1"/>
        <v>8</v>
      </c>
      <c r="CR41" s="268">
        <f t="shared" si="1"/>
        <v>8</v>
      </c>
      <c r="CS41" s="268">
        <f t="shared" si="1"/>
        <v>8</v>
      </c>
      <c r="CT41" s="268">
        <f t="shared" si="1"/>
        <v>8</v>
      </c>
      <c r="CU41" s="268">
        <f t="shared" si="1"/>
        <v>8</v>
      </c>
      <c r="CV41" s="268">
        <f t="shared" si="1"/>
        <v>8</v>
      </c>
      <c r="CW41" s="268">
        <f t="shared" si="1"/>
        <v>8</v>
      </c>
      <c r="CX41" s="268">
        <f t="shared" si="1"/>
        <v>8</v>
      </c>
      <c r="CY41" s="268">
        <f t="shared" si="1"/>
        <v>8</v>
      </c>
      <c r="CZ41" s="268">
        <f t="shared" si="1"/>
        <v>8</v>
      </c>
      <c r="DA41" s="268">
        <f t="shared" si="1"/>
        <v>8</v>
      </c>
      <c r="DB41" s="268">
        <f t="shared" si="1"/>
        <v>8</v>
      </c>
      <c r="DC41" s="268">
        <f t="shared" si="1"/>
        <v>8</v>
      </c>
      <c r="DD41" s="268">
        <f t="shared" si="1"/>
        <v>8</v>
      </c>
      <c r="DE41" s="268">
        <f t="shared" si="1"/>
        <v>8</v>
      </c>
      <c r="DF41" s="268">
        <f t="shared" si="1"/>
        <v>8</v>
      </c>
      <c r="DG41" s="268">
        <f t="shared" si="1"/>
        <v>8</v>
      </c>
      <c r="DH41" s="268">
        <f t="shared" si="1"/>
        <v>8</v>
      </c>
      <c r="DI41" s="268">
        <f t="shared" si="1"/>
        <v>8</v>
      </c>
      <c r="DJ41" s="268">
        <f t="shared" si="1"/>
        <v>10</v>
      </c>
      <c r="DK41" s="268">
        <f t="shared" si="1"/>
        <v>8</v>
      </c>
      <c r="DL41" s="268">
        <f t="shared" si="1"/>
        <v>8</v>
      </c>
      <c r="DM41" s="268">
        <f t="shared" si="1"/>
        <v>8</v>
      </c>
      <c r="DN41" s="268">
        <f t="shared" si="1"/>
        <v>8</v>
      </c>
      <c r="DO41" s="268">
        <f t="shared" si="1"/>
        <v>8</v>
      </c>
      <c r="DP41" s="268">
        <f t="shared" si="1"/>
        <v>0</v>
      </c>
      <c r="DQ41" s="268">
        <f t="shared" si="1"/>
        <v>0</v>
      </c>
      <c r="DR41" s="268">
        <f t="shared" si="1"/>
        <v>0</v>
      </c>
      <c r="DS41" s="268">
        <f t="shared" si="1"/>
        <v>0</v>
      </c>
      <c r="DT41" s="268">
        <f t="shared" si="1"/>
        <v>0</v>
      </c>
      <c r="DU41" s="268">
        <f t="shared" si="1"/>
        <v>0</v>
      </c>
      <c r="DV41" s="268">
        <f t="shared" si="1"/>
        <v>0</v>
      </c>
      <c r="DW41" s="268">
        <f t="shared" si="1"/>
        <v>0</v>
      </c>
      <c r="DX41" s="268">
        <f t="shared" si="1"/>
        <v>0</v>
      </c>
      <c r="DY41" s="268">
        <f t="shared" si="1"/>
        <v>0</v>
      </c>
      <c r="DZ41" s="268">
        <f t="shared" si="1"/>
        <v>0</v>
      </c>
      <c r="EA41" s="268">
        <f t="shared" si="1"/>
        <v>0</v>
      </c>
      <c r="EB41" s="268">
        <f t="shared" si="1"/>
        <v>0</v>
      </c>
      <c r="EC41" s="268">
        <f t="shared" ref="EC41:GN41" si="2">SUM(EC3:EC40)</f>
        <v>0</v>
      </c>
      <c r="ED41" s="268">
        <f t="shared" si="2"/>
        <v>0</v>
      </c>
      <c r="EE41" s="268">
        <f t="shared" si="2"/>
        <v>0</v>
      </c>
      <c r="EF41" s="268">
        <f t="shared" si="2"/>
        <v>0</v>
      </c>
      <c r="EG41" s="268">
        <f t="shared" si="2"/>
        <v>0</v>
      </c>
      <c r="EH41" s="268">
        <f t="shared" si="2"/>
        <v>0</v>
      </c>
      <c r="EI41" s="268">
        <f t="shared" si="2"/>
        <v>0</v>
      </c>
      <c r="EJ41" s="268">
        <f t="shared" si="2"/>
        <v>0</v>
      </c>
      <c r="EK41" s="268">
        <f t="shared" si="2"/>
        <v>0</v>
      </c>
      <c r="EL41" s="268">
        <f t="shared" si="2"/>
        <v>0</v>
      </c>
      <c r="EM41" s="268">
        <f t="shared" si="2"/>
        <v>0</v>
      </c>
      <c r="EN41" s="268">
        <f t="shared" si="2"/>
        <v>0</v>
      </c>
      <c r="EO41" s="268">
        <f t="shared" si="2"/>
        <v>0</v>
      </c>
      <c r="EP41" s="268">
        <f t="shared" si="2"/>
        <v>0</v>
      </c>
      <c r="EQ41" s="268">
        <f t="shared" si="2"/>
        <v>0</v>
      </c>
      <c r="ER41" s="268">
        <f t="shared" si="2"/>
        <v>0</v>
      </c>
      <c r="ES41" s="268">
        <f t="shared" si="2"/>
        <v>0</v>
      </c>
      <c r="ET41" s="268">
        <f t="shared" si="2"/>
        <v>0</v>
      </c>
      <c r="EU41" s="268">
        <f t="shared" si="2"/>
        <v>0</v>
      </c>
      <c r="EV41" s="268">
        <f t="shared" si="2"/>
        <v>0</v>
      </c>
      <c r="EW41" s="268">
        <f t="shared" si="2"/>
        <v>0</v>
      </c>
      <c r="EX41" s="268">
        <f t="shared" si="2"/>
        <v>0</v>
      </c>
      <c r="EY41" s="268">
        <f t="shared" si="2"/>
        <v>0</v>
      </c>
      <c r="EZ41" s="268">
        <f t="shared" si="2"/>
        <v>0</v>
      </c>
      <c r="FA41" s="268">
        <f t="shared" si="2"/>
        <v>0</v>
      </c>
      <c r="FB41" s="268">
        <f t="shared" si="2"/>
        <v>0</v>
      </c>
      <c r="FC41" s="268">
        <f t="shared" si="2"/>
        <v>0</v>
      </c>
      <c r="FD41" s="268">
        <f t="shared" si="2"/>
        <v>0</v>
      </c>
      <c r="FE41" s="268">
        <f t="shared" si="2"/>
        <v>0</v>
      </c>
      <c r="FF41" s="268">
        <f t="shared" si="2"/>
        <v>0</v>
      </c>
      <c r="FG41" s="268">
        <f t="shared" si="2"/>
        <v>0</v>
      </c>
      <c r="FH41" s="268">
        <f t="shared" si="2"/>
        <v>0</v>
      </c>
      <c r="FI41" s="268">
        <f t="shared" si="2"/>
        <v>0</v>
      </c>
      <c r="FJ41" s="268">
        <f t="shared" si="2"/>
        <v>0</v>
      </c>
      <c r="FK41" s="268">
        <f t="shared" si="2"/>
        <v>0</v>
      </c>
      <c r="FL41" s="268">
        <f t="shared" si="2"/>
        <v>0</v>
      </c>
      <c r="FM41" s="268">
        <f t="shared" si="2"/>
        <v>0</v>
      </c>
      <c r="FN41" s="268">
        <f t="shared" si="2"/>
        <v>0</v>
      </c>
      <c r="FO41" s="268">
        <f t="shared" si="2"/>
        <v>0</v>
      </c>
      <c r="FP41" s="268">
        <f t="shared" si="2"/>
        <v>0</v>
      </c>
      <c r="FQ41" s="268">
        <f t="shared" si="2"/>
        <v>0</v>
      </c>
      <c r="FR41" s="268">
        <f t="shared" si="2"/>
        <v>0</v>
      </c>
      <c r="FS41" s="268">
        <f t="shared" si="2"/>
        <v>0</v>
      </c>
      <c r="FT41" s="268">
        <f t="shared" si="2"/>
        <v>0</v>
      </c>
      <c r="FU41" s="268">
        <f t="shared" si="2"/>
        <v>0</v>
      </c>
      <c r="FV41" s="268">
        <f t="shared" si="2"/>
        <v>0</v>
      </c>
      <c r="FW41" s="268">
        <f t="shared" si="2"/>
        <v>0</v>
      </c>
      <c r="FX41" s="268">
        <f t="shared" si="2"/>
        <v>0</v>
      </c>
      <c r="FY41" s="268">
        <f t="shared" si="2"/>
        <v>0</v>
      </c>
      <c r="FZ41" s="268">
        <f t="shared" si="2"/>
        <v>0</v>
      </c>
      <c r="GA41" s="268">
        <f t="shared" si="2"/>
        <v>0</v>
      </c>
      <c r="GB41" s="268">
        <f t="shared" si="2"/>
        <v>0</v>
      </c>
      <c r="GC41" s="268">
        <f t="shared" si="2"/>
        <v>0</v>
      </c>
      <c r="GD41" s="268">
        <f t="shared" si="2"/>
        <v>0</v>
      </c>
      <c r="GE41" s="268">
        <f t="shared" si="2"/>
        <v>0</v>
      </c>
      <c r="GF41" s="268">
        <f t="shared" si="2"/>
        <v>0</v>
      </c>
      <c r="GG41" s="268">
        <f t="shared" si="2"/>
        <v>0</v>
      </c>
      <c r="GH41" s="268">
        <f t="shared" si="2"/>
        <v>0</v>
      </c>
      <c r="GI41" s="268">
        <f t="shared" si="2"/>
        <v>0</v>
      </c>
      <c r="GJ41" s="268">
        <f t="shared" si="2"/>
        <v>0</v>
      </c>
      <c r="GK41" s="268">
        <f t="shared" si="2"/>
        <v>0</v>
      </c>
      <c r="GL41" s="268">
        <f t="shared" si="2"/>
        <v>0</v>
      </c>
      <c r="GM41" s="268">
        <f t="shared" si="2"/>
        <v>0</v>
      </c>
      <c r="GN41" s="268">
        <f t="shared" si="2"/>
        <v>0</v>
      </c>
      <c r="GO41" s="268">
        <f t="shared" ref="GO41:IZ41" si="3">SUM(GO3:GO40)</f>
        <v>0</v>
      </c>
      <c r="GP41" s="268">
        <f t="shared" si="3"/>
        <v>0</v>
      </c>
      <c r="GQ41" s="268">
        <f t="shared" si="3"/>
        <v>0</v>
      </c>
      <c r="GR41" s="268">
        <f t="shared" si="3"/>
        <v>0</v>
      </c>
      <c r="GS41" s="268">
        <f t="shared" si="3"/>
        <v>0</v>
      </c>
      <c r="GT41" s="268">
        <f t="shared" si="3"/>
        <v>0</v>
      </c>
      <c r="GU41" s="268">
        <f t="shared" si="3"/>
        <v>0</v>
      </c>
      <c r="GV41" s="268">
        <f t="shared" si="3"/>
        <v>0</v>
      </c>
      <c r="GW41" s="268">
        <f t="shared" si="3"/>
        <v>0</v>
      </c>
      <c r="GX41" s="268">
        <f t="shared" si="3"/>
        <v>0</v>
      </c>
      <c r="GY41" s="268">
        <f t="shared" si="3"/>
        <v>0</v>
      </c>
      <c r="GZ41" s="268">
        <f t="shared" si="3"/>
        <v>0</v>
      </c>
      <c r="HA41" s="268">
        <f t="shared" si="3"/>
        <v>0</v>
      </c>
      <c r="HB41" s="268">
        <f t="shared" si="3"/>
        <v>0</v>
      </c>
      <c r="HC41" s="268">
        <f t="shared" si="3"/>
        <v>0</v>
      </c>
      <c r="HD41" s="268">
        <f t="shared" si="3"/>
        <v>0</v>
      </c>
      <c r="HE41" s="268">
        <f t="shared" si="3"/>
        <v>0</v>
      </c>
      <c r="HF41" s="268">
        <f t="shared" si="3"/>
        <v>0</v>
      </c>
      <c r="HG41" s="268">
        <f t="shared" si="3"/>
        <v>0</v>
      </c>
      <c r="HH41" s="268">
        <f t="shared" si="3"/>
        <v>0</v>
      </c>
      <c r="HI41" s="268">
        <f t="shared" si="3"/>
        <v>0</v>
      </c>
      <c r="HJ41" s="268">
        <f t="shared" si="3"/>
        <v>0</v>
      </c>
      <c r="HK41" s="268">
        <f t="shared" si="3"/>
        <v>0</v>
      </c>
      <c r="HL41" s="268">
        <f t="shared" si="3"/>
        <v>0</v>
      </c>
      <c r="HM41" s="268">
        <f t="shared" si="3"/>
        <v>0</v>
      </c>
      <c r="HN41" s="268">
        <f t="shared" si="3"/>
        <v>0</v>
      </c>
      <c r="HO41" s="268">
        <f t="shared" si="3"/>
        <v>0</v>
      </c>
      <c r="HP41" s="268">
        <f t="shared" si="3"/>
        <v>0</v>
      </c>
      <c r="HQ41" s="268">
        <f t="shared" si="3"/>
        <v>0</v>
      </c>
      <c r="HR41" s="268">
        <f t="shared" si="3"/>
        <v>0</v>
      </c>
      <c r="HS41" s="268">
        <f t="shared" si="3"/>
        <v>0</v>
      </c>
      <c r="HT41" s="268">
        <f t="shared" si="3"/>
        <v>0</v>
      </c>
      <c r="HU41" s="268">
        <f t="shared" si="3"/>
        <v>0</v>
      </c>
      <c r="HV41" s="268">
        <f t="shared" si="3"/>
        <v>0</v>
      </c>
      <c r="HW41" s="268">
        <f t="shared" si="3"/>
        <v>0</v>
      </c>
      <c r="HX41" s="268">
        <f t="shared" si="3"/>
        <v>0</v>
      </c>
      <c r="HY41" s="268">
        <f t="shared" si="3"/>
        <v>0</v>
      </c>
      <c r="HZ41" s="268">
        <f t="shared" si="3"/>
        <v>0</v>
      </c>
      <c r="IA41" s="268">
        <f t="shared" si="3"/>
        <v>0</v>
      </c>
      <c r="IB41" s="268">
        <f t="shared" si="3"/>
        <v>0</v>
      </c>
      <c r="IC41" s="268">
        <f t="shared" si="3"/>
        <v>0</v>
      </c>
      <c r="ID41" s="268">
        <f t="shared" si="3"/>
        <v>0</v>
      </c>
      <c r="IE41" s="268">
        <f t="shared" si="3"/>
        <v>0</v>
      </c>
      <c r="IF41" s="268">
        <f t="shared" si="3"/>
        <v>0</v>
      </c>
      <c r="IG41" s="268">
        <f t="shared" si="3"/>
        <v>0</v>
      </c>
      <c r="IH41" s="268">
        <f t="shared" si="3"/>
        <v>0</v>
      </c>
      <c r="II41" s="268">
        <f t="shared" si="3"/>
        <v>0</v>
      </c>
      <c r="IJ41" s="268">
        <f t="shared" si="3"/>
        <v>0</v>
      </c>
      <c r="IK41" s="268">
        <f t="shared" si="3"/>
        <v>0</v>
      </c>
      <c r="IL41" s="268">
        <f t="shared" si="3"/>
        <v>0</v>
      </c>
      <c r="IM41" s="268">
        <f t="shared" si="3"/>
        <v>0</v>
      </c>
      <c r="IN41" s="268">
        <f t="shared" si="3"/>
        <v>0</v>
      </c>
      <c r="IO41" s="268">
        <f t="shared" si="3"/>
        <v>0</v>
      </c>
      <c r="IP41" s="268">
        <f t="shared" si="3"/>
        <v>0</v>
      </c>
      <c r="IQ41" s="268">
        <f t="shared" si="3"/>
        <v>0</v>
      </c>
      <c r="IR41" s="268">
        <f t="shared" si="3"/>
        <v>0</v>
      </c>
      <c r="IS41" s="268">
        <f t="shared" si="3"/>
        <v>0</v>
      </c>
      <c r="IT41" s="268">
        <f t="shared" si="3"/>
        <v>0</v>
      </c>
      <c r="IU41" s="268">
        <f t="shared" si="3"/>
        <v>0</v>
      </c>
      <c r="IV41" s="268">
        <f t="shared" si="3"/>
        <v>0</v>
      </c>
      <c r="IW41" s="268">
        <f t="shared" si="3"/>
        <v>0</v>
      </c>
      <c r="IX41" s="268">
        <f t="shared" si="3"/>
        <v>0</v>
      </c>
      <c r="IY41" s="268">
        <f t="shared" si="3"/>
        <v>0</v>
      </c>
      <c r="IZ41" s="268">
        <f t="shared" si="3"/>
        <v>0</v>
      </c>
      <c r="JA41" s="268">
        <f t="shared" ref="JA41:LL41" si="4">SUM(JA3:JA40)</f>
        <v>0</v>
      </c>
      <c r="JB41" s="268">
        <f t="shared" si="4"/>
        <v>0</v>
      </c>
      <c r="JC41" s="268">
        <f t="shared" si="4"/>
        <v>0</v>
      </c>
      <c r="JD41" s="268">
        <f t="shared" si="4"/>
        <v>0</v>
      </c>
      <c r="JE41" s="268">
        <f t="shared" si="4"/>
        <v>0</v>
      </c>
      <c r="JF41" s="268">
        <f t="shared" si="4"/>
        <v>0</v>
      </c>
      <c r="JG41" s="268">
        <f t="shared" si="4"/>
        <v>0</v>
      </c>
      <c r="JH41" s="268">
        <f t="shared" si="4"/>
        <v>0</v>
      </c>
      <c r="JI41" s="268">
        <f t="shared" si="4"/>
        <v>0</v>
      </c>
      <c r="JJ41" s="268">
        <f t="shared" si="4"/>
        <v>0</v>
      </c>
      <c r="JK41" s="268">
        <f t="shared" si="4"/>
        <v>0</v>
      </c>
      <c r="JL41" s="268">
        <f t="shared" si="4"/>
        <v>0</v>
      </c>
      <c r="JM41" s="268">
        <f t="shared" si="4"/>
        <v>0</v>
      </c>
      <c r="JN41" s="268">
        <f t="shared" si="4"/>
        <v>0</v>
      </c>
      <c r="JO41" s="268">
        <f t="shared" si="4"/>
        <v>0</v>
      </c>
      <c r="JP41" s="268">
        <f t="shared" si="4"/>
        <v>0</v>
      </c>
      <c r="JQ41" s="268">
        <f t="shared" si="4"/>
        <v>0</v>
      </c>
      <c r="JR41" s="268">
        <f t="shared" si="4"/>
        <v>0</v>
      </c>
      <c r="JS41" s="268">
        <f t="shared" si="4"/>
        <v>0</v>
      </c>
      <c r="JT41" s="268">
        <f t="shared" si="4"/>
        <v>0</v>
      </c>
      <c r="JU41" s="268">
        <f t="shared" si="4"/>
        <v>0</v>
      </c>
      <c r="JV41" s="268">
        <f t="shared" si="4"/>
        <v>0</v>
      </c>
      <c r="JW41" s="268">
        <f t="shared" si="4"/>
        <v>0</v>
      </c>
      <c r="JX41" s="268">
        <f t="shared" si="4"/>
        <v>0</v>
      </c>
      <c r="JY41" s="268">
        <f t="shared" si="4"/>
        <v>0</v>
      </c>
      <c r="JZ41" s="268">
        <f t="shared" si="4"/>
        <v>0</v>
      </c>
      <c r="KA41" s="268">
        <f t="shared" si="4"/>
        <v>0</v>
      </c>
      <c r="KB41" s="268">
        <f t="shared" si="4"/>
        <v>0</v>
      </c>
      <c r="KC41" s="268">
        <f t="shared" si="4"/>
        <v>0</v>
      </c>
      <c r="KD41" s="268">
        <f t="shared" si="4"/>
        <v>0</v>
      </c>
      <c r="KE41" s="268">
        <f t="shared" si="4"/>
        <v>0</v>
      </c>
      <c r="KF41" s="268">
        <f t="shared" si="4"/>
        <v>0</v>
      </c>
      <c r="KG41" s="268">
        <f t="shared" si="4"/>
        <v>0</v>
      </c>
      <c r="KH41" s="268">
        <f t="shared" si="4"/>
        <v>0</v>
      </c>
      <c r="KI41" s="268">
        <f t="shared" si="4"/>
        <v>0</v>
      </c>
      <c r="KJ41" s="268">
        <f t="shared" si="4"/>
        <v>0</v>
      </c>
      <c r="KK41" s="268">
        <f t="shared" si="4"/>
        <v>0</v>
      </c>
      <c r="KL41" s="268">
        <f t="shared" si="4"/>
        <v>0</v>
      </c>
      <c r="KM41" s="268">
        <f t="shared" si="4"/>
        <v>0</v>
      </c>
      <c r="KN41" s="268">
        <f t="shared" si="4"/>
        <v>0</v>
      </c>
      <c r="KO41" s="268">
        <f t="shared" si="4"/>
        <v>0</v>
      </c>
      <c r="KP41" s="268">
        <f t="shared" si="4"/>
        <v>0</v>
      </c>
      <c r="KQ41" s="268">
        <f t="shared" si="4"/>
        <v>0</v>
      </c>
      <c r="KR41" s="268">
        <f t="shared" si="4"/>
        <v>0</v>
      </c>
      <c r="KS41" s="268">
        <f t="shared" si="4"/>
        <v>0</v>
      </c>
      <c r="KT41" s="268">
        <f t="shared" si="4"/>
        <v>0</v>
      </c>
      <c r="KU41" s="268">
        <f t="shared" si="4"/>
        <v>0</v>
      </c>
      <c r="KV41" s="268">
        <f t="shared" si="4"/>
        <v>0</v>
      </c>
      <c r="KW41" s="268">
        <f t="shared" si="4"/>
        <v>0</v>
      </c>
      <c r="KX41" s="268">
        <f t="shared" si="4"/>
        <v>0</v>
      </c>
      <c r="KY41" s="268">
        <f t="shared" si="4"/>
        <v>0</v>
      </c>
      <c r="KZ41" s="268">
        <f t="shared" si="4"/>
        <v>0</v>
      </c>
      <c r="LA41" s="268">
        <f t="shared" si="4"/>
        <v>0</v>
      </c>
      <c r="LB41" s="268">
        <f t="shared" si="4"/>
        <v>0</v>
      </c>
      <c r="LC41" s="268">
        <f t="shared" si="4"/>
        <v>0</v>
      </c>
      <c r="LD41" s="268">
        <f t="shared" si="4"/>
        <v>0</v>
      </c>
      <c r="LE41" s="268">
        <f t="shared" si="4"/>
        <v>0</v>
      </c>
      <c r="LF41" s="268">
        <f t="shared" si="4"/>
        <v>0</v>
      </c>
      <c r="LG41" s="268">
        <f t="shared" si="4"/>
        <v>0</v>
      </c>
      <c r="LH41" s="268">
        <f t="shared" si="4"/>
        <v>0</v>
      </c>
      <c r="LI41" s="268">
        <f t="shared" si="4"/>
        <v>0</v>
      </c>
      <c r="LJ41" s="268">
        <f t="shared" si="4"/>
        <v>0</v>
      </c>
      <c r="LK41" s="268">
        <f t="shared" si="4"/>
        <v>0</v>
      </c>
      <c r="LL41" s="268">
        <f t="shared" si="4"/>
        <v>0</v>
      </c>
      <c r="LM41" s="268">
        <f t="shared" ref="LM41:NE41" si="5">SUM(LM3:LM40)</f>
        <v>0</v>
      </c>
      <c r="LN41" s="268">
        <f t="shared" si="5"/>
        <v>0</v>
      </c>
      <c r="LO41" s="268">
        <f t="shared" si="5"/>
        <v>0</v>
      </c>
      <c r="LP41" s="268">
        <f t="shared" si="5"/>
        <v>0</v>
      </c>
      <c r="LQ41" s="268">
        <f t="shared" si="5"/>
        <v>0</v>
      </c>
      <c r="LR41" s="268">
        <f t="shared" si="5"/>
        <v>0</v>
      </c>
      <c r="LS41" s="268">
        <f t="shared" si="5"/>
        <v>0</v>
      </c>
      <c r="LT41" s="268">
        <f t="shared" si="5"/>
        <v>0</v>
      </c>
      <c r="LU41" s="268">
        <f t="shared" si="5"/>
        <v>0</v>
      </c>
      <c r="LV41" s="268">
        <f t="shared" si="5"/>
        <v>0</v>
      </c>
      <c r="LW41" s="268">
        <f t="shared" si="5"/>
        <v>0</v>
      </c>
      <c r="LX41" s="268">
        <f t="shared" si="5"/>
        <v>0</v>
      </c>
      <c r="LY41" s="268">
        <f t="shared" si="5"/>
        <v>0</v>
      </c>
      <c r="LZ41" s="268">
        <f t="shared" si="5"/>
        <v>0</v>
      </c>
      <c r="MA41" s="268">
        <f t="shared" si="5"/>
        <v>0</v>
      </c>
      <c r="MB41" s="268">
        <f t="shared" si="5"/>
        <v>0</v>
      </c>
      <c r="MC41" s="268">
        <f t="shared" si="5"/>
        <v>0</v>
      </c>
      <c r="MD41" s="268">
        <f t="shared" si="5"/>
        <v>0</v>
      </c>
      <c r="ME41" s="268">
        <f t="shared" si="5"/>
        <v>0</v>
      </c>
      <c r="MF41" s="268">
        <f t="shared" si="5"/>
        <v>0</v>
      </c>
      <c r="MG41" s="268">
        <f t="shared" si="5"/>
        <v>0</v>
      </c>
      <c r="MH41" s="268">
        <f t="shared" si="5"/>
        <v>0</v>
      </c>
      <c r="MI41" s="268">
        <f t="shared" si="5"/>
        <v>0</v>
      </c>
      <c r="MJ41" s="268">
        <f t="shared" si="5"/>
        <v>0</v>
      </c>
      <c r="MK41" s="268">
        <f t="shared" si="5"/>
        <v>0</v>
      </c>
      <c r="ML41" s="268">
        <f t="shared" si="5"/>
        <v>0</v>
      </c>
      <c r="MM41" s="268">
        <f t="shared" si="5"/>
        <v>0</v>
      </c>
      <c r="MN41" s="268">
        <f t="shared" si="5"/>
        <v>0</v>
      </c>
      <c r="MO41" s="268">
        <f t="shared" si="5"/>
        <v>0</v>
      </c>
      <c r="MP41" s="268">
        <f t="shared" si="5"/>
        <v>0</v>
      </c>
      <c r="MQ41" s="268">
        <f t="shared" si="5"/>
        <v>0</v>
      </c>
      <c r="MR41" s="268">
        <f t="shared" si="5"/>
        <v>0</v>
      </c>
      <c r="MS41" s="268">
        <f t="shared" si="5"/>
        <v>0</v>
      </c>
      <c r="MT41" s="268">
        <f t="shared" si="5"/>
        <v>0</v>
      </c>
      <c r="MU41" s="268">
        <f t="shared" si="5"/>
        <v>0</v>
      </c>
      <c r="MV41" s="268">
        <f t="shared" si="5"/>
        <v>0</v>
      </c>
      <c r="MW41" s="268">
        <f t="shared" si="5"/>
        <v>0</v>
      </c>
      <c r="MX41" s="268">
        <f t="shared" si="5"/>
        <v>0</v>
      </c>
      <c r="MY41" s="268">
        <f t="shared" si="5"/>
        <v>0</v>
      </c>
      <c r="MZ41" s="268">
        <f t="shared" si="5"/>
        <v>0</v>
      </c>
      <c r="NA41" s="268">
        <f t="shared" si="5"/>
        <v>0</v>
      </c>
      <c r="NB41" s="268">
        <f t="shared" si="5"/>
        <v>0</v>
      </c>
      <c r="NC41" s="268">
        <f t="shared" si="5"/>
        <v>0</v>
      </c>
      <c r="ND41" s="268">
        <f t="shared" si="5"/>
        <v>0</v>
      </c>
      <c r="NE41" s="268">
        <f t="shared" si="5"/>
        <v>0</v>
      </c>
      <c r="NF41" s="79"/>
    </row>
    <row customHeight="true" ht="17.25" r="42" spans="1:370">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xl/worksheets/sheet9.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00"/>
  </sheetPr>
  <dimension ref="A1:NF42"/>
  <sheetViews>
    <sheetView zoomScale="90" zoomScaleNormal="90" workbookViewId="0">
      <pane activePane="bottomRight" state="frozen" topLeftCell="DJ30" xSplit="3" ySplit="2"/>
      <selection pane="topRight"/>
      <selection pane="bottomLeft"/>
      <selection activeCell="B38" pane="bottomRight" sqref="B38"/>
    </sheetView>
  </sheetViews>
  <sheetFormatPr defaultColWidth="9.25" defaultRowHeight="17.25" customHeight="true"/>
  <cols>
    <col max="1" min="1" style="77" width="9.25"/>
    <col max="2" min="2" style="78" width="9.25"/>
    <col bestFit="true" customWidth="true" max="3" min="3" style="78" width="21.625"/>
    <col customWidth="true" max="35" min="4" style="78" width="8.625"/>
    <col max="16384" min="36" style="78" width="9.25"/>
  </cols>
  <sheetData>
    <row customFormat="true" customHeight="true" ht="17.25" r="1" s="5" spans="1:370">
      <c r="A1" s="287" t="s">
        <v>0</v>
      </c>
      <c r="B1" s="289" t="s">
        <v>1</v>
      </c>
      <c r="C1" s="289" t="s">
        <v>2</v>
      </c>
      <c r="D1" s="2" t="s">
        <v>5</v>
      </c>
      <c r="E1" s="2" t="s">
        <v>6</v>
      </c>
      <c r="F1" s="2" t="s">
        <v>7</v>
      </c>
      <c r="G1" s="2" t="s">
        <v>8</v>
      </c>
      <c r="H1" s="2" t="s">
        <v>9</v>
      </c>
      <c r="I1" s="2" t="s">
        <v>3</v>
      </c>
      <c r="J1" s="2" t="s">
        <v>4</v>
      </c>
      <c r="K1" s="2" t="s">
        <v>5</v>
      </c>
      <c r="L1" s="2" t="s">
        <v>6</v>
      </c>
      <c r="M1" s="2" t="s">
        <v>7</v>
      </c>
      <c r="N1" s="2" t="s">
        <v>8</v>
      </c>
      <c r="O1" s="2" t="s">
        <v>9</v>
      </c>
      <c r="P1" s="2" t="s">
        <v>3</v>
      </c>
      <c r="Q1" s="2" t="s">
        <v>4</v>
      </c>
      <c r="R1" s="2" t="s">
        <v>5</v>
      </c>
      <c r="S1" s="2" t="s">
        <v>6</v>
      </c>
      <c r="T1" s="2" t="s">
        <v>7</v>
      </c>
      <c r="U1" s="2" t="s">
        <v>8</v>
      </c>
      <c r="V1" s="2" t="s">
        <v>9</v>
      </c>
      <c r="W1" s="2" t="s">
        <v>3</v>
      </c>
      <c r="X1" s="2" t="s">
        <v>4</v>
      </c>
      <c r="Y1" s="2" t="s">
        <v>5</v>
      </c>
      <c r="Z1" s="2" t="s">
        <v>6</v>
      </c>
      <c r="AA1" s="2" t="s">
        <v>7</v>
      </c>
      <c r="AB1" s="2" t="s">
        <v>8</v>
      </c>
      <c r="AC1" s="2" t="s">
        <v>9</v>
      </c>
      <c r="AD1" s="2" t="s">
        <v>3</v>
      </c>
      <c r="AE1" s="2" t="s">
        <v>4</v>
      </c>
      <c r="AF1" s="2" t="s">
        <v>5</v>
      </c>
      <c r="AG1" s="2" t="s">
        <v>6</v>
      </c>
      <c r="AH1" s="2" t="s">
        <v>7</v>
      </c>
      <c r="AI1" s="2" t="s">
        <v>8</v>
      </c>
      <c r="AJ1" s="2" t="s">
        <v>9</v>
      </c>
      <c r="AK1" s="2" t="s">
        <v>3</v>
      </c>
      <c r="AL1" s="2" t="s">
        <v>4</v>
      </c>
      <c r="AM1" s="2" t="s">
        <v>5</v>
      </c>
      <c r="AN1" s="2" t="s">
        <v>6</v>
      </c>
      <c r="AO1" s="2" t="s">
        <v>7</v>
      </c>
      <c r="AP1" s="2" t="s">
        <v>8</v>
      </c>
      <c r="AQ1" s="2" t="s">
        <v>9</v>
      </c>
      <c r="AR1" s="2" t="s">
        <v>3</v>
      </c>
      <c r="AS1" s="2" t="s">
        <v>4</v>
      </c>
      <c r="AT1" s="2" t="s">
        <v>5</v>
      </c>
      <c r="AU1" s="2" t="s">
        <v>6</v>
      </c>
      <c r="AV1" s="2" t="s">
        <v>7</v>
      </c>
      <c r="AW1" s="2" t="s">
        <v>8</v>
      </c>
      <c r="AX1" s="2" t="s">
        <v>9</v>
      </c>
      <c r="AY1" s="2" t="s">
        <v>3</v>
      </c>
      <c r="AZ1" s="2" t="s">
        <v>4</v>
      </c>
      <c r="BA1" s="2" t="s">
        <v>5</v>
      </c>
      <c r="BB1" s="2" t="s">
        <v>6</v>
      </c>
      <c r="BC1" s="2" t="s">
        <v>7</v>
      </c>
      <c r="BD1" s="2" t="s">
        <v>8</v>
      </c>
      <c r="BE1" s="2" t="s">
        <v>9</v>
      </c>
      <c r="BF1" s="2" t="s">
        <v>3</v>
      </c>
      <c r="BG1" s="2" t="s">
        <v>4</v>
      </c>
      <c r="BH1" s="2" t="s">
        <v>5</v>
      </c>
      <c r="BI1" s="2" t="s">
        <v>6</v>
      </c>
      <c r="BJ1" s="2" t="s">
        <v>7</v>
      </c>
      <c r="BK1" s="2" t="s">
        <v>8</v>
      </c>
      <c r="BL1" s="2" t="s">
        <v>9</v>
      </c>
      <c r="BM1" s="2" t="s">
        <v>3</v>
      </c>
      <c r="BN1" s="2" t="s">
        <v>4</v>
      </c>
      <c r="BO1" s="2" t="s">
        <v>5</v>
      </c>
      <c r="BP1" s="2" t="s">
        <v>6</v>
      </c>
      <c r="BQ1" s="2" t="s">
        <v>7</v>
      </c>
      <c r="BR1" s="2" t="s">
        <v>8</v>
      </c>
      <c r="BS1" s="2" t="s">
        <v>9</v>
      </c>
      <c r="BT1" s="2" t="s">
        <v>3</v>
      </c>
      <c r="BU1" s="2" t="s">
        <v>4</v>
      </c>
      <c r="BV1" s="2" t="s">
        <v>5</v>
      </c>
      <c r="BW1" s="2" t="s">
        <v>6</v>
      </c>
      <c r="BX1" s="2" t="s">
        <v>7</v>
      </c>
      <c r="BY1" s="2" t="s">
        <v>8</v>
      </c>
      <c r="BZ1" s="2" t="s">
        <v>9</v>
      </c>
      <c r="CA1" s="2" t="s">
        <v>3</v>
      </c>
      <c r="CB1" s="2" t="s">
        <v>4</v>
      </c>
      <c r="CC1" s="2" t="s">
        <v>5</v>
      </c>
      <c r="CD1" s="2" t="s">
        <v>6</v>
      </c>
      <c r="CE1" s="2" t="s">
        <v>7</v>
      </c>
      <c r="CF1" s="2" t="s">
        <v>8</v>
      </c>
      <c r="CG1" s="2" t="s">
        <v>9</v>
      </c>
      <c r="CH1" s="2" t="s">
        <v>3</v>
      </c>
      <c r="CI1" s="2" t="s">
        <v>4</v>
      </c>
      <c r="CJ1" s="2" t="s">
        <v>5</v>
      </c>
      <c r="CK1" s="2" t="s">
        <v>6</v>
      </c>
      <c r="CL1" s="2" t="s">
        <v>7</v>
      </c>
      <c r="CM1" s="2" t="s">
        <v>8</v>
      </c>
      <c r="CN1" s="2" t="s">
        <v>9</v>
      </c>
      <c r="CO1" s="2" t="s">
        <v>3</v>
      </c>
      <c r="CP1" s="2" t="s">
        <v>4</v>
      </c>
      <c r="CQ1" s="2" t="s">
        <v>5</v>
      </c>
      <c r="CR1" s="2" t="s">
        <v>6</v>
      </c>
      <c r="CS1" s="2" t="s">
        <v>7</v>
      </c>
      <c r="CT1" s="2" t="s">
        <v>8</v>
      </c>
      <c r="CU1" s="2" t="s">
        <v>9</v>
      </c>
      <c r="CV1" s="2" t="s">
        <v>3</v>
      </c>
      <c r="CW1" s="2" t="s">
        <v>4</v>
      </c>
      <c r="CX1" s="2" t="s">
        <v>5</v>
      </c>
      <c r="CY1" s="2" t="s">
        <v>6</v>
      </c>
      <c r="CZ1" s="2" t="s">
        <v>7</v>
      </c>
      <c r="DA1" s="2" t="s">
        <v>8</v>
      </c>
      <c r="DB1" s="2" t="s">
        <v>9</v>
      </c>
      <c r="DC1" s="2" t="s">
        <v>3</v>
      </c>
      <c r="DD1" s="2" t="s">
        <v>4</v>
      </c>
      <c r="DE1" s="2" t="s">
        <v>5</v>
      </c>
      <c r="DF1" s="2" t="s">
        <v>6</v>
      </c>
      <c r="DG1" s="2" t="s">
        <v>7</v>
      </c>
      <c r="DH1" s="2" t="s">
        <v>8</v>
      </c>
      <c r="DI1" s="2" t="s">
        <v>9</v>
      </c>
      <c r="DJ1" s="2" t="s">
        <v>3</v>
      </c>
      <c r="DK1" s="2" t="s">
        <v>4</v>
      </c>
      <c r="DL1" s="2" t="s">
        <v>5</v>
      </c>
      <c r="DM1" s="2" t="s">
        <v>6</v>
      </c>
      <c r="DN1" s="2" t="s">
        <v>7</v>
      </c>
      <c r="DO1" s="2" t="s">
        <v>8</v>
      </c>
      <c r="DP1" s="2" t="s">
        <v>9</v>
      </c>
      <c r="DQ1" s="2" t="s">
        <v>3</v>
      </c>
      <c r="DR1" s="2" t="s">
        <v>4</v>
      </c>
      <c r="DS1" s="2" t="s">
        <v>5</v>
      </c>
      <c r="DT1" s="2" t="s">
        <v>6</v>
      </c>
      <c r="DU1" s="2" t="s">
        <v>7</v>
      </c>
      <c r="DV1" s="2" t="s">
        <v>8</v>
      </c>
      <c r="DW1" s="2" t="s">
        <v>9</v>
      </c>
      <c r="DX1" s="2" t="s">
        <v>3</v>
      </c>
      <c r="DY1" s="2" t="s">
        <v>4</v>
      </c>
      <c r="DZ1" s="2" t="s">
        <v>5</v>
      </c>
      <c r="EA1" s="2" t="s">
        <v>6</v>
      </c>
      <c r="EB1" s="2" t="s">
        <v>7</v>
      </c>
      <c r="EC1" s="2" t="s">
        <v>8</v>
      </c>
      <c r="ED1" s="2" t="s">
        <v>9</v>
      </c>
      <c r="EE1" s="2" t="s">
        <v>3</v>
      </c>
      <c r="EF1" s="2" t="s">
        <v>4</v>
      </c>
      <c r="EG1" s="2" t="s">
        <v>5</v>
      </c>
      <c r="EH1" s="2" t="s">
        <v>6</v>
      </c>
      <c r="EI1" s="2" t="s">
        <v>7</v>
      </c>
      <c r="EJ1" s="2" t="s">
        <v>8</v>
      </c>
      <c r="EK1" s="2" t="s">
        <v>9</v>
      </c>
      <c r="EL1" s="2" t="s">
        <v>3</v>
      </c>
      <c r="EM1" s="2" t="s">
        <v>4</v>
      </c>
      <c r="EN1" s="2" t="s">
        <v>5</v>
      </c>
      <c r="EO1" s="2" t="s">
        <v>6</v>
      </c>
      <c r="EP1" s="2" t="s">
        <v>7</v>
      </c>
      <c r="EQ1" s="2" t="s">
        <v>8</v>
      </c>
      <c r="ER1" s="2" t="s">
        <v>9</v>
      </c>
      <c r="ES1" s="2" t="s">
        <v>3</v>
      </c>
      <c r="ET1" s="2" t="s">
        <v>4</v>
      </c>
      <c r="EU1" s="2" t="s">
        <v>5</v>
      </c>
      <c r="EV1" s="2" t="s">
        <v>6</v>
      </c>
      <c r="EW1" s="2" t="s">
        <v>7</v>
      </c>
      <c r="EX1" s="2" t="s">
        <v>8</v>
      </c>
      <c r="EY1" s="2" t="s">
        <v>9</v>
      </c>
      <c r="EZ1" s="2" t="s">
        <v>3</v>
      </c>
      <c r="FA1" s="2" t="s">
        <v>4</v>
      </c>
      <c r="FB1" s="2" t="s">
        <v>5</v>
      </c>
      <c r="FC1" s="2" t="s">
        <v>6</v>
      </c>
      <c r="FD1" s="2" t="s">
        <v>7</v>
      </c>
      <c r="FE1" s="2" t="s">
        <v>8</v>
      </c>
      <c r="FF1" s="2" t="s">
        <v>9</v>
      </c>
      <c r="FG1" s="2" t="s">
        <v>3</v>
      </c>
      <c r="FH1" s="2" t="s">
        <v>4</v>
      </c>
      <c r="FI1" s="2" t="s">
        <v>5</v>
      </c>
      <c r="FJ1" s="2" t="s">
        <v>6</v>
      </c>
      <c r="FK1" s="2" t="s">
        <v>7</v>
      </c>
      <c r="FL1" s="2" t="s">
        <v>8</v>
      </c>
      <c r="FM1" s="2" t="s">
        <v>9</v>
      </c>
      <c r="FN1" s="2" t="s">
        <v>3</v>
      </c>
      <c r="FO1" s="2" t="s">
        <v>4</v>
      </c>
      <c r="FP1" s="2" t="s">
        <v>5</v>
      </c>
      <c r="FQ1" s="2" t="s">
        <v>6</v>
      </c>
      <c r="FR1" s="2" t="s">
        <v>7</v>
      </c>
      <c r="FS1" s="2" t="s">
        <v>8</v>
      </c>
      <c r="FT1" s="2" t="s">
        <v>9</v>
      </c>
      <c r="FU1" s="2" t="s">
        <v>3</v>
      </c>
      <c r="FV1" s="2" t="s">
        <v>4</v>
      </c>
      <c r="FW1" s="2" t="s">
        <v>5</v>
      </c>
      <c r="FX1" s="2" t="s">
        <v>6</v>
      </c>
      <c r="FY1" s="2" t="s">
        <v>7</v>
      </c>
      <c r="FZ1" s="2" t="s">
        <v>8</v>
      </c>
      <c r="GA1" s="2" t="s">
        <v>9</v>
      </c>
      <c r="GB1" s="2" t="s">
        <v>3</v>
      </c>
      <c r="GC1" s="2" t="s">
        <v>4</v>
      </c>
      <c r="GD1" s="2" t="s">
        <v>5</v>
      </c>
      <c r="GE1" s="2" t="s">
        <v>6</v>
      </c>
      <c r="GF1" s="2" t="s">
        <v>7</v>
      </c>
      <c r="GG1" s="2" t="s">
        <v>8</v>
      </c>
      <c r="GH1" s="2" t="s">
        <v>9</v>
      </c>
      <c r="GI1" s="2" t="s">
        <v>3</v>
      </c>
      <c r="GJ1" s="2" t="s">
        <v>4</v>
      </c>
      <c r="GK1" s="2" t="s">
        <v>5</v>
      </c>
      <c r="GL1" s="2" t="s">
        <v>6</v>
      </c>
      <c r="GM1" s="2" t="s">
        <v>7</v>
      </c>
      <c r="GN1" s="2" t="s">
        <v>8</v>
      </c>
      <c r="GO1" s="2" t="s">
        <v>9</v>
      </c>
      <c r="GP1" s="2" t="s">
        <v>3</v>
      </c>
      <c r="GQ1" s="2" t="s">
        <v>4</v>
      </c>
      <c r="GR1" s="2" t="s">
        <v>5</v>
      </c>
      <c r="GS1" s="2" t="s">
        <v>6</v>
      </c>
      <c r="GT1" s="2" t="s">
        <v>7</v>
      </c>
      <c r="GU1" s="2" t="s">
        <v>8</v>
      </c>
      <c r="GV1" s="2" t="s">
        <v>9</v>
      </c>
      <c r="GW1" s="2" t="s">
        <v>3</v>
      </c>
      <c r="GX1" s="2" t="s">
        <v>4</v>
      </c>
      <c r="GY1" s="2" t="s">
        <v>5</v>
      </c>
      <c r="GZ1" s="2" t="s">
        <v>6</v>
      </c>
      <c r="HA1" s="2" t="s">
        <v>7</v>
      </c>
      <c r="HB1" s="2" t="s">
        <v>8</v>
      </c>
      <c r="HC1" s="2" t="s">
        <v>9</v>
      </c>
      <c r="HD1" s="2" t="s">
        <v>3</v>
      </c>
      <c r="HE1" s="2" t="s">
        <v>4</v>
      </c>
      <c r="HF1" s="2" t="s">
        <v>5</v>
      </c>
      <c r="HG1" s="2" t="s">
        <v>6</v>
      </c>
      <c r="HH1" s="2" t="s">
        <v>7</v>
      </c>
      <c r="HI1" s="2" t="s">
        <v>8</v>
      </c>
      <c r="HJ1" s="2" t="s">
        <v>9</v>
      </c>
      <c r="HK1" s="2" t="s">
        <v>3</v>
      </c>
      <c r="HL1" s="2" t="s">
        <v>4</v>
      </c>
      <c r="HM1" s="2" t="s">
        <v>5</v>
      </c>
      <c r="HN1" s="2" t="s">
        <v>6</v>
      </c>
      <c r="HO1" s="2" t="s">
        <v>7</v>
      </c>
      <c r="HP1" s="2" t="s">
        <v>8</v>
      </c>
      <c r="HQ1" s="2" t="s">
        <v>9</v>
      </c>
      <c r="HR1" s="2" t="s">
        <v>3</v>
      </c>
      <c r="HS1" s="2" t="s">
        <v>4</v>
      </c>
      <c r="HT1" s="2" t="s">
        <v>5</v>
      </c>
      <c r="HU1" s="2" t="s">
        <v>6</v>
      </c>
      <c r="HV1" s="2" t="s">
        <v>7</v>
      </c>
      <c r="HW1" s="2" t="s">
        <v>8</v>
      </c>
      <c r="HX1" s="2" t="s">
        <v>9</v>
      </c>
      <c r="HY1" s="2" t="s">
        <v>3</v>
      </c>
      <c r="HZ1" s="2" t="s">
        <v>4</v>
      </c>
      <c r="IA1" s="2" t="s">
        <v>5</v>
      </c>
      <c r="IB1" s="2" t="s">
        <v>6</v>
      </c>
      <c r="IC1" s="2" t="s">
        <v>7</v>
      </c>
      <c r="ID1" s="2" t="s">
        <v>8</v>
      </c>
      <c r="IE1" s="2" t="s">
        <v>9</v>
      </c>
      <c r="IF1" s="2" t="s">
        <v>3</v>
      </c>
      <c r="IG1" s="2" t="s">
        <v>4</v>
      </c>
      <c r="IH1" s="2" t="s">
        <v>5</v>
      </c>
      <c r="II1" s="2" t="s">
        <v>6</v>
      </c>
      <c r="IJ1" s="2" t="s">
        <v>7</v>
      </c>
      <c r="IK1" s="2" t="s">
        <v>8</v>
      </c>
      <c r="IL1" s="2" t="s">
        <v>9</v>
      </c>
      <c r="IM1" s="2" t="s">
        <v>3</v>
      </c>
      <c r="IN1" s="2" t="s">
        <v>4</v>
      </c>
      <c r="IO1" s="2" t="s">
        <v>5</v>
      </c>
      <c r="IP1" s="2" t="s">
        <v>6</v>
      </c>
      <c r="IQ1" s="2" t="s">
        <v>7</v>
      </c>
      <c r="IR1" s="2" t="s">
        <v>8</v>
      </c>
      <c r="IS1" s="2" t="s">
        <v>9</v>
      </c>
      <c r="IT1" s="2" t="s">
        <v>3</v>
      </c>
      <c r="IU1" s="2" t="s">
        <v>4</v>
      </c>
      <c r="IV1" s="2" t="s">
        <v>5</v>
      </c>
      <c r="IW1" s="2" t="s">
        <v>6</v>
      </c>
      <c r="IX1" s="2" t="s">
        <v>7</v>
      </c>
      <c r="IY1" s="2" t="s">
        <v>8</v>
      </c>
      <c r="IZ1" s="2" t="s">
        <v>9</v>
      </c>
      <c r="JA1" s="2" t="s">
        <v>3</v>
      </c>
      <c r="JB1" s="2" t="s">
        <v>4</v>
      </c>
      <c r="JC1" s="2" t="s">
        <v>5</v>
      </c>
      <c r="JD1" s="2" t="s">
        <v>6</v>
      </c>
      <c r="JE1" s="2" t="s">
        <v>7</v>
      </c>
      <c r="JF1" s="2" t="s">
        <v>8</v>
      </c>
      <c r="JG1" s="2" t="s">
        <v>9</v>
      </c>
      <c r="JH1" s="2" t="s">
        <v>3</v>
      </c>
      <c r="JI1" s="2" t="s">
        <v>4</v>
      </c>
      <c r="JJ1" s="2" t="s">
        <v>5</v>
      </c>
      <c r="JK1" s="2" t="s">
        <v>6</v>
      </c>
      <c r="JL1" s="2" t="s">
        <v>7</v>
      </c>
      <c r="JM1" s="2" t="s">
        <v>8</v>
      </c>
      <c r="JN1" s="2" t="s">
        <v>9</v>
      </c>
      <c r="JO1" s="2" t="s">
        <v>3</v>
      </c>
      <c r="JP1" s="2" t="s">
        <v>4</v>
      </c>
      <c r="JQ1" s="2" t="s">
        <v>5</v>
      </c>
      <c r="JR1" s="2" t="s">
        <v>6</v>
      </c>
      <c r="JS1" s="2" t="s">
        <v>7</v>
      </c>
      <c r="JT1" s="2" t="s">
        <v>8</v>
      </c>
      <c r="JU1" s="2" t="s">
        <v>9</v>
      </c>
      <c r="JV1" s="2" t="s">
        <v>3</v>
      </c>
      <c r="JW1" s="2" t="s">
        <v>4</v>
      </c>
      <c r="JX1" s="2" t="s">
        <v>5</v>
      </c>
      <c r="JY1" s="2" t="s">
        <v>6</v>
      </c>
      <c r="JZ1" s="2" t="s">
        <v>7</v>
      </c>
      <c r="KA1" s="2" t="s">
        <v>8</v>
      </c>
      <c r="KB1" s="2" t="s">
        <v>9</v>
      </c>
      <c r="KC1" s="2" t="s">
        <v>3</v>
      </c>
      <c r="KD1" s="2" t="s">
        <v>4</v>
      </c>
      <c r="KE1" s="2" t="s">
        <v>5</v>
      </c>
      <c r="KF1" s="2" t="s">
        <v>6</v>
      </c>
      <c r="KG1" s="2" t="s">
        <v>7</v>
      </c>
      <c r="KH1" s="2" t="s">
        <v>8</v>
      </c>
      <c r="KI1" s="2" t="s">
        <v>9</v>
      </c>
      <c r="KJ1" s="2" t="s">
        <v>3</v>
      </c>
      <c r="KK1" s="2" t="s">
        <v>4</v>
      </c>
      <c r="KL1" s="2" t="s">
        <v>5</v>
      </c>
      <c r="KM1" s="2" t="s">
        <v>6</v>
      </c>
      <c r="KN1" s="2" t="s">
        <v>7</v>
      </c>
      <c r="KO1" s="2" t="s">
        <v>8</v>
      </c>
      <c r="KP1" s="2" t="s">
        <v>9</v>
      </c>
      <c r="KQ1" s="2" t="s">
        <v>3</v>
      </c>
      <c r="KR1" s="2" t="s">
        <v>4</v>
      </c>
      <c r="KS1" s="2" t="s">
        <v>5</v>
      </c>
      <c r="KT1" s="2" t="s">
        <v>6</v>
      </c>
      <c r="KU1" s="2" t="s">
        <v>7</v>
      </c>
      <c r="KV1" s="2" t="s">
        <v>8</v>
      </c>
      <c r="KW1" s="2" t="s">
        <v>9</v>
      </c>
      <c r="KX1" s="2" t="s">
        <v>3</v>
      </c>
      <c r="KY1" s="2" t="s">
        <v>4</v>
      </c>
      <c r="KZ1" s="2" t="s">
        <v>5</v>
      </c>
      <c r="LA1" s="2" t="s">
        <v>6</v>
      </c>
      <c r="LB1" s="2" t="s">
        <v>7</v>
      </c>
      <c r="LC1" s="2" t="s">
        <v>8</v>
      </c>
      <c r="LD1" s="2" t="s">
        <v>9</v>
      </c>
      <c r="LE1" s="2" t="s">
        <v>3</v>
      </c>
      <c r="LF1" s="2" t="s">
        <v>4</v>
      </c>
      <c r="LG1" s="2" t="s">
        <v>5</v>
      </c>
      <c r="LH1" s="2" t="s">
        <v>6</v>
      </c>
      <c r="LI1" s="2" t="s">
        <v>7</v>
      </c>
      <c r="LJ1" s="2" t="s">
        <v>8</v>
      </c>
      <c r="LK1" s="2" t="s">
        <v>9</v>
      </c>
      <c r="LL1" s="2" t="s">
        <v>3</v>
      </c>
      <c r="LM1" s="2" t="s">
        <v>4</v>
      </c>
      <c r="LN1" s="2" t="s">
        <v>5</v>
      </c>
      <c r="LO1" s="2" t="s">
        <v>6</v>
      </c>
      <c r="LP1" s="2" t="s">
        <v>7</v>
      </c>
      <c r="LQ1" s="2" t="s">
        <v>8</v>
      </c>
      <c r="LR1" s="2" t="s">
        <v>9</v>
      </c>
      <c r="LS1" s="2" t="s">
        <v>3</v>
      </c>
      <c r="LT1" s="2" t="s">
        <v>4</v>
      </c>
      <c r="LU1" s="2" t="s">
        <v>5</v>
      </c>
      <c r="LV1" s="2" t="s">
        <v>6</v>
      </c>
      <c r="LW1" s="2" t="s">
        <v>7</v>
      </c>
      <c r="LX1" s="2" t="s">
        <v>8</v>
      </c>
      <c r="LY1" s="2" t="s">
        <v>9</v>
      </c>
      <c r="LZ1" s="2" t="s">
        <v>3</v>
      </c>
      <c r="MA1" s="2" t="s">
        <v>4</v>
      </c>
      <c r="MB1" s="2" t="s">
        <v>5</v>
      </c>
      <c r="MC1" s="2" t="s">
        <v>6</v>
      </c>
      <c r="MD1" s="2" t="s">
        <v>7</v>
      </c>
      <c r="ME1" s="2" t="s">
        <v>8</v>
      </c>
      <c r="MF1" s="2" t="s">
        <v>9</v>
      </c>
      <c r="MG1" s="2" t="s">
        <v>3</v>
      </c>
      <c r="MH1" s="2" t="s">
        <v>4</v>
      </c>
      <c r="MI1" s="2" t="s">
        <v>5</v>
      </c>
      <c r="MJ1" s="2" t="s">
        <v>6</v>
      </c>
      <c r="MK1" s="2" t="s">
        <v>7</v>
      </c>
      <c r="ML1" s="2" t="s">
        <v>8</v>
      </c>
      <c r="MM1" s="2" t="s">
        <v>9</v>
      </c>
      <c r="MN1" s="2" t="s">
        <v>3</v>
      </c>
      <c r="MO1" s="2" t="s">
        <v>4</v>
      </c>
      <c r="MP1" s="2" t="s">
        <v>5</v>
      </c>
      <c r="MQ1" s="2" t="s">
        <v>6</v>
      </c>
      <c r="MR1" s="2" t="s">
        <v>7</v>
      </c>
      <c r="MS1" s="2" t="s">
        <v>8</v>
      </c>
      <c r="MT1" s="2" t="s">
        <v>9</v>
      </c>
      <c r="MU1" s="2" t="s">
        <v>3</v>
      </c>
      <c r="MV1" s="2" t="s">
        <v>4</v>
      </c>
      <c r="MW1" s="2" t="s">
        <v>5</v>
      </c>
      <c r="MX1" s="2" t="s">
        <v>6</v>
      </c>
      <c r="MY1" s="2" t="s">
        <v>7</v>
      </c>
      <c r="MZ1" s="2" t="s">
        <v>8</v>
      </c>
      <c r="NA1" s="2" t="s">
        <v>9</v>
      </c>
      <c r="NB1" s="2" t="s">
        <v>3</v>
      </c>
      <c r="NC1" s="2" t="s">
        <v>4</v>
      </c>
      <c r="ND1" s="2" t="s">
        <v>5</v>
      </c>
      <c r="NE1" s="80" t="s">
        <v>6</v>
      </c>
      <c r="NF1" s="79"/>
    </row>
    <row customFormat="true" customHeight="true" ht="17.25" r="2" s="5" spans="1:370">
      <c r="A2" s="288"/>
      <c r="B2" s="290"/>
      <c r="C2" s="290"/>
      <c r="D2" s="4">
        <v>43831</v>
      </c>
      <c r="E2" s="4">
        <v>43832</v>
      </c>
      <c r="F2" s="4">
        <v>43833</v>
      </c>
      <c r="G2" s="4">
        <v>43834</v>
      </c>
      <c r="H2" s="4">
        <v>43835</v>
      </c>
      <c r="I2" s="4">
        <v>43836</v>
      </c>
      <c r="J2" s="4">
        <v>43837</v>
      </c>
      <c r="K2" s="4">
        <v>43838</v>
      </c>
      <c r="L2" s="4">
        <v>43839</v>
      </c>
      <c r="M2" s="4">
        <v>43840</v>
      </c>
      <c r="N2" s="4">
        <v>43841</v>
      </c>
      <c r="O2" s="4">
        <v>43842</v>
      </c>
      <c r="P2" s="4">
        <v>43843</v>
      </c>
      <c r="Q2" s="4">
        <v>43844</v>
      </c>
      <c r="R2" s="4">
        <v>43845</v>
      </c>
      <c r="S2" s="4">
        <v>43846</v>
      </c>
      <c r="T2" s="4">
        <v>43847</v>
      </c>
      <c r="U2" s="4">
        <v>43848</v>
      </c>
      <c r="V2" s="4">
        <v>43849</v>
      </c>
      <c r="W2" s="4">
        <v>43850</v>
      </c>
      <c r="X2" s="4">
        <v>43851</v>
      </c>
      <c r="Y2" s="4">
        <v>43852</v>
      </c>
      <c r="Z2" s="4">
        <v>43853</v>
      </c>
      <c r="AA2" s="4">
        <v>43854</v>
      </c>
      <c r="AB2" s="4">
        <v>43855</v>
      </c>
      <c r="AC2" s="4">
        <v>43856</v>
      </c>
      <c r="AD2" s="4">
        <v>43857</v>
      </c>
      <c r="AE2" s="4">
        <v>43858</v>
      </c>
      <c r="AF2" s="4">
        <v>43859</v>
      </c>
      <c r="AG2" s="4">
        <v>43860</v>
      </c>
      <c r="AH2" s="4">
        <v>43861</v>
      </c>
      <c r="AI2" s="4">
        <v>43862</v>
      </c>
      <c r="AJ2" s="4">
        <v>43863</v>
      </c>
      <c r="AK2" s="4">
        <v>43864</v>
      </c>
      <c r="AL2" s="4">
        <v>43865</v>
      </c>
      <c r="AM2" s="4">
        <v>43866</v>
      </c>
      <c r="AN2" s="4">
        <v>43867</v>
      </c>
      <c r="AO2" s="4">
        <v>43868</v>
      </c>
      <c r="AP2" s="4">
        <v>43869</v>
      </c>
      <c r="AQ2" s="4">
        <v>43870</v>
      </c>
      <c r="AR2" s="4">
        <v>43871</v>
      </c>
      <c r="AS2" s="4">
        <v>43872</v>
      </c>
      <c r="AT2" s="4">
        <v>43873</v>
      </c>
      <c r="AU2" s="4">
        <v>43874</v>
      </c>
      <c r="AV2" s="4">
        <v>43875</v>
      </c>
      <c r="AW2" s="4">
        <v>43876</v>
      </c>
      <c r="AX2" s="4">
        <v>43877</v>
      </c>
      <c r="AY2" s="4">
        <v>43878</v>
      </c>
      <c r="AZ2" s="4">
        <v>43879</v>
      </c>
      <c r="BA2" s="4">
        <v>43880</v>
      </c>
      <c r="BB2" s="4">
        <v>43881</v>
      </c>
      <c r="BC2" s="4">
        <v>43882</v>
      </c>
      <c r="BD2" s="4">
        <v>43883</v>
      </c>
      <c r="BE2" s="4">
        <v>43884</v>
      </c>
      <c r="BF2" s="4">
        <v>43885</v>
      </c>
      <c r="BG2" s="4">
        <v>43886</v>
      </c>
      <c r="BH2" s="4">
        <v>43887</v>
      </c>
      <c r="BI2" s="4">
        <v>43888</v>
      </c>
      <c r="BJ2" s="4">
        <v>43889</v>
      </c>
      <c r="BK2" s="4">
        <v>43890</v>
      </c>
      <c r="BL2" s="4">
        <v>43891</v>
      </c>
      <c r="BM2" s="4">
        <v>43892</v>
      </c>
      <c r="BN2" s="4">
        <v>43893</v>
      </c>
      <c r="BO2" s="4">
        <v>43894</v>
      </c>
      <c r="BP2" s="4">
        <v>43895</v>
      </c>
      <c r="BQ2" s="4">
        <v>43896</v>
      </c>
      <c r="BR2" s="4">
        <v>43897</v>
      </c>
      <c r="BS2" s="4">
        <v>43898</v>
      </c>
      <c r="BT2" s="4">
        <v>43899</v>
      </c>
      <c r="BU2" s="4">
        <v>43900</v>
      </c>
      <c r="BV2" s="4">
        <v>43901</v>
      </c>
      <c r="BW2" s="4">
        <v>43902</v>
      </c>
      <c r="BX2" s="4">
        <v>43903</v>
      </c>
      <c r="BY2" s="4">
        <v>43904</v>
      </c>
      <c r="BZ2" s="4">
        <v>43905</v>
      </c>
      <c r="CA2" s="4">
        <v>43906</v>
      </c>
      <c r="CB2" s="4">
        <v>43907</v>
      </c>
      <c r="CC2" s="4">
        <v>43908</v>
      </c>
      <c r="CD2" s="4">
        <v>43909</v>
      </c>
      <c r="CE2" s="4">
        <v>43910</v>
      </c>
      <c r="CF2" s="4">
        <v>43911</v>
      </c>
      <c r="CG2" s="4">
        <v>43912</v>
      </c>
      <c r="CH2" s="4">
        <v>43913</v>
      </c>
      <c r="CI2" s="4">
        <v>43914</v>
      </c>
      <c r="CJ2" s="4">
        <v>43915</v>
      </c>
      <c r="CK2" s="4">
        <v>43916</v>
      </c>
      <c r="CL2" s="4">
        <v>43917</v>
      </c>
      <c r="CM2" s="4">
        <v>43918</v>
      </c>
      <c r="CN2" s="4">
        <v>43919</v>
      </c>
      <c r="CO2" s="4">
        <v>43920</v>
      </c>
      <c r="CP2" s="4">
        <v>43921</v>
      </c>
      <c r="CQ2" s="4">
        <v>43922</v>
      </c>
      <c r="CR2" s="4">
        <v>43923</v>
      </c>
      <c r="CS2" s="4">
        <v>43924</v>
      </c>
      <c r="CT2" s="4">
        <v>43925</v>
      </c>
      <c r="CU2" s="4">
        <v>43926</v>
      </c>
      <c r="CV2" s="4">
        <v>43927</v>
      </c>
      <c r="CW2" s="4">
        <v>43928</v>
      </c>
      <c r="CX2" s="4">
        <v>43929</v>
      </c>
      <c r="CY2" s="4">
        <v>43930</v>
      </c>
      <c r="CZ2" s="4">
        <v>43931</v>
      </c>
      <c r="DA2" s="4">
        <v>43932</v>
      </c>
      <c r="DB2" s="4">
        <v>43933</v>
      </c>
      <c r="DC2" s="4">
        <v>43934</v>
      </c>
      <c r="DD2" s="4">
        <v>43935</v>
      </c>
      <c r="DE2" s="4">
        <v>43936</v>
      </c>
      <c r="DF2" s="4">
        <v>43937</v>
      </c>
      <c r="DG2" s="4">
        <v>43938</v>
      </c>
      <c r="DH2" s="4">
        <v>43939</v>
      </c>
      <c r="DI2" s="4">
        <v>43940</v>
      </c>
      <c r="DJ2" s="4">
        <v>43941</v>
      </c>
      <c r="DK2" s="4">
        <v>43942</v>
      </c>
      <c r="DL2" s="4">
        <v>43943</v>
      </c>
      <c r="DM2" s="4">
        <v>43944</v>
      </c>
      <c r="DN2" s="4">
        <v>43945</v>
      </c>
      <c r="DO2" s="4">
        <v>43946</v>
      </c>
      <c r="DP2" s="4">
        <v>43947</v>
      </c>
      <c r="DQ2" s="4">
        <v>43948</v>
      </c>
      <c r="DR2" s="4">
        <v>43949</v>
      </c>
      <c r="DS2" s="4">
        <v>43950</v>
      </c>
      <c r="DT2" s="4">
        <v>43951</v>
      </c>
      <c r="DU2" s="4">
        <v>43952</v>
      </c>
      <c r="DV2" s="4">
        <v>43953</v>
      </c>
      <c r="DW2" s="4">
        <v>43954</v>
      </c>
      <c r="DX2" s="4">
        <v>43955</v>
      </c>
      <c r="DY2" s="4">
        <v>43956</v>
      </c>
      <c r="DZ2" s="4">
        <v>43957</v>
      </c>
      <c r="EA2" s="4">
        <v>43958</v>
      </c>
      <c r="EB2" s="4">
        <v>43959</v>
      </c>
      <c r="EC2" s="4">
        <v>43960</v>
      </c>
      <c r="ED2" s="4">
        <v>43961</v>
      </c>
      <c r="EE2" s="4">
        <v>43962</v>
      </c>
      <c r="EF2" s="4">
        <v>43963</v>
      </c>
      <c r="EG2" s="4">
        <v>43964</v>
      </c>
      <c r="EH2" s="4">
        <v>43965</v>
      </c>
      <c r="EI2" s="4">
        <v>43966</v>
      </c>
      <c r="EJ2" s="4">
        <v>43967</v>
      </c>
      <c r="EK2" s="4">
        <v>43968</v>
      </c>
      <c r="EL2" s="4">
        <v>43969</v>
      </c>
      <c r="EM2" s="4">
        <v>43970</v>
      </c>
      <c r="EN2" s="4">
        <v>43971</v>
      </c>
      <c r="EO2" s="4">
        <v>43972</v>
      </c>
      <c r="EP2" s="4">
        <v>43973</v>
      </c>
      <c r="EQ2" s="4">
        <v>43974</v>
      </c>
      <c r="ER2" s="4">
        <v>43975</v>
      </c>
      <c r="ES2" s="4">
        <v>43976</v>
      </c>
      <c r="ET2" s="4">
        <v>43977</v>
      </c>
      <c r="EU2" s="4">
        <v>43978</v>
      </c>
      <c r="EV2" s="4">
        <v>43979</v>
      </c>
      <c r="EW2" s="4">
        <v>43980</v>
      </c>
      <c r="EX2" s="4">
        <v>43981</v>
      </c>
      <c r="EY2" s="4">
        <v>43982</v>
      </c>
      <c r="EZ2" s="4">
        <v>43983</v>
      </c>
      <c r="FA2" s="4">
        <v>43984</v>
      </c>
      <c r="FB2" s="4">
        <v>43985</v>
      </c>
      <c r="FC2" s="4">
        <v>43986</v>
      </c>
      <c r="FD2" s="4">
        <v>43987</v>
      </c>
      <c r="FE2" s="4">
        <v>43988</v>
      </c>
      <c r="FF2" s="4">
        <v>43989</v>
      </c>
      <c r="FG2" s="4">
        <v>43990</v>
      </c>
      <c r="FH2" s="4">
        <v>43991</v>
      </c>
      <c r="FI2" s="4">
        <v>43992</v>
      </c>
      <c r="FJ2" s="4">
        <v>43993</v>
      </c>
      <c r="FK2" s="4">
        <v>43994</v>
      </c>
      <c r="FL2" s="4">
        <v>43995</v>
      </c>
      <c r="FM2" s="4">
        <v>43996</v>
      </c>
      <c r="FN2" s="4">
        <v>43997</v>
      </c>
      <c r="FO2" s="4">
        <v>43998</v>
      </c>
      <c r="FP2" s="4">
        <v>43999</v>
      </c>
      <c r="FQ2" s="4">
        <v>44000</v>
      </c>
      <c r="FR2" s="4">
        <v>44001</v>
      </c>
      <c r="FS2" s="4">
        <v>44002</v>
      </c>
      <c r="FT2" s="4">
        <v>44003</v>
      </c>
      <c r="FU2" s="4">
        <v>44004</v>
      </c>
      <c r="FV2" s="4">
        <v>44005</v>
      </c>
      <c r="FW2" s="4">
        <v>44006</v>
      </c>
      <c r="FX2" s="4">
        <v>44007</v>
      </c>
      <c r="FY2" s="4">
        <v>44008</v>
      </c>
      <c r="FZ2" s="4">
        <v>44009</v>
      </c>
      <c r="GA2" s="4">
        <v>44010</v>
      </c>
      <c r="GB2" s="4">
        <v>44011</v>
      </c>
      <c r="GC2" s="4">
        <v>44012</v>
      </c>
      <c r="GD2" s="4">
        <v>44013</v>
      </c>
      <c r="GE2" s="4">
        <v>44014</v>
      </c>
      <c r="GF2" s="4">
        <v>44015</v>
      </c>
      <c r="GG2" s="4">
        <v>44016</v>
      </c>
      <c r="GH2" s="4">
        <v>44017</v>
      </c>
      <c r="GI2" s="4">
        <v>44018</v>
      </c>
      <c r="GJ2" s="4">
        <v>44019</v>
      </c>
      <c r="GK2" s="4">
        <v>44020</v>
      </c>
      <c r="GL2" s="4">
        <v>44021</v>
      </c>
      <c r="GM2" s="4">
        <v>44022</v>
      </c>
      <c r="GN2" s="4">
        <v>44023</v>
      </c>
      <c r="GO2" s="4">
        <v>44024</v>
      </c>
      <c r="GP2" s="4">
        <v>44025</v>
      </c>
      <c r="GQ2" s="4">
        <v>44026</v>
      </c>
      <c r="GR2" s="4">
        <v>44027</v>
      </c>
      <c r="GS2" s="4">
        <v>44028</v>
      </c>
      <c r="GT2" s="4">
        <v>44029</v>
      </c>
      <c r="GU2" s="4">
        <v>44030</v>
      </c>
      <c r="GV2" s="4">
        <v>44031</v>
      </c>
      <c r="GW2" s="4">
        <v>44032</v>
      </c>
      <c r="GX2" s="4">
        <v>44033</v>
      </c>
      <c r="GY2" s="4">
        <v>44034</v>
      </c>
      <c r="GZ2" s="4">
        <v>44035</v>
      </c>
      <c r="HA2" s="4">
        <v>44036</v>
      </c>
      <c r="HB2" s="4">
        <v>44037</v>
      </c>
      <c r="HC2" s="4">
        <v>44038</v>
      </c>
      <c r="HD2" s="4">
        <v>44039</v>
      </c>
      <c r="HE2" s="4">
        <v>44040</v>
      </c>
      <c r="HF2" s="4">
        <v>44041</v>
      </c>
      <c r="HG2" s="4">
        <v>44042</v>
      </c>
      <c r="HH2" s="4">
        <v>44043</v>
      </c>
      <c r="HI2" s="4">
        <v>44044</v>
      </c>
      <c r="HJ2" s="4">
        <v>44045</v>
      </c>
      <c r="HK2" s="4">
        <v>44046</v>
      </c>
      <c r="HL2" s="4">
        <v>44047</v>
      </c>
      <c r="HM2" s="4">
        <v>44048</v>
      </c>
      <c r="HN2" s="4">
        <v>44049</v>
      </c>
      <c r="HO2" s="4">
        <v>44050</v>
      </c>
      <c r="HP2" s="4">
        <v>44051</v>
      </c>
      <c r="HQ2" s="4">
        <v>44052</v>
      </c>
      <c r="HR2" s="4">
        <v>44053</v>
      </c>
      <c r="HS2" s="4">
        <v>44054</v>
      </c>
      <c r="HT2" s="4">
        <v>44055</v>
      </c>
      <c r="HU2" s="4">
        <v>44056</v>
      </c>
      <c r="HV2" s="4">
        <v>44057</v>
      </c>
      <c r="HW2" s="4">
        <v>44058</v>
      </c>
      <c r="HX2" s="4">
        <v>44059</v>
      </c>
      <c r="HY2" s="4">
        <v>44060</v>
      </c>
      <c r="HZ2" s="4">
        <v>44061</v>
      </c>
      <c r="IA2" s="4">
        <v>44062</v>
      </c>
      <c r="IB2" s="4">
        <v>44063</v>
      </c>
      <c r="IC2" s="4">
        <v>44064</v>
      </c>
      <c r="ID2" s="4">
        <v>44065</v>
      </c>
      <c r="IE2" s="4">
        <v>44066</v>
      </c>
      <c r="IF2" s="4">
        <v>44067</v>
      </c>
      <c r="IG2" s="4">
        <v>44068</v>
      </c>
      <c r="IH2" s="4">
        <v>44069</v>
      </c>
      <c r="II2" s="4">
        <v>44070</v>
      </c>
      <c r="IJ2" s="4">
        <v>44071</v>
      </c>
      <c r="IK2" s="4">
        <v>44072</v>
      </c>
      <c r="IL2" s="4">
        <v>44073</v>
      </c>
      <c r="IM2" s="4">
        <v>44074</v>
      </c>
      <c r="IN2" s="4">
        <v>44075</v>
      </c>
      <c r="IO2" s="4">
        <v>44076</v>
      </c>
      <c r="IP2" s="4">
        <v>44077</v>
      </c>
      <c r="IQ2" s="4">
        <v>44078</v>
      </c>
      <c r="IR2" s="4">
        <v>44079</v>
      </c>
      <c r="IS2" s="4">
        <v>44080</v>
      </c>
      <c r="IT2" s="4">
        <v>44081</v>
      </c>
      <c r="IU2" s="4">
        <v>44082</v>
      </c>
      <c r="IV2" s="4">
        <v>44083</v>
      </c>
      <c r="IW2" s="4">
        <v>44084</v>
      </c>
      <c r="IX2" s="4">
        <v>44085</v>
      </c>
      <c r="IY2" s="4">
        <v>44086</v>
      </c>
      <c r="IZ2" s="4">
        <v>44087</v>
      </c>
      <c r="JA2" s="4">
        <v>44088</v>
      </c>
      <c r="JB2" s="4">
        <v>44089</v>
      </c>
      <c r="JC2" s="4">
        <v>44090</v>
      </c>
      <c r="JD2" s="4">
        <v>44091</v>
      </c>
      <c r="JE2" s="4">
        <v>44092</v>
      </c>
      <c r="JF2" s="4">
        <v>44093</v>
      </c>
      <c r="JG2" s="4">
        <v>44094</v>
      </c>
      <c r="JH2" s="4">
        <v>44095</v>
      </c>
      <c r="JI2" s="4">
        <v>44096</v>
      </c>
      <c r="JJ2" s="4">
        <v>44097</v>
      </c>
      <c r="JK2" s="4">
        <v>44098</v>
      </c>
      <c r="JL2" s="4">
        <v>44099</v>
      </c>
      <c r="JM2" s="4">
        <v>44100</v>
      </c>
      <c r="JN2" s="4">
        <v>44101</v>
      </c>
      <c r="JO2" s="4">
        <v>44102</v>
      </c>
      <c r="JP2" s="4">
        <v>44103</v>
      </c>
      <c r="JQ2" s="4">
        <v>44104</v>
      </c>
      <c r="JR2" s="4">
        <v>44105</v>
      </c>
      <c r="JS2" s="4">
        <v>44106</v>
      </c>
      <c r="JT2" s="4">
        <v>44107</v>
      </c>
      <c r="JU2" s="4">
        <v>44108</v>
      </c>
      <c r="JV2" s="4">
        <v>44109</v>
      </c>
      <c r="JW2" s="4">
        <v>44110</v>
      </c>
      <c r="JX2" s="4">
        <v>44111</v>
      </c>
      <c r="JY2" s="4">
        <v>44112</v>
      </c>
      <c r="JZ2" s="4">
        <v>44113</v>
      </c>
      <c r="KA2" s="4">
        <v>44114</v>
      </c>
      <c r="KB2" s="4">
        <v>44115</v>
      </c>
      <c r="KC2" s="4">
        <v>44116</v>
      </c>
      <c r="KD2" s="4">
        <v>44117</v>
      </c>
      <c r="KE2" s="4">
        <v>44118</v>
      </c>
      <c r="KF2" s="4">
        <v>44119</v>
      </c>
      <c r="KG2" s="4">
        <v>44120</v>
      </c>
      <c r="KH2" s="4">
        <v>44121</v>
      </c>
      <c r="KI2" s="4">
        <v>44122</v>
      </c>
      <c r="KJ2" s="4">
        <v>44123</v>
      </c>
      <c r="KK2" s="4">
        <v>44124</v>
      </c>
      <c r="KL2" s="4">
        <v>44125</v>
      </c>
      <c r="KM2" s="4">
        <v>44126</v>
      </c>
      <c r="KN2" s="4">
        <v>44127</v>
      </c>
      <c r="KO2" s="4">
        <v>44128</v>
      </c>
      <c r="KP2" s="4">
        <v>44129</v>
      </c>
      <c r="KQ2" s="4">
        <v>44130</v>
      </c>
      <c r="KR2" s="4">
        <v>44131</v>
      </c>
      <c r="KS2" s="4">
        <v>44132</v>
      </c>
      <c r="KT2" s="4">
        <v>44133</v>
      </c>
      <c r="KU2" s="4">
        <v>44134</v>
      </c>
      <c r="KV2" s="4">
        <v>44135</v>
      </c>
      <c r="KW2" s="4">
        <v>44136</v>
      </c>
      <c r="KX2" s="4">
        <v>44137</v>
      </c>
      <c r="KY2" s="4">
        <v>44138</v>
      </c>
      <c r="KZ2" s="4">
        <v>44139</v>
      </c>
      <c r="LA2" s="4">
        <v>44140</v>
      </c>
      <c r="LB2" s="4">
        <v>44141</v>
      </c>
      <c r="LC2" s="4">
        <v>44142</v>
      </c>
      <c r="LD2" s="4">
        <v>44143</v>
      </c>
      <c r="LE2" s="4">
        <v>44144</v>
      </c>
      <c r="LF2" s="4">
        <v>44145</v>
      </c>
      <c r="LG2" s="4">
        <v>44146</v>
      </c>
      <c r="LH2" s="4">
        <v>44147</v>
      </c>
      <c r="LI2" s="4">
        <v>44148</v>
      </c>
      <c r="LJ2" s="4">
        <v>44149</v>
      </c>
      <c r="LK2" s="4">
        <v>44150</v>
      </c>
      <c r="LL2" s="4">
        <v>44151</v>
      </c>
      <c r="LM2" s="4">
        <v>44152</v>
      </c>
      <c r="LN2" s="4">
        <v>44153</v>
      </c>
      <c r="LO2" s="4">
        <v>44154</v>
      </c>
      <c r="LP2" s="4">
        <v>44155</v>
      </c>
      <c r="LQ2" s="4">
        <v>44156</v>
      </c>
      <c r="LR2" s="4">
        <v>44157</v>
      </c>
      <c r="LS2" s="4">
        <v>44158</v>
      </c>
      <c r="LT2" s="4">
        <v>44159</v>
      </c>
      <c r="LU2" s="4">
        <v>44160</v>
      </c>
      <c r="LV2" s="4">
        <v>44161</v>
      </c>
      <c r="LW2" s="4">
        <v>44162</v>
      </c>
      <c r="LX2" s="4">
        <v>44163</v>
      </c>
      <c r="LY2" s="4">
        <v>44164</v>
      </c>
      <c r="LZ2" s="4">
        <v>44165</v>
      </c>
      <c r="MA2" s="4">
        <v>44166</v>
      </c>
      <c r="MB2" s="4">
        <v>44167</v>
      </c>
      <c r="MC2" s="4">
        <v>44168</v>
      </c>
      <c r="MD2" s="4">
        <v>44169</v>
      </c>
      <c r="ME2" s="4">
        <v>44170</v>
      </c>
      <c r="MF2" s="4">
        <v>44171</v>
      </c>
      <c r="MG2" s="4">
        <v>44172</v>
      </c>
      <c r="MH2" s="4">
        <v>44173</v>
      </c>
      <c r="MI2" s="4">
        <v>44174</v>
      </c>
      <c r="MJ2" s="4">
        <v>44175</v>
      </c>
      <c r="MK2" s="4">
        <v>44176</v>
      </c>
      <c r="ML2" s="4">
        <v>44177</v>
      </c>
      <c r="MM2" s="4">
        <v>44178</v>
      </c>
      <c r="MN2" s="4">
        <v>44179</v>
      </c>
      <c r="MO2" s="4">
        <v>44180</v>
      </c>
      <c r="MP2" s="4">
        <v>44181</v>
      </c>
      <c r="MQ2" s="4">
        <v>44182</v>
      </c>
      <c r="MR2" s="4">
        <v>44183</v>
      </c>
      <c r="MS2" s="4">
        <v>44184</v>
      </c>
      <c r="MT2" s="4">
        <v>44185</v>
      </c>
      <c r="MU2" s="4">
        <v>44186</v>
      </c>
      <c r="MV2" s="4">
        <v>44187</v>
      </c>
      <c r="MW2" s="4">
        <v>44188</v>
      </c>
      <c r="MX2" s="4">
        <v>44189</v>
      </c>
      <c r="MY2" s="4">
        <v>44190</v>
      </c>
      <c r="MZ2" s="4">
        <v>44191</v>
      </c>
      <c r="NA2" s="4">
        <v>44192</v>
      </c>
      <c r="NB2" s="4">
        <v>44193</v>
      </c>
      <c r="NC2" s="4">
        <v>44194</v>
      </c>
      <c r="ND2" s="4">
        <v>44195</v>
      </c>
      <c r="NE2" s="81">
        <v>44196</v>
      </c>
      <c r="NF2" s="79"/>
    </row>
    <row customFormat="true" customHeight="true" ht="17.25" r="3" s="5" spans="1:370">
      <c r="A3" s="73" t="s">
        <v>10</v>
      </c>
      <c r="B3" s="15" t="s">
        <v>1596</v>
      </c>
      <c r="C3" s="15" t="str">
        <f>VLOOKUP(B3,事项列表范围!A:C,3,0)</f>
        <v>云南曲靖智慧城市项目</v>
      </c>
      <c r="D3" s="6">
        <v>3</v>
      </c>
      <c r="E3" s="5">
        <v>10</v>
      </c>
      <c r="F3" s="5">
        <v>8</v>
      </c>
      <c r="G3" s="6">
        <v>4</v>
      </c>
      <c r="H3" s="6">
        <v>6</v>
      </c>
      <c r="I3" s="5">
        <v>8</v>
      </c>
      <c r="J3" s="5">
        <v>8</v>
      </c>
      <c r="K3" s="5">
        <v>12</v>
      </c>
      <c r="L3" s="5">
        <v>8</v>
      </c>
      <c r="M3" s="5">
        <v>8</v>
      </c>
      <c r="N3" s="6"/>
      <c r="O3" s="6"/>
      <c r="R3" s="5">
        <v>12</v>
      </c>
      <c r="S3" s="5">
        <v>8</v>
      </c>
      <c r="T3" s="5">
        <v>8</v>
      </c>
      <c r="U3" s="6">
        <v>8</v>
      </c>
      <c r="V3" s="6">
        <v>8</v>
      </c>
      <c r="W3" s="125"/>
      <c r="X3" s="125"/>
      <c r="Y3" s="127"/>
      <c r="Z3" s="127"/>
      <c r="AA3" s="127"/>
      <c r="AB3" s="127"/>
      <c r="AC3" s="127"/>
      <c r="AD3" s="127"/>
      <c r="AE3" s="127"/>
      <c r="AF3" s="127"/>
      <c r="AG3" s="127"/>
      <c r="AH3" s="127"/>
      <c r="AI3" s="127"/>
      <c r="AJ3" s="6"/>
      <c r="AK3" s="5">
        <v>8</v>
      </c>
      <c r="AL3" s="5">
        <v>10</v>
      </c>
      <c r="AM3" s="5">
        <v>10</v>
      </c>
      <c r="AN3" s="5">
        <v>12</v>
      </c>
      <c r="AO3" s="5">
        <v>7</v>
      </c>
      <c r="AP3" s="6"/>
      <c r="AQ3" s="6"/>
      <c r="AR3" s="5">
        <v>8</v>
      </c>
      <c r="AS3" s="5">
        <v>8</v>
      </c>
      <c r="AT3" s="5">
        <v>6</v>
      </c>
      <c r="AU3" s="5">
        <v>8</v>
      </c>
      <c r="AV3" s="5">
        <v>8</v>
      </c>
      <c r="AW3" s="6"/>
      <c r="AX3" s="6"/>
      <c r="AY3" s="5">
        <v>4</v>
      </c>
      <c r="AZ3" s="5">
        <v>6</v>
      </c>
      <c r="BA3" s="5">
        <v>6</v>
      </c>
      <c r="BB3" s="5">
        <v>10</v>
      </c>
      <c r="BC3" s="5">
        <v>8</v>
      </c>
      <c r="BD3" s="6"/>
      <c r="BE3" s="6"/>
      <c r="BF3" s="5">
        <v>8</v>
      </c>
      <c r="BG3" s="5">
        <v>8</v>
      </c>
      <c r="BH3" s="5">
        <v>8</v>
      </c>
      <c r="BI3" s="5">
        <v>8</v>
      </c>
      <c r="BJ3" s="5">
        <v>8</v>
      </c>
      <c r="BK3" s="6"/>
      <c r="BL3" s="6"/>
      <c r="BR3" s="6"/>
      <c r="BS3" s="6"/>
      <c r="BY3" s="6"/>
      <c r="BZ3" s="6"/>
      <c r="CF3" s="6"/>
      <c r="CG3" s="6"/>
      <c r="CM3" s="6"/>
      <c r="CN3" s="6"/>
      <c r="CT3" s="6"/>
      <c r="CU3" s="6"/>
      <c r="CV3" s="6"/>
      <c r="DA3" s="6"/>
      <c r="DB3" s="6"/>
      <c r="DH3" s="6"/>
      <c r="DI3" s="6"/>
      <c r="DO3" s="6"/>
      <c r="DU3" s="6"/>
      <c r="DV3" s="6"/>
      <c r="DW3" s="6"/>
      <c r="DX3" s="6"/>
      <c r="DY3" s="6"/>
      <c r="ED3" s="6"/>
      <c r="EJ3" s="6"/>
      <c r="EK3" s="6"/>
      <c r="EQ3" s="6"/>
      <c r="ER3" s="6"/>
      <c r="EX3" s="6"/>
      <c r="EY3" s="6"/>
      <c r="FE3" s="6"/>
      <c r="FF3" s="6"/>
      <c r="FL3" s="6"/>
      <c r="FM3" s="6"/>
      <c r="FS3" s="6"/>
      <c r="FT3" s="6"/>
      <c r="FX3" s="6"/>
      <c r="FY3" s="6"/>
      <c r="FZ3" s="6"/>
      <c r="GG3" s="6"/>
      <c r="GH3" s="6"/>
      <c r="GN3" s="6"/>
      <c r="GO3" s="6"/>
      <c r="GU3" s="6"/>
      <c r="GV3" s="6"/>
      <c r="HB3" s="6"/>
      <c r="HC3" s="6"/>
      <c r="HI3" s="6"/>
      <c r="HJ3" s="6"/>
      <c r="HP3" s="6"/>
      <c r="HQ3" s="6"/>
      <c r="HW3" s="6"/>
      <c r="HX3" s="6"/>
      <c r="ID3" s="6"/>
      <c r="IE3" s="6"/>
      <c r="IK3" s="6"/>
      <c r="IL3" s="6"/>
      <c r="IR3" s="6"/>
      <c r="IS3" s="6"/>
      <c r="IY3" s="6"/>
      <c r="IZ3" s="6"/>
      <c r="JF3" s="6"/>
      <c r="JG3" s="6"/>
      <c r="JM3" s="6"/>
      <c r="JR3" s="6"/>
      <c r="JS3" s="6"/>
      <c r="JT3" s="6"/>
      <c r="JU3" s="6"/>
      <c r="JV3" s="6"/>
      <c r="JW3" s="6"/>
      <c r="JX3" s="6"/>
      <c r="JY3" s="6"/>
      <c r="KB3" s="6"/>
      <c r="KH3" s="6"/>
      <c r="KI3" s="6"/>
      <c r="KO3" s="6"/>
      <c r="KP3" s="6"/>
      <c r="KV3" s="6"/>
      <c r="KW3" s="6"/>
      <c r="LC3" s="6"/>
      <c r="LD3" s="6"/>
      <c r="LJ3" s="6"/>
      <c r="LK3" s="6"/>
      <c r="LQ3" s="6"/>
      <c r="LR3" s="6"/>
      <c r="LX3" s="6"/>
      <c r="LY3" s="6"/>
      <c r="ME3" s="6"/>
      <c r="MF3" s="6"/>
      <c r="ML3" s="6"/>
      <c r="MM3" s="6"/>
      <c r="MS3" s="6"/>
      <c r="MT3" s="6"/>
      <c r="MZ3" s="6"/>
      <c r="NA3" s="6"/>
      <c r="NE3" s="82"/>
      <c r="NF3" s="79"/>
    </row>
    <row customFormat="true" customHeight="true" ht="17.25" r="4" s="5" spans="1:370">
      <c r="A4" s="73" t="s">
        <v>10</v>
      </c>
      <c r="B4" s="15" t="s">
        <v>1820</v>
      </c>
      <c r="C4" s="15" t="str">
        <f>VLOOKUP(B4,事项列表范围!A:C,3,0)</f>
        <v>数字曲靖市民服务平台软件开发项目</v>
      </c>
      <c r="D4" s="127"/>
      <c r="E4" s="125"/>
      <c r="F4" s="125"/>
      <c r="G4" s="127"/>
      <c r="H4" s="127"/>
      <c r="I4" s="125"/>
      <c r="J4" s="125"/>
      <c r="K4" s="125"/>
      <c r="L4" s="125"/>
      <c r="M4" s="125"/>
      <c r="N4" s="127"/>
      <c r="O4" s="127"/>
      <c r="P4" s="125"/>
      <c r="Q4" s="125"/>
      <c r="R4" s="125"/>
      <c r="S4" s="125"/>
      <c r="T4" s="125"/>
      <c r="U4" s="127"/>
      <c r="V4" s="125"/>
      <c r="W4" s="125"/>
      <c r="X4" s="125"/>
      <c r="Y4" s="127"/>
      <c r="Z4" s="127"/>
      <c r="AA4" s="127"/>
      <c r="AB4" s="127"/>
      <c r="AC4" s="127"/>
      <c r="AD4" s="127"/>
      <c r="AE4" s="127"/>
      <c r="AF4" s="127"/>
      <c r="AG4" s="127"/>
      <c r="AH4" s="127"/>
      <c r="AI4" s="127"/>
      <c r="AJ4" s="6"/>
      <c r="AP4" s="6"/>
      <c r="AQ4" s="6"/>
      <c r="AW4" s="6"/>
      <c r="AX4" s="6"/>
      <c r="BD4" s="6"/>
      <c r="BE4" s="6"/>
      <c r="BK4" s="6"/>
      <c r="BL4" s="6"/>
      <c r="BM4" s="5">
        <v>2</v>
      </c>
      <c r="BN4" s="5">
        <v>4</v>
      </c>
      <c r="BO4" s="5">
        <v>1</v>
      </c>
      <c r="BP4" s="5">
        <v>2</v>
      </c>
      <c r="BR4" s="6"/>
      <c r="BS4" s="6"/>
      <c r="BU4" s="5">
        <v>4</v>
      </c>
      <c r="BV4" s="5">
        <v>4</v>
      </c>
      <c r="BW4" s="5">
        <v>2</v>
      </c>
      <c r="BY4" s="6">
        <v>4</v>
      </c>
      <c r="BZ4" s="6"/>
      <c r="CB4" s="5">
        <v>2</v>
      </c>
      <c r="CC4" s="5">
        <v>3</v>
      </c>
      <c r="CD4" s="5">
        <v>2</v>
      </c>
      <c r="CE4" s="5">
        <v>2</v>
      </c>
      <c r="CF4" s="6"/>
      <c r="CG4" s="6"/>
      <c r="CH4" s="5">
        <v>2</v>
      </c>
      <c r="CI4" s="5">
        <v>2</v>
      </c>
      <c r="CJ4" s="5">
        <v>1</v>
      </c>
      <c r="CK4" s="5">
        <v>1</v>
      </c>
      <c r="CM4" s="6"/>
      <c r="CN4" s="6"/>
      <c r="CO4" s="5">
        <v>2</v>
      </c>
      <c r="CP4" s="5">
        <v>2</v>
      </c>
      <c r="CQ4" s="5">
        <v>2</v>
      </c>
      <c r="CS4" s="5">
        <v>2</v>
      </c>
      <c r="CT4" s="6"/>
      <c r="CU4" s="6"/>
      <c r="CV4" s="6"/>
      <c r="CW4" s="5">
        <v>2</v>
      </c>
      <c r="CX4" s="5">
        <v>2</v>
      </c>
      <c r="CY4" s="5">
        <v>2</v>
      </c>
      <c r="DA4" s="6"/>
      <c r="DB4" s="6"/>
      <c r="DD4" s="5">
        <v>2</v>
      </c>
      <c r="DE4" s="5">
        <v>2</v>
      </c>
      <c r="DH4" s="6"/>
      <c r="DI4" s="6"/>
      <c r="DO4" s="6"/>
      <c r="DU4" s="6"/>
      <c r="DV4" s="6"/>
      <c r="DW4" s="6"/>
      <c r="DX4" s="6"/>
      <c r="DY4" s="6"/>
      <c r="ED4" s="6"/>
      <c r="EJ4" s="6"/>
      <c r="EK4" s="6"/>
      <c r="EQ4" s="6"/>
      <c r="ER4" s="6"/>
      <c r="EX4" s="6"/>
      <c r="EY4" s="6"/>
      <c r="FE4" s="6"/>
      <c r="FF4" s="6"/>
      <c r="FL4" s="6"/>
      <c r="FM4" s="6"/>
      <c r="FS4" s="6"/>
      <c r="FT4" s="6"/>
      <c r="FX4" s="6"/>
      <c r="FY4" s="6"/>
      <c r="FZ4" s="6"/>
      <c r="GG4" s="6"/>
      <c r="GH4" s="6"/>
      <c r="GN4" s="6"/>
      <c r="GO4" s="6"/>
      <c r="GU4" s="6"/>
      <c r="GV4" s="6"/>
      <c r="HB4" s="6"/>
      <c r="HC4" s="6"/>
      <c r="HI4" s="6"/>
      <c r="HJ4" s="6"/>
      <c r="HP4" s="6"/>
      <c r="HQ4" s="6"/>
      <c r="HW4" s="6"/>
      <c r="HX4" s="6"/>
      <c r="ID4" s="6"/>
      <c r="IE4" s="6"/>
      <c r="IK4" s="6"/>
      <c r="IL4" s="6"/>
      <c r="IR4" s="6"/>
      <c r="IS4" s="6"/>
      <c r="IY4" s="6"/>
      <c r="IZ4" s="6"/>
      <c r="JF4" s="6"/>
      <c r="JG4" s="6"/>
      <c r="JM4" s="6"/>
      <c r="JR4" s="6"/>
      <c r="JS4" s="6"/>
      <c r="JT4" s="6"/>
      <c r="JU4" s="6"/>
      <c r="JV4" s="6"/>
      <c r="JW4" s="6"/>
      <c r="JX4" s="6"/>
      <c r="JY4" s="6"/>
      <c r="KB4" s="6"/>
      <c r="KH4" s="6"/>
      <c r="KI4" s="6"/>
      <c r="KO4" s="6"/>
      <c r="KP4" s="6"/>
      <c r="KV4" s="6"/>
      <c r="KW4" s="6"/>
      <c r="LC4" s="6"/>
      <c r="LD4" s="6"/>
      <c r="LJ4" s="6"/>
      <c r="LK4" s="6"/>
      <c r="LQ4" s="6"/>
      <c r="LR4" s="6"/>
      <c r="LX4" s="6"/>
      <c r="LY4" s="6"/>
      <c r="ME4" s="6"/>
      <c r="MF4" s="6"/>
      <c r="ML4" s="6"/>
      <c r="MM4" s="6"/>
      <c r="MS4" s="6"/>
      <c r="MT4" s="6"/>
      <c r="MZ4" s="6"/>
      <c r="NA4" s="6"/>
      <c r="NE4" s="82"/>
      <c r="NF4" s="79"/>
    </row>
    <row customFormat="true" customHeight="true" ht="17.25" r="5" s="5" spans="1:370">
      <c r="A5" s="73" t="s">
        <v>10</v>
      </c>
      <c r="B5" s="15" t="s">
        <v>1819</v>
      </c>
      <c r="C5" s="15" t="str">
        <f>VLOOKUP(B5,事项列表范围!A:C,3,0)</f>
        <v>数字曲靖数据中台软件开发</v>
      </c>
      <c r="D5" s="127"/>
      <c r="E5" s="125"/>
      <c r="F5" s="125"/>
      <c r="G5" s="127"/>
      <c r="H5" s="127"/>
      <c r="I5" s="125"/>
      <c r="J5" s="125"/>
      <c r="K5" s="125"/>
      <c r="L5" s="125"/>
      <c r="M5" s="125"/>
      <c r="N5" s="127"/>
      <c r="O5" s="127"/>
      <c r="P5" s="125"/>
      <c r="Q5" s="125"/>
      <c r="R5" s="125"/>
      <c r="S5" s="125"/>
      <c r="T5" s="125"/>
      <c r="U5" s="127"/>
      <c r="V5" s="125"/>
      <c r="W5" s="125"/>
      <c r="X5" s="125"/>
      <c r="Y5" s="127"/>
      <c r="Z5" s="127"/>
      <c r="AA5" s="127"/>
      <c r="AB5" s="127"/>
      <c r="AC5" s="127"/>
      <c r="AD5" s="127"/>
      <c r="AE5" s="127"/>
      <c r="AF5" s="127"/>
      <c r="AG5" s="127"/>
      <c r="AH5" s="127"/>
      <c r="AI5" s="127"/>
      <c r="AJ5" s="6"/>
      <c r="AP5" s="6"/>
      <c r="AQ5" s="6"/>
      <c r="AW5" s="6"/>
      <c r="AX5" s="6"/>
      <c r="BD5" s="6"/>
      <c r="BE5" s="6"/>
      <c r="BK5" s="6"/>
      <c r="BL5" s="6"/>
      <c r="BN5" s="5">
        <v>2</v>
      </c>
      <c r="BP5" s="5">
        <v>1</v>
      </c>
      <c r="BR5" s="6"/>
      <c r="BS5" s="6"/>
      <c r="BU5" s="5">
        <v>2</v>
      </c>
      <c r="BV5" s="5">
        <v>4</v>
      </c>
      <c r="BW5" s="5">
        <v>2</v>
      </c>
      <c r="BX5" s="5">
        <v>2</v>
      </c>
      <c r="BY5" s="6"/>
      <c r="BZ5" s="6"/>
      <c r="CA5" s="5">
        <v>2</v>
      </c>
      <c r="CC5" s="5">
        <v>3</v>
      </c>
      <c r="CD5" s="5">
        <v>1</v>
      </c>
      <c r="CE5" s="5">
        <v>1</v>
      </c>
      <c r="CF5" s="6"/>
      <c r="CG5" s="6"/>
      <c r="CI5" s="5">
        <v>2</v>
      </c>
      <c r="CJ5" s="5">
        <v>2</v>
      </c>
      <c r="CK5" s="5">
        <v>1</v>
      </c>
      <c r="CM5" s="6"/>
      <c r="CN5" s="6"/>
      <c r="CO5" s="5">
        <v>2</v>
      </c>
      <c r="CP5" s="5">
        <v>2</v>
      </c>
      <c r="CR5" s="5">
        <v>2</v>
      </c>
      <c r="CT5" s="6"/>
      <c r="CU5" s="6"/>
      <c r="CV5" s="6"/>
      <c r="CW5" s="5">
        <v>2</v>
      </c>
      <c r="CX5" s="5">
        <v>2</v>
      </c>
      <c r="CY5" s="5">
        <v>3</v>
      </c>
      <c r="CZ5" s="5">
        <v>1</v>
      </c>
      <c r="DA5" s="6"/>
      <c r="DB5" s="6"/>
      <c r="DC5" s="5">
        <v>2</v>
      </c>
      <c r="DE5" s="5">
        <v>2</v>
      </c>
      <c r="DF5" s="5">
        <v>3</v>
      </c>
      <c r="DG5" s="5">
        <v>4</v>
      </c>
      <c r="DH5" s="6"/>
      <c r="DI5" s="6"/>
      <c r="DO5" s="6"/>
      <c r="DU5" s="6"/>
      <c r="DV5" s="6"/>
      <c r="DW5" s="6"/>
      <c r="DX5" s="6"/>
      <c r="DY5" s="6"/>
      <c r="ED5" s="6"/>
      <c r="EJ5" s="6"/>
      <c r="EK5" s="6"/>
      <c r="EQ5" s="6"/>
      <c r="ER5" s="6"/>
      <c r="EX5" s="6"/>
      <c r="EY5" s="6"/>
      <c r="FE5" s="6"/>
      <c r="FF5" s="6"/>
      <c r="FL5" s="6"/>
      <c r="FM5" s="6"/>
      <c r="FS5" s="6"/>
      <c r="FT5" s="6"/>
      <c r="FX5" s="6"/>
      <c r="FY5" s="6"/>
      <c r="FZ5" s="6"/>
      <c r="GG5" s="6"/>
      <c r="GH5" s="6"/>
      <c r="GN5" s="6"/>
      <c r="GO5" s="6"/>
      <c r="GU5" s="6"/>
      <c r="GV5" s="6"/>
      <c r="HB5" s="6"/>
      <c r="HC5" s="6"/>
      <c r="HI5" s="6"/>
      <c r="HJ5" s="6"/>
      <c r="HP5" s="6"/>
      <c r="HQ5" s="6"/>
      <c r="HW5" s="6"/>
      <c r="HX5" s="6"/>
      <c r="ID5" s="6"/>
      <c r="IE5" s="6"/>
      <c r="IK5" s="6"/>
      <c r="IL5" s="6"/>
      <c r="IR5" s="6"/>
      <c r="IS5" s="6"/>
      <c r="IY5" s="6"/>
      <c r="IZ5" s="6"/>
      <c r="JF5" s="6"/>
      <c r="JG5" s="6"/>
      <c r="JM5" s="6"/>
      <c r="JR5" s="6"/>
      <c r="JS5" s="6"/>
      <c r="JT5" s="6"/>
      <c r="JU5" s="6"/>
      <c r="JV5" s="6"/>
      <c r="JW5" s="6"/>
      <c r="JX5" s="6"/>
      <c r="JY5" s="6"/>
      <c r="KB5" s="6"/>
      <c r="KH5" s="6"/>
      <c r="KI5" s="6"/>
      <c r="KO5" s="6"/>
      <c r="KP5" s="6"/>
      <c r="KV5" s="6"/>
      <c r="KW5" s="6"/>
      <c r="LC5" s="6"/>
      <c r="LD5" s="6"/>
      <c r="LJ5" s="6"/>
      <c r="LK5" s="6"/>
      <c r="LQ5" s="6"/>
      <c r="LR5" s="6"/>
      <c r="LX5" s="6"/>
      <c r="LY5" s="6"/>
      <c r="ME5" s="6"/>
      <c r="MF5" s="6"/>
      <c r="ML5" s="6"/>
      <c r="MM5" s="6"/>
      <c r="MS5" s="6"/>
      <c r="MT5" s="6"/>
      <c r="MZ5" s="6"/>
      <c r="NA5" s="6"/>
      <c r="NE5" s="82"/>
      <c r="NF5" s="79"/>
    </row>
    <row customFormat="true" customHeight="true" ht="17.25" r="6" s="5" spans="1:370">
      <c r="A6" s="73" t="s">
        <v>10</v>
      </c>
      <c r="B6" s="15" t="s">
        <v>1799</v>
      </c>
      <c r="C6" s="15" t="str">
        <f>VLOOKUP(B6,事项列表范围!A:C,3,0)</f>
        <v>数字曲靖城市运行管理平台软件开发项目</v>
      </c>
      <c r="D6" s="127"/>
      <c r="E6" s="125"/>
      <c r="F6" s="125"/>
      <c r="G6" s="127"/>
      <c r="H6" s="127"/>
      <c r="I6" s="125"/>
      <c r="J6" s="125"/>
      <c r="K6" s="125"/>
      <c r="L6" s="125"/>
      <c r="M6" s="125"/>
      <c r="N6" s="127"/>
      <c r="O6" s="127"/>
      <c r="P6" s="125"/>
      <c r="Q6" s="125"/>
      <c r="R6" s="125"/>
      <c r="S6" s="125"/>
      <c r="T6" s="125"/>
      <c r="U6" s="127"/>
      <c r="V6" s="125"/>
      <c r="W6" s="125"/>
      <c r="X6" s="125"/>
      <c r="Y6" s="127"/>
      <c r="Z6" s="127"/>
      <c r="AA6" s="127"/>
      <c r="AB6" s="127"/>
      <c r="AC6" s="127"/>
      <c r="AD6" s="127"/>
      <c r="AE6" s="127"/>
      <c r="AF6" s="127"/>
      <c r="AG6" s="127"/>
      <c r="AH6" s="127"/>
      <c r="AI6" s="127"/>
      <c r="AJ6" s="6"/>
      <c r="AP6" s="6"/>
      <c r="AQ6" s="6"/>
      <c r="AW6" s="6"/>
      <c r="AX6" s="6"/>
      <c r="BD6" s="6"/>
      <c r="BE6" s="6"/>
      <c r="BK6" s="6"/>
      <c r="BL6" s="6"/>
      <c r="BM6" s="5">
        <v>2</v>
      </c>
      <c r="BO6" s="5">
        <v>2</v>
      </c>
      <c r="BP6" s="5">
        <v>2</v>
      </c>
      <c r="BR6" s="6"/>
      <c r="BS6" s="6"/>
      <c r="BW6" s="5">
        <v>2</v>
      </c>
      <c r="BX6" s="5">
        <v>4</v>
      </c>
      <c r="BY6" s="6"/>
      <c r="BZ6" s="6"/>
      <c r="CA6" s="5">
        <v>4</v>
      </c>
      <c r="CB6" s="5">
        <v>2</v>
      </c>
      <c r="CC6" s="5">
        <v>2</v>
      </c>
      <c r="CD6" s="5">
        <v>2</v>
      </c>
      <c r="CE6" s="5">
        <v>1</v>
      </c>
      <c r="CF6" s="6"/>
      <c r="CG6" s="6"/>
      <c r="CH6" s="5">
        <v>1</v>
      </c>
      <c r="CJ6" s="5">
        <v>1</v>
      </c>
      <c r="CK6" s="5">
        <v>2</v>
      </c>
      <c r="CL6" s="5">
        <v>2</v>
      </c>
      <c r="CM6" s="6"/>
      <c r="CN6" s="6"/>
      <c r="CQ6" s="5">
        <v>2</v>
      </c>
      <c r="CR6" s="5">
        <v>2</v>
      </c>
      <c r="CS6" s="5">
        <v>2</v>
      </c>
      <c r="CT6" s="6">
        <v>1</v>
      </c>
      <c r="CU6" s="6"/>
      <c r="CV6" s="6"/>
      <c r="CW6" s="5">
        <v>2</v>
      </c>
      <c r="CX6" s="5">
        <v>2</v>
      </c>
      <c r="CY6" s="5">
        <v>3</v>
      </c>
      <c r="DA6" s="6"/>
      <c r="DB6" s="6"/>
      <c r="DC6" s="5">
        <v>2</v>
      </c>
      <c r="DF6" s="5">
        <v>2</v>
      </c>
      <c r="DH6" s="6"/>
      <c r="DI6" s="6"/>
      <c r="DJ6" s="5">
        <v>4</v>
      </c>
      <c r="DO6" s="6"/>
      <c r="DU6" s="6"/>
      <c r="DV6" s="6"/>
      <c r="DW6" s="6"/>
      <c r="DX6" s="6"/>
      <c r="DY6" s="6"/>
      <c r="ED6" s="6"/>
      <c r="EJ6" s="6"/>
      <c r="EK6" s="6"/>
      <c r="EQ6" s="6"/>
      <c r="ER6" s="6"/>
      <c r="EX6" s="6"/>
      <c r="EY6" s="6"/>
      <c r="FE6" s="6"/>
      <c r="FF6" s="6"/>
      <c r="FL6" s="6"/>
      <c r="FM6" s="6"/>
      <c r="FS6" s="6"/>
      <c r="FT6" s="6"/>
      <c r="FX6" s="6"/>
      <c r="FY6" s="6"/>
      <c r="FZ6" s="6"/>
      <c r="GG6" s="6"/>
      <c r="GH6" s="6"/>
      <c r="GN6" s="6"/>
      <c r="GO6" s="6"/>
      <c r="GU6" s="6"/>
      <c r="GV6" s="6"/>
      <c r="HB6" s="6"/>
      <c r="HC6" s="6"/>
      <c r="HI6" s="6"/>
      <c r="HJ6" s="6"/>
      <c r="HP6" s="6"/>
      <c r="HQ6" s="6"/>
      <c r="HW6" s="6"/>
      <c r="HX6" s="6"/>
      <c r="ID6" s="6"/>
      <c r="IE6" s="6"/>
      <c r="IK6" s="6"/>
      <c r="IL6" s="6"/>
      <c r="IR6" s="6"/>
      <c r="IS6" s="6"/>
      <c r="IY6" s="6"/>
      <c r="IZ6" s="6"/>
      <c r="JF6" s="6"/>
      <c r="JG6" s="6"/>
      <c r="JM6" s="6"/>
      <c r="JR6" s="6"/>
      <c r="JS6" s="6"/>
      <c r="JT6" s="6"/>
      <c r="JU6" s="6"/>
      <c r="JV6" s="6"/>
      <c r="JW6" s="6"/>
      <c r="JX6" s="6"/>
      <c r="JY6" s="6"/>
      <c r="KB6" s="6"/>
      <c r="KH6" s="6"/>
      <c r="KI6" s="6"/>
      <c r="KO6" s="6"/>
      <c r="KP6" s="6"/>
      <c r="KV6" s="6"/>
      <c r="KW6" s="6"/>
      <c r="LC6" s="6"/>
      <c r="LD6" s="6"/>
      <c r="LJ6" s="6"/>
      <c r="LK6" s="6"/>
      <c r="LQ6" s="6"/>
      <c r="LR6" s="6"/>
      <c r="LX6" s="6"/>
      <c r="LY6" s="6"/>
      <c r="ME6" s="6"/>
      <c r="MF6" s="6"/>
      <c r="ML6" s="6"/>
      <c r="MM6" s="6"/>
      <c r="MS6" s="6"/>
      <c r="MT6" s="6"/>
      <c r="MZ6" s="6"/>
      <c r="NA6" s="6"/>
      <c r="NE6" s="82"/>
      <c r="NF6" s="79"/>
    </row>
    <row customFormat="true" customHeight="true" ht="17.25" r="7" s="5" spans="1:370">
      <c r="A7" s="73" t="s">
        <v>10</v>
      </c>
      <c r="B7" s="15" t="s">
        <v>1821</v>
      </c>
      <c r="C7" s="15" t="str">
        <f>VLOOKUP(B7,事项列表范围!A:C,3,0)</f>
        <v>“数字曲靖”顶层设计项目</v>
      </c>
      <c r="D7" s="127"/>
      <c r="E7" s="125"/>
      <c r="F7" s="125"/>
      <c r="G7" s="127"/>
      <c r="H7" s="127"/>
      <c r="I7" s="125"/>
      <c r="J7" s="125"/>
      <c r="K7" s="125"/>
      <c r="L7" s="125"/>
      <c r="M7" s="125"/>
      <c r="N7" s="127"/>
      <c r="O7" s="127"/>
      <c r="P7" s="125"/>
      <c r="Q7" s="125"/>
      <c r="R7" s="125"/>
      <c r="S7" s="125"/>
      <c r="T7" s="125"/>
      <c r="U7" s="127"/>
      <c r="V7" s="125"/>
      <c r="W7" s="125"/>
      <c r="X7" s="125"/>
      <c r="Y7" s="127"/>
      <c r="Z7" s="127"/>
      <c r="AA7" s="127"/>
      <c r="AB7" s="127"/>
      <c r="AC7" s="127"/>
      <c r="AD7" s="127"/>
      <c r="AE7" s="127"/>
      <c r="AF7" s="127"/>
      <c r="AG7" s="127"/>
      <c r="AH7" s="127"/>
      <c r="AI7" s="127"/>
      <c r="AJ7" s="6"/>
      <c r="AP7" s="6"/>
      <c r="AQ7" s="6"/>
      <c r="AW7" s="6"/>
      <c r="AX7" s="6"/>
      <c r="BD7" s="6"/>
      <c r="BE7" s="6"/>
      <c r="BK7" s="6"/>
      <c r="BL7" s="6"/>
      <c r="BM7" s="5">
        <v>4</v>
      </c>
      <c r="BN7" s="5">
        <v>2</v>
      </c>
      <c r="BO7" s="5">
        <v>2</v>
      </c>
      <c r="BP7" s="5">
        <v>1</v>
      </c>
      <c r="BQ7" s="5">
        <v>4</v>
      </c>
      <c r="BR7" s="6"/>
      <c r="BS7" s="6"/>
      <c r="BT7" s="5">
        <v>8</v>
      </c>
      <c r="BU7" s="5">
        <v>2</v>
      </c>
      <c r="BW7" s="5">
        <v>2</v>
      </c>
      <c r="BY7" s="6"/>
      <c r="BZ7" s="6"/>
      <c r="CD7" s="5">
        <v>2</v>
      </c>
      <c r="CE7" s="5">
        <v>4</v>
      </c>
      <c r="CF7" s="6"/>
      <c r="CG7" s="6"/>
      <c r="CJ7" s="5">
        <v>3</v>
      </c>
      <c r="CK7" s="5">
        <v>1</v>
      </c>
      <c r="CM7" s="6"/>
      <c r="CN7" s="6"/>
      <c r="CO7" s="5">
        <v>1</v>
      </c>
      <c r="CP7" s="5">
        <v>2</v>
      </c>
      <c r="CR7" s="5">
        <v>3</v>
      </c>
      <c r="CS7" s="5">
        <v>2</v>
      </c>
      <c r="CT7" s="6"/>
      <c r="CU7" s="6"/>
      <c r="CV7" s="6"/>
      <c r="CW7" s="5">
        <v>1</v>
      </c>
      <c r="CX7" s="5">
        <v>1</v>
      </c>
      <c r="CZ7" s="5">
        <v>3</v>
      </c>
      <c r="DA7" s="6"/>
      <c r="DB7" s="6"/>
      <c r="DC7" s="5">
        <v>2</v>
      </c>
      <c r="DD7" s="5">
        <v>2</v>
      </c>
      <c r="DE7" s="5">
        <v>3</v>
      </c>
      <c r="DG7" s="5">
        <v>2</v>
      </c>
      <c r="DH7" s="6"/>
      <c r="DI7" s="6"/>
      <c r="DJ7" s="5">
        <v>4</v>
      </c>
      <c r="DO7" s="6"/>
      <c r="DU7" s="6"/>
      <c r="DV7" s="6"/>
      <c r="DW7" s="6"/>
      <c r="DX7" s="6"/>
      <c r="DY7" s="6"/>
      <c r="ED7" s="6"/>
      <c r="EJ7" s="6"/>
      <c r="EK7" s="6"/>
      <c r="EQ7" s="6"/>
      <c r="ER7" s="6"/>
      <c r="EX7" s="6"/>
      <c r="EY7" s="6"/>
      <c r="FE7" s="6"/>
      <c r="FF7" s="6"/>
      <c r="FL7" s="6"/>
      <c r="FM7" s="6"/>
      <c r="FS7" s="6"/>
      <c r="FT7" s="6"/>
      <c r="FX7" s="6"/>
      <c r="FY7" s="6"/>
      <c r="FZ7" s="6"/>
      <c r="GG7" s="6"/>
      <c r="GH7" s="6"/>
      <c r="GN7" s="6"/>
      <c r="GO7" s="6"/>
      <c r="GU7" s="6"/>
      <c r="GV7" s="6"/>
      <c r="HB7" s="6"/>
      <c r="HC7" s="6"/>
      <c r="HI7" s="6"/>
      <c r="HJ7" s="6"/>
      <c r="HP7" s="6"/>
      <c r="HQ7" s="6"/>
      <c r="HW7" s="6"/>
      <c r="HX7" s="6"/>
      <c r="ID7" s="6"/>
      <c r="IE7" s="6"/>
      <c r="IK7" s="6"/>
      <c r="IL7" s="6"/>
      <c r="IR7" s="6"/>
      <c r="IS7" s="6"/>
      <c r="IY7" s="6"/>
      <c r="IZ7" s="6"/>
      <c r="JF7" s="6"/>
      <c r="JG7" s="6"/>
      <c r="JM7" s="6"/>
      <c r="JR7" s="6"/>
      <c r="JS7" s="6"/>
      <c r="JT7" s="6"/>
      <c r="JU7" s="6"/>
      <c r="JV7" s="6"/>
      <c r="JW7" s="6"/>
      <c r="JX7" s="6"/>
      <c r="JY7" s="6"/>
      <c r="KB7" s="6"/>
      <c r="KH7" s="6"/>
      <c r="KI7" s="6"/>
      <c r="KO7" s="6"/>
      <c r="KP7" s="6"/>
      <c r="KV7" s="6"/>
      <c r="KW7" s="6"/>
      <c r="LC7" s="6"/>
      <c r="LD7" s="6"/>
      <c r="LJ7" s="6"/>
      <c r="LK7" s="6"/>
      <c r="LQ7" s="6"/>
      <c r="LR7" s="6"/>
      <c r="LX7" s="6"/>
      <c r="LY7" s="6"/>
      <c r="ME7" s="6"/>
      <c r="MF7" s="6"/>
      <c r="ML7" s="6"/>
      <c r="MM7" s="6"/>
      <c r="MS7" s="6"/>
      <c r="MT7" s="6"/>
      <c r="MZ7" s="6"/>
      <c r="NA7" s="6"/>
      <c r="NE7" s="82"/>
      <c r="NF7" s="79"/>
    </row>
    <row customFormat="true" customHeight="true" ht="17.25" r="8" s="5" spans="1:370">
      <c r="A8" s="73" t="s">
        <v>10</v>
      </c>
      <c r="B8" s="15" t="s">
        <v>1932</v>
      </c>
      <c r="C8" s="15" t="str">
        <f>VLOOKUP(B8,事项列表范围!A:C,3,0)</f>
        <v>数字曲靖智慧医疗软件开发项目</v>
      </c>
      <c r="D8" s="127"/>
      <c r="E8" s="125"/>
      <c r="F8" s="125"/>
      <c r="G8" s="127"/>
      <c r="H8" s="127"/>
      <c r="I8" s="125"/>
      <c r="J8" s="125"/>
      <c r="K8" s="125"/>
      <c r="L8" s="125"/>
      <c r="M8" s="125"/>
      <c r="N8" s="127"/>
      <c r="O8" s="127"/>
      <c r="P8" s="125"/>
      <c r="Q8" s="125"/>
      <c r="R8" s="125"/>
      <c r="S8" s="125"/>
      <c r="T8" s="125"/>
      <c r="U8" s="127"/>
      <c r="V8" s="125"/>
      <c r="W8" s="125"/>
      <c r="X8" s="125"/>
      <c r="Y8" s="127"/>
      <c r="Z8" s="127"/>
      <c r="AA8" s="127"/>
      <c r="AB8" s="127"/>
      <c r="AC8" s="127"/>
      <c r="AD8" s="127"/>
      <c r="AE8" s="127"/>
      <c r="AF8" s="127"/>
      <c r="AG8" s="127"/>
      <c r="AH8" s="127"/>
      <c r="AI8" s="127"/>
      <c r="AJ8" s="6"/>
      <c r="AP8" s="6"/>
      <c r="AQ8" s="6"/>
      <c r="AW8" s="6"/>
      <c r="AX8" s="6"/>
      <c r="BD8" s="6"/>
      <c r="BE8" s="6"/>
      <c r="BK8" s="6"/>
      <c r="BL8" s="6"/>
      <c r="BR8" s="6"/>
      <c r="BS8" s="6"/>
      <c r="BW8" s="5">
        <v>2</v>
      </c>
      <c r="BX8" s="5">
        <v>4</v>
      </c>
      <c r="BY8" s="6"/>
      <c r="BZ8" s="6"/>
      <c r="CA8" s="5">
        <v>2</v>
      </c>
      <c r="CB8" s="5">
        <v>4</v>
      </c>
      <c r="CD8" s="5">
        <v>1</v>
      </c>
      <c r="CF8" s="6"/>
      <c r="CG8" s="6"/>
      <c r="CK8" s="5">
        <v>1</v>
      </c>
      <c r="CL8" s="5">
        <v>2</v>
      </c>
      <c r="CM8" s="6"/>
      <c r="CN8" s="6"/>
      <c r="CQ8" s="5">
        <v>1</v>
      </c>
      <c r="CR8" s="5">
        <v>1</v>
      </c>
      <c r="CT8" s="6">
        <v>1</v>
      </c>
      <c r="CU8" s="6"/>
      <c r="CV8" s="6"/>
      <c r="CW8" s="5">
        <v>1</v>
      </c>
      <c r="CX8" s="5">
        <v>1</v>
      </c>
      <c r="DA8" s="6"/>
      <c r="DB8" s="6"/>
      <c r="DH8" s="6"/>
      <c r="DI8" s="6"/>
      <c r="DO8" s="6"/>
      <c r="DU8" s="6"/>
      <c r="DV8" s="6"/>
      <c r="DW8" s="6"/>
      <c r="DX8" s="6"/>
      <c r="DY8" s="6"/>
      <c r="ED8" s="6"/>
      <c r="EJ8" s="6"/>
      <c r="EK8" s="6"/>
      <c r="EQ8" s="6"/>
      <c r="ER8" s="6"/>
      <c r="EX8" s="6"/>
      <c r="EY8" s="6"/>
      <c r="FE8" s="6"/>
      <c r="FF8" s="6"/>
      <c r="FL8" s="6"/>
      <c r="FM8" s="6"/>
      <c r="FS8" s="6"/>
      <c r="FT8" s="6"/>
      <c r="FX8" s="6"/>
      <c r="FY8" s="6"/>
      <c r="FZ8" s="6"/>
      <c r="GG8" s="6"/>
      <c r="GH8" s="6"/>
      <c r="GN8" s="6"/>
      <c r="GO8" s="6"/>
      <c r="GU8" s="6"/>
      <c r="GV8" s="6"/>
      <c r="HB8" s="6"/>
      <c r="HC8" s="6"/>
      <c r="HI8" s="6"/>
      <c r="HJ8" s="6"/>
      <c r="HP8" s="6"/>
      <c r="HQ8" s="6"/>
      <c r="HW8" s="6"/>
      <c r="HX8" s="6"/>
      <c r="ID8" s="6"/>
      <c r="IE8" s="6"/>
      <c r="IK8" s="6"/>
      <c r="IL8" s="6"/>
      <c r="IR8" s="6"/>
      <c r="IS8" s="6"/>
      <c r="IY8" s="6"/>
      <c r="IZ8" s="6"/>
      <c r="JF8" s="6"/>
      <c r="JG8" s="6"/>
      <c r="JM8" s="6"/>
      <c r="JR8" s="6"/>
      <c r="JS8" s="6"/>
      <c r="JT8" s="6"/>
      <c r="JU8" s="6"/>
      <c r="JV8" s="6"/>
      <c r="JW8" s="6"/>
      <c r="JX8" s="6"/>
      <c r="JY8" s="6"/>
      <c r="KB8" s="6"/>
      <c r="KH8" s="6"/>
      <c r="KI8" s="6"/>
      <c r="KO8" s="6"/>
      <c r="KP8" s="6"/>
      <c r="KV8" s="6"/>
      <c r="KW8" s="6"/>
      <c r="LC8" s="6"/>
      <c r="LD8" s="6"/>
      <c r="LJ8" s="6"/>
      <c r="LK8" s="6"/>
      <c r="LQ8" s="6"/>
      <c r="LR8" s="6"/>
      <c r="LX8" s="6"/>
      <c r="LY8" s="6"/>
      <c r="ME8" s="6"/>
      <c r="MF8" s="6"/>
      <c r="ML8" s="6"/>
      <c r="MM8" s="6"/>
      <c r="MS8" s="6"/>
      <c r="MT8" s="6"/>
      <c r="MZ8" s="6"/>
      <c r="NA8" s="6"/>
      <c r="NE8" s="82"/>
      <c r="NF8" s="79"/>
    </row>
    <row customFormat="true" customHeight="true" ht="17.25" r="9" s="5" spans="1:370">
      <c r="A9" s="73" t="s">
        <v>10</v>
      </c>
      <c r="B9" s="9"/>
      <c r="C9" s="15" t="e">
        <f>VLOOKUP(B9,事项列表范围!A:C,3,0)</f>
        <v>#N/A</v>
      </c>
      <c r="D9" s="127"/>
      <c r="E9" s="125"/>
      <c r="F9" s="125"/>
      <c r="G9" s="127"/>
      <c r="H9" s="127"/>
      <c r="I9" s="125"/>
      <c r="J9" s="125"/>
      <c r="K9" s="125"/>
      <c r="L9" s="125"/>
      <c r="M9" s="125"/>
      <c r="N9" s="127"/>
      <c r="O9" s="127"/>
      <c r="P9" s="125"/>
      <c r="Q9" s="125"/>
      <c r="R9" s="125"/>
      <c r="S9" s="125"/>
      <c r="T9" s="125"/>
      <c r="U9" s="127"/>
      <c r="V9" s="125"/>
      <c r="W9" s="125"/>
      <c r="X9" s="125"/>
      <c r="Y9" s="127"/>
      <c r="Z9" s="127"/>
      <c r="AA9" s="127"/>
      <c r="AB9" s="127"/>
      <c r="AC9" s="127"/>
      <c r="AD9" s="127"/>
      <c r="AE9" s="127"/>
      <c r="AF9" s="127"/>
      <c r="AG9" s="127"/>
      <c r="AH9" s="127"/>
      <c r="AI9" s="127"/>
      <c r="AJ9" s="6"/>
      <c r="AP9" s="6"/>
      <c r="AQ9" s="6"/>
      <c r="AW9" s="6"/>
      <c r="AX9" s="6"/>
      <c r="BD9" s="6"/>
      <c r="BE9" s="6"/>
      <c r="BK9" s="6"/>
      <c r="BL9" s="6"/>
      <c r="BR9" s="6"/>
      <c r="BS9" s="6"/>
      <c r="BY9" s="6"/>
      <c r="BZ9" s="6"/>
      <c r="CF9" s="6"/>
      <c r="CG9" s="6"/>
      <c r="CM9" s="6"/>
      <c r="CN9" s="6"/>
      <c r="CT9" s="6"/>
      <c r="CU9" s="6"/>
      <c r="CV9" s="6"/>
      <c r="DA9" s="6"/>
      <c r="DB9" s="6"/>
      <c r="DH9" s="6"/>
      <c r="DI9" s="6"/>
      <c r="DO9" s="6"/>
      <c r="DU9" s="6"/>
      <c r="DV9" s="6"/>
      <c r="DW9" s="6"/>
      <c r="DX9" s="6"/>
      <c r="DY9" s="6"/>
      <c r="ED9" s="6"/>
      <c r="EJ9" s="6"/>
      <c r="EK9" s="6"/>
      <c r="EQ9" s="6"/>
      <c r="ER9" s="6"/>
      <c r="EX9" s="6"/>
      <c r="EY9" s="6"/>
      <c r="FE9" s="6"/>
      <c r="FF9" s="6"/>
      <c r="FL9" s="6"/>
      <c r="FM9" s="6"/>
      <c r="FS9" s="6"/>
      <c r="FT9" s="6"/>
      <c r="FX9" s="6"/>
      <c r="FY9" s="6"/>
      <c r="FZ9" s="6"/>
      <c r="GG9" s="6"/>
      <c r="GH9" s="6"/>
      <c r="GN9" s="6"/>
      <c r="GO9" s="6"/>
      <c r="GU9" s="6"/>
      <c r="GV9" s="6"/>
      <c r="HB9" s="6"/>
      <c r="HC9" s="6"/>
      <c r="HI9" s="6"/>
      <c r="HJ9" s="6"/>
      <c r="HP9" s="6"/>
      <c r="HQ9" s="6"/>
      <c r="HW9" s="6"/>
      <c r="HX9" s="6"/>
      <c r="ID9" s="6"/>
      <c r="IE9" s="6"/>
      <c r="IK9" s="6"/>
      <c r="IL9" s="6"/>
      <c r="IR9" s="6"/>
      <c r="IS9" s="6"/>
      <c r="IY9" s="6"/>
      <c r="IZ9" s="6"/>
      <c r="JF9" s="6"/>
      <c r="JG9" s="6"/>
      <c r="JM9" s="6"/>
      <c r="JR9" s="6"/>
      <c r="JS9" s="6"/>
      <c r="JT9" s="6"/>
      <c r="JU9" s="6"/>
      <c r="JV9" s="6"/>
      <c r="JW9" s="6"/>
      <c r="JX9" s="6"/>
      <c r="JY9" s="6"/>
      <c r="KB9" s="6"/>
      <c r="KH9" s="6"/>
      <c r="KI9" s="6"/>
      <c r="KO9" s="6"/>
      <c r="KP9" s="6"/>
      <c r="KV9" s="6"/>
      <c r="KW9" s="6"/>
      <c r="LC9" s="6"/>
      <c r="LD9" s="6"/>
      <c r="LJ9" s="6"/>
      <c r="LK9" s="6"/>
      <c r="LQ9" s="6"/>
      <c r="LR9" s="6"/>
      <c r="LX9" s="6"/>
      <c r="LY9" s="6"/>
      <c r="ME9" s="6"/>
      <c r="MF9" s="6"/>
      <c r="ML9" s="6"/>
      <c r="MM9" s="6"/>
      <c r="MS9" s="6"/>
      <c r="MT9" s="6"/>
      <c r="MZ9" s="6"/>
      <c r="NA9" s="6"/>
      <c r="NE9" s="82"/>
      <c r="NF9" s="79"/>
    </row>
    <row customFormat="true" customHeight="true" ht="17.25" r="10" s="5" spans="1:370">
      <c r="A10" s="73" t="s">
        <v>10</v>
      </c>
      <c r="B10" s="74"/>
      <c r="C10" s="15" t="e">
        <f>VLOOKUP(B10,事项列表范围!A:C,3,0)</f>
        <v>#N/A</v>
      </c>
      <c r="D10" s="127"/>
      <c r="E10" s="125"/>
      <c r="F10" s="125"/>
      <c r="G10" s="127"/>
      <c r="H10" s="127"/>
      <c r="I10" s="125"/>
      <c r="J10" s="125"/>
      <c r="K10" s="125"/>
      <c r="L10" s="125"/>
      <c r="M10" s="125"/>
      <c r="N10" s="127"/>
      <c r="O10" s="127"/>
      <c r="P10" s="125"/>
      <c r="Q10" s="125"/>
      <c r="R10" s="125"/>
      <c r="S10" s="125"/>
      <c r="T10" s="125"/>
      <c r="U10" s="127"/>
      <c r="V10" s="125"/>
      <c r="W10" s="125"/>
      <c r="X10" s="125"/>
      <c r="Y10" s="127"/>
      <c r="Z10" s="127"/>
      <c r="AA10" s="127"/>
      <c r="AB10" s="127"/>
      <c r="AC10" s="127"/>
      <c r="AD10" s="127"/>
      <c r="AE10" s="127"/>
      <c r="AF10" s="127"/>
      <c r="AG10" s="127"/>
      <c r="AH10" s="127"/>
      <c r="AI10" s="127"/>
      <c r="AJ10" s="6"/>
      <c r="AP10" s="6"/>
      <c r="AQ10" s="6"/>
      <c r="AW10" s="6"/>
      <c r="AX10" s="6"/>
      <c r="BD10" s="6"/>
      <c r="BE10" s="6"/>
      <c r="BK10" s="6"/>
      <c r="BL10" s="6"/>
      <c r="BR10" s="6"/>
      <c r="BS10" s="6"/>
      <c r="BY10" s="6"/>
      <c r="BZ10" s="6"/>
      <c r="CF10" s="6"/>
      <c r="CG10" s="6"/>
      <c r="CM10" s="6"/>
      <c r="CN10" s="6"/>
      <c r="CT10" s="6"/>
      <c r="CU10" s="6"/>
      <c r="CV10" s="6"/>
      <c r="DA10" s="6"/>
      <c r="DB10" s="6"/>
      <c r="DH10" s="6"/>
      <c r="DI10" s="6"/>
      <c r="DO10" s="6"/>
      <c r="DU10" s="6"/>
      <c r="DV10" s="6"/>
      <c r="DW10" s="6"/>
      <c r="DX10" s="6"/>
      <c r="DY10" s="6"/>
      <c r="ED10" s="6"/>
      <c r="EJ10" s="6"/>
      <c r="EK10" s="6"/>
      <c r="EQ10" s="6"/>
      <c r="ER10" s="6"/>
      <c r="EX10" s="6"/>
      <c r="EY10" s="6"/>
      <c r="FE10" s="6"/>
      <c r="FF10" s="6"/>
      <c r="FL10" s="6"/>
      <c r="FM10" s="6"/>
      <c r="FS10" s="6"/>
      <c r="FT10" s="6"/>
      <c r="FX10" s="6"/>
      <c r="FY10" s="6"/>
      <c r="FZ10" s="6"/>
      <c r="GG10" s="6"/>
      <c r="GH10" s="6"/>
      <c r="GN10" s="6"/>
      <c r="GO10" s="6"/>
      <c r="GU10" s="6"/>
      <c r="GV10" s="6"/>
      <c r="HB10" s="6"/>
      <c r="HC10" s="6"/>
      <c r="HI10" s="6"/>
      <c r="HJ10" s="6"/>
      <c r="HP10" s="6"/>
      <c r="HQ10" s="6"/>
      <c r="HW10" s="6"/>
      <c r="HX10" s="6"/>
      <c r="ID10" s="6"/>
      <c r="IE10" s="6"/>
      <c r="IK10" s="6"/>
      <c r="IL10" s="6"/>
      <c r="IR10" s="6"/>
      <c r="IS10" s="6"/>
      <c r="IY10" s="6"/>
      <c r="IZ10" s="6"/>
      <c r="JF10" s="6"/>
      <c r="JG10" s="6"/>
      <c r="JM10" s="6"/>
      <c r="JR10" s="6"/>
      <c r="JS10" s="6"/>
      <c r="JT10" s="6"/>
      <c r="JU10" s="6"/>
      <c r="JV10" s="6"/>
      <c r="JW10" s="6"/>
      <c r="JX10" s="6"/>
      <c r="JY10" s="6"/>
      <c r="KB10" s="6"/>
      <c r="KH10" s="6"/>
      <c r="KI10" s="6"/>
      <c r="KO10" s="6"/>
      <c r="KP10" s="6"/>
      <c r="KV10" s="6"/>
      <c r="KW10" s="6"/>
      <c r="LC10" s="6"/>
      <c r="LD10" s="6"/>
      <c r="LJ10" s="6"/>
      <c r="LK10" s="6"/>
      <c r="LQ10" s="6"/>
      <c r="LR10" s="6"/>
      <c r="LX10" s="6"/>
      <c r="LY10" s="6"/>
      <c r="ME10" s="6"/>
      <c r="MF10" s="6"/>
      <c r="ML10" s="6"/>
      <c r="MM10" s="6"/>
      <c r="MS10" s="6"/>
      <c r="MT10" s="6"/>
      <c r="MZ10" s="6"/>
      <c r="NA10" s="6"/>
      <c r="NE10" s="82"/>
      <c r="NF10" s="79"/>
    </row>
    <row customFormat="true" customHeight="true" ht="17.25" r="11" s="5" spans="1:370">
      <c r="A11" s="73" t="s">
        <v>10</v>
      </c>
      <c r="B11" s="74"/>
      <c r="C11" s="15" t="e">
        <f>VLOOKUP(B11,事项列表范围!A:C,3,0)</f>
        <v>#N/A</v>
      </c>
      <c r="D11" s="127"/>
      <c r="E11" s="125"/>
      <c r="F11" s="125"/>
      <c r="G11" s="127"/>
      <c r="H11" s="127"/>
      <c r="I11" s="125"/>
      <c r="J11" s="125"/>
      <c r="K11" s="125"/>
      <c r="L11" s="125"/>
      <c r="M11" s="125"/>
      <c r="N11" s="127"/>
      <c r="O11" s="127"/>
      <c r="P11" s="125"/>
      <c r="Q11" s="125"/>
      <c r="R11" s="125"/>
      <c r="S11" s="125"/>
      <c r="T11" s="125"/>
      <c r="U11" s="127"/>
      <c r="V11" s="125"/>
      <c r="W11" s="125"/>
      <c r="X11" s="125"/>
      <c r="Y11" s="127"/>
      <c r="Z11" s="127"/>
      <c r="AA11" s="127"/>
      <c r="AB11" s="127"/>
      <c r="AC11" s="127"/>
      <c r="AD11" s="127"/>
      <c r="AE11" s="127"/>
      <c r="AF11" s="127"/>
      <c r="AG11" s="127"/>
      <c r="AH11" s="127"/>
      <c r="AI11" s="127"/>
      <c r="AJ11" s="6"/>
      <c r="AP11" s="6"/>
      <c r="AQ11" s="6"/>
      <c r="AW11" s="6"/>
      <c r="AX11" s="6"/>
      <c r="BD11" s="6"/>
      <c r="BE11" s="6"/>
      <c r="BK11" s="6"/>
      <c r="BL11" s="6"/>
      <c r="BR11" s="6"/>
      <c r="BS11" s="6"/>
      <c r="BY11" s="6"/>
      <c r="BZ11" s="6"/>
      <c r="CF11" s="6"/>
      <c r="CG11" s="6"/>
      <c r="CM11" s="6"/>
      <c r="CN11" s="6"/>
      <c r="CT11" s="6"/>
      <c r="CU11" s="6"/>
      <c r="CV11" s="6"/>
      <c r="DA11" s="6"/>
      <c r="DB11" s="6"/>
      <c r="DH11" s="6"/>
      <c r="DI11" s="6"/>
      <c r="DO11" s="6"/>
      <c r="DU11" s="6"/>
      <c r="DV11" s="6"/>
      <c r="DW11" s="6"/>
      <c r="DX11" s="6"/>
      <c r="DY11" s="6"/>
      <c r="ED11" s="6"/>
      <c r="EJ11" s="6"/>
      <c r="EK11" s="6"/>
      <c r="EQ11" s="6"/>
      <c r="ER11" s="6"/>
      <c r="EX11" s="6"/>
      <c r="EY11" s="6"/>
      <c r="FE11" s="6"/>
      <c r="FF11" s="6"/>
      <c r="FL11" s="6"/>
      <c r="FM11" s="6"/>
      <c r="FS11" s="6"/>
      <c r="FT11" s="6"/>
      <c r="FX11" s="6"/>
      <c r="FY11" s="6"/>
      <c r="FZ11" s="6"/>
      <c r="GG11" s="6"/>
      <c r="GH11" s="6"/>
      <c r="GN11" s="6"/>
      <c r="GO11" s="6"/>
      <c r="GU11" s="6"/>
      <c r="GV11" s="6"/>
      <c r="HB11" s="6"/>
      <c r="HC11" s="6"/>
      <c r="HI11" s="6"/>
      <c r="HJ11" s="6"/>
      <c r="HP11" s="6"/>
      <c r="HQ11" s="6"/>
      <c r="HW11" s="6"/>
      <c r="HX11" s="6"/>
      <c r="ID11" s="6"/>
      <c r="IE11" s="6"/>
      <c r="IK11" s="6"/>
      <c r="IL11" s="6"/>
      <c r="IR11" s="6"/>
      <c r="IS11" s="6"/>
      <c r="IY11" s="6"/>
      <c r="IZ11" s="6"/>
      <c r="JF11" s="6"/>
      <c r="JG11" s="6"/>
      <c r="JM11" s="6"/>
      <c r="JR11" s="6"/>
      <c r="JS11" s="6"/>
      <c r="JT11" s="6"/>
      <c r="JU11" s="6"/>
      <c r="JV11" s="6"/>
      <c r="JW11" s="6"/>
      <c r="JX11" s="6"/>
      <c r="JY11" s="6"/>
      <c r="KB11" s="6"/>
      <c r="KH11" s="6"/>
      <c r="KI11" s="6"/>
      <c r="KO11" s="6"/>
      <c r="KP11" s="6"/>
      <c r="KV11" s="6"/>
      <c r="KW11" s="6"/>
      <c r="LC11" s="6"/>
      <c r="LD11" s="6"/>
      <c r="LJ11" s="6"/>
      <c r="LK11" s="6"/>
      <c r="LQ11" s="6"/>
      <c r="LR11" s="6"/>
      <c r="LX11" s="6"/>
      <c r="LY11" s="6"/>
      <c r="ME11" s="6"/>
      <c r="MF11" s="6"/>
      <c r="ML11" s="6"/>
      <c r="MM11" s="6"/>
      <c r="MS11" s="6"/>
      <c r="MT11" s="6"/>
      <c r="MZ11" s="6"/>
      <c r="NA11" s="6"/>
      <c r="NE11" s="82"/>
      <c r="NF11" s="79"/>
    </row>
    <row customFormat="true" customHeight="true" ht="17.25" r="12" s="5" spans="1:370">
      <c r="A12" s="73" t="s">
        <v>10</v>
      </c>
      <c r="B12" s="74"/>
      <c r="C12" s="15" t="e">
        <f>VLOOKUP(B12,事项列表范围!A:C,3,0)</f>
        <v>#N/A</v>
      </c>
      <c r="D12" s="127"/>
      <c r="E12" s="125"/>
      <c r="F12" s="125"/>
      <c r="G12" s="127"/>
      <c r="H12" s="127"/>
      <c r="I12" s="125"/>
      <c r="J12" s="125"/>
      <c r="K12" s="125"/>
      <c r="L12" s="125"/>
      <c r="M12" s="125"/>
      <c r="N12" s="127"/>
      <c r="O12" s="127"/>
      <c r="P12" s="125"/>
      <c r="Q12" s="125"/>
      <c r="R12" s="125"/>
      <c r="S12" s="125"/>
      <c r="T12" s="125"/>
      <c r="U12" s="127"/>
      <c r="V12" s="125"/>
      <c r="W12" s="125"/>
      <c r="X12" s="125"/>
      <c r="Y12" s="127"/>
      <c r="Z12" s="127"/>
      <c r="AA12" s="127"/>
      <c r="AB12" s="127"/>
      <c r="AC12" s="127"/>
      <c r="AD12" s="127"/>
      <c r="AE12" s="127"/>
      <c r="AF12" s="127"/>
      <c r="AG12" s="127"/>
      <c r="AH12" s="127"/>
      <c r="AI12" s="127"/>
      <c r="AJ12" s="6"/>
      <c r="AP12" s="6"/>
      <c r="AQ12" s="6"/>
      <c r="AW12" s="6"/>
      <c r="AX12" s="6"/>
      <c r="BD12" s="6"/>
      <c r="BE12" s="6"/>
      <c r="BK12" s="6"/>
      <c r="BL12" s="6"/>
      <c r="BR12" s="6"/>
      <c r="BS12" s="6"/>
      <c r="BY12" s="6"/>
      <c r="BZ12" s="6"/>
      <c r="CF12" s="6"/>
      <c r="CG12" s="6"/>
      <c r="CM12" s="6"/>
      <c r="CN12" s="6"/>
      <c r="CT12" s="6"/>
      <c r="CU12" s="6"/>
      <c r="CV12" s="6"/>
      <c r="DA12" s="6"/>
      <c r="DB12" s="6"/>
      <c r="DH12" s="6"/>
      <c r="DI12" s="6"/>
      <c r="DO12" s="6"/>
      <c r="DU12" s="6"/>
      <c r="DV12" s="6"/>
      <c r="DW12" s="6"/>
      <c r="DX12" s="6"/>
      <c r="DY12" s="6"/>
      <c r="ED12" s="6"/>
      <c r="EJ12" s="6"/>
      <c r="EK12" s="6"/>
      <c r="EQ12" s="6"/>
      <c r="ER12" s="6"/>
      <c r="EX12" s="6"/>
      <c r="EY12" s="6"/>
      <c r="FE12" s="6"/>
      <c r="FF12" s="6"/>
      <c r="FL12" s="6"/>
      <c r="FM12" s="6"/>
      <c r="FS12" s="6"/>
      <c r="FT12" s="6"/>
      <c r="FX12" s="6"/>
      <c r="FY12" s="6"/>
      <c r="FZ12" s="6"/>
      <c r="GG12" s="6"/>
      <c r="GH12" s="6"/>
      <c r="GN12" s="6"/>
      <c r="GO12" s="6"/>
      <c r="GU12" s="6"/>
      <c r="GV12" s="6"/>
      <c r="HB12" s="6"/>
      <c r="HC12" s="6"/>
      <c r="HI12" s="6"/>
      <c r="HJ12" s="6"/>
      <c r="HP12" s="6"/>
      <c r="HQ12" s="6"/>
      <c r="HW12" s="6"/>
      <c r="HX12" s="6"/>
      <c r="ID12" s="6"/>
      <c r="IE12" s="6"/>
      <c r="IK12" s="6"/>
      <c r="IL12" s="6"/>
      <c r="IR12" s="6"/>
      <c r="IS12" s="6"/>
      <c r="IY12" s="6"/>
      <c r="IZ12" s="6"/>
      <c r="JF12" s="6"/>
      <c r="JG12" s="6"/>
      <c r="JM12" s="6"/>
      <c r="JR12" s="6"/>
      <c r="JS12" s="6"/>
      <c r="JT12" s="6"/>
      <c r="JU12" s="6"/>
      <c r="JV12" s="6"/>
      <c r="JW12" s="6"/>
      <c r="JX12" s="6"/>
      <c r="JY12" s="6"/>
      <c r="KB12" s="6"/>
      <c r="KH12" s="6"/>
      <c r="KI12" s="6"/>
      <c r="KO12" s="6"/>
      <c r="KP12" s="6"/>
      <c r="KV12" s="6"/>
      <c r="KW12" s="6"/>
      <c r="LC12" s="6"/>
      <c r="LD12" s="6"/>
      <c r="LJ12" s="6"/>
      <c r="LK12" s="6"/>
      <c r="LQ12" s="6"/>
      <c r="LR12" s="6"/>
      <c r="LX12" s="6"/>
      <c r="LY12" s="6"/>
      <c r="ME12" s="6"/>
      <c r="MF12" s="6"/>
      <c r="ML12" s="6"/>
      <c r="MM12" s="6"/>
      <c r="MS12" s="6"/>
      <c r="MT12" s="6"/>
      <c r="MZ12" s="6"/>
      <c r="NA12" s="6"/>
      <c r="NE12" s="82"/>
      <c r="NF12" s="79"/>
    </row>
    <row customFormat="true" customHeight="true" ht="17.25" r="13" s="5" spans="1:370">
      <c r="A13" s="73" t="s">
        <v>10</v>
      </c>
      <c r="B13" s="74"/>
      <c r="C13" s="15" t="e">
        <f>VLOOKUP(B13,事项列表范围!A:C,3,0)</f>
        <v>#N/A</v>
      </c>
      <c r="D13" s="127"/>
      <c r="E13" s="125"/>
      <c r="F13" s="125"/>
      <c r="G13" s="127"/>
      <c r="H13" s="127"/>
      <c r="I13" s="125"/>
      <c r="J13" s="125"/>
      <c r="K13" s="125"/>
      <c r="L13" s="125"/>
      <c r="M13" s="125"/>
      <c r="N13" s="127"/>
      <c r="O13" s="127"/>
      <c r="P13" s="125"/>
      <c r="Q13" s="125"/>
      <c r="R13" s="125"/>
      <c r="S13" s="125"/>
      <c r="T13" s="125"/>
      <c r="U13" s="127"/>
      <c r="V13" s="125"/>
      <c r="W13" s="125"/>
      <c r="X13" s="125"/>
      <c r="Y13" s="127"/>
      <c r="Z13" s="127"/>
      <c r="AA13" s="127"/>
      <c r="AB13" s="127"/>
      <c r="AC13" s="127"/>
      <c r="AD13" s="127"/>
      <c r="AE13" s="127"/>
      <c r="AF13" s="127"/>
      <c r="AG13" s="127"/>
      <c r="AH13" s="127"/>
      <c r="AI13" s="127"/>
      <c r="AJ13" s="6"/>
      <c r="AP13" s="6"/>
      <c r="AQ13" s="6"/>
      <c r="AW13" s="6"/>
      <c r="AX13" s="6"/>
      <c r="BD13" s="6"/>
      <c r="BE13" s="6"/>
      <c r="BK13" s="6"/>
      <c r="BL13" s="6"/>
      <c r="BR13" s="6"/>
      <c r="BS13" s="6"/>
      <c r="BY13" s="6"/>
      <c r="BZ13" s="6"/>
      <c r="CF13" s="6"/>
      <c r="CG13" s="6"/>
      <c r="CM13" s="6"/>
      <c r="CN13" s="6"/>
      <c r="CT13" s="6"/>
      <c r="CU13" s="6"/>
      <c r="CV13" s="6"/>
      <c r="DA13" s="6"/>
      <c r="DB13" s="6"/>
      <c r="DH13" s="6"/>
      <c r="DI13" s="6"/>
      <c r="DO13" s="6"/>
      <c r="DU13" s="6"/>
      <c r="DV13" s="6"/>
      <c r="DW13" s="6"/>
      <c r="DX13" s="6"/>
      <c r="DY13" s="6"/>
      <c r="ED13" s="6"/>
      <c r="EJ13" s="6"/>
      <c r="EK13" s="6"/>
      <c r="EQ13" s="6"/>
      <c r="ER13" s="6"/>
      <c r="EX13" s="6"/>
      <c r="EY13" s="6"/>
      <c r="FE13" s="6"/>
      <c r="FF13" s="6"/>
      <c r="FL13" s="6"/>
      <c r="FM13" s="6"/>
      <c r="FS13" s="6"/>
      <c r="FT13" s="6"/>
      <c r="FX13" s="6"/>
      <c r="FY13" s="6"/>
      <c r="FZ13" s="6"/>
      <c r="GG13" s="6"/>
      <c r="GH13" s="6"/>
      <c r="GN13" s="6"/>
      <c r="GO13" s="6"/>
      <c r="GU13" s="6"/>
      <c r="GV13" s="6"/>
      <c r="HB13" s="6"/>
      <c r="HC13" s="6"/>
      <c r="HI13" s="6"/>
      <c r="HJ13" s="6"/>
      <c r="HP13" s="6"/>
      <c r="HQ13" s="6"/>
      <c r="HW13" s="6"/>
      <c r="HX13" s="6"/>
      <c r="ID13" s="6"/>
      <c r="IE13" s="6"/>
      <c r="IK13" s="6"/>
      <c r="IL13" s="6"/>
      <c r="IR13" s="6"/>
      <c r="IS13" s="6"/>
      <c r="IY13" s="6"/>
      <c r="IZ13" s="6"/>
      <c r="JF13" s="6"/>
      <c r="JG13" s="6"/>
      <c r="JM13" s="6"/>
      <c r="JR13" s="6"/>
      <c r="JS13" s="6"/>
      <c r="JT13" s="6"/>
      <c r="JU13" s="6"/>
      <c r="JV13" s="6"/>
      <c r="JW13" s="6"/>
      <c r="JX13" s="6"/>
      <c r="JY13" s="6"/>
      <c r="KB13" s="6"/>
      <c r="KH13" s="6"/>
      <c r="KI13" s="6"/>
      <c r="KO13" s="6"/>
      <c r="KP13" s="6"/>
      <c r="KV13" s="6"/>
      <c r="KW13" s="6"/>
      <c r="LC13" s="6"/>
      <c r="LD13" s="6"/>
      <c r="LJ13" s="6"/>
      <c r="LK13" s="6"/>
      <c r="LQ13" s="6"/>
      <c r="LR13" s="6"/>
      <c r="LX13" s="6"/>
      <c r="LY13" s="6"/>
      <c r="ME13" s="6"/>
      <c r="MF13" s="6"/>
      <c r="ML13" s="6"/>
      <c r="MM13" s="6"/>
      <c r="MS13" s="6"/>
      <c r="MT13" s="6"/>
      <c r="MZ13" s="6"/>
      <c r="NA13" s="6"/>
      <c r="NE13" s="82"/>
      <c r="NF13" s="79"/>
    </row>
    <row customFormat="true" customHeight="true" ht="17.25" r="14" s="5" spans="1:370">
      <c r="A14" s="73" t="s">
        <v>10</v>
      </c>
      <c r="B14" s="74"/>
      <c r="C14" s="15" t="e">
        <f>VLOOKUP(B14,事项列表范围!A:C,3,0)</f>
        <v>#N/A</v>
      </c>
      <c r="D14" s="127"/>
      <c r="E14" s="125"/>
      <c r="F14" s="125"/>
      <c r="G14" s="127"/>
      <c r="H14" s="127"/>
      <c r="I14" s="125"/>
      <c r="J14" s="125"/>
      <c r="K14" s="125"/>
      <c r="L14" s="125"/>
      <c r="M14" s="125"/>
      <c r="N14" s="127"/>
      <c r="O14" s="127"/>
      <c r="P14" s="125"/>
      <c r="Q14" s="125"/>
      <c r="R14" s="125"/>
      <c r="S14" s="125"/>
      <c r="T14" s="125"/>
      <c r="U14" s="127"/>
      <c r="V14" s="125"/>
      <c r="W14" s="125"/>
      <c r="X14" s="125"/>
      <c r="Y14" s="127"/>
      <c r="Z14" s="127"/>
      <c r="AA14" s="127"/>
      <c r="AB14" s="127"/>
      <c r="AC14" s="127"/>
      <c r="AD14" s="127"/>
      <c r="AE14" s="127"/>
      <c r="AF14" s="127"/>
      <c r="AG14" s="127"/>
      <c r="AH14" s="127"/>
      <c r="AI14" s="127"/>
      <c r="AJ14" s="6"/>
      <c r="AP14" s="6"/>
      <c r="AQ14" s="6"/>
      <c r="AW14" s="6"/>
      <c r="AX14" s="6"/>
      <c r="BD14" s="6"/>
      <c r="BE14" s="6"/>
      <c r="BK14" s="6"/>
      <c r="BL14" s="6"/>
      <c r="BR14" s="6"/>
      <c r="BS14" s="6"/>
      <c r="BY14" s="6"/>
      <c r="BZ14" s="6"/>
      <c r="CF14" s="6"/>
      <c r="CG14" s="6"/>
      <c r="CM14" s="6"/>
      <c r="CN14" s="6"/>
      <c r="CT14" s="6"/>
      <c r="CU14" s="6"/>
      <c r="CV14" s="6"/>
      <c r="DA14" s="6"/>
      <c r="DB14" s="6"/>
      <c r="DH14" s="6"/>
      <c r="DI14" s="6"/>
      <c r="DO14" s="6"/>
      <c r="DU14" s="6"/>
      <c r="DV14" s="6"/>
      <c r="DW14" s="6"/>
      <c r="DX14" s="6"/>
      <c r="DY14" s="6"/>
      <c r="ED14" s="6"/>
      <c r="EJ14" s="6"/>
      <c r="EK14" s="6"/>
      <c r="EQ14" s="6"/>
      <c r="ER14" s="6"/>
      <c r="EX14" s="6"/>
      <c r="EY14" s="6"/>
      <c r="FE14" s="6"/>
      <c r="FF14" s="6"/>
      <c r="FL14" s="6"/>
      <c r="FM14" s="6"/>
      <c r="FS14" s="6"/>
      <c r="FT14" s="6"/>
      <c r="FX14" s="6"/>
      <c r="FY14" s="6"/>
      <c r="FZ14" s="6"/>
      <c r="GG14" s="6"/>
      <c r="GH14" s="6"/>
      <c r="GN14" s="6"/>
      <c r="GO14" s="6"/>
      <c r="GU14" s="6"/>
      <c r="GV14" s="6"/>
      <c r="HB14" s="6"/>
      <c r="HC14" s="6"/>
      <c r="HI14" s="6"/>
      <c r="HJ14" s="6"/>
      <c r="HP14" s="6"/>
      <c r="HQ14" s="6"/>
      <c r="HW14" s="6"/>
      <c r="HX14" s="6"/>
      <c r="ID14" s="6"/>
      <c r="IE14" s="6"/>
      <c r="IK14" s="6"/>
      <c r="IL14" s="6"/>
      <c r="IR14" s="6"/>
      <c r="IS14" s="6"/>
      <c r="IY14" s="6"/>
      <c r="IZ14" s="6"/>
      <c r="JF14" s="6"/>
      <c r="JG14" s="6"/>
      <c r="JM14" s="6"/>
      <c r="JR14" s="6"/>
      <c r="JS14" s="6"/>
      <c r="JT14" s="6"/>
      <c r="JU14" s="6"/>
      <c r="JV14" s="6"/>
      <c r="JW14" s="6"/>
      <c r="JX14" s="6"/>
      <c r="JY14" s="6"/>
      <c r="KB14" s="6"/>
      <c r="KH14" s="6"/>
      <c r="KI14" s="6"/>
      <c r="KO14" s="6"/>
      <c r="KP14" s="6"/>
      <c r="KV14" s="6"/>
      <c r="KW14" s="6"/>
      <c r="LC14" s="6"/>
      <c r="LD14" s="6"/>
      <c r="LJ14" s="6"/>
      <c r="LK14" s="6"/>
      <c r="LQ14" s="6"/>
      <c r="LR14" s="6"/>
      <c r="LX14" s="6"/>
      <c r="LY14" s="6"/>
      <c r="ME14" s="6"/>
      <c r="MF14" s="6"/>
      <c r="ML14" s="6"/>
      <c r="MM14" s="6"/>
      <c r="MS14" s="6"/>
      <c r="MT14" s="6"/>
      <c r="MZ14" s="6"/>
      <c r="NA14" s="6"/>
      <c r="NE14" s="82"/>
      <c r="NF14" s="79"/>
    </row>
    <row customFormat="true" customHeight="true" ht="17.25" r="15" s="5" spans="1:370">
      <c r="A15" s="73" t="s">
        <v>10</v>
      </c>
      <c r="B15" s="74"/>
      <c r="C15" s="15" t="e">
        <f>VLOOKUP(B15,事项列表范围!A:C,3,0)</f>
        <v>#N/A</v>
      </c>
      <c r="D15" s="127"/>
      <c r="E15" s="125"/>
      <c r="F15" s="125"/>
      <c r="G15" s="127"/>
      <c r="H15" s="127"/>
      <c r="I15" s="125"/>
      <c r="J15" s="125"/>
      <c r="K15" s="125"/>
      <c r="L15" s="125"/>
      <c r="M15" s="125"/>
      <c r="N15" s="127"/>
      <c r="O15" s="127"/>
      <c r="P15" s="125"/>
      <c r="Q15" s="125"/>
      <c r="R15" s="125"/>
      <c r="S15" s="125"/>
      <c r="T15" s="125"/>
      <c r="U15" s="127"/>
      <c r="V15" s="125"/>
      <c r="W15" s="125"/>
      <c r="X15" s="125"/>
      <c r="Y15" s="127"/>
      <c r="Z15" s="127"/>
      <c r="AA15" s="127"/>
      <c r="AB15" s="127"/>
      <c r="AC15" s="127"/>
      <c r="AD15" s="127"/>
      <c r="AE15" s="127"/>
      <c r="AF15" s="127"/>
      <c r="AG15" s="127"/>
      <c r="AH15" s="127"/>
      <c r="AI15" s="127"/>
      <c r="AJ15" s="6"/>
      <c r="AP15" s="6"/>
      <c r="AQ15" s="6"/>
      <c r="AW15" s="6"/>
      <c r="AX15" s="6"/>
      <c r="BD15" s="6"/>
      <c r="BE15" s="6"/>
      <c r="BK15" s="6"/>
      <c r="BL15" s="6"/>
      <c r="BR15" s="6"/>
      <c r="BS15" s="6"/>
      <c r="BY15" s="6"/>
      <c r="BZ15" s="6"/>
      <c r="CF15" s="6"/>
      <c r="CG15" s="6"/>
      <c r="CM15" s="6"/>
      <c r="CN15" s="6"/>
      <c r="CT15" s="6"/>
      <c r="CU15" s="6"/>
      <c r="CV15" s="6"/>
      <c r="DA15" s="6"/>
      <c r="DB15" s="6"/>
      <c r="DH15" s="6"/>
      <c r="DI15" s="6"/>
      <c r="DO15" s="6"/>
      <c r="DU15" s="6"/>
      <c r="DV15" s="6"/>
      <c r="DW15" s="6"/>
      <c r="DX15" s="6"/>
      <c r="DY15" s="6"/>
      <c r="ED15" s="6"/>
      <c r="EJ15" s="6"/>
      <c r="EK15" s="6"/>
      <c r="EQ15" s="6"/>
      <c r="ER15" s="6"/>
      <c r="EX15" s="6"/>
      <c r="EY15" s="6"/>
      <c r="FE15" s="6"/>
      <c r="FF15" s="6"/>
      <c r="FL15" s="6"/>
      <c r="FM15" s="6"/>
      <c r="FS15" s="6"/>
      <c r="FT15" s="6"/>
      <c r="FX15" s="6"/>
      <c r="FY15" s="6"/>
      <c r="FZ15" s="6"/>
      <c r="GG15" s="6"/>
      <c r="GH15" s="6"/>
      <c r="GN15" s="6"/>
      <c r="GO15" s="6"/>
      <c r="GU15" s="6"/>
      <c r="GV15" s="6"/>
      <c r="HB15" s="6"/>
      <c r="HC15" s="6"/>
      <c r="HI15" s="6"/>
      <c r="HJ15" s="6"/>
      <c r="HP15" s="6"/>
      <c r="HQ15" s="6"/>
      <c r="HW15" s="6"/>
      <c r="HX15" s="6"/>
      <c r="ID15" s="6"/>
      <c r="IE15" s="6"/>
      <c r="IK15" s="6"/>
      <c r="IL15" s="6"/>
      <c r="IR15" s="6"/>
      <c r="IS15" s="6"/>
      <c r="IY15" s="6"/>
      <c r="IZ15" s="6"/>
      <c r="JF15" s="6"/>
      <c r="JG15" s="6"/>
      <c r="JM15" s="6"/>
      <c r="JR15" s="6"/>
      <c r="JS15" s="6"/>
      <c r="JT15" s="6"/>
      <c r="JU15" s="6"/>
      <c r="JV15" s="6"/>
      <c r="JW15" s="6"/>
      <c r="JX15" s="6"/>
      <c r="JY15" s="6"/>
      <c r="KB15" s="6"/>
      <c r="KH15" s="6"/>
      <c r="KI15" s="6"/>
      <c r="KO15" s="6"/>
      <c r="KP15" s="6"/>
      <c r="KV15" s="6"/>
      <c r="KW15" s="6"/>
      <c r="LC15" s="6"/>
      <c r="LD15" s="6"/>
      <c r="LJ15" s="6"/>
      <c r="LK15" s="6"/>
      <c r="LQ15" s="6"/>
      <c r="LR15" s="6"/>
      <c r="LX15" s="6"/>
      <c r="LY15" s="6"/>
      <c r="ME15" s="6"/>
      <c r="MF15" s="6"/>
      <c r="ML15" s="6"/>
      <c r="MM15" s="6"/>
      <c r="MS15" s="6"/>
      <c r="MT15" s="6"/>
      <c r="MZ15" s="6"/>
      <c r="NA15" s="6"/>
      <c r="NE15" s="82"/>
      <c r="NF15" s="79"/>
    </row>
    <row customFormat="true" customHeight="true" ht="17.25" r="16" s="5" spans="1:370">
      <c r="A16" s="73" t="s">
        <v>10</v>
      </c>
      <c r="B16" s="75"/>
      <c r="C16" s="15" t="e">
        <f>VLOOKUP(B16,事项列表范围!A:C,3,0)</f>
        <v>#N/A</v>
      </c>
      <c r="D16" s="127"/>
      <c r="E16" s="125"/>
      <c r="F16" s="125"/>
      <c r="G16" s="127"/>
      <c r="H16" s="127"/>
      <c r="I16" s="125"/>
      <c r="J16" s="125"/>
      <c r="K16" s="125"/>
      <c r="L16" s="125"/>
      <c r="M16" s="125"/>
      <c r="N16" s="127"/>
      <c r="O16" s="127"/>
      <c r="P16" s="125"/>
      <c r="Q16" s="125"/>
      <c r="R16" s="125"/>
      <c r="S16" s="125"/>
      <c r="T16" s="125"/>
      <c r="U16" s="127"/>
      <c r="V16" s="125"/>
      <c r="W16" s="125"/>
      <c r="X16" s="125"/>
      <c r="Y16" s="127"/>
      <c r="Z16" s="127"/>
      <c r="AA16" s="127"/>
      <c r="AB16" s="127"/>
      <c r="AC16" s="127"/>
      <c r="AD16" s="127"/>
      <c r="AE16" s="127"/>
      <c r="AF16" s="127"/>
      <c r="AG16" s="127"/>
      <c r="AH16" s="127"/>
      <c r="AI16" s="127"/>
      <c r="AJ16" s="6"/>
      <c r="AP16" s="6"/>
      <c r="AQ16" s="6"/>
      <c r="AW16" s="6"/>
      <c r="AX16" s="6"/>
      <c r="BD16" s="6"/>
      <c r="BE16" s="6"/>
      <c r="BK16" s="6"/>
      <c r="BL16" s="6"/>
      <c r="BR16" s="6"/>
      <c r="BS16" s="6"/>
      <c r="BY16" s="6"/>
      <c r="BZ16" s="6"/>
      <c r="CF16" s="6"/>
      <c r="CG16" s="6"/>
      <c r="CM16" s="6"/>
      <c r="CN16" s="6"/>
      <c r="CT16" s="6"/>
      <c r="CU16" s="6"/>
      <c r="CV16" s="6"/>
      <c r="DA16" s="6"/>
      <c r="DB16" s="6"/>
      <c r="DH16" s="6"/>
      <c r="DI16" s="6"/>
      <c r="DO16" s="6"/>
      <c r="DU16" s="6"/>
      <c r="DV16" s="6"/>
      <c r="DW16" s="6"/>
      <c r="DX16" s="6"/>
      <c r="DY16" s="6"/>
      <c r="ED16" s="6"/>
      <c r="EJ16" s="6"/>
      <c r="EK16" s="6"/>
      <c r="EQ16" s="6"/>
      <c r="ER16" s="6"/>
      <c r="EX16" s="6"/>
      <c r="EY16" s="6"/>
      <c r="FE16" s="6"/>
      <c r="FF16" s="6"/>
      <c r="FL16" s="6"/>
      <c r="FM16" s="6"/>
      <c r="FS16" s="6"/>
      <c r="FT16" s="6"/>
      <c r="FX16" s="6"/>
      <c r="FY16" s="6"/>
      <c r="FZ16" s="6"/>
      <c r="GG16" s="6"/>
      <c r="GH16" s="6"/>
      <c r="GN16" s="6"/>
      <c r="GO16" s="6"/>
      <c r="GU16" s="6"/>
      <c r="GV16" s="6"/>
      <c r="HB16" s="6"/>
      <c r="HC16" s="6"/>
      <c r="HI16" s="6"/>
      <c r="HJ16" s="6"/>
      <c r="HP16" s="6"/>
      <c r="HQ16" s="6"/>
      <c r="HW16" s="6"/>
      <c r="HX16" s="6"/>
      <c r="ID16" s="6"/>
      <c r="IE16" s="6"/>
      <c r="IK16" s="6"/>
      <c r="IL16" s="6"/>
      <c r="IR16" s="6"/>
      <c r="IS16" s="6"/>
      <c r="IY16" s="6"/>
      <c r="IZ16" s="6"/>
      <c r="JF16" s="6"/>
      <c r="JG16" s="6"/>
      <c r="JM16" s="6"/>
      <c r="JR16" s="6"/>
      <c r="JS16" s="6"/>
      <c r="JT16" s="6"/>
      <c r="JU16" s="6"/>
      <c r="JV16" s="6"/>
      <c r="JW16" s="6"/>
      <c r="JX16" s="6"/>
      <c r="JY16" s="6"/>
      <c r="KB16" s="6"/>
      <c r="KH16" s="6"/>
      <c r="KI16" s="6"/>
      <c r="KO16" s="6"/>
      <c r="KP16" s="6"/>
      <c r="KV16" s="6"/>
      <c r="KW16" s="6"/>
      <c r="LC16" s="6"/>
      <c r="LD16" s="6"/>
      <c r="LJ16" s="6"/>
      <c r="LK16" s="6"/>
      <c r="LQ16" s="6"/>
      <c r="LR16" s="6"/>
      <c r="LX16" s="6"/>
      <c r="LY16" s="6"/>
      <c r="ME16" s="6"/>
      <c r="MF16" s="6"/>
      <c r="ML16" s="6"/>
      <c r="MM16" s="6"/>
      <c r="MS16" s="6"/>
      <c r="MT16" s="6"/>
      <c r="MZ16" s="6"/>
      <c r="NA16" s="6"/>
      <c r="NE16" s="82"/>
      <c r="NF16" s="79"/>
    </row>
    <row customFormat="true" customHeight="true" ht="17.25" r="17" s="5" spans="1:370">
      <c r="A17" s="73" t="s">
        <v>10</v>
      </c>
      <c r="B17" s="74"/>
      <c r="C17" s="15" t="e">
        <f>VLOOKUP(B17,事项列表范围!A:C,3,0)</f>
        <v>#N/A</v>
      </c>
      <c r="D17" s="127"/>
      <c r="E17" s="125"/>
      <c r="F17" s="125"/>
      <c r="G17" s="127"/>
      <c r="H17" s="127"/>
      <c r="I17" s="125"/>
      <c r="J17" s="125"/>
      <c r="K17" s="125"/>
      <c r="L17" s="125"/>
      <c r="M17" s="125"/>
      <c r="N17" s="127"/>
      <c r="O17" s="127"/>
      <c r="P17" s="125"/>
      <c r="Q17" s="125"/>
      <c r="R17" s="125"/>
      <c r="S17" s="125"/>
      <c r="T17" s="125"/>
      <c r="U17" s="127"/>
      <c r="V17" s="125"/>
      <c r="W17" s="125"/>
      <c r="X17" s="125"/>
      <c r="Y17" s="127"/>
      <c r="Z17" s="127"/>
      <c r="AA17" s="127"/>
      <c r="AB17" s="127"/>
      <c r="AC17" s="127"/>
      <c r="AD17" s="127"/>
      <c r="AE17" s="127"/>
      <c r="AF17" s="127"/>
      <c r="AG17" s="127"/>
      <c r="AH17" s="127"/>
      <c r="AI17" s="127"/>
      <c r="AJ17" s="6"/>
      <c r="AP17" s="6"/>
      <c r="AQ17" s="6"/>
      <c r="AW17" s="6"/>
      <c r="AX17" s="6"/>
      <c r="BD17" s="6"/>
      <c r="BE17" s="6"/>
      <c r="BK17" s="6"/>
      <c r="BL17" s="6"/>
      <c r="BR17" s="6"/>
      <c r="BS17" s="6"/>
      <c r="BY17" s="6"/>
      <c r="BZ17" s="6"/>
      <c r="CF17" s="6"/>
      <c r="CG17" s="6"/>
      <c r="CM17" s="6"/>
      <c r="CN17" s="6"/>
      <c r="CT17" s="6"/>
      <c r="CU17" s="6"/>
      <c r="CV17" s="6"/>
      <c r="DA17" s="6"/>
      <c r="DB17" s="6"/>
      <c r="DH17" s="6"/>
      <c r="DI17" s="6"/>
      <c r="DO17" s="6"/>
      <c r="DU17" s="6"/>
      <c r="DV17" s="6"/>
      <c r="DW17" s="6"/>
      <c r="DX17" s="6"/>
      <c r="DY17" s="6"/>
      <c r="ED17" s="6"/>
      <c r="EJ17" s="6"/>
      <c r="EK17" s="6"/>
      <c r="EQ17" s="6"/>
      <c r="ER17" s="6"/>
      <c r="EX17" s="6"/>
      <c r="EY17" s="6"/>
      <c r="FE17" s="6"/>
      <c r="FF17" s="6"/>
      <c r="FL17" s="6"/>
      <c r="FM17" s="6"/>
      <c r="FS17" s="6"/>
      <c r="FT17" s="6"/>
      <c r="FX17" s="6"/>
      <c r="FY17" s="6"/>
      <c r="FZ17" s="6"/>
      <c r="GG17" s="6"/>
      <c r="GH17" s="6"/>
      <c r="GN17" s="6"/>
      <c r="GO17" s="6"/>
      <c r="GU17" s="6"/>
      <c r="GV17" s="6"/>
      <c r="HB17" s="6"/>
      <c r="HC17" s="6"/>
      <c r="HI17" s="6"/>
      <c r="HJ17" s="6"/>
      <c r="HP17" s="6"/>
      <c r="HQ17" s="6"/>
      <c r="HW17" s="6"/>
      <c r="HX17" s="6"/>
      <c r="ID17" s="6"/>
      <c r="IE17" s="6"/>
      <c r="IK17" s="6"/>
      <c r="IL17" s="6"/>
      <c r="IR17" s="6"/>
      <c r="IS17" s="6"/>
      <c r="IY17" s="6"/>
      <c r="IZ17" s="6"/>
      <c r="JF17" s="6"/>
      <c r="JG17" s="6"/>
      <c r="JM17" s="6"/>
      <c r="JR17" s="6"/>
      <c r="JS17" s="6"/>
      <c r="JT17" s="6"/>
      <c r="JU17" s="6"/>
      <c r="JV17" s="6"/>
      <c r="JW17" s="6"/>
      <c r="JX17" s="6"/>
      <c r="JY17" s="6"/>
      <c r="KB17" s="6"/>
      <c r="KH17" s="6"/>
      <c r="KI17" s="6"/>
      <c r="KO17" s="6"/>
      <c r="KP17" s="6"/>
      <c r="KV17" s="6"/>
      <c r="KW17" s="6"/>
      <c r="LC17" s="6"/>
      <c r="LD17" s="6"/>
      <c r="LJ17" s="6"/>
      <c r="LK17" s="6"/>
      <c r="LQ17" s="6"/>
      <c r="LR17" s="6"/>
      <c r="LX17" s="6"/>
      <c r="LY17" s="6"/>
      <c r="ME17" s="6"/>
      <c r="MF17" s="6"/>
      <c r="ML17" s="6"/>
      <c r="MM17" s="6"/>
      <c r="MS17" s="6"/>
      <c r="MT17" s="6"/>
      <c r="MZ17" s="6"/>
      <c r="NA17" s="6"/>
      <c r="NE17" s="82"/>
      <c r="NF17" s="79"/>
    </row>
    <row customFormat="true" customHeight="true" ht="17.25" r="18" s="5" spans="1:370">
      <c r="A18" s="73" t="s">
        <v>10</v>
      </c>
      <c r="B18" s="74"/>
      <c r="C18" s="15" t="e">
        <f>VLOOKUP(B18,事项列表范围!A:C,3,0)</f>
        <v>#N/A</v>
      </c>
      <c r="D18" s="127"/>
      <c r="E18" s="125"/>
      <c r="F18" s="125"/>
      <c r="G18" s="127"/>
      <c r="H18" s="127"/>
      <c r="I18" s="125"/>
      <c r="J18" s="125"/>
      <c r="K18" s="125"/>
      <c r="L18" s="125"/>
      <c r="M18" s="125"/>
      <c r="N18" s="127"/>
      <c r="O18" s="127"/>
      <c r="P18" s="125"/>
      <c r="Q18" s="125"/>
      <c r="R18" s="125"/>
      <c r="S18" s="125"/>
      <c r="T18" s="125"/>
      <c r="U18" s="127"/>
      <c r="V18" s="125"/>
      <c r="W18" s="125"/>
      <c r="X18" s="125"/>
      <c r="Y18" s="127"/>
      <c r="Z18" s="127"/>
      <c r="AA18" s="127"/>
      <c r="AB18" s="127"/>
      <c r="AC18" s="127"/>
      <c r="AD18" s="127"/>
      <c r="AE18" s="127"/>
      <c r="AF18" s="127"/>
      <c r="AG18" s="127"/>
      <c r="AH18" s="127"/>
      <c r="AI18" s="127"/>
      <c r="AJ18" s="6"/>
      <c r="AP18" s="6"/>
      <c r="AQ18" s="6"/>
      <c r="AW18" s="6"/>
      <c r="AX18" s="6"/>
      <c r="BD18" s="6"/>
      <c r="BE18" s="6"/>
      <c r="BK18" s="6"/>
      <c r="BL18" s="6"/>
      <c r="BR18" s="6"/>
      <c r="BS18" s="6"/>
      <c r="BY18" s="6"/>
      <c r="BZ18" s="6"/>
      <c r="CF18" s="6"/>
      <c r="CG18" s="6"/>
      <c r="CM18" s="6"/>
      <c r="CN18" s="6"/>
      <c r="CT18" s="6"/>
      <c r="CU18" s="6"/>
      <c r="CV18" s="6"/>
      <c r="DA18" s="6"/>
      <c r="DB18" s="6"/>
      <c r="DH18" s="6"/>
      <c r="DI18" s="6"/>
      <c r="DO18" s="6"/>
      <c r="DU18" s="6"/>
      <c r="DV18" s="6"/>
      <c r="DW18" s="6"/>
      <c r="DX18" s="6"/>
      <c r="DY18" s="6"/>
      <c r="ED18" s="6"/>
      <c r="EJ18" s="6"/>
      <c r="EK18" s="6"/>
      <c r="EQ18" s="6"/>
      <c r="ER18" s="6"/>
      <c r="EX18" s="6"/>
      <c r="EY18" s="6"/>
      <c r="FE18" s="6"/>
      <c r="FF18" s="6"/>
      <c r="FL18" s="6"/>
      <c r="FM18" s="6"/>
      <c r="FS18" s="6"/>
      <c r="FT18" s="6"/>
      <c r="FX18" s="6"/>
      <c r="FY18" s="6"/>
      <c r="FZ18" s="6"/>
      <c r="GG18" s="6"/>
      <c r="GH18" s="6"/>
      <c r="GN18" s="6"/>
      <c r="GO18" s="6"/>
      <c r="GU18" s="6"/>
      <c r="GV18" s="6"/>
      <c r="HB18" s="6"/>
      <c r="HC18" s="6"/>
      <c r="HI18" s="6"/>
      <c r="HJ18" s="6"/>
      <c r="HP18" s="6"/>
      <c r="HQ18" s="6"/>
      <c r="HW18" s="6"/>
      <c r="HX18" s="6"/>
      <c r="ID18" s="6"/>
      <c r="IE18" s="6"/>
      <c r="IK18" s="6"/>
      <c r="IL18" s="6"/>
      <c r="IR18" s="6"/>
      <c r="IS18" s="6"/>
      <c r="IY18" s="6"/>
      <c r="IZ18" s="6"/>
      <c r="JF18" s="6"/>
      <c r="JG18" s="6"/>
      <c r="JM18" s="6"/>
      <c r="JR18" s="6"/>
      <c r="JS18" s="6"/>
      <c r="JT18" s="6"/>
      <c r="JU18" s="6"/>
      <c r="JV18" s="6"/>
      <c r="JW18" s="6"/>
      <c r="JX18" s="6"/>
      <c r="JY18" s="6"/>
      <c r="KB18" s="6"/>
      <c r="KH18" s="6"/>
      <c r="KI18" s="6"/>
      <c r="KO18" s="6"/>
      <c r="KP18" s="6"/>
      <c r="KV18" s="6"/>
      <c r="KW18" s="6"/>
      <c r="LC18" s="6"/>
      <c r="LD18" s="6"/>
      <c r="LJ18" s="6"/>
      <c r="LK18" s="6"/>
      <c r="LQ18" s="6"/>
      <c r="LR18" s="6"/>
      <c r="LX18" s="6"/>
      <c r="LY18" s="6"/>
      <c r="ME18" s="6"/>
      <c r="MF18" s="6"/>
      <c r="ML18" s="6"/>
      <c r="MM18" s="6"/>
      <c r="MS18" s="6"/>
      <c r="MT18" s="6"/>
      <c r="MZ18" s="6"/>
      <c r="NA18" s="6"/>
      <c r="NE18" s="82"/>
      <c r="NF18" s="79"/>
    </row>
    <row customFormat="true" customHeight="true" ht="17.25" r="19" s="5" spans="1:370">
      <c r="A19" s="73" t="s">
        <v>10</v>
      </c>
      <c r="B19" s="74"/>
      <c r="C19" s="15" t="e">
        <f>VLOOKUP(B19,事项列表范围!A:C,3,0)</f>
        <v>#N/A</v>
      </c>
      <c r="D19" s="127"/>
      <c r="E19" s="125"/>
      <c r="F19" s="125"/>
      <c r="G19" s="127"/>
      <c r="H19" s="127"/>
      <c r="I19" s="125"/>
      <c r="J19" s="125"/>
      <c r="K19" s="125"/>
      <c r="L19" s="125"/>
      <c r="M19" s="125"/>
      <c r="N19" s="127"/>
      <c r="O19" s="127"/>
      <c r="P19" s="125"/>
      <c r="Q19" s="125"/>
      <c r="R19" s="125"/>
      <c r="S19" s="125"/>
      <c r="T19" s="125"/>
      <c r="U19" s="127"/>
      <c r="V19" s="125"/>
      <c r="W19" s="125"/>
      <c r="X19" s="125"/>
      <c r="Y19" s="127"/>
      <c r="Z19" s="127"/>
      <c r="AA19" s="127"/>
      <c r="AB19" s="127"/>
      <c r="AC19" s="127"/>
      <c r="AD19" s="127"/>
      <c r="AE19" s="127"/>
      <c r="AF19" s="127"/>
      <c r="AG19" s="127"/>
      <c r="AH19" s="127"/>
      <c r="AI19" s="127"/>
      <c r="AJ19" s="6"/>
      <c r="AP19" s="6"/>
      <c r="AQ19" s="6"/>
      <c r="AW19" s="6"/>
      <c r="AX19" s="6"/>
      <c r="BD19" s="6"/>
      <c r="BE19" s="6"/>
      <c r="BK19" s="6"/>
      <c r="BL19" s="6"/>
      <c r="BR19" s="6"/>
      <c r="BS19" s="6"/>
      <c r="BY19" s="6"/>
      <c r="BZ19" s="6"/>
      <c r="CF19" s="6"/>
      <c r="CG19" s="6"/>
      <c r="CM19" s="6"/>
      <c r="CN19" s="6"/>
      <c r="CT19" s="6"/>
      <c r="CU19" s="6"/>
      <c r="CV19" s="6"/>
      <c r="DA19" s="6"/>
      <c r="DB19" s="6"/>
      <c r="DH19" s="6"/>
      <c r="DI19" s="6"/>
      <c r="DO19" s="6"/>
      <c r="DU19" s="6"/>
      <c r="DV19" s="6"/>
      <c r="DW19" s="6"/>
      <c r="DX19" s="6"/>
      <c r="DY19" s="6"/>
      <c r="ED19" s="6"/>
      <c r="EJ19" s="6"/>
      <c r="EK19" s="6"/>
      <c r="EQ19" s="6"/>
      <c r="ER19" s="6"/>
      <c r="EX19" s="6"/>
      <c r="EY19" s="6"/>
      <c r="FE19" s="6"/>
      <c r="FF19" s="6"/>
      <c r="FL19" s="6"/>
      <c r="FM19" s="6"/>
      <c r="FS19" s="6"/>
      <c r="FT19" s="6"/>
      <c r="FX19" s="6"/>
      <c r="FY19" s="6"/>
      <c r="FZ19" s="6"/>
      <c r="GG19" s="6"/>
      <c r="GH19" s="6"/>
      <c r="GN19" s="6"/>
      <c r="GO19" s="6"/>
      <c r="GU19" s="6"/>
      <c r="GV19" s="6"/>
      <c r="HB19" s="6"/>
      <c r="HC19" s="6"/>
      <c r="HI19" s="6"/>
      <c r="HJ19" s="6"/>
      <c r="HP19" s="6"/>
      <c r="HQ19" s="6"/>
      <c r="HW19" s="6"/>
      <c r="HX19" s="6"/>
      <c r="ID19" s="6"/>
      <c r="IE19" s="6"/>
      <c r="IK19" s="6"/>
      <c r="IL19" s="6"/>
      <c r="IR19" s="6"/>
      <c r="IS19" s="6"/>
      <c r="IY19" s="6"/>
      <c r="IZ19" s="6"/>
      <c r="JF19" s="6"/>
      <c r="JG19" s="6"/>
      <c r="JM19" s="6"/>
      <c r="JR19" s="6"/>
      <c r="JS19" s="6"/>
      <c r="JT19" s="6"/>
      <c r="JU19" s="6"/>
      <c r="JV19" s="6"/>
      <c r="JW19" s="6"/>
      <c r="JX19" s="6"/>
      <c r="JY19" s="6"/>
      <c r="KB19" s="6"/>
      <c r="KH19" s="6"/>
      <c r="KI19" s="6"/>
      <c r="KO19" s="6"/>
      <c r="KP19" s="6"/>
      <c r="KV19" s="6"/>
      <c r="KW19" s="6"/>
      <c r="LC19" s="6"/>
      <c r="LD19" s="6"/>
      <c r="LJ19" s="6"/>
      <c r="LK19" s="6"/>
      <c r="LQ19" s="6"/>
      <c r="LR19" s="6"/>
      <c r="LX19" s="6"/>
      <c r="LY19" s="6"/>
      <c r="ME19" s="6"/>
      <c r="MF19" s="6"/>
      <c r="ML19" s="6"/>
      <c r="MM19" s="6"/>
      <c r="MS19" s="6"/>
      <c r="MT19" s="6"/>
      <c r="MZ19" s="6"/>
      <c r="NA19" s="6"/>
      <c r="NE19" s="82"/>
      <c r="NF19" s="79"/>
    </row>
    <row customFormat="true" customHeight="true" ht="17.25" r="20" s="5" spans="1:370">
      <c r="A20" s="73" t="s">
        <v>10</v>
      </c>
      <c r="B20" s="74"/>
      <c r="C20" s="15" t="e">
        <f>VLOOKUP(B20,事项列表范围!A:C,3,0)</f>
        <v>#N/A</v>
      </c>
      <c r="D20" s="127"/>
      <c r="E20" s="125"/>
      <c r="F20" s="125"/>
      <c r="G20" s="127"/>
      <c r="H20" s="127"/>
      <c r="I20" s="125"/>
      <c r="J20" s="125"/>
      <c r="K20" s="125"/>
      <c r="L20" s="125"/>
      <c r="M20" s="125"/>
      <c r="N20" s="127"/>
      <c r="O20" s="127"/>
      <c r="P20" s="125"/>
      <c r="Q20" s="125"/>
      <c r="R20" s="125"/>
      <c r="S20" s="125"/>
      <c r="T20" s="125"/>
      <c r="U20" s="127"/>
      <c r="V20" s="125"/>
      <c r="W20" s="125"/>
      <c r="X20" s="125"/>
      <c r="Y20" s="127"/>
      <c r="Z20" s="127"/>
      <c r="AA20" s="127"/>
      <c r="AB20" s="127"/>
      <c r="AC20" s="127"/>
      <c r="AD20" s="127"/>
      <c r="AE20" s="127"/>
      <c r="AF20" s="127"/>
      <c r="AG20" s="127"/>
      <c r="AH20" s="127"/>
      <c r="AI20" s="127"/>
      <c r="AJ20" s="6"/>
      <c r="AP20" s="6"/>
      <c r="AQ20" s="6"/>
      <c r="AW20" s="6"/>
      <c r="AX20" s="6"/>
      <c r="BD20" s="6"/>
      <c r="BE20" s="6"/>
      <c r="BK20" s="6"/>
      <c r="BL20" s="6"/>
      <c r="BR20" s="6"/>
      <c r="BS20" s="6"/>
      <c r="BY20" s="6"/>
      <c r="BZ20" s="6"/>
      <c r="CF20" s="6"/>
      <c r="CG20" s="6"/>
      <c r="CM20" s="6"/>
      <c r="CN20" s="6"/>
      <c r="CT20" s="6"/>
      <c r="CU20" s="6"/>
      <c r="CV20" s="6"/>
      <c r="DA20" s="6"/>
      <c r="DB20" s="6"/>
      <c r="DH20" s="6"/>
      <c r="DI20" s="6"/>
      <c r="DO20" s="6"/>
      <c r="DU20" s="6"/>
      <c r="DV20" s="6"/>
      <c r="DW20" s="6"/>
      <c r="DX20" s="6"/>
      <c r="DY20" s="6"/>
      <c r="ED20" s="6"/>
      <c r="EJ20" s="6"/>
      <c r="EK20" s="6"/>
      <c r="EQ20" s="6"/>
      <c r="ER20" s="6"/>
      <c r="EX20" s="6"/>
      <c r="EY20" s="6"/>
      <c r="FE20" s="6"/>
      <c r="FF20" s="6"/>
      <c r="FL20" s="6"/>
      <c r="FM20" s="6"/>
      <c r="FS20" s="6"/>
      <c r="FT20" s="6"/>
      <c r="FX20" s="6"/>
      <c r="FY20" s="6"/>
      <c r="FZ20" s="6"/>
      <c r="GG20" s="6"/>
      <c r="GH20" s="6"/>
      <c r="GN20" s="6"/>
      <c r="GO20" s="6"/>
      <c r="GU20" s="6"/>
      <c r="GV20" s="6"/>
      <c r="HB20" s="6"/>
      <c r="HC20" s="6"/>
      <c r="HI20" s="6"/>
      <c r="HJ20" s="6"/>
      <c r="HP20" s="6"/>
      <c r="HQ20" s="6"/>
      <c r="HW20" s="6"/>
      <c r="HX20" s="6"/>
      <c r="ID20" s="6"/>
      <c r="IE20" s="6"/>
      <c r="IK20" s="6"/>
      <c r="IL20" s="6"/>
      <c r="IR20" s="6"/>
      <c r="IS20" s="6"/>
      <c r="IY20" s="6"/>
      <c r="IZ20" s="6"/>
      <c r="JF20" s="6"/>
      <c r="JG20" s="6"/>
      <c r="JM20" s="6"/>
      <c r="JR20" s="6"/>
      <c r="JS20" s="6"/>
      <c r="JT20" s="6"/>
      <c r="JU20" s="6"/>
      <c r="JV20" s="6"/>
      <c r="JW20" s="6"/>
      <c r="JX20" s="6"/>
      <c r="JY20" s="6"/>
      <c r="KB20" s="6"/>
      <c r="KH20" s="6"/>
      <c r="KI20" s="6"/>
      <c r="KO20" s="6"/>
      <c r="KP20" s="6"/>
      <c r="KV20" s="6"/>
      <c r="KW20" s="6"/>
      <c r="LC20" s="6"/>
      <c r="LD20" s="6"/>
      <c r="LJ20" s="6"/>
      <c r="LK20" s="6"/>
      <c r="LQ20" s="6"/>
      <c r="LR20" s="6"/>
      <c r="LX20" s="6"/>
      <c r="LY20" s="6"/>
      <c r="ME20" s="6"/>
      <c r="MF20" s="6"/>
      <c r="ML20" s="6"/>
      <c r="MM20" s="6"/>
      <c r="MS20" s="6"/>
      <c r="MT20" s="6"/>
      <c r="MZ20" s="6"/>
      <c r="NA20" s="6"/>
      <c r="NE20" s="82"/>
      <c r="NF20" s="79"/>
    </row>
    <row customFormat="true" customHeight="true" ht="17.25" r="21" s="5" spans="1:370">
      <c r="A21" s="252" t="s">
        <v>10</v>
      </c>
      <c r="B21" s="253"/>
      <c r="C21" s="15" t="e">
        <f>VLOOKUP(B21,事项列表范围!A:C,3,0)</f>
        <v>#N/A</v>
      </c>
      <c r="D21" s="127"/>
      <c r="E21" s="125"/>
      <c r="F21" s="125"/>
      <c r="G21" s="127"/>
      <c r="H21" s="127"/>
      <c r="I21" s="125"/>
      <c r="J21" s="125"/>
      <c r="K21" s="125"/>
      <c r="L21" s="125"/>
      <c r="M21" s="125"/>
      <c r="N21" s="127"/>
      <c r="O21" s="127"/>
      <c r="P21" s="125"/>
      <c r="Q21" s="125"/>
      <c r="R21" s="125"/>
      <c r="S21" s="125"/>
      <c r="T21" s="125"/>
      <c r="U21" s="127"/>
      <c r="V21" s="125"/>
      <c r="W21" s="125"/>
      <c r="X21" s="125"/>
      <c r="Y21" s="127"/>
      <c r="Z21" s="127"/>
      <c r="AA21" s="127"/>
      <c r="AB21" s="127"/>
      <c r="AC21" s="127"/>
      <c r="AD21" s="127"/>
      <c r="AE21" s="127"/>
      <c r="AF21" s="127"/>
      <c r="AG21" s="127"/>
      <c r="AH21" s="127"/>
      <c r="AI21" s="127"/>
      <c r="AJ21" s="6"/>
      <c r="AP21" s="6"/>
      <c r="AQ21" s="6"/>
      <c r="AW21" s="6"/>
      <c r="AX21" s="6"/>
      <c r="BD21" s="6"/>
      <c r="BE21" s="6"/>
      <c r="BK21" s="6"/>
      <c r="BL21" s="6"/>
      <c r="BR21" s="6"/>
      <c r="BS21" s="6"/>
      <c r="BY21" s="6"/>
      <c r="BZ21" s="6"/>
      <c r="CF21" s="6"/>
      <c r="CG21" s="6"/>
      <c r="CM21" s="6"/>
      <c r="CN21" s="6"/>
      <c r="CT21" s="6"/>
      <c r="CU21" s="6"/>
      <c r="CV21" s="6"/>
      <c r="DA21" s="6"/>
      <c r="DB21" s="6"/>
      <c r="DH21" s="6"/>
      <c r="DI21" s="6"/>
      <c r="DO21" s="6"/>
      <c r="DU21" s="6"/>
      <c r="DV21" s="6"/>
      <c r="DW21" s="6"/>
      <c r="DX21" s="6"/>
      <c r="DY21" s="6"/>
      <c r="ED21" s="6"/>
      <c r="EJ21" s="6"/>
      <c r="EK21" s="6"/>
      <c r="EQ21" s="6"/>
      <c r="ER21" s="6"/>
      <c r="EX21" s="6"/>
      <c r="EY21" s="6"/>
      <c r="FE21" s="6"/>
      <c r="FF21" s="6"/>
      <c r="FL21" s="6"/>
      <c r="FM21" s="6"/>
      <c r="FS21" s="6"/>
      <c r="FT21" s="6"/>
      <c r="FX21" s="6"/>
      <c r="FY21" s="6"/>
      <c r="FZ21" s="6"/>
      <c r="GG21" s="6"/>
      <c r="GH21" s="6"/>
      <c r="GN21" s="6"/>
      <c r="GO21" s="6"/>
      <c r="GU21" s="6"/>
      <c r="GV21" s="6"/>
      <c r="HB21" s="6"/>
      <c r="HC21" s="6"/>
      <c r="HI21" s="6"/>
      <c r="HJ21" s="6"/>
      <c r="HP21" s="6"/>
      <c r="HQ21" s="6"/>
      <c r="HW21" s="6"/>
      <c r="HX21" s="6"/>
      <c r="ID21" s="6"/>
      <c r="IE21" s="6"/>
      <c r="IK21" s="6"/>
      <c r="IL21" s="6"/>
      <c r="IR21" s="6"/>
      <c r="IS21" s="6"/>
      <c r="IY21" s="6"/>
      <c r="IZ21" s="6"/>
      <c r="JF21" s="6"/>
      <c r="JG21" s="6"/>
      <c r="JM21" s="6"/>
      <c r="JR21" s="6"/>
      <c r="JS21" s="6"/>
      <c r="JT21" s="6"/>
      <c r="JU21" s="6"/>
      <c r="JV21" s="6"/>
      <c r="JW21" s="6"/>
      <c r="JX21" s="6"/>
      <c r="JY21" s="6"/>
      <c r="KB21" s="6"/>
      <c r="KH21" s="6"/>
      <c r="KI21" s="6"/>
      <c r="KO21" s="6"/>
      <c r="KP21" s="6"/>
      <c r="KV21" s="6"/>
      <c r="KW21" s="6"/>
      <c r="LC21" s="6"/>
      <c r="LD21" s="6"/>
      <c r="LJ21" s="6"/>
      <c r="LK21" s="6"/>
      <c r="LQ21" s="6"/>
      <c r="LR21" s="6"/>
      <c r="LX21" s="6"/>
      <c r="LY21" s="6"/>
      <c r="ME21" s="6"/>
      <c r="MF21" s="6"/>
      <c r="ML21" s="6"/>
      <c r="MM21" s="6"/>
      <c r="MS21" s="6"/>
      <c r="MT21" s="6"/>
      <c r="MZ21" s="6"/>
      <c r="NA21" s="6"/>
      <c r="NE21" s="82"/>
      <c r="NF21" s="79"/>
    </row>
    <row customFormat="true" customHeight="true" ht="17.25" r="22" s="5" spans="1:370">
      <c r="A22" s="133" t="s">
        <v>1719</v>
      </c>
      <c r="B22" s="123"/>
      <c r="C22" s="15"/>
      <c r="D22" s="127"/>
      <c r="E22" s="125"/>
      <c r="F22" s="132">
        <v>1</v>
      </c>
      <c r="G22" s="127"/>
      <c r="H22" s="127"/>
      <c r="I22" s="125"/>
      <c r="J22" s="125"/>
      <c r="K22" s="125"/>
      <c r="L22" s="125"/>
      <c r="M22" s="125"/>
      <c r="N22" s="127"/>
      <c r="O22" s="127"/>
      <c r="P22" s="132"/>
      <c r="Q22" s="132"/>
      <c r="R22" s="125"/>
      <c r="S22" s="125"/>
      <c r="T22" s="125"/>
      <c r="U22" s="127"/>
      <c r="V22" s="125"/>
      <c r="W22" s="125"/>
      <c r="X22" s="125"/>
      <c r="Y22" s="127"/>
      <c r="Z22" s="127"/>
      <c r="AA22" s="127"/>
      <c r="AB22" s="127"/>
      <c r="AC22" s="127"/>
      <c r="AD22" s="127"/>
      <c r="AE22" s="127"/>
      <c r="AF22" s="127"/>
      <c r="AG22" s="127"/>
      <c r="AH22" s="127"/>
      <c r="AI22" s="127"/>
      <c r="AJ22" s="6"/>
      <c r="AP22" s="6"/>
      <c r="AQ22" s="6"/>
      <c r="AW22" s="6"/>
      <c r="AX22" s="6"/>
      <c r="BD22" s="6"/>
      <c r="BE22" s="6"/>
      <c r="BK22" s="6"/>
      <c r="BL22" s="6"/>
      <c r="BR22" s="6"/>
      <c r="BS22" s="6"/>
      <c r="BY22" s="6"/>
      <c r="BZ22" s="6"/>
      <c r="CF22" s="6"/>
      <c r="CG22" s="6"/>
      <c r="CM22" s="6"/>
      <c r="CN22" s="6"/>
      <c r="CT22" s="6"/>
      <c r="CU22" s="6"/>
      <c r="CV22" s="6"/>
      <c r="DA22" s="6"/>
      <c r="DB22" s="6"/>
      <c r="DH22" s="6"/>
      <c r="DI22" s="6"/>
      <c r="DO22" s="6"/>
      <c r="DU22" s="6"/>
      <c r="DV22" s="6"/>
      <c r="DW22" s="6"/>
      <c r="DX22" s="6"/>
      <c r="DY22" s="6"/>
      <c r="ED22" s="6"/>
      <c r="EJ22" s="6"/>
      <c r="EK22" s="6"/>
      <c r="EQ22" s="6"/>
      <c r="ER22" s="6"/>
      <c r="EX22" s="6"/>
      <c r="EY22" s="6"/>
      <c r="FE22" s="6"/>
      <c r="FF22" s="6"/>
      <c r="FL22" s="6"/>
      <c r="FM22" s="6"/>
      <c r="FS22" s="6"/>
      <c r="FT22" s="6"/>
      <c r="FX22" s="6"/>
      <c r="FY22" s="6"/>
      <c r="FZ22" s="6"/>
      <c r="GG22" s="6"/>
      <c r="GH22" s="6"/>
      <c r="GN22" s="6"/>
      <c r="GO22" s="6"/>
      <c r="GU22" s="6"/>
      <c r="GV22" s="6"/>
      <c r="HB22" s="6"/>
      <c r="HC22" s="6"/>
      <c r="HI22" s="6"/>
      <c r="HJ22" s="6"/>
      <c r="HP22" s="6"/>
      <c r="HQ22" s="6"/>
      <c r="HW22" s="6"/>
      <c r="HX22" s="6"/>
      <c r="ID22" s="6"/>
      <c r="IE22" s="6"/>
      <c r="IK22" s="6"/>
      <c r="IL22" s="6"/>
      <c r="IR22" s="6"/>
      <c r="IS22" s="6"/>
      <c r="IY22" s="6"/>
      <c r="IZ22" s="6"/>
      <c r="JF22" s="6"/>
      <c r="JG22" s="6"/>
      <c r="JM22" s="6"/>
      <c r="JR22" s="6"/>
      <c r="JS22" s="6"/>
      <c r="JT22" s="6"/>
      <c r="JU22" s="6"/>
      <c r="JV22" s="6"/>
      <c r="JW22" s="6"/>
      <c r="JX22" s="6"/>
      <c r="JY22" s="6"/>
      <c r="KB22" s="6"/>
      <c r="KH22" s="6"/>
      <c r="KI22" s="6"/>
      <c r="KO22" s="6"/>
      <c r="KP22" s="6"/>
      <c r="KV22" s="6"/>
      <c r="KW22" s="6"/>
      <c r="LC22" s="6"/>
      <c r="LD22" s="6"/>
      <c r="LJ22" s="6"/>
      <c r="LK22" s="6"/>
      <c r="LQ22" s="6"/>
      <c r="LR22" s="6"/>
      <c r="LX22" s="6"/>
      <c r="LY22" s="6"/>
      <c r="ME22" s="6"/>
      <c r="MF22" s="6"/>
      <c r="ML22" s="6"/>
      <c r="MM22" s="6"/>
      <c r="MS22" s="6"/>
      <c r="MT22" s="6"/>
      <c r="MZ22" s="6"/>
      <c r="NA22" s="6"/>
      <c r="NE22" s="82"/>
      <c r="NF22" s="79"/>
    </row>
    <row customFormat="true" customHeight="true" ht="17.25" r="23" s="5" spans="1:370">
      <c r="A23" s="137" t="s">
        <v>1752</v>
      </c>
      <c r="B23" s="123"/>
      <c r="C23" s="15"/>
      <c r="D23" s="127"/>
      <c r="E23" s="125"/>
      <c r="F23" s="132"/>
      <c r="G23" s="127"/>
      <c r="H23" s="127"/>
      <c r="I23" s="125"/>
      <c r="J23" s="125"/>
      <c r="K23" s="125"/>
      <c r="L23" s="125"/>
      <c r="M23" s="125"/>
      <c r="N23" s="127"/>
      <c r="O23" s="127"/>
      <c r="P23" s="132"/>
      <c r="Q23" s="132"/>
      <c r="R23" s="125"/>
      <c r="S23" s="125"/>
      <c r="T23" s="125"/>
      <c r="U23" s="127"/>
      <c r="V23" s="125"/>
      <c r="W23" s="125"/>
      <c r="X23" s="125"/>
      <c r="Y23" s="127"/>
      <c r="Z23" s="127"/>
      <c r="AA23" s="127"/>
      <c r="AB23" s="127"/>
      <c r="AC23" s="127"/>
      <c r="AD23" s="127"/>
      <c r="AE23" s="127"/>
      <c r="AF23" s="127"/>
      <c r="AG23" s="127"/>
      <c r="AH23" s="127"/>
      <c r="AI23" s="127"/>
      <c r="AJ23" s="6"/>
      <c r="AP23" s="6"/>
      <c r="AQ23" s="6"/>
      <c r="AW23" s="6"/>
      <c r="AX23" s="6"/>
      <c r="BD23" s="6"/>
      <c r="BE23" s="6"/>
      <c r="BK23" s="6"/>
      <c r="BL23" s="6"/>
      <c r="BR23" s="6"/>
      <c r="BS23" s="6"/>
      <c r="BY23" s="6"/>
      <c r="BZ23" s="6"/>
      <c r="CF23" s="6"/>
      <c r="CG23" s="6"/>
      <c r="CM23" s="6"/>
      <c r="CN23" s="6"/>
      <c r="CT23" s="6"/>
      <c r="CU23" s="6"/>
      <c r="CV23" s="6"/>
      <c r="DA23" s="6"/>
      <c r="DB23" s="6"/>
      <c r="DH23" s="6"/>
      <c r="DI23" s="6"/>
      <c r="DO23" s="6"/>
      <c r="DU23" s="6"/>
      <c r="DV23" s="6"/>
      <c r="DW23" s="6"/>
      <c r="DX23" s="6"/>
      <c r="DY23" s="6"/>
      <c r="ED23" s="6"/>
      <c r="EJ23" s="6"/>
      <c r="EK23" s="6"/>
      <c r="EQ23" s="6"/>
      <c r="ER23" s="6"/>
      <c r="EX23" s="6"/>
      <c r="EY23" s="6"/>
      <c r="FE23" s="6"/>
      <c r="FF23" s="6"/>
      <c r="FL23" s="6"/>
      <c r="FM23" s="6"/>
      <c r="FS23" s="6"/>
      <c r="FT23" s="6"/>
      <c r="FX23" s="6"/>
      <c r="FY23" s="6"/>
      <c r="FZ23" s="6"/>
      <c r="GG23" s="6"/>
      <c r="GH23" s="6"/>
      <c r="GN23" s="6"/>
      <c r="GO23" s="6"/>
      <c r="GU23" s="6"/>
      <c r="GV23" s="6"/>
      <c r="HB23" s="6"/>
      <c r="HC23" s="6"/>
      <c r="HI23" s="6"/>
      <c r="HJ23" s="6"/>
      <c r="HP23" s="6"/>
      <c r="HQ23" s="6"/>
      <c r="HW23" s="6"/>
      <c r="HX23" s="6"/>
      <c r="ID23" s="6"/>
      <c r="IE23" s="6"/>
      <c r="IK23" s="6"/>
      <c r="IL23" s="6"/>
      <c r="IR23" s="6"/>
      <c r="IS23" s="6"/>
      <c r="IY23" s="6"/>
      <c r="IZ23" s="6"/>
      <c r="JF23" s="6"/>
      <c r="JG23" s="6"/>
      <c r="JM23" s="6"/>
      <c r="JR23" s="6"/>
      <c r="JS23" s="6"/>
      <c r="JT23" s="6"/>
      <c r="JU23" s="6"/>
      <c r="JV23" s="6"/>
      <c r="JW23" s="6"/>
      <c r="JX23" s="6"/>
      <c r="JY23" s="6"/>
      <c r="KB23" s="6"/>
      <c r="KH23" s="6"/>
      <c r="KI23" s="6"/>
      <c r="KO23" s="6"/>
      <c r="KP23" s="6"/>
      <c r="KV23" s="6"/>
      <c r="KW23" s="6"/>
      <c r="LC23" s="6"/>
      <c r="LD23" s="6"/>
      <c r="LJ23" s="6"/>
      <c r="LK23" s="6"/>
      <c r="LQ23" s="6"/>
      <c r="LR23" s="6"/>
      <c r="LX23" s="6"/>
      <c r="LY23" s="6"/>
      <c r="ME23" s="6"/>
      <c r="MF23" s="6"/>
      <c r="ML23" s="6"/>
      <c r="MM23" s="6"/>
      <c r="MS23" s="6"/>
      <c r="MT23" s="6"/>
      <c r="MZ23" s="6"/>
      <c r="NA23" s="6"/>
      <c r="NE23" s="82"/>
      <c r="NF23" s="79"/>
    </row>
    <row customFormat="true" customHeight="true" ht="17.25" r="24" s="5" spans="1:370">
      <c r="A24" s="133" t="s">
        <v>1723</v>
      </c>
      <c r="B24" s="123"/>
      <c r="C24" s="15"/>
      <c r="D24" s="127"/>
      <c r="E24" s="125"/>
      <c r="F24" s="132"/>
      <c r="G24" s="127"/>
      <c r="H24" s="127"/>
      <c r="I24" s="125"/>
      <c r="J24" s="125"/>
      <c r="K24" s="125"/>
      <c r="L24" s="125"/>
      <c r="M24" s="125"/>
      <c r="N24" s="127"/>
      <c r="O24" s="127"/>
      <c r="P24" s="132"/>
      <c r="Q24" s="132"/>
      <c r="R24" s="125"/>
      <c r="S24" s="125"/>
      <c r="T24" s="125"/>
      <c r="U24" s="127"/>
      <c r="V24" s="125"/>
      <c r="W24" s="125"/>
      <c r="X24" s="125"/>
      <c r="Y24" s="127"/>
      <c r="Z24" s="127"/>
      <c r="AA24" s="127"/>
      <c r="AB24" s="127"/>
      <c r="AC24" s="127"/>
      <c r="AD24" s="127"/>
      <c r="AE24" s="127"/>
      <c r="AF24" s="127"/>
      <c r="AG24" s="127"/>
      <c r="AH24" s="127"/>
      <c r="AI24" s="127"/>
      <c r="AJ24" s="6"/>
      <c r="AP24" s="6"/>
      <c r="AQ24" s="6"/>
      <c r="AW24" s="6"/>
      <c r="AX24" s="6"/>
      <c r="BD24" s="6"/>
      <c r="BE24" s="6"/>
      <c r="BK24" s="6"/>
      <c r="BL24" s="6"/>
      <c r="BR24" s="6"/>
      <c r="BS24" s="6"/>
      <c r="BY24" s="6"/>
      <c r="BZ24" s="6"/>
      <c r="CF24" s="6"/>
      <c r="CG24" s="6"/>
      <c r="CM24" s="6"/>
      <c r="CN24" s="6"/>
      <c r="CT24" s="6"/>
      <c r="CU24" s="6"/>
      <c r="CV24" s="6"/>
      <c r="DA24" s="6"/>
      <c r="DB24" s="6"/>
      <c r="DH24" s="6"/>
      <c r="DI24" s="6"/>
      <c r="DO24" s="6"/>
      <c r="DU24" s="6"/>
      <c r="DV24" s="6"/>
      <c r="DW24" s="6"/>
      <c r="DX24" s="6"/>
      <c r="DY24" s="6"/>
      <c r="ED24" s="6"/>
      <c r="EJ24" s="6"/>
      <c r="EK24" s="6"/>
      <c r="EQ24" s="6"/>
      <c r="ER24" s="6"/>
      <c r="EX24" s="6"/>
      <c r="EY24" s="6"/>
      <c r="FE24" s="6"/>
      <c r="FF24" s="6"/>
      <c r="FL24" s="6"/>
      <c r="FM24" s="6"/>
      <c r="FS24" s="6"/>
      <c r="FT24" s="6"/>
      <c r="FX24" s="6"/>
      <c r="FY24" s="6"/>
      <c r="FZ24" s="6"/>
      <c r="GG24" s="6"/>
      <c r="GH24" s="6"/>
      <c r="GN24" s="6"/>
      <c r="GO24" s="6"/>
      <c r="GU24" s="6"/>
      <c r="GV24" s="6"/>
      <c r="HB24" s="6"/>
      <c r="HC24" s="6"/>
      <c r="HI24" s="6"/>
      <c r="HJ24" s="6"/>
      <c r="HP24" s="6"/>
      <c r="HQ24" s="6"/>
      <c r="HW24" s="6"/>
      <c r="HX24" s="6"/>
      <c r="ID24" s="6"/>
      <c r="IE24" s="6"/>
      <c r="IK24" s="6"/>
      <c r="IL24" s="6"/>
      <c r="IR24" s="6"/>
      <c r="IS24" s="6"/>
      <c r="IY24" s="6"/>
      <c r="IZ24" s="6"/>
      <c r="JF24" s="6"/>
      <c r="JG24" s="6"/>
      <c r="JM24" s="6"/>
      <c r="JR24" s="6"/>
      <c r="JS24" s="6"/>
      <c r="JT24" s="6"/>
      <c r="JU24" s="6"/>
      <c r="JV24" s="6"/>
      <c r="JW24" s="6"/>
      <c r="JX24" s="6"/>
      <c r="JY24" s="6"/>
      <c r="KB24" s="6"/>
      <c r="KH24" s="6"/>
      <c r="KI24" s="6"/>
      <c r="KO24" s="6"/>
      <c r="KP24" s="6"/>
      <c r="KV24" s="6"/>
      <c r="KW24" s="6"/>
      <c r="LC24" s="6"/>
      <c r="LD24" s="6"/>
      <c r="LJ24" s="6"/>
      <c r="LK24" s="6"/>
      <c r="LQ24" s="6"/>
      <c r="LR24" s="6"/>
      <c r="LX24" s="6"/>
      <c r="LY24" s="6"/>
      <c r="ME24" s="6"/>
      <c r="MF24" s="6"/>
      <c r="ML24" s="6"/>
      <c r="MM24" s="6"/>
      <c r="MS24" s="6"/>
      <c r="MT24" s="6"/>
      <c r="MZ24" s="6"/>
      <c r="NA24" s="6"/>
      <c r="NE24" s="82"/>
      <c r="NF24" s="79"/>
    </row>
    <row customFormat="true" customHeight="true" ht="17.25" r="25" s="5" spans="1:370">
      <c r="A25" s="143" t="s">
        <v>1755</v>
      </c>
      <c r="B25" s="123"/>
      <c r="C25" s="15"/>
      <c r="D25" s="127"/>
      <c r="E25" s="125"/>
      <c r="F25" s="132"/>
      <c r="G25" s="127"/>
      <c r="H25" s="127"/>
      <c r="I25" s="125"/>
      <c r="J25" s="125"/>
      <c r="K25" s="125"/>
      <c r="L25" s="125"/>
      <c r="M25" s="125"/>
      <c r="N25" s="127"/>
      <c r="O25" s="127"/>
      <c r="P25" s="132"/>
      <c r="Q25" s="132"/>
      <c r="R25" s="125"/>
      <c r="S25" s="125"/>
      <c r="T25" s="125"/>
      <c r="U25" s="127"/>
      <c r="V25" s="125"/>
      <c r="W25" s="125"/>
      <c r="X25" s="125"/>
      <c r="Y25" s="127"/>
      <c r="Z25" s="127"/>
      <c r="AA25" s="127"/>
      <c r="AB25" s="127"/>
      <c r="AC25" s="127"/>
      <c r="AD25" s="127"/>
      <c r="AE25" s="127"/>
      <c r="AF25" s="127"/>
      <c r="AG25" s="127"/>
      <c r="AH25" s="127"/>
      <c r="AI25" s="127"/>
      <c r="AJ25" s="6"/>
      <c r="AP25" s="6"/>
      <c r="AQ25" s="6"/>
      <c r="AW25" s="6"/>
      <c r="AX25" s="6"/>
      <c r="BD25" s="6"/>
      <c r="BE25" s="6"/>
      <c r="BK25" s="6"/>
      <c r="BL25" s="6"/>
      <c r="BR25" s="6"/>
      <c r="BS25" s="6"/>
      <c r="BY25" s="6"/>
      <c r="BZ25" s="6"/>
      <c r="CF25" s="6"/>
      <c r="CG25" s="6"/>
      <c r="CM25" s="6"/>
      <c r="CN25" s="6"/>
      <c r="CT25" s="6"/>
      <c r="CU25" s="6"/>
      <c r="CV25" s="6"/>
      <c r="DA25" s="6"/>
      <c r="DB25" s="6"/>
      <c r="DH25" s="6"/>
      <c r="DI25" s="6"/>
      <c r="DO25" s="6"/>
      <c r="DU25" s="6"/>
      <c r="DV25" s="6"/>
      <c r="DW25" s="6"/>
      <c r="DX25" s="6"/>
      <c r="DY25" s="6"/>
      <c r="ED25" s="6"/>
      <c r="EJ25" s="6"/>
      <c r="EK25" s="6"/>
      <c r="EQ25" s="6"/>
      <c r="ER25" s="6"/>
      <c r="EX25" s="6"/>
      <c r="EY25" s="6"/>
      <c r="FE25" s="6"/>
      <c r="FF25" s="6"/>
      <c r="FL25" s="6"/>
      <c r="FM25" s="6"/>
      <c r="FS25" s="6"/>
      <c r="FT25" s="6"/>
      <c r="FX25" s="6"/>
      <c r="FY25" s="6"/>
      <c r="FZ25" s="6"/>
      <c r="GG25" s="6"/>
      <c r="GH25" s="6"/>
      <c r="GN25" s="6"/>
      <c r="GO25" s="6"/>
      <c r="GU25" s="6"/>
      <c r="GV25" s="6"/>
      <c r="HB25" s="6"/>
      <c r="HC25" s="6"/>
      <c r="HI25" s="6"/>
      <c r="HJ25" s="6"/>
      <c r="HP25" s="6"/>
      <c r="HQ25" s="6"/>
      <c r="HW25" s="6"/>
      <c r="HX25" s="6"/>
      <c r="ID25" s="6"/>
      <c r="IE25" s="6"/>
      <c r="IK25" s="6"/>
      <c r="IL25" s="6"/>
      <c r="IR25" s="6"/>
      <c r="IS25" s="6"/>
      <c r="IY25" s="6"/>
      <c r="IZ25" s="6"/>
      <c r="JF25" s="6"/>
      <c r="JG25" s="6"/>
      <c r="JM25" s="6"/>
      <c r="JR25" s="6"/>
      <c r="JS25" s="6"/>
      <c r="JT25" s="6"/>
      <c r="JU25" s="6"/>
      <c r="JV25" s="6"/>
      <c r="JW25" s="6"/>
      <c r="JX25" s="6"/>
      <c r="JY25" s="6"/>
      <c r="KB25" s="6"/>
      <c r="KH25" s="6"/>
      <c r="KI25" s="6"/>
      <c r="KO25" s="6"/>
      <c r="KP25" s="6"/>
      <c r="KV25" s="6"/>
      <c r="KW25" s="6"/>
      <c r="LC25" s="6"/>
      <c r="LD25" s="6"/>
      <c r="LJ25" s="6"/>
      <c r="LK25" s="6"/>
      <c r="LQ25" s="6"/>
      <c r="LR25" s="6"/>
      <c r="LX25" s="6"/>
      <c r="LY25" s="6"/>
      <c r="ME25" s="6"/>
      <c r="MF25" s="6"/>
      <c r="ML25" s="6"/>
      <c r="MM25" s="6"/>
      <c r="MS25" s="6"/>
      <c r="MT25" s="6"/>
      <c r="MZ25" s="6"/>
      <c r="NA25" s="6"/>
      <c r="NE25" s="82"/>
      <c r="NF25" s="79"/>
    </row>
    <row customFormat="true" customHeight="true" ht="17.25" r="26" s="5" spans="1:370">
      <c r="A26" s="133" t="s">
        <v>1731</v>
      </c>
      <c r="B26" s="123"/>
      <c r="C26" s="15"/>
      <c r="D26" s="127"/>
      <c r="E26" s="125"/>
      <c r="F26" s="132"/>
      <c r="G26" s="127"/>
      <c r="H26" s="127"/>
      <c r="I26" s="125"/>
      <c r="J26" s="125"/>
      <c r="K26" s="125"/>
      <c r="L26" s="125"/>
      <c r="M26" s="125"/>
      <c r="N26" s="127"/>
      <c r="O26" s="127"/>
      <c r="P26" s="132">
        <v>8</v>
      </c>
      <c r="Q26" s="132">
        <v>8</v>
      </c>
      <c r="R26" s="125"/>
      <c r="S26" s="125"/>
      <c r="T26" s="125"/>
      <c r="U26" s="127"/>
      <c r="V26" s="125"/>
      <c r="W26" s="125"/>
      <c r="X26" s="125"/>
      <c r="Y26" s="127"/>
      <c r="Z26" s="127"/>
      <c r="AA26" s="127"/>
      <c r="AB26" s="127"/>
      <c r="AC26" s="127"/>
      <c r="AD26" s="127"/>
      <c r="AE26" s="127"/>
      <c r="AF26" s="127"/>
      <c r="AG26" s="127"/>
      <c r="AH26" s="127"/>
      <c r="AI26" s="127"/>
      <c r="AJ26" s="6"/>
      <c r="AP26" s="6"/>
      <c r="AQ26" s="6"/>
      <c r="AW26" s="6"/>
      <c r="AX26" s="6"/>
      <c r="BD26" s="6"/>
      <c r="BE26" s="6"/>
      <c r="BK26" s="6"/>
      <c r="BL26" s="6"/>
      <c r="BR26" s="6"/>
      <c r="BS26" s="6"/>
      <c r="BY26" s="6"/>
      <c r="BZ26" s="6"/>
      <c r="CF26" s="6"/>
      <c r="CG26" s="6"/>
      <c r="CM26" s="6"/>
      <c r="CN26" s="6"/>
      <c r="CT26" s="6"/>
      <c r="CU26" s="6"/>
      <c r="CV26" s="6"/>
      <c r="DA26" s="6"/>
      <c r="DB26" s="6"/>
      <c r="DH26" s="6"/>
      <c r="DI26" s="6"/>
      <c r="DO26" s="6"/>
      <c r="DU26" s="6"/>
      <c r="DV26" s="6"/>
      <c r="DW26" s="6"/>
      <c r="DX26" s="6"/>
      <c r="DY26" s="6"/>
      <c r="ED26" s="6"/>
      <c r="EJ26" s="6"/>
      <c r="EK26" s="6"/>
      <c r="EQ26" s="6"/>
      <c r="ER26" s="6"/>
      <c r="EX26" s="6"/>
      <c r="EY26" s="6"/>
      <c r="FE26" s="6"/>
      <c r="FF26" s="6"/>
      <c r="FL26" s="6"/>
      <c r="FM26" s="6"/>
      <c r="FS26" s="6"/>
      <c r="FT26" s="6"/>
      <c r="FX26" s="6"/>
      <c r="FY26" s="6"/>
      <c r="FZ26" s="6"/>
      <c r="GG26" s="6"/>
      <c r="GH26" s="6"/>
      <c r="GN26" s="6"/>
      <c r="GO26" s="6"/>
      <c r="GU26" s="6"/>
      <c r="GV26" s="6"/>
      <c r="HB26" s="6"/>
      <c r="HC26" s="6"/>
      <c r="HI26" s="6"/>
      <c r="HJ26" s="6"/>
      <c r="HP26" s="6"/>
      <c r="HQ26" s="6"/>
      <c r="HW26" s="6"/>
      <c r="HX26" s="6"/>
      <c r="ID26" s="6"/>
      <c r="IE26" s="6"/>
      <c r="IK26" s="6"/>
      <c r="IL26" s="6"/>
      <c r="IR26" s="6"/>
      <c r="IS26" s="6"/>
      <c r="IY26" s="6"/>
      <c r="IZ26" s="6"/>
      <c r="JF26" s="6"/>
      <c r="JG26" s="6"/>
      <c r="JM26" s="6"/>
      <c r="JR26" s="6"/>
      <c r="JS26" s="6"/>
      <c r="JT26" s="6"/>
      <c r="JU26" s="6"/>
      <c r="JV26" s="6"/>
      <c r="JW26" s="6"/>
      <c r="JX26" s="6"/>
      <c r="JY26" s="6"/>
      <c r="KB26" s="6"/>
      <c r="KH26" s="6"/>
      <c r="KI26" s="6"/>
      <c r="KO26" s="6"/>
      <c r="KP26" s="6"/>
      <c r="KV26" s="6"/>
      <c r="KW26" s="6"/>
      <c r="LC26" s="6"/>
      <c r="LD26" s="6"/>
      <c r="LJ26" s="6"/>
      <c r="LK26" s="6"/>
      <c r="LQ26" s="6"/>
      <c r="LR26" s="6"/>
      <c r="LX26" s="6"/>
      <c r="LY26" s="6"/>
      <c r="ME26" s="6"/>
      <c r="MF26" s="6"/>
      <c r="ML26" s="6"/>
      <c r="MM26" s="6"/>
      <c r="MS26" s="6"/>
      <c r="MT26" s="6"/>
      <c r="MZ26" s="6"/>
      <c r="NA26" s="6"/>
      <c r="NE26" s="82"/>
      <c r="NF26" s="79"/>
    </row>
    <row customFormat="true" customHeight="true" ht="17.25" r="27" s="5" spans="1:370">
      <c r="A27" s="133" t="s">
        <v>1725</v>
      </c>
      <c r="B27" s="123"/>
      <c r="C27" s="15"/>
      <c r="D27" s="127"/>
      <c r="E27" s="125"/>
      <c r="F27" s="132"/>
      <c r="G27" s="127"/>
      <c r="H27" s="127"/>
      <c r="I27" s="125"/>
      <c r="J27" s="125"/>
      <c r="K27" s="125"/>
      <c r="L27" s="125"/>
      <c r="M27" s="125"/>
      <c r="N27" s="127"/>
      <c r="O27" s="127"/>
      <c r="P27" s="132"/>
      <c r="Q27" s="132"/>
      <c r="R27" s="125"/>
      <c r="S27" s="125"/>
      <c r="T27" s="125"/>
      <c r="U27" s="127"/>
      <c r="V27" s="125"/>
      <c r="W27" s="125"/>
      <c r="X27" s="125"/>
      <c r="Y27" s="127"/>
      <c r="Z27" s="127"/>
      <c r="AA27" s="127"/>
      <c r="AB27" s="127"/>
      <c r="AC27" s="127"/>
      <c r="AD27" s="127"/>
      <c r="AE27" s="127"/>
      <c r="AF27" s="127"/>
      <c r="AG27" s="127"/>
      <c r="AH27" s="127"/>
      <c r="AI27" s="127"/>
      <c r="AJ27" s="6"/>
      <c r="AP27" s="6"/>
      <c r="AQ27" s="6"/>
      <c r="AW27" s="6"/>
      <c r="AX27" s="6"/>
      <c r="BD27" s="6"/>
      <c r="BE27" s="6"/>
      <c r="BK27" s="6"/>
      <c r="BL27" s="6"/>
      <c r="BR27" s="6"/>
      <c r="BS27" s="6"/>
      <c r="BY27" s="6"/>
      <c r="BZ27" s="6"/>
      <c r="CF27" s="6"/>
      <c r="CG27" s="6"/>
      <c r="CM27" s="6"/>
      <c r="CN27" s="6"/>
      <c r="CT27" s="6"/>
      <c r="CU27" s="6"/>
      <c r="CV27" s="6"/>
      <c r="DA27" s="6"/>
      <c r="DB27" s="6"/>
      <c r="DH27" s="6"/>
      <c r="DI27" s="6"/>
      <c r="DO27" s="6"/>
      <c r="DU27" s="6"/>
      <c r="DV27" s="6"/>
      <c r="DW27" s="6"/>
      <c r="DX27" s="6"/>
      <c r="DY27" s="6"/>
      <c r="ED27" s="6"/>
      <c r="EJ27" s="6"/>
      <c r="EK27" s="6"/>
      <c r="EQ27" s="6"/>
      <c r="ER27" s="6"/>
      <c r="EX27" s="6"/>
      <c r="EY27" s="6"/>
      <c r="FE27" s="6"/>
      <c r="FF27" s="6"/>
      <c r="FL27" s="6"/>
      <c r="FM27" s="6"/>
      <c r="FS27" s="6"/>
      <c r="FT27" s="6"/>
      <c r="FX27" s="6"/>
      <c r="FY27" s="6"/>
      <c r="FZ27" s="6"/>
      <c r="GG27" s="6"/>
      <c r="GH27" s="6"/>
      <c r="GN27" s="6"/>
      <c r="GO27" s="6"/>
      <c r="GU27" s="6"/>
      <c r="GV27" s="6"/>
      <c r="HB27" s="6"/>
      <c r="HC27" s="6"/>
      <c r="HI27" s="6"/>
      <c r="HJ27" s="6"/>
      <c r="HP27" s="6"/>
      <c r="HQ27" s="6"/>
      <c r="HW27" s="6"/>
      <c r="HX27" s="6"/>
      <c r="ID27" s="6"/>
      <c r="IE27" s="6"/>
      <c r="IK27" s="6"/>
      <c r="IL27" s="6"/>
      <c r="IR27" s="6"/>
      <c r="IS27" s="6"/>
      <c r="IY27" s="6"/>
      <c r="IZ27" s="6"/>
      <c r="JF27" s="6"/>
      <c r="JG27" s="6"/>
      <c r="JM27" s="6"/>
      <c r="JR27" s="6"/>
      <c r="JS27" s="6"/>
      <c r="JT27" s="6"/>
      <c r="JU27" s="6"/>
      <c r="JV27" s="6"/>
      <c r="JW27" s="6"/>
      <c r="JX27" s="6"/>
      <c r="JY27" s="6"/>
      <c r="KB27" s="6"/>
      <c r="KH27" s="6"/>
      <c r="KI27" s="6"/>
      <c r="KO27" s="6"/>
      <c r="KP27" s="6"/>
      <c r="KV27" s="6"/>
      <c r="KW27" s="6"/>
      <c r="LC27" s="6"/>
      <c r="LD27" s="6"/>
      <c r="LJ27" s="6"/>
      <c r="LK27" s="6"/>
      <c r="LQ27" s="6"/>
      <c r="LR27" s="6"/>
      <c r="LX27" s="6"/>
      <c r="LY27" s="6"/>
      <c r="ME27" s="6"/>
      <c r="MF27" s="6"/>
      <c r="ML27" s="6"/>
      <c r="MM27" s="6"/>
      <c r="MS27" s="6"/>
      <c r="MT27" s="6"/>
      <c r="MZ27" s="6"/>
      <c r="NA27" s="6"/>
      <c r="NE27" s="82"/>
      <c r="NF27" s="79"/>
    </row>
    <row customFormat="true" customHeight="true" ht="17.25" r="28" s="5" spans="1:370">
      <c r="A28" s="133" t="s">
        <v>1726</v>
      </c>
      <c r="B28" s="123"/>
      <c r="C28" s="15"/>
      <c r="D28" s="127"/>
      <c r="E28" s="125"/>
      <c r="F28" s="132"/>
      <c r="G28" s="127"/>
      <c r="H28" s="127"/>
      <c r="I28" s="125"/>
      <c r="J28" s="125"/>
      <c r="K28" s="125"/>
      <c r="L28" s="125"/>
      <c r="M28" s="125"/>
      <c r="N28" s="127"/>
      <c r="O28" s="127"/>
      <c r="P28" s="132"/>
      <c r="Q28" s="132"/>
      <c r="R28" s="125"/>
      <c r="S28" s="125"/>
      <c r="T28" s="125"/>
      <c r="U28" s="127"/>
      <c r="V28" s="125"/>
      <c r="W28" s="125"/>
      <c r="X28" s="125"/>
      <c r="Y28" s="127"/>
      <c r="Z28" s="127"/>
      <c r="AA28" s="127"/>
      <c r="AB28" s="127"/>
      <c r="AC28" s="127"/>
      <c r="AD28" s="127"/>
      <c r="AE28" s="127"/>
      <c r="AF28" s="127"/>
      <c r="AG28" s="127"/>
      <c r="AH28" s="127"/>
      <c r="AI28" s="127"/>
      <c r="AJ28" s="6"/>
      <c r="AP28" s="6"/>
      <c r="AQ28" s="6"/>
      <c r="AW28" s="6"/>
      <c r="AX28" s="6"/>
      <c r="BD28" s="6"/>
      <c r="BE28" s="6"/>
      <c r="BK28" s="6"/>
      <c r="BL28" s="6"/>
      <c r="BR28" s="6"/>
      <c r="BS28" s="6"/>
      <c r="BY28" s="6"/>
      <c r="BZ28" s="6"/>
      <c r="CF28" s="6"/>
      <c r="CG28" s="6"/>
      <c r="CM28" s="6"/>
      <c r="CN28" s="6"/>
      <c r="CT28" s="6"/>
      <c r="CU28" s="6"/>
      <c r="CV28" s="6"/>
      <c r="DA28" s="6"/>
      <c r="DB28" s="6"/>
      <c r="DH28" s="6"/>
      <c r="DI28" s="6"/>
      <c r="DO28" s="6"/>
      <c r="DU28" s="6"/>
      <c r="DV28" s="6"/>
      <c r="DW28" s="6"/>
      <c r="DX28" s="6"/>
      <c r="DY28" s="6"/>
      <c r="ED28" s="6"/>
      <c r="EJ28" s="6"/>
      <c r="EK28" s="6"/>
      <c r="EQ28" s="6"/>
      <c r="ER28" s="6"/>
      <c r="EX28" s="6"/>
      <c r="EY28" s="6"/>
      <c r="FE28" s="6"/>
      <c r="FF28" s="6"/>
      <c r="FL28" s="6"/>
      <c r="FM28" s="6"/>
      <c r="FS28" s="6"/>
      <c r="FT28" s="6"/>
      <c r="FX28" s="6"/>
      <c r="FY28" s="6"/>
      <c r="FZ28" s="6"/>
      <c r="GG28" s="6"/>
      <c r="GH28" s="6"/>
      <c r="GN28" s="6"/>
      <c r="GO28" s="6"/>
      <c r="GU28" s="6"/>
      <c r="GV28" s="6"/>
      <c r="HB28" s="6"/>
      <c r="HC28" s="6"/>
      <c r="HI28" s="6"/>
      <c r="HJ28" s="6"/>
      <c r="HP28" s="6"/>
      <c r="HQ28" s="6"/>
      <c r="HW28" s="6"/>
      <c r="HX28" s="6"/>
      <c r="ID28" s="6"/>
      <c r="IE28" s="6"/>
      <c r="IK28" s="6"/>
      <c r="IL28" s="6"/>
      <c r="IR28" s="6"/>
      <c r="IS28" s="6"/>
      <c r="IY28" s="6"/>
      <c r="IZ28" s="6"/>
      <c r="JF28" s="6"/>
      <c r="JG28" s="6"/>
      <c r="JM28" s="6"/>
      <c r="JR28" s="6"/>
      <c r="JS28" s="6"/>
      <c r="JT28" s="6"/>
      <c r="JU28" s="6"/>
      <c r="JV28" s="6"/>
      <c r="JW28" s="6"/>
      <c r="JX28" s="6"/>
      <c r="JY28" s="6"/>
      <c r="KB28" s="6"/>
      <c r="KH28" s="6"/>
      <c r="KI28" s="6"/>
      <c r="KO28" s="6"/>
      <c r="KP28" s="6"/>
      <c r="KV28" s="6"/>
      <c r="KW28" s="6"/>
      <c r="LC28" s="6"/>
      <c r="LD28" s="6"/>
      <c r="LJ28" s="6"/>
      <c r="LK28" s="6"/>
      <c r="LQ28" s="6"/>
      <c r="LR28" s="6"/>
      <c r="LX28" s="6"/>
      <c r="LY28" s="6"/>
      <c r="ME28" s="6"/>
      <c r="MF28" s="6"/>
      <c r="ML28" s="6"/>
      <c r="MM28" s="6"/>
      <c r="MS28" s="6"/>
      <c r="MT28" s="6"/>
      <c r="MZ28" s="6"/>
      <c r="NA28" s="6"/>
      <c r="NE28" s="82"/>
      <c r="NF28" s="79"/>
    </row>
    <row customFormat="true" customHeight="true" ht="17.25" r="29" s="5" spans="1:370">
      <c r="A29" s="137" t="s">
        <v>1753</v>
      </c>
      <c r="B29" s="123"/>
      <c r="C29" s="15"/>
      <c r="D29" s="127"/>
      <c r="E29" s="125"/>
      <c r="F29" s="132"/>
      <c r="G29" s="127"/>
      <c r="H29" s="127"/>
      <c r="I29" s="125"/>
      <c r="J29" s="125"/>
      <c r="K29" s="125"/>
      <c r="L29" s="125"/>
      <c r="M29" s="125"/>
      <c r="N29" s="127"/>
      <c r="O29" s="127"/>
      <c r="P29" s="132"/>
      <c r="Q29" s="132"/>
      <c r="R29" s="125"/>
      <c r="S29" s="125"/>
      <c r="T29" s="125"/>
      <c r="U29" s="127"/>
      <c r="V29" s="125"/>
      <c r="W29" s="125"/>
      <c r="X29" s="125"/>
      <c r="Y29" s="127"/>
      <c r="Z29" s="127"/>
      <c r="AA29" s="127"/>
      <c r="AB29" s="127"/>
      <c r="AC29" s="127"/>
      <c r="AD29" s="127"/>
      <c r="AE29" s="127"/>
      <c r="AF29" s="127"/>
      <c r="AG29" s="127"/>
      <c r="AH29" s="127"/>
      <c r="AI29" s="127"/>
      <c r="AJ29" s="6"/>
      <c r="AP29" s="6"/>
      <c r="AQ29" s="6"/>
      <c r="AW29" s="6"/>
      <c r="AX29" s="6"/>
      <c r="BD29" s="6"/>
      <c r="BE29" s="6"/>
      <c r="BK29" s="6"/>
      <c r="BL29" s="6"/>
      <c r="BR29" s="6"/>
      <c r="BS29" s="6"/>
      <c r="BY29" s="6"/>
      <c r="BZ29" s="6"/>
      <c r="CF29" s="6"/>
      <c r="CG29" s="6"/>
      <c r="CM29" s="6"/>
      <c r="CN29" s="6"/>
      <c r="CT29" s="6"/>
      <c r="CU29" s="6"/>
      <c r="CV29" s="6"/>
      <c r="DA29" s="6"/>
      <c r="DB29" s="6"/>
      <c r="DH29" s="6"/>
      <c r="DI29" s="6"/>
      <c r="DO29" s="6"/>
      <c r="DU29" s="6"/>
      <c r="DV29" s="6"/>
      <c r="DW29" s="6"/>
      <c r="DX29" s="6"/>
      <c r="DY29" s="6"/>
      <c r="ED29" s="6"/>
      <c r="EJ29" s="6"/>
      <c r="EK29" s="6"/>
      <c r="EQ29" s="6"/>
      <c r="ER29" s="6"/>
      <c r="EX29" s="6"/>
      <c r="EY29" s="6"/>
      <c r="FE29" s="6"/>
      <c r="FF29" s="6"/>
      <c r="FL29" s="6"/>
      <c r="FM29" s="6"/>
      <c r="FS29" s="6"/>
      <c r="FT29" s="6"/>
      <c r="FX29" s="6"/>
      <c r="FY29" s="6"/>
      <c r="FZ29" s="6"/>
      <c r="GG29" s="6"/>
      <c r="GH29" s="6"/>
      <c r="GN29" s="6"/>
      <c r="GO29" s="6"/>
      <c r="GU29" s="6"/>
      <c r="GV29" s="6"/>
      <c r="HB29" s="6"/>
      <c r="HC29" s="6"/>
      <c r="HI29" s="6"/>
      <c r="HJ29" s="6"/>
      <c r="HP29" s="6"/>
      <c r="HQ29" s="6"/>
      <c r="HW29" s="6"/>
      <c r="HX29" s="6"/>
      <c r="ID29" s="6"/>
      <c r="IE29" s="6"/>
      <c r="IK29" s="6"/>
      <c r="IL29" s="6"/>
      <c r="IR29" s="6"/>
      <c r="IS29" s="6"/>
      <c r="IY29" s="6"/>
      <c r="IZ29" s="6"/>
      <c r="JF29" s="6"/>
      <c r="JG29" s="6"/>
      <c r="JM29" s="6"/>
      <c r="JR29" s="6"/>
      <c r="JS29" s="6"/>
      <c r="JT29" s="6"/>
      <c r="JU29" s="6"/>
      <c r="JV29" s="6"/>
      <c r="JW29" s="6"/>
      <c r="JX29" s="6"/>
      <c r="JY29" s="6"/>
      <c r="KB29" s="6"/>
      <c r="KH29" s="6"/>
      <c r="KI29" s="6"/>
      <c r="KO29" s="6"/>
      <c r="KP29" s="6"/>
      <c r="KV29" s="6"/>
      <c r="KW29" s="6"/>
      <c r="LC29" s="6"/>
      <c r="LD29" s="6"/>
      <c r="LJ29" s="6"/>
      <c r="LK29" s="6"/>
      <c r="LQ29" s="6"/>
      <c r="LR29" s="6"/>
      <c r="LX29" s="6"/>
      <c r="LY29" s="6"/>
      <c r="ME29" s="6"/>
      <c r="MF29" s="6"/>
      <c r="ML29" s="6"/>
      <c r="MM29" s="6"/>
      <c r="MS29" s="6"/>
      <c r="MT29" s="6"/>
      <c r="MZ29" s="6"/>
      <c r="NA29" s="6"/>
      <c r="NE29" s="82"/>
      <c r="NF29" s="79"/>
    </row>
    <row customFormat="true" customHeight="true" ht="17.25" r="30" s="5" spans="1:370">
      <c r="A30" s="133" t="s">
        <v>1730</v>
      </c>
      <c r="B30" s="123"/>
      <c r="C30" s="15"/>
      <c r="D30" s="127"/>
      <c r="E30" s="125"/>
      <c r="F30" s="132"/>
      <c r="G30" s="127"/>
      <c r="H30" s="127"/>
      <c r="I30" s="125"/>
      <c r="J30" s="125"/>
      <c r="K30" s="125"/>
      <c r="L30" s="125"/>
      <c r="M30" s="125"/>
      <c r="N30" s="127"/>
      <c r="O30" s="127"/>
      <c r="P30" s="132"/>
      <c r="Q30" s="132"/>
      <c r="R30" s="125"/>
      <c r="S30" s="125"/>
      <c r="T30" s="125"/>
      <c r="U30" s="127"/>
      <c r="V30" s="125"/>
      <c r="W30" s="125"/>
      <c r="X30" s="125"/>
      <c r="Y30" s="127"/>
      <c r="Z30" s="127"/>
      <c r="AA30" s="127"/>
      <c r="AB30" s="127"/>
      <c r="AC30" s="127"/>
      <c r="AD30" s="127"/>
      <c r="AE30" s="127"/>
      <c r="AF30" s="127"/>
      <c r="AG30" s="127"/>
      <c r="AH30" s="127"/>
      <c r="AI30" s="127"/>
      <c r="AJ30" s="6"/>
      <c r="AP30" s="6"/>
      <c r="AQ30" s="6"/>
      <c r="AW30" s="6"/>
      <c r="AX30" s="6"/>
      <c r="BD30" s="6"/>
      <c r="BE30" s="6"/>
      <c r="BK30" s="6"/>
      <c r="BL30" s="6"/>
      <c r="BR30" s="6"/>
      <c r="BS30" s="6"/>
      <c r="BY30" s="6"/>
      <c r="BZ30" s="6"/>
      <c r="CF30" s="6"/>
      <c r="CG30" s="6"/>
      <c r="CM30" s="6"/>
      <c r="CN30" s="6"/>
      <c r="CT30" s="6"/>
      <c r="CU30" s="6"/>
      <c r="CV30" s="6"/>
      <c r="DA30" s="6"/>
      <c r="DB30" s="6"/>
      <c r="DH30" s="6"/>
      <c r="DI30" s="6"/>
      <c r="DO30" s="6"/>
      <c r="DU30" s="6"/>
      <c r="DV30" s="6"/>
      <c r="DW30" s="6"/>
      <c r="DX30" s="6"/>
      <c r="DY30" s="6"/>
      <c r="ED30" s="6"/>
      <c r="EJ30" s="6"/>
      <c r="EK30" s="6"/>
      <c r="EQ30" s="6"/>
      <c r="ER30" s="6"/>
      <c r="EX30" s="6"/>
      <c r="EY30" s="6"/>
      <c r="FE30" s="6"/>
      <c r="FF30" s="6"/>
      <c r="FL30" s="6"/>
      <c r="FM30" s="6"/>
      <c r="FS30" s="6"/>
      <c r="FT30" s="6"/>
      <c r="FX30" s="6"/>
      <c r="FY30" s="6"/>
      <c r="FZ30" s="6"/>
      <c r="GG30" s="6"/>
      <c r="GH30" s="6"/>
      <c r="GN30" s="6"/>
      <c r="GO30" s="6"/>
      <c r="GU30" s="6"/>
      <c r="GV30" s="6"/>
      <c r="HB30" s="6"/>
      <c r="HC30" s="6"/>
      <c r="HI30" s="6"/>
      <c r="HJ30" s="6"/>
      <c r="HP30" s="6"/>
      <c r="HQ30" s="6"/>
      <c r="HW30" s="6"/>
      <c r="HX30" s="6"/>
      <c r="ID30" s="6"/>
      <c r="IE30" s="6"/>
      <c r="IK30" s="6"/>
      <c r="IL30" s="6"/>
      <c r="IR30" s="6"/>
      <c r="IS30" s="6"/>
      <c r="IY30" s="6"/>
      <c r="IZ30" s="6"/>
      <c r="JF30" s="6"/>
      <c r="JG30" s="6"/>
      <c r="JM30" s="6"/>
      <c r="JR30" s="6"/>
      <c r="JS30" s="6"/>
      <c r="JT30" s="6"/>
      <c r="JU30" s="6"/>
      <c r="JV30" s="6"/>
      <c r="JW30" s="6"/>
      <c r="JX30" s="6"/>
      <c r="JY30" s="6"/>
      <c r="KB30" s="6"/>
      <c r="KH30" s="6"/>
      <c r="KI30" s="6"/>
      <c r="KO30" s="6"/>
      <c r="KP30" s="6"/>
      <c r="KV30" s="6"/>
      <c r="KW30" s="6"/>
      <c r="LC30" s="6"/>
      <c r="LD30" s="6"/>
      <c r="LJ30" s="6"/>
      <c r="LK30" s="6"/>
      <c r="LQ30" s="6"/>
      <c r="LR30" s="6"/>
      <c r="LX30" s="6"/>
      <c r="LY30" s="6"/>
      <c r="ME30" s="6"/>
      <c r="MF30" s="6"/>
      <c r="ML30" s="6"/>
      <c r="MM30" s="6"/>
      <c r="MS30" s="6"/>
      <c r="MT30" s="6"/>
      <c r="MZ30" s="6"/>
      <c r="NA30" s="6"/>
      <c r="NE30" s="82"/>
      <c r="NF30" s="79"/>
    </row>
    <row customFormat="true" customHeight="true" ht="17.25" r="31" s="5" spans="1:370">
      <c r="A31" s="73" t="s">
        <v>529</v>
      </c>
      <c r="B31" s="74"/>
      <c r="C31" s="75"/>
      <c r="D31" s="128"/>
      <c r="E31" s="77"/>
      <c r="F31" s="77"/>
      <c r="G31" s="128"/>
      <c r="H31" s="128"/>
      <c r="I31" s="77"/>
      <c r="J31" s="77"/>
      <c r="K31" s="77"/>
      <c r="L31" s="77"/>
      <c r="M31" s="77"/>
      <c r="N31" s="128"/>
      <c r="O31" s="128"/>
      <c r="P31" s="77"/>
      <c r="Q31" s="77"/>
      <c r="R31" s="77"/>
      <c r="S31" s="77"/>
      <c r="T31" s="77"/>
      <c r="U31" s="128"/>
      <c r="V31" s="77"/>
      <c r="W31" s="77"/>
      <c r="X31" s="77"/>
      <c r="Y31" s="128"/>
      <c r="Z31" s="128"/>
      <c r="AA31" s="128"/>
      <c r="AB31" s="128"/>
      <c r="AC31" s="128"/>
      <c r="AD31" s="128"/>
      <c r="AE31" s="128"/>
      <c r="AF31" s="128"/>
      <c r="AG31" s="128"/>
      <c r="AH31" s="128"/>
      <c r="AI31" s="128"/>
      <c r="AJ31" s="6"/>
      <c r="AP31" s="6"/>
      <c r="AQ31" s="6"/>
      <c r="AW31" s="6"/>
      <c r="AX31" s="6"/>
      <c r="BD31" s="6"/>
      <c r="BE31" s="6"/>
      <c r="BK31" s="6"/>
      <c r="BL31" s="6"/>
      <c r="BR31" s="6"/>
      <c r="BS31" s="6"/>
      <c r="BY31" s="6"/>
      <c r="BZ31" s="6"/>
      <c r="CF31" s="6"/>
      <c r="CG31" s="6"/>
      <c r="CM31" s="6"/>
      <c r="CN31" s="6"/>
      <c r="CT31" s="6"/>
      <c r="CU31" s="6"/>
      <c r="CV31" s="6"/>
      <c r="DA31" s="6"/>
      <c r="DB31" s="6"/>
      <c r="DH31" s="6"/>
      <c r="DI31" s="6"/>
      <c r="DO31" s="6"/>
      <c r="DU31" s="6"/>
      <c r="DV31" s="6"/>
      <c r="DW31" s="6"/>
      <c r="DX31" s="6"/>
      <c r="DY31" s="6"/>
      <c r="ED31" s="6"/>
      <c r="EJ31" s="6"/>
      <c r="EK31" s="6"/>
      <c r="EQ31" s="6"/>
      <c r="ER31" s="6"/>
      <c r="EX31" s="6"/>
      <c r="EY31" s="6"/>
      <c r="FE31" s="6"/>
      <c r="FF31" s="6"/>
      <c r="FL31" s="6"/>
      <c r="FM31" s="6"/>
      <c r="FS31" s="6"/>
      <c r="FT31" s="6"/>
      <c r="FX31" s="6"/>
      <c r="FY31" s="6"/>
      <c r="FZ31" s="6"/>
      <c r="GG31" s="6"/>
      <c r="GH31" s="6"/>
      <c r="GN31" s="6"/>
      <c r="GO31" s="6"/>
      <c r="GU31" s="6"/>
      <c r="GV31" s="6"/>
      <c r="HB31" s="6"/>
      <c r="HC31" s="6"/>
      <c r="HI31" s="6"/>
      <c r="HJ31" s="6"/>
      <c r="HP31" s="6"/>
      <c r="HQ31" s="6"/>
      <c r="HW31" s="6"/>
      <c r="HX31" s="6"/>
      <c r="ID31" s="6"/>
      <c r="IE31" s="6"/>
      <c r="IK31" s="6"/>
      <c r="IL31" s="6"/>
      <c r="IR31" s="6"/>
      <c r="IS31" s="6"/>
      <c r="IY31" s="6"/>
      <c r="IZ31" s="6"/>
      <c r="JF31" s="6"/>
      <c r="JG31" s="6"/>
      <c r="JM31" s="6"/>
      <c r="JR31" s="6"/>
      <c r="JS31" s="6"/>
      <c r="JT31" s="6"/>
      <c r="JU31" s="6"/>
      <c r="JV31" s="6"/>
      <c r="JW31" s="6"/>
      <c r="JX31" s="6"/>
      <c r="JY31" s="6"/>
      <c r="KB31" s="6"/>
      <c r="KH31" s="6"/>
      <c r="KI31" s="6"/>
      <c r="KO31" s="6"/>
      <c r="KP31" s="6"/>
      <c r="KV31" s="6"/>
      <c r="KW31" s="6"/>
      <c r="LC31" s="6"/>
      <c r="LD31" s="6"/>
      <c r="LJ31" s="6"/>
      <c r="LK31" s="6"/>
      <c r="LQ31" s="6"/>
      <c r="LR31" s="6"/>
      <c r="LX31" s="6"/>
      <c r="LY31" s="6"/>
      <c r="ME31" s="6"/>
      <c r="MF31" s="6"/>
      <c r="ML31" s="6"/>
      <c r="MM31" s="6"/>
      <c r="MS31" s="6"/>
      <c r="MT31" s="6"/>
      <c r="MZ31" s="6"/>
      <c r="NA31" s="6"/>
      <c r="NE31" s="82"/>
      <c r="NF31" s="79"/>
    </row>
    <row customFormat="true" customHeight="true" ht="17.25" r="32" s="5" spans="1:370">
      <c r="A32" s="73" t="s">
        <v>530</v>
      </c>
      <c r="B32" s="74"/>
      <c r="C32" s="75"/>
      <c r="D32" s="128"/>
      <c r="E32" s="77"/>
      <c r="F32" s="77"/>
      <c r="G32" s="128"/>
      <c r="H32" s="128"/>
      <c r="I32" s="77"/>
      <c r="J32" s="77"/>
      <c r="K32" s="77"/>
      <c r="L32" s="77"/>
      <c r="M32" s="77"/>
      <c r="N32" s="128"/>
      <c r="O32" s="128"/>
      <c r="P32" s="77"/>
      <c r="Q32" s="77"/>
      <c r="R32" s="77"/>
      <c r="S32" s="77"/>
      <c r="T32" s="77"/>
      <c r="U32" s="128"/>
      <c r="V32" s="77"/>
      <c r="W32" s="77"/>
      <c r="X32" s="77"/>
      <c r="Y32" s="128"/>
      <c r="Z32" s="128"/>
      <c r="AA32" s="128"/>
      <c r="AB32" s="128"/>
      <c r="AC32" s="128"/>
      <c r="AD32" s="128"/>
      <c r="AE32" s="128"/>
      <c r="AF32" s="128"/>
      <c r="AG32" s="128"/>
      <c r="AH32" s="128"/>
      <c r="AI32" s="128"/>
      <c r="AJ32" s="6"/>
      <c r="AP32" s="6"/>
      <c r="AQ32" s="6"/>
      <c r="AW32" s="6"/>
      <c r="AX32" s="6"/>
      <c r="BD32" s="6"/>
      <c r="BE32" s="6"/>
      <c r="BK32" s="6"/>
      <c r="BL32" s="6"/>
      <c r="BQ32" s="5">
        <v>4</v>
      </c>
      <c r="BR32" s="6"/>
      <c r="BS32" s="6"/>
      <c r="BY32" s="6"/>
      <c r="BZ32" s="6"/>
      <c r="CF32" s="6"/>
      <c r="CG32" s="6"/>
      <c r="CM32" s="6"/>
      <c r="CN32" s="6"/>
      <c r="CT32" s="6"/>
      <c r="CU32" s="6"/>
      <c r="CV32" s="6"/>
      <c r="DA32" s="6"/>
      <c r="DB32" s="6"/>
      <c r="DC32" s="5">
        <v>2</v>
      </c>
      <c r="DH32" s="6"/>
      <c r="DI32" s="6"/>
      <c r="DJ32" s="5">
        <v>2</v>
      </c>
      <c r="DO32" s="6"/>
      <c r="DU32" s="6"/>
      <c r="DV32" s="6"/>
      <c r="DW32" s="6"/>
      <c r="DX32" s="6"/>
      <c r="DY32" s="6"/>
      <c r="ED32" s="6"/>
      <c r="EJ32" s="6"/>
      <c r="EK32" s="6"/>
      <c r="EQ32" s="6"/>
      <c r="ER32" s="6"/>
      <c r="EX32" s="6"/>
      <c r="EY32" s="6"/>
      <c r="FE32" s="6"/>
      <c r="FF32" s="6"/>
      <c r="FL32" s="6"/>
      <c r="FM32" s="6"/>
      <c r="FS32" s="6"/>
      <c r="FT32" s="6"/>
      <c r="FX32" s="6"/>
      <c r="FY32" s="6"/>
      <c r="FZ32" s="6"/>
      <c r="GG32" s="6"/>
      <c r="GH32" s="6"/>
      <c r="GN32" s="6"/>
      <c r="GO32" s="6"/>
      <c r="GU32" s="6"/>
      <c r="GV32" s="6"/>
      <c r="HB32" s="6"/>
      <c r="HC32" s="6"/>
      <c r="HI32" s="6"/>
      <c r="HJ32" s="6"/>
      <c r="HP32" s="6"/>
      <c r="HQ32" s="6"/>
      <c r="HW32" s="6"/>
      <c r="HX32" s="6"/>
      <c r="ID32" s="6"/>
      <c r="IE32" s="6"/>
      <c r="IK32" s="6"/>
      <c r="IL32" s="6"/>
      <c r="IR32" s="6"/>
      <c r="IS32" s="6"/>
      <c r="IY32" s="6"/>
      <c r="IZ32" s="6"/>
      <c r="JF32" s="6"/>
      <c r="JG32" s="6"/>
      <c r="JM32" s="6"/>
      <c r="JR32" s="6"/>
      <c r="JS32" s="6"/>
      <c r="JT32" s="6"/>
      <c r="JU32" s="6"/>
      <c r="JV32" s="6"/>
      <c r="JW32" s="6"/>
      <c r="JX32" s="6"/>
      <c r="JY32" s="6"/>
      <c r="KB32" s="6"/>
      <c r="KH32" s="6"/>
      <c r="KI32" s="6"/>
      <c r="KO32" s="6"/>
      <c r="KP32" s="6"/>
      <c r="KV32" s="6"/>
      <c r="KW32" s="6"/>
      <c r="LC32" s="6"/>
      <c r="LD32" s="6"/>
      <c r="LJ32" s="6"/>
      <c r="LK32" s="6"/>
      <c r="LQ32" s="6"/>
      <c r="LR32" s="6"/>
      <c r="LX32" s="6"/>
      <c r="LY32" s="6"/>
      <c r="ME32" s="6"/>
      <c r="MF32" s="6"/>
      <c r="ML32" s="6"/>
      <c r="MM32" s="6"/>
      <c r="MS32" s="6"/>
      <c r="MT32" s="6"/>
      <c r="MZ32" s="6"/>
      <c r="NA32" s="6"/>
      <c r="NE32" s="82"/>
      <c r="NF32" s="79"/>
    </row>
    <row customFormat="true" customHeight="true" ht="17.25" r="33" s="5" spans="1:370">
      <c r="A33" s="133" t="s">
        <v>1796</v>
      </c>
      <c r="B33" s="220" t="s">
        <v>1796</v>
      </c>
      <c r="C33" s="157"/>
      <c r="D33" s="128"/>
      <c r="E33" s="77"/>
      <c r="F33" s="77"/>
      <c r="G33" s="128"/>
      <c r="H33" s="128"/>
      <c r="I33" s="77"/>
      <c r="J33" s="77"/>
      <c r="K33" s="77"/>
      <c r="L33" s="77"/>
      <c r="M33" s="77"/>
      <c r="N33" s="128"/>
      <c r="O33" s="128"/>
      <c r="P33" s="77"/>
      <c r="Q33" s="77"/>
      <c r="R33" s="77"/>
      <c r="S33" s="77"/>
      <c r="T33" s="77"/>
      <c r="U33" s="128"/>
      <c r="V33" s="77"/>
      <c r="W33" s="77"/>
      <c r="X33" s="77"/>
      <c r="Y33" s="128"/>
      <c r="Z33" s="128"/>
      <c r="AA33" s="128"/>
      <c r="AB33" s="128"/>
      <c r="AC33" s="128"/>
      <c r="AD33" s="128"/>
      <c r="AE33" s="128"/>
      <c r="AF33" s="128"/>
      <c r="AG33" s="128"/>
      <c r="AH33" s="128"/>
      <c r="AI33" s="128"/>
      <c r="AJ33" s="6"/>
      <c r="AP33" s="6"/>
      <c r="AQ33" s="6"/>
      <c r="AW33" s="6"/>
      <c r="AX33" s="6"/>
      <c r="BD33" s="6"/>
      <c r="BE33" s="6"/>
      <c r="BK33" s="6"/>
      <c r="BL33" s="6"/>
      <c r="BR33" s="6"/>
      <c r="BS33" s="6"/>
      <c r="BY33" s="6"/>
      <c r="BZ33" s="6"/>
      <c r="CF33" s="6"/>
      <c r="CG33" s="6"/>
      <c r="CJ33" s="5">
        <v>1</v>
      </c>
      <c r="CM33" s="6"/>
      <c r="CN33" s="6"/>
      <c r="CT33" s="6"/>
      <c r="CU33" s="6"/>
      <c r="CV33" s="6"/>
      <c r="DA33" s="6"/>
      <c r="DB33" s="6"/>
      <c r="DH33" s="6"/>
      <c r="DI33" s="6"/>
      <c r="DO33" s="6"/>
      <c r="DU33" s="6"/>
      <c r="DV33" s="6"/>
      <c r="DW33" s="6"/>
      <c r="DX33" s="6"/>
      <c r="DY33" s="6"/>
      <c r="ED33" s="6"/>
      <c r="EJ33" s="6"/>
      <c r="EK33" s="6"/>
      <c r="EQ33" s="6"/>
      <c r="ER33" s="6"/>
      <c r="EX33" s="6"/>
      <c r="EY33" s="6"/>
      <c r="FE33" s="6"/>
      <c r="FF33" s="6"/>
      <c r="FL33" s="6"/>
      <c r="FM33" s="6"/>
      <c r="FS33" s="6"/>
      <c r="FT33" s="6"/>
      <c r="FX33" s="6"/>
      <c r="FY33" s="6"/>
      <c r="FZ33" s="6"/>
      <c r="GG33" s="6"/>
      <c r="GH33" s="6"/>
      <c r="GN33" s="6"/>
      <c r="GO33" s="6"/>
      <c r="GU33" s="6"/>
      <c r="GV33" s="6"/>
      <c r="HB33" s="6"/>
      <c r="HC33" s="6"/>
      <c r="HI33" s="6"/>
      <c r="HJ33" s="6"/>
      <c r="HP33" s="6"/>
      <c r="HQ33" s="6"/>
      <c r="HW33" s="6"/>
      <c r="HX33" s="6"/>
      <c r="ID33" s="6"/>
      <c r="IE33" s="6"/>
      <c r="IK33" s="6"/>
      <c r="IL33" s="6"/>
      <c r="IR33" s="6"/>
      <c r="IS33" s="6"/>
      <c r="IY33" s="6"/>
      <c r="IZ33" s="6"/>
      <c r="JF33" s="6"/>
      <c r="JG33" s="6"/>
      <c r="JM33" s="6"/>
      <c r="JR33" s="6"/>
      <c r="JS33" s="6"/>
      <c r="JT33" s="6"/>
      <c r="JU33" s="6"/>
      <c r="JV33" s="6"/>
      <c r="JW33" s="6"/>
      <c r="JX33" s="6"/>
      <c r="JY33" s="6"/>
      <c r="KB33" s="6"/>
      <c r="KH33" s="6"/>
      <c r="KI33" s="6"/>
      <c r="KO33" s="6"/>
      <c r="KP33" s="6"/>
      <c r="KV33" s="6"/>
      <c r="KW33" s="6"/>
      <c r="LC33" s="6"/>
      <c r="LD33" s="6"/>
      <c r="LJ33" s="6"/>
      <c r="LK33" s="6"/>
      <c r="LQ33" s="6"/>
      <c r="LR33" s="6"/>
      <c r="LX33" s="6"/>
      <c r="LY33" s="6"/>
      <c r="ME33" s="6"/>
      <c r="MF33" s="6"/>
      <c r="ML33" s="6"/>
      <c r="MM33" s="6"/>
      <c r="MS33" s="6"/>
      <c r="MT33" s="6"/>
      <c r="MZ33" s="6"/>
      <c r="NA33" s="6"/>
      <c r="NE33" s="82"/>
      <c r="NF33" s="79"/>
    </row>
    <row customFormat="true" customHeight="true" ht="17.25" r="34" s="5" spans="1:370">
      <c r="A34" s="241" t="s">
        <v>2179</v>
      </c>
      <c r="B34" s="242" t="s">
        <v>2192</v>
      </c>
      <c r="C34" s="243"/>
      <c r="D34" s="128"/>
      <c r="E34" s="77"/>
      <c r="F34" s="77"/>
      <c r="G34" s="128"/>
      <c r="H34" s="128"/>
      <c r="I34" s="77"/>
      <c r="J34" s="77"/>
      <c r="K34" s="77"/>
      <c r="L34" s="77"/>
      <c r="M34" s="77"/>
      <c r="N34" s="128"/>
      <c r="O34" s="128"/>
      <c r="P34" s="77"/>
      <c r="Q34" s="77"/>
      <c r="R34" s="77"/>
      <c r="S34" s="77"/>
      <c r="T34" s="77"/>
      <c r="U34" s="128"/>
      <c r="V34" s="77"/>
      <c r="W34" s="77"/>
      <c r="X34" s="77"/>
      <c r="Y34" s="128"/>
      <c r="Z34" s="128"/>
      <c r="AA34" s="128"/>
      <c r="AB34" s="128"/>
      <c r="AC34" s="128"/>
      <c r="AD34" s="128"/>
      <c r="AE34" s="128"/>
      <c r="AF34" s="128"/>
      <c r="AG34" s="128"/>
      <c r="AH34" s="128"/>
      <c r="AI34" s="128"/>
      <c r="AJ34" s="6"/>
      <c r="AP34" s="6"/>
      <c r="AQ34" s="6"/>
      <c r="AW34" s="6"/>
      <c r="AX34" s="6"/>
      <c r="BD34" s="6"/>
      <c r="BE34" s="6"/>
      <c r="BK34" s="6"/>
      <c r="BL34" s="6"/>
      <c r="BR34" s="6"/>
      <c r="BS34" s="6"/>
      <c r="BY34" s="6"/>
      <c r="BZ34" s="6"/>
      <c r="CF34" s="6"/>
      <c r="CG34" s="6"/>
      <c r="CM34" s="6"/>
      <c r="CN34" s="6"/>
      <c r="CT34" s="6"/>
      <c r="CU34" s="6"/>
      <c r="CV34" s="6"/>
      <c r="DA34" s="6"/>
      <c r="DB34" s="6"/>
      <c r="DH34" s="6"/>
      <c r="DI34" s="6"/>
      <c r="DO34" s="6"/>
      <c r="DU34" s="6"/>
      <c r="DV34" s="6"/>
      <c r="DW34" s="6"/>
      <c r="DX34" s="6"/>
      <c r="DY34" s="6"/>
      <c r="ED34" s="6"/>
      <c r="EJ34" s="6"/>
      <c r="EK34" s="6"/>
      <c r="EQ34" s="6"/>
      <c r="ER34" s="6"/>
      <c r="EX34" s="6"/>
      <c r="EY34" s="6"/>
      <c r="FE34" s="6"/>
      <c r="FF34" s="6"/>
      <c r="FL34" s="6"/>
      <c r="FM34" s="6"/>
      <c r="FS34" s="6"/>
      <c r="FT34" s="6"/>
      <c r="FX34" s="6"/>
      <c r="FY34" s="6"/>
      <c r="FZ34" s="6"/>
      <c r="GG34" s="6"/>
      <c r="GH34" s="6"/>
      <c r="GN34" s="6"/>
      <c r="GO34" s="6"/>
      <c r="GU34" s="6"/>
      <c r="GV34" s="6"/>
      <c r="HB34" s="6"/>
      <c r="HC34" s="6"/>
      <c r="HI34" s="6"/>
      <c r="HJ34" s="6"/>
      <c r="HP34" s="6"/>
      <c r="HQ34" s="6"/>
      <c r="HW34" s="6"/>
      <c r="HX34" s="6"/>
      <c r="ID34" s="6"/>
      <c r="IE34" s="6"/>
      <c r="IK34" s="6"/>
      <c r="IL34" s="6"/>
      <c r="IR34" s="6"/>
      <c r="IS34" s="6"/>
      <c r="IY34" s="6"/>
      <c r="IZ34" s="6"/>
      <c r="JF34" s="6"/>
      <c r="JG34" s="6"/>
      <c r="JM34" s="6"/>
      <c r="JR34" s="6"/>
      <c r="JS34" s="6"/>
      <c r="JT34" s="6"/>
      <c r="JU34" s="6"/>
      <c r="JV34" s="6"/>
      <c r="JW34" s="6"/>
      <c r="JX34" s="6"/>
      <c r="JY34" s="6"/>
      <c r="KB34" s="6"/>
      <c r="KH34" s="6"/>
      <c r="KI34" s="6"/>
      <c r="KO34" s="6"/>
      <c r="KP34" s="6"/>
      <c r="KV34" s="6"/>
      <c r="KW34" s="6"/>
      <c r="LC34" s="6"/>
      <c r="LD34" s="6"/>
      <c r="LJ34" s="6"/>
      <c r="LK34" s="6"/>
      <c r="LQ34" s="6"/>
      <c r="LR34" s="6"/>
      <c r="LX34" s="6"/>
      <c r="LY34" s="6"/>
      <c r="ME34" s="6"/>
      <c r="MF34" s="6"/>
      <c r="ML34" s="6"/>
      <c r="MM34" s="6"/>
      <c r="MS34" s="6"/>
      <c r="MT34" s="6"/>
      <c r="MZ34" s="6"/>
      <c r="NA34" s="6"/>
      <c r="NE34" s="82"/>
      <c r="NF34" s="79"/>
    </row>
    <row customFormat="true" customHeight="true" ht="17.25" r="35" s="5" spans="1:370">
      <c r="A35" s="241" t="s">
        <v>2180</v>
      </c>
      <c r="B35" s="242" t="s">
        <v>2180</v>
      </c>
      <c r="C35" s="243"/>
      <c r="D35" s="128"/>
      <c r="E35" s="77"/>
      <c r="F35" s="77"/>
      <c r="G35" s="128"/>
      <c r="H35" s="128"/>
      <c r="I35" s="77"/>
      <c r="J35" s="77"/>
      <c r="K35" s="77"/>
      <c r="L35" s="77"/>
      <c r="M35" s="77"/>
      <c r="N35" s="128"/>
      <c r="O35" s="128"/>
      <c r="P35" s="77"/>
      <c r="Q35" s="77"/>
      <c r="R35" s="77"/>
      <c r="S35" s="77"/>
      <c r="T35" s="77"/>
      <c r="U35" s="128"/>
      <c r="V35" s="77"/>
      <c r="W35" s="77"/>
      <c r="X35" s="77"/>
      <c r="Y35" s="128"/>
      <c r="Z35" s="128"/>
      <c r="AA35" s="128"/>
      <c r="AB35" s="128"/>
      <c r="AC35" s="128"/>
      <c r="AD35" s="128"/>
      <c r="AE35" s="128"/>
      <c r="AF35" s="128"/>
      <c r="AG35" s="128"/>
      <c r="AH35" s="128"/>
      <c r="AI35" s="128"/>
      <c r="AJ35" s="6"/>
      <c r="AP35" s="6"/>
      <c r="AQ35" s="6"/>
      <c r="AW35" s="6"/>
      <c r="AX35" s="6"/>
      <c r="BD35" s="6"/>
      <c r="BE35" s="6"/>
      <c r="BK35" s="6"/>
      <c r="BL35" s="6"/>
      <c r="BR35" s="6"/>
      <c r="BS35" s="6"/>
      <c r="BY35" s="6"/>
      <c r="BZ35" s="6"/>
      <c r="CF35" s="6"/>
      <c r="CG35" s="6"/>
      <c r="CM35" s="6"/>
      <c r="CN35" s="6"/>
      <c r="CT35" s="6"/>
      <c r="CU35" s="6"/>
      <c r="CV35" s="6"/>
      <c r="DA35" s="6"/>
      <c r="DB35" s="6"/>
      <c r="DH35" s="6"/>
      <c r="DI35" s="6"/>
      <c r="DO35" s="6"/>
      <c r="DU35" s="6"/>
      <c r="DV35" s="6"/>
      <c r="DW35" s="6"/>
      <c r="DX35" s="6"/>
      <c r="DY35" s="6"/>
      <c r="ED35" s="6"/>
      <c r="EJ35" s="6"/>
      <c r="EK35" s="6"/>
      <c r="EQ35" s="6"/>
      <c r="ER35" s="6"/>
      <c r="EX35" s="6"/>
      <c r="EY35" s="6"/>
      <c r="FE35" s="6"/>
      <c r="FF35" s="6"/>
      <c r="FL35" s="6"/>
      <c r="FM35" s="6"/>
      <c r="FS35" s="6"/>
      <c r="FT35" s="6"/>
      <c r="FX35" s="6"/>
      <c r="FY35" s="6"/>
      <c r="FZ35" s="6"/>
      <c r="GG35" s="6"/>
      <c r="GH35" s="6"/>
      <c r="GN35" s="6"/>
      <c r="GO35" s="6"/>
      <c r="GU35" s="6"/>
      <c r="GV35" s="6"/>
      <c r="HB35" s="6"/>
      <c r="HC35" s="6"/>
      <c r="HI35" s="6"/>
      <c r="HJ35" s="6"/>
      <c r="HP35" s="6"/>
      <c r="HQ35" s="6"/>
      <c r="HW35" s="6"/>
      <c r="HX35" s="6"/>
      <c r="ID35" s="6"/>
      <c r="IE35" s="6"/>
      <c r="IK35" s="6"/>
      <c r="IL35" s="6"/>
      <c r="IR35" s="6"/>
      <c r="IS35" s="6"/>
      <c r="IY35" s="6"/>
      <c r="IZ35" s="6"/>
      <c r="JF35" s="6"/>
      <c r="JG35" s="6"/>
      <c r="JM35" s="6"/>
      <c r="JR35" s="6"/>
      <c r="JS35" s="6"/>
      <c r="JT35" s="6"/>
      <c r="JU35" s="6"/>
      <c r="JV35" s="6"/>
      <c r="JW35" s="6"/>
      <c r="JX35" s="6"/>
      <c r="JY35" s="6"/>
      <c r="KB35" s="6"/>
      <c r="KH35" s="6"/>
      <c r="KI35" s="6"/>
      <c r="KO35" s="6"/>
      <c r="KP35" s="6"/>
      <c r="KV35" s="6"/>
      <c r="KW35" s="6"/>
      <c r="LC35" s="6"/>
      <c r="LD35" s="6"/>
      <c r="LJ35" s="6"/>
      <c r="LK35" s="6"/>
      <c r="LQ35" s="6"/>
      <c r="LR35" s="6"/>
      <c r="LX35" s="6"/>
      <c r="LY35" s="6"/>
      <c r="ME35" s="6"/>
      <c r="MF35" s="6"/>
      <c r="ML35" s="6"/>
      <c r="MM35" s="6"/>
      <c r="MS35" s="6"/>
      <c r="MT35" s="6"/>
      <c r="MZ35" s="6"/>
      <c r="NA35" s="6"/>
      <c r="NE35" s="82"/>
      <c r="NF35" s="79"/>
    </row>
    <row customFormat="true" customHeight="true" ht="17.25" r="36" s="5" spans="1:370">
      <c r="A36" s="241" t="s">
        <v>2181</v>
      </c>
      <c r="B36" s="242" t="s">
        <v>2181</v>
      </c>
      <c r="C36" s="243"/>
      <c r="D36" s="128"/>
      <c r="E36" s="77"/>
      <c r="F36" s="77"/>
      <c r="G36" s="128"/>
      <c r="H36" s="128"/>
      <c r="I36" s="77"/>
      <c r="J36" s="77"/>
      <c r="K36" s="77"/>
      <c r="L36" s="77"/>
      <c r="M36" s="77"/>
      <c r="N36" s="128"/>
      <c r="O36" s="128"/>
      <c r="P36" s="77"/>
      <c r="Q36" s="77"/>
      <c r="R36" s="77"/>
      <c r="S36" s="77"/>
      <c r="T36" s="77"/>
      <c r="U36" s="128"/>
      <c r="V36" s="77"/>
      <c r="W36" s="77"/>
      <c r="X36" s="77"/>
      <c r="Y36" s="128"/>
      <c r="Z36" s="128"/>
      <c r="AA36" s="128"/>
      <c r="AB36" s="128"/>
      <c r="AC36" s="128"/>
      <c r="AD36" s="128"/>
      <c r="AE36" s="128"/>
      <c r="AF36" s="128"/>
      <c r="AG36" s="128"/>
      <c r="AH36" s="128"/>
      <c r="AI36" s="128"/>
      <c r="AJ36" s="6"/>
      <c r="AP36" s="6"/>
      <c r="AQ36" s="6"/>
      <c r="AW36" s="6"/>
      <c r="AX36" s="6"/>
      <c r="BD36" s="6"/>
      <c r="BE36" s="6"/>
      <c r="BK36" s="6"/>
      <c r="BL36" s="6"/>
      <c r="BR36" s="6"/>
      <c r="BS36" s="6"/>
      <c r="BY36" s="6"/>
      <c r="BZ36" s="6"/>
      <c r="CF36" s="6"/>
      <c r="CG36" s="6"/>
      <c r="CM36" s="6"/>
      <c r="CN36" s="6"/>
      <c r="CT36" s="6"/>
      <c r="CU36" s="6"/>
      <c r="CV36" s="6"/>
      <c r="DA36" s="6"/>
      <c r="DB36" s="6"/>
      <c r="DH36" s="6"/>
      <c r="DI36" s="6"/>
      <c r="DO36" s="6"/>
      <c r="DU36" s="6"/>
      <c r="DV36" s="6"/>
      <c r="DW36" s="6"/>
      <c r="DX36" s="6"/>
      <c r="DY36" s="6"/>
      <c r="ED36" s="6"/>
      <c r="EJ36" s="6"/>
      <c r="EK36" s="6"/>
      <c r="EQ36" s="6"/>
      <c r="ER36" s="6"/>
      <c r="EX36" s="6"/>
      <c r="EY36" s="6"/>
      <c r="FE36" s="6"/>
      <c r="FF36" s="6"/>
      <c r="FL36" s="6"/>
      <c r="FM36" s="6"/>
      <c r="FS36" s="6"/>
      <c r="FT36" s="6"/>
      <c r="FX36" s="6"/>
      <c r="FY36" s="6"/>
      <c r="FZ36" s="6"/>
      <c r="GG36" s="6"/>
      <c r="GH36" s="6"/>
      <c r="GN36" s="6"/>
      <c r="GO36" s="6"/>
      <c r="GU36" s="6"/>
      <c r="GV36" s="6"/>
      <c r="HB36" s="6"/>
      <c r="HC36" s="6"/>
      <c r="HI36" s="6"/>
      <c r="HJ36" s="6"/>
      <c r="HP36" s="6"/>
      <c r="HQ36" s="6"/>
      <c r="HW36" s="6"/>
      <c r="HX36" s="6"/>
      <c r="ID36" s="6"/>
      <c r="IE36" s="6"/>
      <c r="IK36" s="6"/>
      <c r="IL36" s="6"/>
      <c r="IR36" s="6"/>
      <c r="IS36" s="6"/>
      <c r="IY36" s="6"/>
      <c r="IZ36" s="6"/>
      <c r="JF36" s="6"/>
      <c r="JG36" s="6"/>
      <c r="JM36" s="6"/>
      <c r="JR36" s="6"/>
      <c r="JS36" s="6"/>
      <c r="JT36" s="6"/>
      <c r="JU36" s="6"/>
      <c r="JV36" s="6"/>
      <c r="JW36" s="6"/>
      <c r="JX36" s="6"/>
      <c r="JY36" s="6"/>
      <c r="KB36" s="6"/>
      <c r="KH36" s="6"/>
      <c r="KI36" s="6"/>
      <c r="KO36" s="6"/>
      <c r="KP36" s="6"/>
      <c r="KV36" s="6"/>
      <c r="KW36" s="6"/>
      <c r="LC36" s="6"/>
      <c r="LD36" s="6"/>
      <c r="LJ36" s="6"/>
      <c r="LK36" s="6"/>
      <c r="LQ36" s="6"/>
      <c r="LR36" s="6"/>
      <c r="LX36" s="6"/>
      <c r="LY36" s="6"/>
      <c r="ME36" s="6"/>
      <c r="MF36" s="6"/>
      <c r="ML36" s="6"/>
      <c r="MM36" s="6"/>
      <c r="MS36" s="6"/>
      <c r="MT36" s="6"/>
      <c r="MZ36" s="6"/>
      <c r="NA36" s="6"/>
      <c r="NE36" s="82"/>
      <c r="NF36" s="79"/>
    </row>
    <row customFormat="true" customHeight="true" ht="17.25" r="37" s="5" spans="1:370">
      <c r="A37" s="241" t="s">
        <v>2182</v>
      </c>
      <c r="B37" s="242" t="s">
        <v>2191</v>
      </c>
      <c r="C37" s="243"/>
      <c r="D37" s="128"/>
      <c r="E37" s="77"/>
      <c r="F37" s="77"/>
      <c r="G37" s="128"/>
      <c r="H37" s="128"/>
      <c r="I37" s="77"/>
      <c r="J37" s="77"/>
      <c r="K37" s="77"/>
      <c r="L37" s="77"/>
      <c r="M37" s="77"/>
      <c r="N37" s="128"/>
      <c r="O37" s="128"/>
      <c r="P37" s="77"/>
      <c r="Q37" s="77"/>
      <c r="R37" s="77"/>
      <c r="S37" s="77"/>
      <c r="T37" s="77"/>
      <c r="U37" s="128"/>
      <c r="V37" s="77"/>
      <c r="W37" s="77"/>
      <c r="X37" s="77"/>
      <c r="Y37" s="128"/>
      <c r="Z37" s="128"/>
      <c r="AA37" s="128"/>
      <c r="AB37" s="128"/>
      <c r="AC37" s="128"/>
      <c r="AD37" s="128"/>
      <c r="AE37" s="128"/>
      <c r="AF37" s="128"/>
      <c r="AG37" s="128"/>
      <c r="AH37" s="128"/>
      <c r="AI37" s="128"/>
      <c r="AJ37" s="6"/>
      <c r="AP37" s="6"/>
      <c r="AQ37" s="6"/>
      <c r="AW37" s="6"/>
      <c r="AX37" s="6"/>
      <c r="BD37" s="6"/>
      <c r="BE37" s="6"/>
      <c r="BK37" s="6"/>
      <c r="BL37" s="6"/>
      <c r="BR37" s="6"/>
      <c r="BS37" s="6"/>
      <c r="BY37" s="6"/>
      <c r="BZ37" s="6"/>
      <c r="CF37" s="6"/>
      <c r="CG37" s="6"/>
      <c r="CM37" s="6"/>
      <c r="CN37" s="6"/>
      <c r="CT37" s="6"/>
      <c r="CU37" s="6"/>
      <c r="CV37" s="6"/>
      <c r="DA37" s="6"/>
      <c r="DB37" s="6"/>
      <c r="DH37" s="6"/>
      <c r="DI37" s="6"/>
      <c r="DO37" s="6"/>
      <c r="DU37" s="6"/>
      <c r="DV37" s="6"/>
      <c r="DW37" s="6"/>
      <c r="DX37" s="6"/>
      <c r="DY37" s="6"/>
      <c r="ED37" s="6"/>
      <c r="EJ37" s="6"/>
      <c r="EK37" s="6"/>
      <c r="EQ37" s="6"/>
      <c r="ER37" s="6"/>
      <c r="EX37" s="6"/>
      <c r="EY37" s="6"/>
      <c r="FE37" s="6"/>
      <c r="FF37" s="6"/>
      <c r="FL37" s="6"/>
      <c r="FM37" s="6"/>
      <c r="FS37" s="6"/>
      <c r="FT37" s="6"/>
      <c r="FX37" s="6"/>
      <c r="FY37" s="6"/>
      <c r="FZ37" s="6"/>
      <c r="GG37" s="6"/>
      <c r="GH37" s="6"/>
      <c r="GN37" s="6"/>
      <c r="GO37" s="6"/>
      <c r="GU37" s="6"/>
      <c r="GV37" s="6"/>
      <c r="HB37" s="6"/>
      <c r="HC37" s="6"/>
      <c r="HI37" s="6"/>
      <c r="HJ37" s="6"/>
      <c r="HP37" s="6"/>
      <c r="HQ37" s="6"/>
      <c r="HW37" s="6"/>
      <c r="HX37" s="6"/>
      <c r="ID37" s="6"/>
      <c r="IE37" s="6"/>
      <c r="IK37" s="6"/>
      <c r="IL37" s="6"/>
      <c r="IR37" s="6"/>
      <c r="IS37" s="6"/>
      <c r="IY37" s="6"/>
      <c r="IZ37" s="6"/>
      <c r="JF37" s="6"/>
      <c r="JG37" s="6"/>
      <c r="JM37" s="6"/>
      <c r="JR37" s="6"/>
      <c r="JS37" s="6"/>
      <c r="JT37" s="6"/>
      <c r="JU37" s="6"/>
      <c r="JV37" s="6"/>
      <c r="JW37" s="6"/>
      <c r="JX37" s="6"/>
      <c r="JY37" s="6"/>
      <c r="KB37" s="6"/>
      <c r="KH37" s="6"/>
      <c r="KI37" s="6"/>
      <c r="KO37" s="6"/>
      <c r="KP37" s="6"/>
      <c r="KV37" s="6"/>
      <c r="KW37" s="6"/>
      <c r="LC37" s="6"/>
      <c r="LD37" s="6"/>
      <c r="LJ37" s="6"/>
      <c r="LK37" s="6"/>
      <c r="LQ37" s="6"/>
      <c r="LR37" s="6"/>
      <c r="LX37" s="6"/>
      <c r="LY37" s="6"/>
      <c r="ME37" s="6"/>
      <c r="MF37" s="6"/>
      <c r="ML37" s="6"/>
      <c r="MM37" s="6"/>
      <c r="MS37" s="6"/>
      <c r="MT37" s="6"/>
      <c r="MZ37" s="6"/>
      <c r="NA37" s="6"/>
      <c r="NE37" s="82"/>
      <c r="NF37" s="79"/>
    </row>
    <row customFormat="true" customHeight="true" ht="17.25" r="38" s="5" spans="1:370">
      <c r="A38" s="280" t="s">
        <v>2250</v>
      </c>
      <c r="B38" s="281" t="s">
        <v>2251</v>
      </c>
      <c r="C38" s="243"/>
      <c r="D38" s="128"/>
      <c r="E38" s="77"/>
      <c r="F38" s="77"/>
      <c r="G38" s="128"/>
      <c r="H38" s="128"/>
      <c r="I38" s="77"/>
      <c r="J38" s="77"/>
      <c r="K38" s="77"/>
      <c r="L38" s="77"/>
      <c r="M38" s="77"/>
      <c r="N38" s="128"/>
      <c r="O38" s="128"/>
      <c r="P38" s="77"/>
      <c r="Q38" s="77"/>
      <c r="R38" s="77"/>
      <c r="S38" s="77"/>
      <c r="T38" s="77"/>
      <c r="U38" s="128"/>
      <c r="V38" s="77"/>
      <c r="W38" s="77"/>
      <c r="X38" s="77"/>
      <c r="Y38" s="128"/>
      <c r="Z38" s="128"/>
      <c r="AA38" s="128"/>
      <c r="AB38" s="128"/>
      <c r="AC38" s="128"/>
      <c r="AD38" s="128"/>
      <c r="AE38" s="128"/>
      <c r="AF38" s="128"/>
      <c r="AG38" s="128"/>
      <c r="AH38" s="128"/>
      <c r="AI38" s="128"/>
      <c r="AJ38" s="6"/>
      <c r="AP38" s="6"/>
      <c r="AQ38" s="6"/>
      <c r="AW38" s="6"/>
      <c r="AX38" s="6"/>
      <c r="BD38" s="6"/>
      <c r="BE38" s="6"/>
      <c r="BK38" s="6"/>
      <c r="BL38" s="6"/>
      <c r="BR38" s="6"/>
      <c r="BS38" s="6"/>
      <c r="BY38" s="6"/>
      <c r="BZ38" s="6"/>
      <c r="CF38" s="6"/>
      <c r="CG38" s="6"/>
      <c r="CM38" s="6"/>
      <c r="CN38" s="6"/>
      <c r="CT38" s="6"/>
      <c r="CU38" s="6"/>
      <c r="CV38" s="6"/>
      <c r="DA38" s="6"/>
      <c r="DB38" s="6"/>
      <c r="DH38" s="6"/>
      <c r="DI38" s="6"/>
      <c r="DO38" s="6"/>
      <c r="DU38" s="6"/>
      <c r="DV38" s="6"/>
      <c r="DW38" s="6"/>
      <c r="DX38" s="6"/>
      <c r="DY38" s="6"/>
      <c r="ED38" s="6"/>
      <c r="EJ38" s="6"/>
      <c r="EK38" s="6"/>
      <c r="EQ38" s="6"/>
      <c r="ER38" s="6"/>
      <c r="EX38" s="6"/>
      <c r="EY38" s="6"/>
      <c r="FE38" s="6"/>
      <c r="FF38" s="6"/>
      <c r="FL38" s="6"/>
      <c r="FM38" s="6"/>
      <c r="FS38" s="6"/>
      <c r="FT38" s="6"/>
      <c r="FX38" s="6"/>
      <c r="FY38" s="6"/>
      <c r="FZ38" s="6"/>
      <c r="GG38" s="6"/>
      <c r="GH38" s="6"/>
      <c r="GN38" s="6"/>
      <c r="GO38" s="6"/>
      <c r="GU38" s="6"/>
      <c r="GV38" s="6"/>
      <c r="HB38" s="6"/>
      <c r="HC38" s="6"/>
      <c r="HI38" s="6"/>
      <c r="HJ38" s="6"/>
      <c r="HP38" s="6"/>
      <c r="HQ38" s="6"/>
      <c r="HW38" s="6"/>
      <c r="HX38" s="6"/>
      <c r="ID38" s="6"/>
      <c r="IE38" s="6"/>
      <c r="IK38" s="6"/>
      <c r="IL38" s="6"/>
      <c r="IR38" s="6"/>
      <c r="IS38" s="6"/>
      <c r="IY38" s="6"/>
      <c r="IZ38" s="6"/>
      <c r="JF38" s="6"/>
      <c r="JG38" s="6"/>
      <c r="JM38" s="6"/>
      <c r="JR38" s="6"/>
      <c r="JS38" s="6"/>
      <c r="JT38" s="6"/>
      <c r="JU38" s="6"/>
      <c r="JV38" s="6"/>
      <c r="JW38" s="6"/>
      <c r="JX38" s="6"/>
      <c r="JY38" s="6"/>
      <c r="KB38" s="6"/>
      <c r="KH38" s="6"/>
      <c r="KI38" s="6"/>
      <c r="KO38" s="6"/>
      <c r="KP38" s="6"/>
      <c r="KV38" s="6"/>
      <c r="KW38" s="6"/>
      <c r="LC38" s="6"/>
      <c r="LD38" s="6"/>
      <c r="LJ38" s="6"/>
      <c r="LK38" s="6"/>
      <c r="LQ38" s="6"/>
      <c r="LR38" s="6"/>
      <c r="LX38" s="6"/>
      <c r="LY38" s="6"/>
      <c r="ME38" s="6"/>
      <c r="MF38" s="6"/>
      <c r="ML38" s="6"/>
      <c r="MM38" s="6"/>
      <c r="MS38" s="6"/>
      <c r="MT38" s="6"/>
      <c r="MZ38" s="6"/>
      <c r="NA38" s="6"/>
      <c r="NE38" s="82"/>
      <c r="NF38" s="79"/>
    </row>
    <row customFormat="true" customHeight="true" ht="17.25" r="39" s="5" spans="1:370">
      <c r="A39" s="73" t="s">
        <v>531</v>
      </c>
      <c r="B39" s="74"/>
      <c r="C39" s="75"/>
      <c r="D39" s="128"/>
      <c r="E39" s="77"/>
      <c r="F39" s="77"/>
      <c r="G39" s="128"/>
      <c r="H39" s="128"/>
      <c r="I39" s="77"/>
      <c r="J39" s="77"/>
      <c r="K39" s="77"/>
      <c r="L39" s="77"/>
      <c r="M39" s="77"/>
      <c r="N39" s="128"/>
      <c r="O39" s="128"/>
      <c r="P39" s="77"/>
      <c r="Q39" s="77"/>
      <c r="R39" s="77"/>
      <c r="S39" s="77"/>
      <c r="T39" s="77"/>
      <c r="U39" s="128"/>
      <c r="V39" s="77"/>
      <c r="W39" s="77"/>
      <c r="X39" s="77"/>
      <c r="Y39" s="128"/>
      <c r="Z39" s="128"/>
      <c r="AA39" s="128"/>
      <c r="AB39" s="128"/>
      <c r="AC39" s="128"/>
      <c r="AD39" s="128"/>
      <c r="AE39" s="128"/>
      <c r="AF39" s="128"/>
      <c r="AG39" s="128"/>
      <c r="AH39" s="128"/>
      <c r="AI39" s="128"/>
      <c r="AJ39" s="6"/>
      <c r="AK39" s="5">
        <v>1</v>
      </c>
      <c r="AO39" s="5">
        <v>1</v>
      </c>
      <c r="AP39" s="6"/>
      <c r="AQ39" s="6"/>
      <c r="AT39" s="5">
        <v>2</v>
      </c>
      <c r="AW39" s="6"/>
      <c r="AX39" s="6"/>
      <c r="AY39" s="5">
        <v>4</v>
      </c>
      <c r="AZ39" s="5">
        <v>4</v>
      </c>
      <c r="BA39" s="5">
        <v>4</v>
      </c>
      <c r="BD39" s="6"/>
      <c r="BE39" s="6"/>
      <c r="BH39" s="5">
        <v>2</v>
      </c>
      <c r="BJ39" s="5">
        <v>3</v>
      </c>
      <c r="BK39" s="6"/>
      <c r="BL39" s="6"/>
      <c r="BO39" s="5">
        <v>3</v>
      </c>
      <c r="BP39" s="5">
        <v>2</v>
      </c>
      <c r="BR39" s="6"/>
      <c r="BS39" s="6"/>
      <c r="BY39" s="6"/>
      <c r="BZ39" s="6"/>
      <c r="CF39" s="6"/>
      <c r="CG39" s="6"/>
      <c r="CH39" s="5">
        <v>5</v>
      </c>
      <c r="CI39" s="5">
        <v>4</v>
      </c>
      <c r="CK39" s="5">
        <v>2</v>
      </c>
      <c r="CL39" s="5">
        <v>4</v>
      </c>
      <c r="CM39" s="6"/>
      <c r="CN39" s="6"/>
      <c r="CO39" s="5">
        <v>3</v>
      </c>
      <c r="CP39" s="5">
        <v>2</v>
      </c>
      <c r="CQ39" s="5">
        <v>3</v>
      </c>
      <c r="CS39" s="5">
        <v>2</v>
      </c>
      <c r="CT39" s="6"/>
      <c r="CU39" s="6"/>
      <c r="CV39" s="6"/>
      <c r="CZ39" s="5">
        <v>4</v>
      </c>
      <c r="DA39" s="6"/>
      <c r="DB39" s="6"/>
      <c r="DD39" s="5">
        <v>4</v>
      </c>
      <c r="DE39" s="5">
        <v>1</v>
      </c>
      <c r="DF39" s="5">
        <v>3</v>
      </c>
      <c r="DG39" s="5">
        <v>2</v>
      </c>
      <c r="DH39" s="6"/>
      <c r="DI39" s="6"/>
      <c r="DO39" s="6"/>
      <c r="DU39" s="6"/>
      <c r="DV39" s="6"/>
      <c r="DW39" s="6"/>
      <c r="DX39" s="6"/>
      <c r="DY39" s="6"/>
      <c r="ED39" s="6"/>
      <c r="EJ39" s="6"/>
      <c r="EK39" s="6"/>
      <c r="EQ39" s="6"/>
      <c r="ER39" s="6"/>
      <c r="EX39" s="6"/>
      <c r="EY39" s="6"/>
      <c r="FE39" s="6"/>
      <c r="FF39" s="6"/>
      <c r="FL39" s="6"/>
      <c r="FM39" s="6"/>
      <c r="FS39" s="6"/>
      <c r="FT39" s="6"/>
      <c r="FX39" s="6"/>
      <c r="FY39" s="6"/>
      <c r="FZ39" s="6"/>
      <c r="GG39" s="6"/>
      <c r="GH39" s="6"/>
      <c r="GN39" s="6"/>
      <c r="GO39" s="6"/>
      <c r="GU39" s="6"/>
      <c r="GV39" s="6"/>
      <c r="HB39" s="6"/>
      <c r="HC39" s="6"/>
      <c r="HI39" s="6"/>
      <c r="HJ39" s="6"/>
      <c r="HP39" s="6"/>
      <c r="HQ39" s="6"/>
      <c r="HW39" s="6"/>
      <c r="HX39" s="6"/>
      <c r="ID39" s="6"/>
      <c r="IE39" s="6"/>
      <c r="IK39" s="6"/>
      <c r="IL39" s="6"/>
      <c r="IR39" s="6"/>
      <c r="IS39" s="6"/>
      <c r="IY39" s="6"/>
      <c r="IZ39" s="6"/>
      <c r="JF39" s="6"/>
      <c r="JG39" s="6"/>
      <c r="JM39" s="6"/>
      <c r="JR39" s="6"/>
      <c r="JS39" s="6"/>
      <c r="JT39" s="6"/>
      <c r="JU39" s="6"/>
      <c r="JV39" s="6"/>
      <c r="JW39" s="6"/>
      <c r="JX39" s="6"/>
      <c r="JY39" s="6"/>
      <c r="KB39" s="6"/>
      <c r="KH39" s="6"/>
      <c r="KI39" s="6"/>
      <c r="KO39" s="6"/>
      <c r="KP39" s="6"/>
      <c r="KV39" s="6"/>
      <c r="KW39" s="6"/>
      <c r="LC39" s="6"/>
      <c r="LD39" s="6"/>
      <c r="LJ39" s="6"/>
      <c r="LK39" s="6"/>
      <c r="LQ39" s="6"/>
      <c r="LR39" s="6"/>
      <c r="LX39" s="6"/>
      <c r="LY39" s="6"/>
      <c r="ME39" s="6"/>
      <c r="MF39" s="6"/>
      <c r="ML39" s="6"/>
      <c r="MM39" s="6"/>
      <c r="MS39" s="6"/>
      <c r="MT39" s="6"/>
      <c r="MZ39" s="6"/>
      <c r="NA39" s="6"/>
      <c r="NE39" s="82"/>
      <c r="NF39" s="79"/>
    </row>
    <row customFormat="true" customHeight="true" ht="17.25" r="40" s="5" spans="1:370">
      <c r="A40" s="60" t="s">
        <v>1687</v>
      </c>
      <c r="B40" s="116"/>
      <c r="C40" s="117"/>
      <c r="D40" s="129">
        <v>5</v>
      </c>
      <c r="E40" s="126"/>
      <c r="F40" s="126"/>
      <c r="G40" s="129">
        <v>4</v>
      </c>
      <c r="H40" s="129">
        <v>2</v>
      </c>
      <c r="I40" s="126"/>
      <c r="J40" s="126"/>
      <c r="K40" s="126"/>
      <c r="L40" s="126"/>
      <c r="M40" s="126"/>
      <c r="N40" s="129">
        <v>8</v>
      </c>
      <c r="O40" s="129">
        <v>8</v>
      </c>
      <c r="P40" s="126"/>
      <c r="Q40" s="126"/>
      <c r="R40" s="126"/>
      <c r="S40" s="126"/>
      <c r="T40" s="126"/>
      <c r="U40" s="129"/>
      <c r="V40" s="126"/>
      <c r="W40" s="126"/>
      <c r="X40" s="126"/>
      <c r="Y40" s="129">
        <v>8</v>
      </c>
      <c r="Z40" s="129">
        <v>8</v>
      </c>
      <c r="AA40" s="129">
        <v>8</v>
      </c>
      <c r="AB40" s="129">
        <v>8</v>
      </c>
      <c r="AC40" s="129">
        <v>8</v>
      </c>
      <c r="AD40" s="129">
        <v>8</v>
      </c>
      <c r="AE40" s="129">
        <v>8</v>
      </c>
      <c r="AF40" s="129">
        <v>8</v>
      </c>
      <c r="AG40" s="129">
        <v>8</v>
      </c>
      <c r="AH40" s="129">
        <v>8</v>
      </c>
      <c r="AI40" s="129">
        <v>8</v>
      </c>
      <c r="AJ40" s="119">
        <v>8</v>
      </c>
      <c r="AK40" s="118"/>
      <c r="AL40" s="118"/>
      <c r="AM40" s="118"/>
      <c r="AN40" s="118"/>
      <c r="AO40" s="118"/>
      <c r="AP40" s="119">
        <v>8</v>
      </c>
      <c r="AQ40" s="119">
        <v>8</v>
      </c>
      <c r="AR40" s="118"/>
      <c r="AS40" s="118"/>
      <c r="AT40" s="118"/>
      <c r="AU40" s="118"/>
      <c r="AV40" s="118"/>
      <c r="AW40" s="119">
        <v>8</v>
      </c>
      <c r="AX40" s="119">
        <v>8</v>
      </c>
      <c r="AY40" s="118"/>
      <c r="AZ40" s="118"/>
      <c r="BA40" s="118"/>
      <c r="BB40" s="118"/>
      <c r="BC40" s="118"/>
      <c r="BD40" s="119">
        <v>8</v>
      </c>
      <c r="BE40" s="119">
        <v>8</v>
      </c>
      <c r="BF40" s="118"/>
      <c r="BG40" s="118"/>
      <c r="BH40" s="118"/>
      <c r="BI40" s="118"/>
      <c r="BJ40" s="118"/>
      <c r="BK40" s="119">
        <v>8</v>
      </c>
      <c r="BL40" s="119">
        <v>8</v>
      </c>
      <c r="BM40" s="118"/>
      <c r="BN40" s="118"/>
      <c r="BO40" s="118"/>
      <c r="BP40" s="118"/>
      <c r="BQ40" s="118"/>
      <c r="BR40" s="119">
        <v>8</v>
      </c>
      <c r="BS40" s="119">
        <v>8</v>
      </c>
      <c r="BT40" s="118"/>
      <c r="BU40" s="118"/>
      <c r="BV40" s="118"/>
      <c r="BW40" s="118"/>
      <c r="BX40" s="118"/>
      <c r="BY40" s="119">
        <v>4</v>
      </c>
      <c r="BZ40" s="119">
        <v>8</v>
      </c>
      <c r="CA40" s="118"/>
      <c r="CB40" s="118"/>
      <c r="CC40" s="118"/>
      <c r="CD40" s="118"/>
      <c r="CE40" s="118"/>
      <c r="CF40" s="119">
        <v>8</v>
      </c>
      <c r="CG40" s="119">
        <v>8</v>
      </c>
      <c r="CH40" s="118"/>
      <c r="CI40" s="118"/>
      <c r="CJ40" s="118"/>
      <c r="CK40" s="118"/>
      <c r="CL40" s="118"/>
      <c r="CM40" s="119">
        <v>8</v>
      </c>
      <c r="CN40" s="119">
        <v>8</v>
      </c>
      <c r="CO40" s="118"/>
      <c r="CP40" s="118"/>
      <c r="CQ40" s="118"/>
      <c r="CR40" s="118"/>
      <c r="CS40" s="118"/>
      <c r="CT40" s="119">
        <v>6</v>
      </c>
      <c r="CU40" s="119">
        <v>8</v>
      </c>
      <c r="CV40" s="119">
        <v>8</v>
      </c>
      <c r="CW40" s="118"/>
      <c r="CX40" s="118"/>
      <c r="CY40" s="118"/>
      <c r="CZ40" s="118"/>
      <c r="DA40" s="119">
        <v>8</v>
      </c>
      <c r="DB40" s="119">
        <v>8</v>
      </c>
      <c r="DC40" s="118"/>
      <c r="DD40" s="118"/>
      <c r="DE40" s="118"/>
      <c r="DF40" s="118"/>
      <c r="DG40" s="118"/>
      <c r="DH40" s="119">
        <v>8</v>
      </c>
      <c r="DI40" s="119">
        <v>8</v>
      </c>
      <c r="DJ40" s="118"/>
      <c r="DK40" s="118">
        <v>8</v>
      </c>
      <c r="DL40" s="118">
        <v>8</v>
      </c>
      <c r="DM40" s="118">
        <v>8</v>
      </c>
      <c r="DN40" s="118">
        <v>8</v>
      </c>
      <c r="DO40" s="119">
        <v>8</v>
      </c>
      <c r="DP40" s="118"/>
      <c r="DQ40" s="118">
        <v>8</v>
      </c>
      <c r="DR40" s="118">
        <v>8</v>
      </c>
      <c r="DS40" s="118">
        <v>8</v>
      </c>
      <c r="DT40" s="118">
        <v>8</v>
      </c>
      <c r="DU40" s="119">
        <v>8</v>
      </c>
      <c r="DV40" s="119"/>
      <c r="DW40" s="119"/>
      <c r="DX40" s="119"/>
      <c r="DY40" s="119"/>
      <c r="DZ40" s="118"/>
      <c r="EA40" s="118"/>
      <c r="EB40" s="118"/>
      <c r="EC40" s="118"/>
      <c r="ED40" s="119"/>
      <c r="EE40" s="118"/>
      <c r="EF40" s="118"/>
      <c r="EG40" s="118"/>
      <c r="EH40" s="118"/>
      <c r="EI40" s="118"/>
      <c r="EJ40" s="119"/>
      <c r="EK40" s="119"/>
      <c r="EL40" s="118"/>
      <c r="EM40" s="118"/>
      <c r="EN40" s="118"/>
      <c r="EO40" s="118"/>
      <c r="EP40" s="118"/>
      <c r="EQ40" s="119"/>
      <c r="ER40" s="119"/>
      <c r="ES40" s="118"/>
      <c r="ET40" s="118"/>
      <c r="EU40" s="118"/>
      <c r="EV40" s="118"/>
      <c r="EW40" s="118"/>
      <c r="EX40" s="119"/>
      <c r="EY40" s="119"/>
      <c r="EZ40" s="118"/>
      <c r="FA40" s="118"/>
      <c r="FB40" s="118"/>
      <c r="FC40" s="118"/>
      <c r="FD40" s="118"/>
      <c r="FE40" s="119"/>
      <c r="FF40" s="119"/>
      <c r="FG40" s="118"/>
      <c r="FH40" s="118"/>
      <c r="FI40" s="118"/>
      <c r="FJ40" s="118"/>
      <c r="FK40" s="118"/>
      <c r="FL40" s="119"/>
      <c r="FM40" s="119"/>
      <c r="FN40" s="118"/>
      <c r="FO40" s="118"/>
      <c r="FP40" s="118"/>
      <c r="FQ40" s="118"/>
      <c r="FR40" s="118"/>
      <c r="FS40" s="119"/>
      <c r="FT40" s="119"/>
      <c r="FU40" s="118"/>
      <c r="FV40" s="118"/>
      <c r="FW40" s="118"/>
      <c r="FX40" s="119"/>
      <c r="FY40" s="119"/>
      <c r="FZ40" s="119"/>
      <c r="GA40" s="118"/>
      <c r="GB40" s="118"/>
      <c r="GC40" s="118"/>
      <c r="GD40" s="118"/>
      <c r="GE40" s="118"/>
      <c r="GF40" s="118"/>
      <c r="GG40" s="119"/>
      <c r="GH40" s="119"/>
      <c r="GI40" s="118"/>
      <c r="GJ40" s="118"/>
      <c r="GK40" s="118"/>
      <c r="GL40" s="118"/>
      <c r="GM40" s="118"/>
      <c r="GN40" s="119"/>
      <c r="GO40" s="119"/>
      <c r="GP40" s="118"/>
      <c r="GQ40" s="118"/>
      <c r="GR40" s="118"/>
      <c r="GS40" s="118"/>
      <c r="GT40" s="118"/>
      <c r="GU40" s="119"/>
      <c r="GV40" s="119"/>
      <c r="GW40" s="118"/>
      <c r="GX40" s="118"/>
      <c r="GY40" s="118"/>
      <c r="GZ40" s="118"/>
      <c r="HA40" s="118"/>
      <c r="HB40" s="119"/>
      <c r="HC40" s="119"/>
      <c r="HD40" s="118"/>
      <c r="HE40" s="118"/>
      <c r="HF40" s="118"/>
      <c r="HG40" s="118"/>
      <c r="HH40" s="118"/>
      <c r="HI40" s="119"/>
      <c r="HJ40" s="119"/>
      <c r="HK40" s="118"/>
      <c r="HL40" s="118"/>
      <c r="HM40" s="118"/>
      <c r="HN40" s="118"/>
      <c r="HO40" s="118"/>
      <c r="HP40" s="119"/>
      <c r="HQ40" s="119"/>
      <c r="HR40" s="118"/>
      <c r="HS40" s="118"/>
      <c r="HT40" s="118"/>
      <c r="HU40" s="118"/>
      <c r="HV40" s="118"/>
      <c r="HW40" s="119"/>
      <c r="HX40" s="119"/>
      <c r="HY40" s="118"/>
      <c r="HZ40" s="118"/>
      <c r="IA40" s="118"/>
      <c r="IB40" s="118"/>
      <c r="IC40" s="118"/>
      <c r="ID40" s="119"/>
      <c r="IE40" s="119"/>
      <c r="IF40" s="118"/>
      <c r="IG40" s="118"/>
      <c r="IH40" s="118"/>
      <c r="II40" s="118"/>
      <c r="IJ40" s="118"/>
      <c r="IK40" s="119"/>
      <c r="IL40" s="119"/>
      <c r="IM40" s="118"/>
      <c r="IN40" s="118"/>
      <c r="IO40" s="118"/>
      <c r="IP40" s="118"/>
      <c r="IQ40" s="118"/>
      <c r="IR40" s="119"/>
      <c r="IS40" s="119"/>
      <c r="IT40" s="118"/>
      <c r="IU40" s="118"/>
      <c r="IV40" s="118"/>
      <c r="IW40" s="118"/>
      <c r="IX40" s="118"/>
      <c r="IY40" s="119"/>
      <c r="IZ40" s="119"/>
      <c r="JA40" s="118"/>
      <c r="JB40" s="118"/>
      <c r="JC40" s="118"/>
      <c r="JD40" s="118"/>
      <c r="JE40" s="118"/>
      <c r="JF40" s="119"/>
      <c r="JG40" s="119"/>
      <c r="JH40" s="118"/>
      <c r="JI40" s="118"/>
      <c r="JJ40" s="118"/>
      <c r="JK40" s="118"/>
      <c r="JL40" s="118"/>
      <c r="JM40" s="119"/>
      <c r="JN40" s="118"/>
      <c r="JO40" s="118"/>
      <c r="JP40" s="118"/>
      <c r="JQ40" s="118"/>
      <c r="JR40" s="119"/>
      <c r="JS40" s="119"/>
      <c r="JT40" s="119"/>
      <c r="JU40" s="119"/>
      <c r="JV40" s="119"/>
      <c r="JW40" s="119"/>
      <c r="JX40" s="119"/>
      <c r="JY40" s="119"/>
      <c r="JZ40" s="118"/>
      <c r="KA40" s="118"/>
      <c r="KB40" s="119"/>
      <c r="KC40" s="118"/>
      <c r="KD40" s="118"/>
      <c r="KE40" s="118"/>
      <c r="KF40" s="118"/>
      <c r="KG40" s="118"/>
      <c r="KH40" s="119"/>
      <c r="KI40" s="119"/>
      <c r="KJ40" s="118"/>
      <c r="KK40" s="118"/>
      <c r="KL40" s="118"/>
      <c r="KM40" s="118"/>
      <c r="KN40" s="118"/>
      <c r="KO40" s="119"/>
      <c r="KP40" s="119"/>
      <c r="KQ40" s="118"/>
      <c r="KR40" s="118"/>
      <c r="KS40" s="118"/>
      <c r="KT40" s="118"/>
      <c r="KU40" s="118"/>
      <c r="KV40" s="119"/>
      <c r="KW40" s="119"/>
      <c r="KX40" s="118"/>
      <c r="KY40" s="118"/>
      <c r="KZ40" s="118"/>
      <c r="LA40" s="118"/>
      <c r="LB40" s="118"/>
      <c r="LC40" s="119"/>
      <c r="LD40" s="119"/>
      <c r="LE40" s="118"/>
      <c r="LF40" s="118"/>
      <c r="LG40" s="118"/>
      <c r="LH40" s="118"/>
      <c r="LI40" s="118"/>
      <c r="LJ40" s="119"/>
      <c r="LK40" s="119"/>
      <c r="LL40" s="118"/>
      <c r="LM40" s="118"/>
      <c r="LN40" s="118"/>
      <c r="LO40" s="118"/>
      <c r="LP40" s="118"/>
      <c r="LQ40" s="119"/>
      <c r="LR40" s="119"/>
      <c r="LS40" s="118"/>
      <c r="LT40" s="118"/>
      <c r="LU40" s="118"/>
      <c r="LV40" s="118"/>
      <c r="LW40" s="118"/>
      <c r="LX40" s="119"/>
      <c r="LY40" s="119"/>
      <c r="LZ40" s="118"/>
      <c r="MA40" s="118"/>
      <c r="MB40" s="118"/>
      <c r="MC40" s="118"/>
      <c r="MD40" s="118"/>
      <c r="ME40" s="119"/>
      <c r="MF40" s="119"/>
      <c r="MG40" s="118"/>
      <c r="MH40" s="118"/>
      <c r="MI40" s="118"/>
      <c r="MJ40" s="118"/>
      <c r="MK40" s="118"/>
      <c r="ML40" s="119"/>
      <c r="MM40" s="119"/>
      <c r="MN40" s="118"/>
      <c r="MO40" s="118"/>
      <c r="MP40" s="118"/>
      <c r="MQ40" s="118"/>
      <c r="MR40" s="118"/>
      <c r="MS40" s="119"/>
      <c r="MT40" s="119"/>
      <c r="MU40" s="118"/>
      <c r="MV40" s="118"/>
      <c r="MW40" s="118"/>
      <c r="MX40" s="118"/>
      <c r="MY40" s="118"/>
      <c r="MZ40" s="119"/>
      <c r="NA40" s="119"/>
      <c r="NB40" s="118"/>
      <c r="NC40" s="118"/>
      <c r="ND40" s="118"/>
      <c r="NE40" s="120"/>
      <c r="NF40" s="79"/>
    </row>
    <row customFormat="true" customHeight="true" ht="17.25" r="41" s="5" spans="1:370" thickBot="true">
      <c r="A41" s="319" t="s">
        <v>11</v>
      </c>
      <c r="B41" s="320"/>
      <c r="C41" s="320"/>
      <c r="D41" s="124">
        <f t="shared" ref="D41:BO41" si="0">SUM(D3:D40)</f>
        <v>8</v>
      </c>
      <c r="E41" s="124">
        <f t="shared" si="0"/>
        <v>10</v>
      </c>
      <c r="F41" s="124">
        <f t="shared" si="0"/>
        <v>9</v>
      </c>
      <c r="G41" s="124">
        <f t="shared" si="0"/>
        <v>8</v>
      </c>
      <c r="H41" s="124">
        <f t="shared" si="0"/>
        <v>8</v>
      </c>
      <c r="I41" s="124">
        <f t="shared" si="0"/>
        <v>8</v>
      </c>
      <c r="J41" s="124">
        <f t="shared" si="0"/>
        <v>8</v>
      </c>
      <c r="K41" s="124">
        <f t="shared" si="0"/>
        <v>12</v>
      </c>
      <c r="L41" s="124">
        <f t="shared" si="0"/>
        <v>8</v>
      </c>
      <c r="M41" s="124">
        <f t="shared" si="0"/>
        <v>8</v>
      </c>
      <c r="N41" s="124">
        <f t="shared" si="0"/>
        <v>8</v>
      </c>
      <c r="O41" s="124">
        <f t="shared" si="0"/>
        <v>8</v>
      </c>
      <c r="P41" s="124">
        <f t="shared" si="0"/>
        <v>8</v>
      </c>
      <c r="Q41" s="124">
        <f t="shared" si="0"/>
        <v>8</v>
      </c>
      <c r="R41" s="124">
        <f t="shared" si="0"/>
        <v>12</v>
      </c>
      <c r="S41" s="124">
        <f t="shared" si="0"/>
        <v>8</v>
      </c>
      <c r="T41" s="124">
        <f t="shared" si="0"/>
        <v>8</v>
      </c>
      <c r="U41" s="124">
        <f t="shared" si="0"/>
        <v>8</v>
      </c>
      <c r="V41" s="124">
        <f t="shared" si="0"/>
        <v>8</v>
      </c>
      <c r="W41" s="124">
        <f t="shared" si="0"/>
        <v>0</v>
      </c>
      <c r="X41" s="124">
        <f t="shared" si="0"/>
        <v>0</v>
      </c>
      <c r="Y41" s="124">
        <f t="shared" si="0"/>
        <v>8</v>
      </c>
      <c r="Z41" s="124">
        <f t="shared" si="0"/>
        <v>8</v>
      </c>
      <c r="AA41" s="124">
        <f t="shared" si="0"/>
        <v>8</v>
      </c>
      <c r="AB41" s="124">
        <f t="shared" si="0"/>
        <v>8</v>
      </c>
      <c r="AC41" s="124">
        <f t="shared" si="0"/>
        <v>8</v>
      </c>
      <c r="AD41" s="124">
        <f t="shared" si="0"/>
        <v>8</v>
      </c>
      <c r="AE41" s="124">
        <f t="shared" si="0"/>
        <v>8</v>
      </c>
      <c r="AF41" s="124">
        <f t="shared" si="0"/>
        <v>8</v>
      </c>
      <c r="AG41" s="124">
        <f t="shared" si="0"/>
        <v>8</v>
      </c>
      <c r="AH41" s="124">
        <f t="shared" si="0"/>
        <v>8</v>
      </c>
      <c r="AI41" s="124">
        <f t="shared" si="0"/>
        <v>8</v>
      </c>
      <c r="AJ41" s="76">
        <f t="shared" si="0"/>
        <v>8</v>
      </c>
      <c r="AK41" s="76">
        <f t="shared" si="0"/>
        <v>9</v>
      </c>
      <c r="AL41" s="76">
        <f t="shared" si="0"/>
        <v>10</v>
      </c>
      <c r="AM41" s="76">
        <f t="shared" si="0"/>
        <v>10</v>
      </c>
      <c r="AN41" s="76">
        <f t="shared" si="0"/>
        <v>12</v>
      </c>
      <c r="AO41" s="76">
        <f t="shared" si="0"/>
        <v>8</v>
      </c>
      <c r="AP41" s="76">
        <f t="shared" si="0"/>
        <v>8</v>
      </c>
      <c r="AQ41" s="76">
        <f t="shared" si="0"/>
        <v>8</v>
      </c>
      <c r="AR41" s="76">
        <f t="shared" si="0"/>
        <v>8</v>
      </c>
      <c r="AS41" s="76">
        <f t="shared" si="0"/>
        <v>8</v>
      </c>
      <c r="AT41" s="76">
        <f t="shared" si="0"/>
        <v>8</v>
      </c>
      <c r="AU41" s="76">
        <f t="shared" si="0"/>
        <v>8</v>
      </c>
      <c r="AV41" s="76">
        <f t="shared" si="0"/>
        <v>8</v>
      </c>
      <c r="AW41" s="76">
        <f t="shared" si="0"/>
        <v>8</v>
      </c>
      <c r="AX41" s="76">
        <f t="shared" si="0"/>
        <v>8</v>
      </c>
      <c r="AY41" s="76">
        <f t="shared" si="0"/>
        <v>8</v>
      </c>
      <c r="AZ41" s="76">
        <f t="shared" si="0"/>
        <v>10</v>
      </c>
      <c r="BA41" s="76">
        <f t="shared" si="0"/>
        <v>10</v>
      </c>
      <c r="BB41" s="76">
        <f t="shared" si="0"/>
        <v>10</v>
      </c>
      <c r="BC41" s="76">
        <f t="shared" si="0"/>
        <v>8</v>
      </c>
      <c r="BD41" s="76">
        <f t="shared" si="0"/>
        <v>8</v>
      </c>
      <c r="BE41" s="76">
        <f t="shared" si="0"/>
        <v>8</v>
      </c>
      <c r="BF41" s="76">
        <f t="shared" si="0"/>
        <v>8</v>
      </c>
      <c r="BG41" s="76">
        <f t="shared" si="0"/>
        <v>8</v>
      </c>
      <c r="BH41" s="76">
        <f t="shared" si="0"/>
        <v>10</v>
      </c>
      <c r="BI41" s="76">
        <f t="shared" si="0"/>
        <v>8</v>
      </c>
      <c r="BJ41" s="76">
        <f t="shared" si="0"/>
        <v>11</v>
      </c>
      <c r="BK41" s="76">
        <f t="shared" si="0"/>
        <v>8</v>
      </c>
      <c r="BL41" s="76">
        <f t="shared" si="0"/>
        <v>8</v>
      </c>
      <c r="BM41" s="76">
        <f t="shared" si="0"/>
        <v>8</v>
      </c>
      <c r="BN41" s="76">
        <f t="shared" si="0"/>
        <v>8</v>
      </c>
      <c r="BO41" s="76">
        <f t="shared" si="0"/>
        <v>8</v>
      </c>
      <c r="BP41" s="76">
        <f t="shared" ref="BP41:EA41" si="1">SUM(BP3:BP40)</f>
        <v>8</v>
      </c>
      <c r="BQ41" s="76">
        <f t="shared" si="1"/>
        <v>8</v>
      </c>
      <c r="BR41" s="76">
        <f t="shared" si="1"/>
        <v>8</v>
      </c>
      <c r="BS41" s="76">
        <f t="shared" si="1"/>
        <v>8</v>
      </c>
      <c r="BT41" s="76">
        <f t="shared" si="1"/>
        <v>8</v>
      </c>
      <c r="BU41" s="76">
        <f t="shared" si="1"/>
        <v>8</v>
      </c>
      <c r="BV41" s="76">
        <f t="shared" si="1"/>
        <v>8</v>
      </c>
      <c r="BW41" s="76">
        <f t="shared" si="1"/>
        <v>10</v>
      </c>
      <c r="BX41" s="76">
        <f t="shared" si="1"/>
        <v>10</v>
      </c>
      <c r="BY41" s="76">
        <f t="shared" si="1"/>
        <v>8</v>
      </c>
      <c r="BZ41" s="76">
        <f t="shared" si="1"/>
        <v>8</v>
      </c>
      <c r="CA41" s="76">
        <f t="shared" si="1"/>
        <v>8</v>
      </c>
      <c r="CB41" s="76">
        <f t="shared" si="1"/>
        <v>8</v>
      </c>
      <c r="CC41" s="76">
        <f t="shared" si="1"/>
        <v>8</v>
      </c>
      <c r="CD41" s="76">
        <f t="shared" si="1"/>
        <v>8</v>
      </c>
      <c r="CE41" s="76">
        <f t="shared" si="1"/>
        <v>8</v>
      </c>
      <c r="CF41" s="76">
        <f t="shared" si="1"/>
        <v>8</v>
      </c>
      <c r="CG41" s="76">
        <f t="shared" si="1"/>
        <v>8</v>
      </c>
      <c r="CH41" s="76">
        <f t="shared" si="1"/>
        <v>8</v>
      </c>
      <c r="CI41" s="76">
        <f t="shared" si="1"/>
        <v>8</v>
      </c>
      <c r="CJ41" s="76">
        <f t="shared" si="1"/>
        <v>8</v>
      </c>
      <c r="CK41" s="76">
        <f t="shared" si="1"/>
        <v>8</v>
      </c>
      <c r="CL41" s="76">
        <f t="shared" si="1"/>
        <v>8</v>
      </c>
      <c r="CM41" s="76">
        <f t="shared" si="1"/>
        <v>8</v>
      </c>
      <c r="CN41" s="76">
        <f t="shared" si="1"/>
        <v>8</v>
      </c>
      <c r="CO41" s="76">
        <f t="shared" si="1"/>
        <v>8</v>
      </c>
      <c r="CP41" s="76">
        <f t="shared" si="1"/>
        <v>8</v>
      </c>
      <c r="CQ41" s="76">
        <f t="shared" si="1"/>
        <v>8</v>
      </c>
      <c r="CR41" s="76">
        <f t="shared" si="1"/>
        <v>8</v>
      </c>
      <c r="CS41" s="76">
        <f t="shared" si="1"/>
        <v>8</v>
      </c>
      <c r="CT41" s="76">
        <f t="shared" si="1"/>
        <v>8</v>
      </c>
      <c r="CU41" s="76">
        <f t="shared" si="1"/>
        <v>8</v>
      </c>
      <c r="CV41" s="76">
        <f t="shared" si="1"/>
        <v>8</v>
      </c>
      <c r="CW41" s="76">
        <f t="shared" si="1"/>
        <v>8</v>
      </c>
      <c r="CX41" s="76">
        <f t="shared" si="1"/>
        <v>8</v>
      </c>
      <c r="CY41" s="76">
        <f t="shared" si="1"/>
        <v>8</v>
      </c>
      <c r="CZ41" s="76">
        <f t="shared" si="1"/>
        <v>8</v>
      </c>
      <c r="DA41" s="76">
        <f t="shared" si="1"/>
        <v>8</v>
      </c>
      <c r="DB41" s="76">
        <f t="shared" si="1"/>
        <v>8</v>
      </c>
      <c r="DC41" s="76">
        <f t="shared" si="1"/>
        <v>8</v>
      </c>
      <c r="DD41" s="76">
        <f t="shared" si="1"/>
        <v>8</v>
      </c>
      <c r="DE41" s="76">
        <f t="shared" si="1"/>
        <v>8</v>
      </c>
      <c r="DF41" s="76">
        <f t="shared" si="1"/>
        <v>8</v>
      </c>
      <c r="DG41" s="76">
        <f t="shared" si="1"/>
        <v>8</v>
      </c>
      <c r="DH41" s="76">
        <f t="shared" si="1"/>
        <v>8</v>
      </c>
      <c r="DI41" s="76">
        <f t="shared" si="1"/>
        <v>8</v>
      </c>
      <c r="DJ41" s="76">
        <f t="shared" si="1"/>
        <v>10</v>
      </c>
      <c r="DK41" s="76">
        <f t="shared" si="1"/>
        <v>8</v>
      </c>
      <c r="DL41" s="76">
        <f t="shared" si="1"/>
        <v>8</v>
      </c>
      <c r="DM41" s="76">
        <f t="shared" si="1"/>
        <v>8</v>
      </c>
      <c r="DN41" s="76">
        <f t="shared" si="1"/>
        <v>8</v>
      </c>
      <c r="DO41" s="76">
        <f t="shared" si="1"/>
        <v>8</v>
      </c>
      <c r="DP41" s="76">
        <f t="shared" si="1"/>
        <v>0</v>
      </c>
      <c r="DQ41" s="76">
        <f t="shared" si="1"/>
        <v>0</v>
      </c>
      <c r="DR41" s="76">
        <f t="shared" si="1"/>
        <v>0</v>
      </c>
      <c r="DS41" s="76">
        <f t="shared" si="1"/>
        <v>0</v>
      </c>
      <c r="DT41" s="76">
        <f t="shared" si="1"/>
        <v>0</v>
      </c>
      <c r="DU41" s="76">
        <f t="shared" si="1"/>
        <v>0</v>
      </c>
      <c r="DV41" s="76">
        <f t="shared" si="1"/>
        <v>0</v>
      </c>
      <c r="DW41" s="76">
        <f t="shared" si="1"/>
        <v>0</v>
      </c>
      <c r="DX41" s="76">
        <f t="shared" si="1"/>
        <v>0</v>
      </c>
      <c r="DY41" s="76">
        <f t="shared" si="1"/>
        <v>0</v>
      </c>
      <c r="DZ41" s="76">
        <f t="shared" si="1"/>
        <v>0</v>
      </c>
      <c r="EA41" s="76">
        <f t="shared" si="1"/>
        <v>0</v>
      </c>
      <c r="EB41" s="76">
        <f t="shared" ref="EB41:GM41" si="2">SUM(EB3:EB40)</f>
        <v>0</v>
      </c>
      <c r="EC41" s="76">
        <f t="shared" si="2"/>
        <v>0</v>
      </c>
      <c r="ED41" s="76">
        <f t="shared" si="2"/>
        <v>0</v>
      </c>
      <c r="EE41" s="76">
        <f t="shared" si="2"/>
        <v>0</v>
      </c>
      <c r="EF41" s="76">
        <f t="shared" si="2"/>
        <v>0</v>
      </c>
      <c r="EG41" s="76">
        <f t="shared" si="2"/>
        <v>0</v>
      </c>
      <c r="EH41" s="76">
        <f t="shared" si="2"/>
        <v>0</v>
      </c>
      <c r="EI41" s="76">
        <f t="shared" si="2"/>
        <v>0</v>
      </c>
      <c r="EJ41" s="76">
        <f t="shared" si="2"/>
        <v>0</v>
      </c>
      <c r="EK41" s="76">
        <f t="shared" si="2"/>
        <v>0</v>
      </c>
      <c r="EL41" s="76">
        <f t="shared" si="2"/>
        <v>0</v>
      </c>
      <c r="EM41" s="76">
        <f t="shared" si="2"/>
        <v>0</v>
      </c>
      <c r="EN41" s="76">
        <f t="shared" si="2"/>
        <v>0</v>
      </c>
      <c r="EO41" s="76">
        <f t="shared" si="2"/>
        <v>0</v>
      </c>
      <c r="EP41" s="76">
        <f t="shared" si="2"/>
        <v>0</v>
      </c>
      <c r="EQ41" s="76">
        <f t="shared" si="2"/>
        <v>0</v>
      </c>
      <c r="ER41" s="76">
        <f t="shared" si="2"/>
        <v>0</v>
      </c>
      <c r="ES41" s="76">
        <f t="shared" si="2"/>
        <v>0</v>
      </c>
      <c r="ET41" s="76">
        <f t="shared" si="2"/>
        <v>0</v>
      </c>
      <c r="EU41" s="76">
        <f t="shared" si="2"/>
        <v>0</v>
      </c>
      <c r="EV41" s="76">
        <f t="shared" si="2"/>
        <v>0</v>
      </c>
      <c r="EW41" s="76">
        <f t="shared" si="2"/>
        <v>0</v>
      </c>
      <c r="EX41" s="76">
        <f t="shared" si="2"/>
        <v>0</v>
      </c>
      <c r="EY41" s="76">
        <f t="shared" si="2"/>
        <v>0</v>
      </c>
      <c r="EZ41" s="76">
        <f t="shared" si="2"/>
        <v>0</v>
      </c>
      <c r="FA41" s="76">
        <f t="shared" si="2"/>
        <v>0</v>
      </c>
      <c r="FB41" s="76">
        <f t="shared" si="2"/>
        <v>0</v>
      </c>
      <c r="FC41" s="76">
        <f t="shared" si="2"/>
        <v>0</v>
      </c>
      <c r="FD41" s="76">
        <f t="shared" si="2"/>
        <v>0</v>
      </c>
      <c r="FE41" s="76">
        <f t="shared" si="2"/>
        <v>0</v>
      </c>
      <c r="FF41" s="76">
        <f t="shared" si="2"/>
        <v>0</v>
      </c>
      <c r="FG41" s="76">
        <f t="shared" si="2"/>
        <v>0</v>
      </c>
      <c r="FH41" s="76">
        <f t="shared" si="2"/>
        <v>0</v>
      </c>
      <c r="FI41" s="76">
        <f t="shared" si="2"/>
        <v>0</v>
      </c>
      <c r="FJ41" s="76">
        <f t="shared" si="2"/>
        <v>0</v>
      </c>
      <c r="FK41" s="76">
        <f t="shared" si="2"/>
        <v>0</v>
      </c>
      <c r="FL41" s="76">
        <f t="shared" si="2"/>
        <v>0</v>
      </c>
      <c r="FM41" s="76">
        <f t="shared" si="2"/>
        <v>0</v>
      </c>
      <c r="FN41" s="76">
        <f t="shared" si="2"/>
        <v>0</v>
      </c>
      <c r="FO41" s="76">
        <f t="shared" si="2"/>
        <v>0</v>
      </c>
      <c r="FP41" s="76">
        <f t="shared" si="2"/>
        <v>0</v>
      </c>
      <c r="FQ41" s="76">
        <f t="shared" si="2"/>
        <v>0</v>
      </c>
      <c r="FR41" s="76">
        <f t="shared" si="2"/>
        <v>0</v>
      </c>
      <c r="FS41" s="76">
        <f t="shared" si="2"/>
        <v>0</v>
      </c>
      <c r="FT41" s="76">
        <f t="shared" si="2"/>
        <v>0</v>
      </c>
      <c r="FU41" s="76">
        <f t="shared" si="2"/>
        <v>0</v>
      </c>
      <c r="FV41" s="76">
        <f t="shared" si="2"/>
        <v>0</v>
      </c>
      <c r="FW41" s="76">
        <f t="shared" si="2"/>
        <v>0</v>
      </c>
      <c r="FX41" s="76">
        <f t="shared" si="2"/>
        <v>0</v>
      </c>
      <c r="FY41" s="76">
        <f t="shared" si="2"/>
        <v>0</v>
      </c>
      <c r="FZ41" s="76">
        <f t="shared" si="2"/>
        <v>0</v>
      </c>
      <c r="GA41" s="76">
        <f t="shared" si="2"/>
        <v>0</v>
      </c>
      <c r="GB41" s="76">
        <f t="shared" si="2"/>
        <v>0</v>
      </c>
      <c r="GC41" s="76">
        <f t="shared" si="2"/>
        <v>0</v>
      </c>
      <c r="GD41" s="76">
        <f t="shared" si="2"/>
        <v>0</v>
      </c>
      <c r="GE41" s="76">
        <f t="shared" si="2"/>
        <v>0</v>
      </c>
      <c r="GF41" s="76">
        <f t="shared" si="2"/>
        <v>0</v>
      </c>
      <c r="GG41" s="76">
        <f t="shared" si="2"/>
        <v>0</v>
      </c>
      <c r="GH41" s="76">
        <f t="shared" si="2"/>
        <v>0</v>
      </c>
      <c r="GI41" s="76">
        <f t="shared" si="2"/>
        <v>0</v>
      </c>
      <c r="GJ41" s="76">
        <f t="shared" si="2"/>
        <v>0</v>
      </c>
      <c r="GK41" s="76">
        <f t="shared" si="2"/>
        <v>0</v>
      </c>
      <c r="GL41" s="76">
        <f t="shared" si="2"/>
        <v>0</v>
      </c>
      <c r="GM41" s="76">
        <f t="shared" si="2"/>
        <v>0</v>
      </c>
      <c r="GN41" s="76">
        <f t="shared" ref="GN41:IY41" si="3">SUM(GN3:GN40)</f>
        <v>0</v>
      </c>
      <c r="GO41" s="76">
        <f t="shared" si="3"/>
        <v>0</v>
      </c>
      <c r="GP41" s="76">
        <f t="shared" si="3"/>
        <v>0</v>
      </c>
      <c r="GQ41" s="76">
        <f t="shared" si="3"/>
        <v>0</v>
      </c>
      <c r="GR41" s="76">
        <f t="shared" si="3"/>
        <v>0</v>
      </c>
      <c r="GS41" s="76">
        <f t="shared" si="3"/>
        <v>0</v>
      </c>
      <c r="GT41" s="76">
        <f t="shared" si="3"/>
        <v>0</v>
      </c>
      <c r="GU41" s="76">
        <f t="shared" si="3"/>
        <v>0</v>
      </c>
      <c r="GV41" s="76">
        <f t="shared" si="3"/>
        <v>0</v>
      </c>
      <c r="GW41" s="76">
        <f t="shared" si="3"/>
        <v>0</v>
      </c>
      <c r="GX41" s="76">
        <f t="shared" si="3"/>
        <v>0</v>
      </c>
      <c r="GY41" s="76">
        <f t="shared" si="3"/>
        <v>0</v>
      </c>
      <c r="GZ41" s="76">
        <f t="shared" si="3"/>
        <v>0</v>
      </c>
      <c r="HA41" s="76">
        <f t="shared" si="3"/>
        <v>0</v>
      </c>
      <c r="HB41" s="76">
        <f t="shared" si="3"/>
        <v>0</v>
      </c>
      <c r="HC41" s="76">
        <f t="shared" si="3"/>
        <v>0</v>
      </c>
      <c r="HD41" s="76">
        <f t="shared" si="3"/>
        <v>0</v>
      </c>
      <c r="HE41" s="76">
        <f t="shared" si="3"/>
        <v>0</v>
      </c>
      <c r="HF41" s="76">
        <f t="shared" si="3"/>
        <v>0</v>
      </c>
      <c r="HG41" s="76">
        <f t="shared" si="3"/>
        <v>0</v>
      </c>
      <c r="HH41" s="76">
        <f t="shared" si="3"/>
        <v>0</v>
      </c>
      <c r="HI41" s="76">
        <f t="shared" si="3"/>
        <v>0</v>
      </c>
      <c r="HJ41" s="76">
        <f t="shared" si="3"/>
        <v>0</v>
      </c>
      <c r="HK41" s="76">
        <f t="shared" si="3"/>
        <v>0</v>
      </c>
      <c r="HL41" s="76">
        <f t="shared" si="3"/>
        <v>0</v>
      </c>
      <c r="HM41" s="76">
        <f t="shared" si="3"/>
        <v>0</v>
      </c>
      <c r="HN41" s="76">
        <f t="shared" si="3"/>
        <v>0</v>
      </c>
      <c r="HO41" s="76">
        <f t="shared" si="3"/>
        <v>0</v>
      </c>
      <c r="HP41" s="76">
        <f t="shared" si="3"/>
        <v>0</v>
      </c>
      <c r="HQ41" s="76">
        <f t="shared" si="3"/>
        <v>0</v>
      </c>
      <c r="HR41" s="76">
        <f t="shared" si="3"/>
        <v>0</v>
      </c>
      <c r="HS41" s="76">
        <f t="shared" si="3"/>
        <v>0</v>
      </c>
      <c r="HT41" s="76">
        <f t="shared" si="3"/>
        <v>0</v>
      </c>
      <c r="HU41" s="76">
        <f t="shared" si="3"/>
        <v>0</v>
      </c>
      <c r="HV41" s="76">
        <f t="shared" si="3"/>
        <v>0</v>
      </c>
      <c r="HW41" s="76">
        <f t="shared" si="3"/>
        <v>0</v>
      </c>
      <c r="HX41" s="76">
        <f t="shared" si="3"/>
        <v>0</v>
      </c>
      <c r="HY41" s="76">
        <f t="shared" si="3"/>
        <v>0</v>
      </c>
      <c r="HZ41" s="76">
        <f t="shared" si="3"/>
        <v>0</v>
      </c>
      <c r="IA41" s="76">
        <f t="shared" si="3"/>
        <v>0</v>
      </c>
      <c r="IB41" s="76">
        <f t="shared" si="3"/>
        <v>0</v>
      </c>
      <c r="IC41" s="76">
        <f t="shared" si="3"/>
        <v>0</v>
      </c>
      <c r="ID41" s="76">
        <f t="shared" si="3"/>
        <v>0</v>
      </c>
      <c r="IE41" s="76">
        <f t="shared" si="3"/>
        <v>0</v>
      </c>
      <c r="IF41" s="76">
        <f t="shared" si="3"/>
        <v>0</v>
      </c>
      <c r="IG41" s="76">
        <f t="shared" si="3"/>
        <v>0</v>
      </c>
      <c r="IH41" s="76">
        <f t="shared" si="3"/>
        <v>0</v>
      </c>
      <c r="II41" s="76">
        <f t="shared" si="3"/>
        <v>0</v>
      </c>
      <c r="IJ41" s="76">
        <f t="shared" si="3"/>
        <v>0</v>
      </c>
      <c r="IK41" s="76">
        <f t="shared" si="3"/>
        <v>0</v>
      </c>
      <c r="IL41" s="76">
        <f t="shared" si="3"/>
        <v>0</v>
      </c>
      <c r="IM41" s="76">
        <f t="shared" si="3"/>
        <v>0</v>
      </c>
      <c r="IN41" s="76">
        <f t="shared" si="3"/>
        <v>0</v>
      </c>
      <c r="IO41" s="76">
        <f t="shared" si="3"/>
        <v>0</v>
      </c>
      <c r="IP41" s="76">
        <f t="shared" si="3"/>
        <v>0</v>
      </c>
      <c r="IQ41" s="76">
        <f t="shared" si="3"/>
        <v>0</v>
      </c>
      <c r="IR41" s="76">
        <f t="shared" si="3"/>
        <v>0</v>
      </c>
      <c r="IS41" s="76">
        <f t="shared" si="3"/>
        <v>0</v>
      </c>
      <c r="IT41" s="76">
        <f t="shared" si="3"/>
        <v>0</v>
      </c>
      <c r="IU41" s="76">
        <f t="shared" si="3"/>
        <v>0</v>
      </c>
      <c r="IV41" s="76">
        <f t="shared" si="3"/>
        <v>0</v>
      </c>
      <c r="IW41" s="76">
        <f t="shared" si="3"/>
        <v>0</v>
      </c>
      <c r="IX41" s="76">
        <f t="shared" si="3"/>
        <v>0</v>
      </c>
      <c r="IY41" s="76">
        <f t="shared" si="3"/>
        <v>0</v>
      </c>
      <c r="IZ41" s="76">
        <f t="shared" ref="IZ41:LK41" si="4">SUM(IZ3:IZ40)</f>
        <v>0</v>
      </c>
      <c r="JA41" s="76">
        <f t="shared" si="4"/>
        <v>0</v>
      </c>
      <c r="JB41" s="76">
        <f t="shared" si="4"/>
        <v>0</v>
      </c>
      <c r="JC41" s="76">
        <f t="shared" si="4"/>
        <v>0</v>
      </c>
      <c r="JD41" s="76">
        <f t="shared" si="4"/>
        <v>0</v>
      </c>
      <c r="JE41" s="76">
        <f t="shared" si="4"/>
        <v>0</v>
      </c>
      <c r="JF41" s="76">
        <f t="shared" si="4"/>
        <v>0</v>
      </c>
      <c r="JG41" s="76">
        <f t="shared" si="4"/>
        <v>0</v>
      </c>
      <c r="JH41" s="76">
        <f t="shared" si="4"/>
        <v>0</v>
      </c>
      <c r="JI41" s="76">
        <f t="shared" si="4"/>
        <v>0</v>
      </c>
      <c r="JJ41" s="76">
        <f t="shared" si="4"/>
        <v>0</v>
      </c>
      <c r="JK41" s="76">
        <f t="shared" si="4"/>
        <v>0</v>
      </c>
      <c r="JL41" s="76">
        <f t="shared" si="4"/>
        <v>0</v>
      </c>
      <c r="JM41" s="76">
        <f t="shared" si="4"/>
        <v>0</v>
      </c>
      <c r="JN41" s="76">
        <f t="shared" si="4"/>
        <v>0</v>
      </c>
      <c r="JO41" s="76">
        <f t="shared" si="4"/>
        <v>0</v>
      </c>
      <c r="JP41" s="76">
        <f t="shared" si="4"/>
        <v>0</v>
      </c>
      <c r="JQ41" s="76">
        <f t="shared" si="4"/>
        <v>0</v>
      </c>
      <c r="JR41" s="76">
        <f t="shared" si="4"/>
        <v>0</v>
      </c>
      <c r="JS41" s="76">
        <f t="shared" si="4"/>
        <v>0</v>
      </c>
      <c r="JT41" s="76">
        <f t="shared" si="4"/>
        <v>0</v>
      </c>
      <c r="JU41" s="76">
        <f t="shared" si="4"/>
        <v>0</v>
      </c>
      <c r="JV41" s="76">
        <f t="shared" si="4"/>
        <v>0</v>
      </c>
      <c r="JW41" s="76">
        <f t="shared" si="4"/>
        <v>0</v>
      </c>
      <c r="JX41" s="76">
        <f t="shared" si="4"/>
        <v>0</v>
      </c>
      <c r="JY41" s="76">
        <f t="shared" si="4"/>
        <v>0</v>
      </c>
      <c r="JZ41" s="76">
        <f t="shared" si="4"/>
        <v>0</v>
      </c>
      <c r="KA41" s="76">
        <f t="shared" si="4"/>
        <v>0</v>
      </c>
      <c r="KB41" s="76">
        <f t="shared" si="4"/>
        <v>0</v>
      </c>
      <c r="KC41" s="76">
        <f t="shared" si="4"/>
        <v>0</v>
      </c>
      <c r="KD41" s="76">
        <f t="shared" si="4"/>
        <v>0</v>
      </c>
      <c r="KE41" s="76">
        <f t="shared" si="4"/>
        <v>0</v>
      </c>
      <c r="KF41" s="76">
        <f t="shared" si="4"/>
        <v>0</v>
      </c>
      <c r="KG41" s="76">
        <f t="shared" si="4"/>
        <v>0</v>
      </c>
      <c r="KH41" s="76">
        <f t="shared" si="4"/>
        <v>0</v>
      </c>
      <c r="KI41" s="76">
        <f t="shared" si="4"/>
        <v>0</v>
      </c>
      <c r="KJ41" s="76">
        <f t="shared" si="4"/>
        <v>0</v>
      </c>
      <c r="KK41" s="76">
        <f t="shared" si="4"/>
        <v>0</v>
      </c>
      <c r="KL41" s="76">
        <f t="shared" si="4"/>
        <v>0</v>
      </c>
      <c r="KM41" s="76">
        <f t="shared" si="4"/>
        <v>0</v>
      </c>
      <c r="KN41" s="76">
        <f t="shared" si="4"/>
        <v>0</v>
      </c>
      <c r="KO41" s="76">
        <f t="shared" si="4"/>
        <v>0</v>
      </c>
      <c r="KP41" s="76">
        <f t="shared" si="4"/>
        <v>0</v>
      </c>
      <c r="KQ41" s="76">
        <f t="shared" si="4"/>
        <v>0</v>
      </c>
      <c r="KR41" s="76">
        <f t="shared" si="4"/>
        <v>0</v>
      </c>
      <c r="KS41" s="76">
        <f t="shared" si="4"/>
        <v>0</v>
      </c>
      <c r="KT41" s="76">
        <f t="shared" si="4"/>
        <v>0</v>
      </c>
      <c r="KU41" s="76">
        <f t="shared" si="4"/>
        <v>0</v>
      </c>
      <c r="KV41" s="76">
        <f t="shared" si="4"/>
        <v>0</v>
      </c>
      <c r="KW41" s="76">
        <f t="shared" si="4"/>
        <v>0</v>
      </c>
      <c r="KX41" s="76">
        <f t="shared" si="4"/>
        <v>0</v>
      </c>
      <c r="KY41" s="76">
        <f t="shared" si="4"/>
        <v>0</v>
      </c>
      <c r="KZ41" s="76">
        <f t="shared" si="4"/>
        <v>0</v>
      </c>
      <c r="LA41" s="76">
        <f t="shared" si="4"/>
        <v>0</v>
      </c>
      <c r="LB41" s="76">
        <f t="shared" si="4"/>
        <v>0</v>
      </c>
      <c r="LC41" s="76">
        <f t="shared" si="4"/>
        <v>0</v>
      </c>
      <c r="LD41" s="76">
        <f t="shared" si="4"/>
        <v>0</v>
      </c>
      <c r="LE41" s="76">
        <f t="shared" si="4"/>
        <v>0</v>
      </c>
      <c r="LF41" s="76">
        <f t="shared" si="4"/>
        <v>0</v>
      </c>
      <c r="LG41" s="76">
        <f t="shared" si="4"/>
        <v>0</v>
      </c>
      <c r="LH41" s="76">
        <f t="shared" si="4"/>
        <v>0</v>
      </c>
      <c r="LI41" s="76">
        <f t="shared" si="4"/>
        <v>0</v>
      </c>
      <c r="LJ41" s="76">
        <f t="shared" si="4"/>
        <v>0</v>
      </c>
      <c r="LK41" s="76">
        <f t="shared" si="4"/>
        <v>0</v>
      </c>
      <c r="LL41" s="76">
        <f t="shared" ref="LL41:MS41" si="5">SUM(LL3:LL40)</f>
        <v>0</v>
      </c>
      <c r="LM41" s="76">
        <f t="shared" si="5"/>
        <v>0</v>
      </c>
      <c r="LN41" s="76">
        <f t="shared" si="5"/>
        <v>0</v>
      </c>
      <c r="LO41" s="76">
        <f t="shared" si="5"/>
        <v>0</v>
      </c>
      <c r="LP41" s="76">
        <f t="shared" si="5"/>
        <v>0</v>
      </c>
      <c r="LQ41" s="76">
        <f t="shared" si="5"/>
        <v>0</v>
      </c>
      <c r="LR41" s="76">
        <f t="shared" si="5"/>
        <v>0</v>
      </c>
      <c r="LS41" s="76">
        <f t="shared" si="5"/>
        <v>0</v>
      </c>
      <c r="LT41" s="76">
        <f t="shared" si="5"/>
        <v>0</v>
      </c>
      <c r="LU41" s="76">
        <f t="shared" si="5"/>
        <v>0</v>
      </c>
      <c r="LV41" s="76">
        <f t="shared" si="5"/>
        <v>0</v>
      </c>
      <c r="LW41" s="76">
        <f t="shared" si="5"/>
        <v>0</v>
      </c>
      <c r="LX41" s="76">
        <f t="shared" si="5"/>
        <v>0</v>
      </c>
      <c r="LY41" s="76">
        <f t="shared" si="5"/>
        <v>0</v>
      </c>
      <c r="LZ41" s="76">
        <f t="shared" si="5"/>
        <v>0</v>
      </c>
      <c r="MA41" s="76">
        <f t="shared" si="5"/>
        <v>0</v>
      </c>
      <c r="MB41" s="76">
        <f t="shared" si="5"/>
        <v>0</v>
      </c>
      <c r="MC41" s="76">
        <f t="shared" si="5"/>
        <v>0</v>
      </c>
      <c r="MD41" s="76">
        <f t="shared" si="5"/>
        <v>0</v>
      </c>
      <c r="ME41" s="76">
        <f t="shared" si="5"/>
        <v>0</v>
      </c>
      <c r="MF41" s="76">
        <f t="shared" si="5"/>
        <v>0</v>
      </c>
      <c r="MG41" s="76">
        <f t="shared" si="5"/>
        <v>0</v>
      </c>
      <c r="MH41" s="76">
        <f t="shared" si="5"/>
        <v>0</v>
      </c>
      <c r="MI41" s="76">
        <f t="shared" si="5"/>
        <v>0</v>
      </c>
      <c r="MJ41" s="76">
        <f t="shared" si="5"/>
        <v>0</v>
      </c>
      <c r="MK41" s="76">
        <f t="shared" si="5"/>
        <v>0</v>
      </c>
      <c r="ML41" s="76">
        <f t="shared" si="5"/>
        <v>0</v>
      </c>
      <c r="MM41" s="76">
        <f t="shared" si="5"/>
        <v>0</v>
      </c>
      <c r="MN41" s="76">
        <f t="shared" si="5"/>
        <v>0</v>
      </c>
      <c r="MO41" s="76">
        <f t="shared" si="5"/>
        <v>0</v>
      </c>
      <c r="MP41" s="76">
        <f t="shared" si="5"/>
        <v>0</v>
      </c>
      <c r="MQ41" s="76">
        <f t="shared" si="5"/>
        <v>0</v>
      </c>
      <c r="MR41" s="76">
        <f t="shared" si="5"/>
        <v>0</v>
      </c>
      <c r="MS41" s="76">
        <f t="shared" si="5"/>
        <v>0</v>
      </c>
      <c r="MT41" s="76">
        <f t="shared" ref="MT41:NE41" si="6">SUM(MT3:MT40)</f>
        <v>0</v>
      </c>
      <c r="MU41" s="76">
        <f t="shared" si="6"/>
        <v>0</v>
      </c>
      <c r="MV41" s="76">
        <f t="shared" si="6"/>
        <v>0</v>
      </c>
      <c r="MW41" s="76">
        <f t="shared" si="6"/>
        <v>0</v>
      </c>
      <c r="MX41" s="76">
        <f t="shared" si="6"/>
        <v>0</v>
      </c>
      <c r="MY41" s="76">
        <f t="shared" si="6"/>
        <v>0</v>
      </c>
      <c r="MZ41" s="76">
        <f t="shared" si="6"/>
        <v>0</v>
      </c>
      <c r="NA41" s="76">
        <f t="shared" si="6"/>
        <v>0</v>
      </c>
      <c r="NB41" s="76">
        <f t="shared" si="6"/>
        <v>0</v>
      </c>
      <c r="NC41" s="76">
        <f t="shared" si="6"/>
        <v>0</v>
      </c>
      <c r="ND41" s="76">
        <f t="shared" si="6"/>
        <v>0</v>
      </c>
      <c r="NE41" s="76">
        <f t="shared" si="6"/>
        <v>0</v>
      </c>
      <c r="NF41" s="79"/>
    </row>
    <row customHeight="true" ht="17.25" r="42" spans="1:370">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c r="IY42" s="84"/>
      <c r="IZ42" s="84"/>
      <c r="JA42" s="84"/>
      <c r="JB42" s="84"/>
      <c r="JC42" s="84"/>
      <c r="JD42" s="84"/>
      <c r="JE42" s="84"/>
      <c r="JF42" s="84"/>
      <c r="JG42" s="84"/>
      <c r="JH42" s="84"/>
      <c r="JI42" s="84"/>
      <c r="JJ42" s="84"/>
      <c r="JK42" s="84"/>
      <c r="JL42" s="84"/>
      <c r="JM42" s="84"/>
      <c r="JN42" s="84"/>
      <c r="JO42" s="84"/>
      <c r="JP42" s="84"/>
      <c r="JQ42" s="84"/>
      <c r="JR42" s="84"/>
      <c r="JS42" s="84"/>
      <c r="JT42" s="84"/>
      <c r="JU42" s="84"/>
      <c r="JV42" s="84"/>
      <c r="JW42" s="84"/>
      <c r="JX42" s="84"/>
      <c r="JY42" s="84"/>
      <c r="JZ42" s="84"/>
      <c r="KA42" s="84"/>
      <c r="KB42" s="84"/>
      <c r="KC42" s="84"/>
      <c r="KD42" s="84"/>
      <c r="KE42" s="84"/>
      <c r="KF42" s="84"/>
      <c r="KG42" s="84"/>
      <c r="KH42" s="84"/>
      <c r="KI42" s="84"/>
      <c r="KJ42" s="84"/>
      <c r="KK42" s="84"/>
      <c r="KL42" s="84"/>
      <c r="KM42" s="84"/>
      <c r="KN42" s="84"/>
      <c r="KO42" s="84"/>
      <c r="KP42" s="84"/>
      <c r="KQ42" s="84"/>
      <c r="KR42" s="84"/>
      <c r="KS42" s="84"/>
      <c r="KT42" s="84"/>
      <c r="KU42" s="84"/>
      <c r="KV42" s="84"/>
      <c r="KW42" s="84"/>
      <c r="KX42" s="84"/>
      <c r="KY42" s="84"/>
      <c r="KZ42" s="84"/>
      <c r="LA42" s="84"/>
      <c r="LB42" s="84"/>
      <c r="LC42" s="84"/>
      <c r="LD42" s="84"/>
      <c r="LE42" s="84"/>
      <c r="LF42" s="84"/>
      <c r="LG42" s="84"/>
      <c r="LH42" s="84"/>
      <c r="LI42" s="84"/>
      <c r="LJ42" s="84"/>
      <c r="LK42" s="84"/>
      <c r="LL42" s="84"/>
      <c r="LM42" s="84"/>
      <c r="LN42" s="84"/>
      <c r="LO42" s="84"/>
      <c r="LP42" s="84"/>
      <c r="LQ42" s="84"/>
      <c r="LR42" s="84"/>
      <c r="LS42" s="84"/>
      <c r="LT42" s="84"/>
      <c r="LU42" s="84"/>
      <c r="LV42" s="84"/>
      <c r="LW42" s="84"/>
      <c r="LX42" s="84"/>
      <c r="LY42" s="84"/>
      <c r="LZ42" s="84"/>
      <c r="MA42" s="84"/>
      <c r="MB42" s="84"/>
      <c r="MC42" s="84"/>
      <c r="MD42" s="84"/>
      <c r="ME42" s="84"/>
      <c r="MF42" s="84"/>
      <c r="MG42" s="84"/>
      <c r="MH42" s="84"/>
      <c r="MI42" s="84"/>
      <c r="MJ42" s="84"/>
      <c r="MK42" s="84"/>
      <c r="ML42" s="84"/>
      <c r="MM42" s="84"/>
      <c r="MN42" s="84"/>
      <c r="MO42" s="84"/>
      <c r="MP42" s="84"/>
      <c r="MQ42" s="84"/>
      <c r="MR42" s="84"/>
      <c r="MS42" s="84"/>
      <c r="MT42" s="84"/>
      <c r="MU42" s="84"/>
      <c r="MV42" s="84"/>
      <c r="MW42" s="84"/>
      <c r="MX42" s="84"/>
      <c r="MY42" s="84"/>
      <c r="MZ42" s="84"/>
      <c r="NA42" s="84"/>
      <c r="NB42" s="84"/>
      <c r="NC42" s="84"/>
      <c r="ND42" s="84"/>
      <c r="NE42" s="84"/>
    </row>
  </sheetData>
  <mergeCells count="4">
    <mergeCell ref="A1:A2"/>
    <mergeCell ref="B1:B2"/>
    <mergeCell ref="C1:C2"/>
    <mergeCell ref="A41:C41"/>
  </mergeCells>
  <phoneticPr fontId="3" type="noConversion"/>
  <pageMargins bottom="0.75" footer="0.3" header="0.3" left="0.7" right="0.7" top="0.75"/>
  <pageSetup horizontalDpi="1200" r:id="rId1" orientation="portrait" paperSize="9" verticalDpi="1200"/>
  <legacyDrawing r:id="rId2"/>
  <extLst>
    <ext xmlns:x14="http://schemas.microsoft.com/office/spreadsheetml/2009/9/main" uri="{CCE6A557-97BC-4b89-ADB6-D9C93CAAB3DF}">
      <x14:dataValidations xmlns:xm="http://schemas.microsoft.com/office/excel/2006/main" count="1">
        <x14:dataValidation type="custom" allowBlank="1" showInputMessage="1" showErrorMessage="1">
          <x14:formula1>
            <xm:f>COUNTIF([103]事项列表范围!#REF!,B31)</xm:f>
          </x14:formula1>
          <xm:sqref>B31:B32 B39:B40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1、汇总分析一人员维度</vt:lpstr>
      <vt:lpstr>总</vt:lpstr>
      <vt:lpstr>2、汇总分析二项目维度</vt:lpstr>
      <vt:lpstr>Sheet1</vt:lpstr>
      <vt:lpstr>2.1项目维度展开</vt:lpstr>
      <vt:lpstr>李文东</vt:lpstr>
      <vt:lpstr>李鹏博</vt:lpstr>
      <vt:lpstr>曾志坚</vt:lpstr>
      <vt:lpstr>赖辉</vt:lpstr>
      <vt:lpstr>苏广</vt:lpstr>
      <vt:lpstr>曾怀勋</vt:lpstr>
      <vt:lpstr>王金星</vt:lpstr>
      <vt:lpstr>高海涛</vt:lpstr>
      <vt:lpstr>马锐</vt:lpstr>
      <vt:lpstr>陈克</vt:lpstr>
      <vt:lpstr>吴海波</vt:lpstr>
      <vt:lpstr>刘振官</vt:lpstr>
      <vt:lpstr>张慧敏</vt:lpstr>
      <vt:lpstr>靳茜</vt:lpstr>
      <vt:lpstr>梁铮</vt:lpstr>
      <vt:lpstr>鲍晓宇</vt:lpstr>
      <vt:lpstr>事项列表范围</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2020-05-01T06:29:22Z</dcterms:modified>
</cp:coreProperties>
</file>